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2535" windowWidth="15480" windowHeight="7785" activeTab="2"/>
  </bookViews>
  <sheets>
    <sheet name="JJ0102a" sheetId="12" r:id="rId1"/>
    <sheet name="JJ0201e" sheetId="1" r:id="rId2"/>
    <sheet name="JJ0218" sheetId="3" r:id="rId3"/>
    <sheet name="JJ0410" sheetId="7" r:id="rId4"/>
    <sheet name="JJ0706" sheetId="10" r:id="rId5"/>
    <sheet name="JJ2701" sheetId="8" r:id="rId6"/>
    <sheet name="JJ2705" sheetId="9" r:id="rId7"/>
    <sheet name="JJ2707" sheetId="4" r:id="rId8"/>
    <sheet name="数据共享表" sheetId="2" r:id="rId9"/>
    <sheet name="报告" sheetId="11" r:id="rId10"/>
  </sheets>
  <definedNames>
    <definedName name="_xlnm.Print_Area" localSheetId="1">JJ0201e!$A$1:$M$19</definedName>
  </definedNames>
  <calcPr calcId="144525"/>
</workbook>
</file>

<file path=xl/calcChain.xml><?xml version="1.0" encoding="utf-8"?>
<calcChain xmlns="http://schemas.openxmlformats.org/spreadsheetml/2006/main">
  <c r="C19" i="3" l="1"/>
  <c r="C17" i="3"/>
  <c r="F7" i="11" l="1"/>
  <c r="G7" i="11"/>
  <c r="D16" i="2" l="1"/>
  <c r="E58" i="9" l="1"/>
  <c r="E57" i="9"/>
  <c r="E56" i="9"/>
  <c r="E55" i="9"/>
  <c r="E54" i="9"/>
  <c r="E53" i="9"/>
  <c r="E52" i="9"/>
  <c r="E51" i="9"/>
  <c r="E50" i="9"/>
  <c r="E49" i="9"/>
  <c r="E48" i="9"/>
  <c r="E47" i="9"/>
  <c r="F53" i="9" l="1"/>
  <c r="J48" i="9" s="1"/>
  <c r="J49" i="9" s="1"/>
  <c r="F47" i="9"/>
  <c r="I48" i="9" s="1"/>
  <c r="I49" i="9" s="1"/>
  <c r="J50" i="9"/>
  <c r="I50" i="9"/>
  <c r="Y29" i="7" l="1"/>
  <c r="Y23" i="7"/>
  <c r="Y18" i="7"/>
  <c r="Y13" i="7"/>
  <c r="J29" i="7"/>
  <c r="J28" i="7"/>
  <c r="M7" i="12" l="1"/>
  <c r="M6" i="12"/>
  <c r="M5" i="12"/>
  <c r="N4" i="12"/>
  <c r="C7" i="12"/>
  <c r="C5" i="12"/>
  <c r="C24" i="12"/>
  <c r="Y23" i="12"/>
  <c r="C23" i="12"/>
  <c r="C25" i="12" s="1"/>
  <c r="D27" i="2" s="1"/>
  <c r="F15" i="11" s="1"/>
  <c r="W22" i="12"/>
  <c r="H20" i="12"/>
  <c r="G20" i="12"/>
  <c r="F20" i="12"/>
  <c r="E20" i="12"/>
  <c r="D20" i="12"/>
  <c r="C20" i="12"/>
  <c r="W19" i="12"/>
  <c r="H19" i="12"/>
  <c r="G19" i="12"/>
  <c r="G21" i="12" s="1"/>
  <c r="F19" i="12"/>
  <c r="E19" i="12"/>
  <c r="E21" i="12" s="1"/>
  <c r="D19" i="12"/>
  <c r="C19" i="12"/>
  <c r="C21" i="12" s="1"/>
  <c r="W16" i="12"/>
  <c r="G14" i="12"/>
  <c r="E14" i="12"/>
  <c r="W17" i="12" s="1"/>
  <c r="C14" i="12"/>
  <c r="W18" i="12" s="1"/>
  <c r="C9" i="12"/>
  <c r="M8" i="12"/>
  <c r="C8" i="12"/>
  <c r="C6" i="12"/>
  <c r="P1" i="12"/>
  <c r="G22" i="12" l="1"/>
  <c r="D21" i="12"/>
  <c r="C22" i="12" s="1"/>
  <c r="X18" i="12" s="1"/>
  <c r="H21" i="12"/>
  <c r="F21" i="12"/>
  <c r="E22" i="12" s="1"/>
  <c r="X17" i="12" s="1"/>
  <c r="G26" i="11"/>
  <c r="F26" i="11"/>
  <c r="E26" i="11"/>
  <c r="D26" i="11"/>
  <c r="C26" i="11"/>
  <c r="G24" i="11"/>
  <c r="G4" i="11"/>
  <c r="F31" i="9" l="1"/>
  <c r="F1" i="9"/>
  <c r="D22" i="2" l="1"/>
  <c r="F16" i="11" s="1"/>
  <c r="D21" i="2"/>
  <c r="F13" i="11" s="1"/>
  <c r="H8" i="4"/>
  <c r="C9" i="4"/>
  <c r="C8" i="4"/>
  <c r="C6" i="4"/>
  <c r="G1" i="4"/>
  <c r="G47" i="9" l="1"/>
  <c r="D25" i="2" s="1"/>
  <c r="E43" i="9"/>
  <c r="E42" i="9"/>
  <c r="F42" i="9" s="1"/>
  <c r="B39" i="9"/>
  <c r="F38" i="9"/>
  <c r="B38" i="9"/>
  <c r="F37" i="9"/>
  <c r="B37" i="9"/>
  <c r="F36" i="9"/>
  <c r="B36" i="9"/>
  <c r="F35" i="9"/>
  <c r="B35" i="9"/>
  <c r="F34" i="9"/>
  <c r="F8" i="9"/>
  <c r="F7" i="9"/>
  <c r="F6" i="9"/>
  <c r="F5" i="9"/>
  <c r="F4" i="9"/>
  <c r="B9" i="9"/>
  <c r="B8" i="9"/>
  <c r="B7" i="9"/>
  <c r="B6" i="9"/>
  <c r="B5" i="9"/>
  <c r="G8" i="8"/>
  <c r="C9" i="8"/>
  <c r="C8" i="8"/>
  <c r="C6" i="8"/>
  <c r="F1" i="8"/>
  <c r="Q8" i="7"/>
  <c r="F9" i="7"/>
  <c r="F8" i="7"/>
  <c r="F6" i="7"/>
  <c r="Q1" i="7"/>
  <c r="E8" i="3"/>
  <c r="E7" i="3"/>
  <c r="E6" i="3"/>
  <c r="E5" i="3"/>
  <c r="E4" i="3"/>
  <c r="B9" i="3"/>
  <c r="B8" i="3"/>
  <c r="B7" i="3"/>
  <c r="B6" i="3"/>
  <c r="B5" i="3"/>
  <c r="D1" i="3"/>
  <c r="J8" i="1"/>
  <c r="D9" i="1"/>
  <c r="D8" i="1"/>
  <c r="D6" i="1"/>
  <c r="J1" i="1"/>
  <c r="F7" i="10" l="1"/>
  <c r="F6" i="10"/>
  <c r="F5" i="10"/>
  <c r="G4" i="10"/>
  <c r="B7" i="10"/>
  <c r="B5" i="10"/>
  <c r="G38" i="10"/>
  <c r="D17" i="2" s="1"/>
  <c r="E34" i="10"/>
  <c r="D34" i="10"/>
  <c r="E33" i="10"/>
  <c r="D33" i="10"/>
  <c r="D30" i="10"/>
  <c r="D29" i="10"/>
  <c r="H25" i="10"/>
  <c r="H24" i="10"/>
  <c r="G24" i="10"/>
  <c r="D24" i="10"/>
  <c r="C21" i="10"/>
  <c r="C20" i="10"/>
  <c r="D17" i="10"/>
  <c r="D16" i="10"/>
  <c r="D13" i="10"/>
  <c r="D12" i="10"/>
  <c r="F12" i="10" s="1"/>
  <c r="B9" i="10"/>
  <c r="F8" i="10"/>
  <c r="B8" i="10"/>
  <c r="B6" i="10"/>
  <c r="F1" i="10"/>
  <c r="E20" i="10" l="1"/>
  <c r="D19" i="2" s="1"/>
  <c r="K20" i="10"/>
  <c r="K16" i="10"/>
  <c r="E29" i="10"/>
  <c r="F9" i="11" s="1"/>
  <c r="F16" i="10"/>
  <c r="D18" i="2" s="1"/>
  <c r="F34" i="10"/>
  <c r="I24" i="10"/>
  <c r="D26" i="2" s="1"/>
  <c r="F33" i="10"/>
  <c r="G33" i="10" s="1"/>
  <c r="E28" i="9"/>
  <c r="E27" i="9"/>
  <c r="E26" i="9"/>
  <c r="E25" i="9"/>
  <c r="E24" i="9"/>
  <c r="E23" i="9"/>
  <c r="E22" i="9"/>
  <c r="E21" i="9"/>
  <c r="E20" i="9"/>
  <c r="E19" i="9"/>
  <c r="E18" i="9"/>
  <c r="E17" i="9"/>
  <c r="F17" i="9" s="1"/>
  <c r="I20" i="9" s="1"/>
  <c r="E13" i="9"/>
  <c r="E12" i="9"/>
  <c r="F12" i="9" s="1"/>
  <c r="D23" i="2" s="1"/>
  <c r="G7" i="8"/>
  <c r="G6" i="8"/>
  <c r="G5" i="8"/>
  <c r="G4" i="8"/>
  <c r="C7" i="8"/>
  <c r="C5" i="8"/>
  <c r="Q7" i="7"/>
  <c r="Q6" i="7"/>
  <c r="Q5" i="7"/>
  <c r="Q4" i="7"/>
  <c r="F7" i="7"/>
  <c r="F5" i="7"/>
  <c r="M29" i="7"/>
  <c r="Q29" i="7"/>
  <c r="M28" i="7"/>
  <c r="Q28" i="7" s="1"/>
  <c r="Q23" i="7"/>
  <c r="Q22" i="7"/>
  <c r="O18" i="7"/>
  <c r="O17" i="7"/>
  <c r="P13" i="7"/>
  <c r="P12" i="7"/>
  <c r="T12" i="7" s="1"/>
  <c r="F23" i="9" l="1"/>
  <c r="I21" i="9"/>
  <c r="I22" i="9"/>
  <c r="T28" i="7"/>
  <c r="T22" i="7"/>
  <c r="D20" i="2" s="1"/>
  <c r="T17" i="7"/>
  <c r="H7" i="4"/>
  <c r="H6" i="4"/>
  <c r="H5" i="4"/>
  <c r="H4" i="4"/>
  <c r="C7" i="4"/>
  <c r="C5" i="4"/>
  <c r="G12" i="4"/>
  <c r="F12" i="4"/>
  <c r="H12" i="4" s="1"/>
  <c r="G11" i="4"/>
  <c r="F11" i="4"/>
  <c r="J6" i="1"/>
  <c r="J7" i="1"/>
  <c r="J5" i="1"/>
  <c r="J4" i="1"/>
  <c r="D7" i="1"/>
  <c r="D5" i="1"/>
  <c r="E24" i="3"/>
  <c r="C24" i="3"/>
  <c r="E17" i="3"/>
  <c r="C18" i="3"/>
  <c r="D14" i="2" s="1"/>
  <c r="F8" i="11" s="1"/>
  <c r="F17" i="1"/>
  <c r="F16" i="1"/>
  <c r="F15" i="1"/>
  <c r="F14" i="1"/>
  <c r="F13" i="1"/>
  <c r="H13" i="1" s="1"/>
  <c r="H14" i="1" s="1"/>
  <c r="E17" i="1"/>
  <c r="E16" i="1"/>
  <c r="E15" i="1"/>
  <c r="E14" i="1"/>
  <c r="E13" i="1"/>
  <c r="G13" i="1" s="1"/>
  <c r="K13" i="1"/>
  <c r="C27" i="11" s="1"/>
  <c r="C28" i="11" l="1"/>
  <c r="G14" i="1"/>
  <c r="G15" i="1"/>
  <c r="J14" i="1"/>
  <c r="H15" i="1"/>
  <c r="G16" i="1"/>
  <c r="D13" i="2"/>
  <c r="G17" i="9"/>
  <c r="D24" i="2" s="1"/>
  <c r="J20" i="9"/>
  <c r="H11" i="4"/>
  <c r="I11" i="4" s="1"/>
  <c r="C25" i="3"/>
  <c r="D15" i="2" s="1"/>
  <c r="F14" i="11" s="1"/>
  <c r="G17" i="1" l="1"/>
  <c r="I16" i="1"/>
  <c r="E28" i="11"/>
  <c r="I15" i="1"/>
  <c r="D28" i="11"/>
  <c r="I14" i="1"/>
  <c r="K14" i="1" s="1"/>
  <c r="D27" i="11" s="1"/>
  <c r="J22" i="9"/>
  <c r="J21" i="9"/>
  <c r="H16" i="1"/>
  <c r="J15" i="1"/>
  <c r="G28" i="11" l="1"/>
  <c r="I17" i="1"/>
  <c r="K17" i="1" s="1"/>
  <c r="G27" i="11" s="1"/>
  <c r="J16" i="1"/>
  <c r="K16" i="1" s="1"/>
  <c r="F27" i="11" s="1"/>
  <c r="H17" i="1"/>
  <c r="J17" i="1" s="1"/>
  <c r="K15" i="1"/>
  <c r="E27" i="11" s="1"/>
  <c r="F28" i="11"/>
</calcChain>
</file>

<file path=xl/sharedStrings.xml><?xml version="1.0" encoding="utf-8"?>
<sst xmlns="http://schemas.openxmlformats.org/spreadsheetml/2006/main" count="541" uniqueCount="413">
  <si>
    <t>筛孔尺寸
(mm)</t>
  </si>
  <si>
    <r>
      <t>分计筛余质量m</t>
    </r>
    <r>
      <rPr>
        <vertAlign val="subscript"/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(g)</t>
    </r>
  </si>
  <si>
    <r>
      <t>分计筛余
百分率
P</t>
    </r>
    <r>
      <rPr>
        <vertAlign val="subscript"/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(%)</t>
    </r>
  </si>
  <si>
    <r>
      <t>累计筛余
百分率
Q</t>
    </r>
    <r>
      <rPr>
        <vertAlign val="subscript"/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(%)</t>
    </r>
  </si>
  <si>
    <r>
      <t>质量通过
百分率
T</t>
    </r>
    <r>
      <rPr>
        <vertAlign val="subscript"/>
        <sz val="11"/>
        <rFont val="宋体"/>
        <family val="3"/>
        <charset val="134"/>
      </rPr>
      <t>i</t>
    </r>
    <r>
      <rPr>
        <sz val="11"/>
        <rFont val="宋体"/>
        <family val="3"/>
        <charset val="134"/>
      </rPr>
      <t>(%)</t>
    </r>
  </si>
  <si>
    <t>允许范围(%)</t>
  </si>
  <si>
    <t>平均</t>
  </si>
  <si>
    <t>上限</t>
  </si>
  <si>
    <t>下限</t>
  </si>
  <si>
    <t>小于0.075</t>
  </si>
  <si>
    <t>备注</t>
  </si>
  <si>
    <t xml:space="preserve"> 矿粉筛分试验检测记录表（水洗法）           </t>
    <phoneticPr fontId="25" type="noConversion"/>
  </si>
  <si>
    <t>工程部位/用途</t>
    <phoneticPr fontId="25" type="noConversion"/>
  </si>
  <si>
    <t>任务编号</t>
    <phoneticPr fontId="25" type="noConversion"/>
  </si>
  <si>
    <t>试验依据</t>
    <phoneticPr fontId="25" type="noConversion"/>
  </si>
  <si>
    <t>样品编号</t>
    <phoneticPr fontId="25" type="noConversion"/>
  </si>
  <si>
    <t>样品描述</t>
    <phoneticPr fontId="25" type="noConversion"/>
  </si>
  <si>
    <t>样品名称</t>
    <phoneticPr fontId="25" type="noConversion"/>
  </si>
  <si>
    <t>试验条件</t>
    <phoneticPr fontId="25" type="noConversion"/>
  </si>
  <si>
    <t>试验日期</t>
    <phoneticPr fontId="25" type="noConversion"/>
  </si>
  <si>
    <t>试验:                      复核:                       日期：      年     月     日</t>
    <phoneticPr fontId="25" type="noConversion"/>
  </si>
  <si>
    <r>
      <t>水洗前干燥试样质量m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 xml:space="preserve">(g)      </t>
    </r>
    <phoneticPr fontId="25" type="noConversion"/>
  </si>
  <si>
    <r>
      <t>水洗后干燥试样质量m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(g)</t>
    </r>
    <phoneticPr fontId="25" type="noConversion"/>
  </si>
  <si>
    <t>表头数据：</t>
    <phoneticPr fontId="25" type="noConversion"/>
  </si>
  <si>
    <t>特别说明：不得对表格作任何更改。</t>
    <phoneticPr fontId="25" type="noConversion"/>
  </si>
  <si>
    <t>工程名称：</t>
    <phoneticPr fontId="25" type="noConversion"/>
  </si>
  <si>
    <t>记录编号：</t>
    <phoneticPr fontId="25" type="noConversion"/>
  </si>
  <si>
    <t>工程部位/用途：</t>
    <phoneticPr fontId="25" type="noConversion"/>
  </si>
  <si>
    <t>任务编号：</t>
    <phoneticPr fontId="25" type="noConversion"/>
  </si>
  <si>
    <t>试验依据：</t>
    <phoneticPr fontId="25" type="noConversion"/>
  </si>
  <si>
    <t>样品编号：</t>
    <phoneticPr fontId="25" type="noConversion"/>
  </si>
  <si>
    <t>样品描述：</t>
    <phoneticPr fontId="25" type="noConversion"/>
  </si>
  <si>
    <t>样品名称：</t>
    <phoneticPr fontId="25" type="noConversion"/>
  </si>
  <si>
    <t>试验条件：</t>
    <phoneticPr fontId="25" type="noConversion"/>
  </si>
  <si>
    <t>试验日期：</t>
    <phoneticPr fontId="25" type="noConversion"/>
  </si>
  <si>
    <t>主要仪器设备及编号：</t>
    <phoneticPr fontId="25" type="noConversion"/>
  </si>
  <si>
    <t>试验人：</t>
    <phoneticPr fontId="25" type="noConversion"/>
  </si>
  <si>
    <t>复核人：</t>
    <phoneticPr fontId="25" type="noConversion"/>
  </si>
  <si>
    <t>检测结论：</t>
    <phoneticPr fontId="25" type="noConversion"/>
  </si>
  <si>
    <t>项目分类</t>
    <phoneticPr fontId="25" type="noConversion"/>
  </si>
  <si>
    <t>项目名称</t>
    <phoneticPr fontId="25" type="noConversion"/>
  </si>
  <si>
    <t>检测结果</t>
    <phoneticPr fontId="25" type="noConversion"/>
  </si>
  <si>
    <t>……</t>
    <phoneticPr fontId="25" type="noConversion"/>
  </si>
  <si>
    <t>画图</t>
    <phoneticPr fontId="25" type="noConversion"/>
  </si>
  <si>
    <t xml:space="preserve"> 矿粉密度、亲水系数试验检测记录表 </t>
    <phoneticPr fontId="31" type="noConversion"/>
  </si>
  <si>
    <t>工程部位/用途</t>
    <phoneticPr fontId="31" type="noConversion"/>
  </si>
  <si>
    <t>任务编号</t>
    <phoneticPr fontId="31" type="noConversion"/>
  </si>
  <si>
    <t>试验依据</t>
    <phoneticPr fontId="31" type="noConversion"/>
  </si>
  <si>
    <t>样品编号</t>
    <phoneticPr fontId="31" type="noConversion"/>
  </si>
  <si>
    <t>样品描述</t>
    <phoneticPr fontId="31" type="noConversion"/>
  </si>
  <si>
    <t>样品名称</t>
    <phoneticPr fontId="31" type="noConversion"/>
  </si>
  <si>
    <t>试验条件</t>
    <phoneticPr fontId="31" type="noConversion"/>
  </si>
  <si>
    <t>试验日期</t>
    <phoneticPr fontId="31" type="noConversion"/>
  </si>
  <si>
    <r>
      <t>试验水温</t>
    </r>
    <r>
      <rPr>
        <sz val="10"/>
        <rFont val="宋体"/>
        <family val="3"/>
        <charset val="134"/>
      </rPr>
      <t xml:space="preserve">(℃)     </t>
    </r>
    <r>
      <rPr>
        <u/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/>
    </r>
    <phoneticPr fontId="31" type="noConversion"/>
  </si>
  <si>
    <t>试样编号</t>
  </si>
  <si>
    <t>密度</t>
  </si>
  <si>
    <r>
      <t>牛角匙、瓷皿、漏斗及试验前瓷皿中矿粉的干燥质量m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(g)</t>
    </r>
  </si>
  <si>
    <r>
      <t>牛角匙、瓷皿、漏斗及试验后瓷皿中矿粉的干燥质量m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(g)</t>
    </r>
  </si>
  <si>
    <r>
      <t>比重瓶加矿粉以前的初读数V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(mL)</t>
    </r>
  </si>
  <si>
    <r>
      <t>比重瓶加矿粉以后的终读数V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(mL)</t>
    </r>
  </si>
  <si>
    <r>
      <t>矿粉的密度测值ρ</t>
    </r>
    <r>
      <rPr>
        <vertAlign val="subscript"/>
        <sz val="11"/>
        <rFont val="宋体"/>
        <family val="3"/>
        <charset val="134"/>
      </rPr>
      <t>f</t>
    </r>
    <r>
      <rPr>
        <sz val="11"/>
        <rFont val="宋体"/>
        <family val="3"/>
        <charset val="134"/>
      </rPr>
      <t>(g/cm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)</t>
    </r>
  </si>
  <si>
    <r>
      <t>矿粉对水的相对密度γ</t>
    </r>
    <r>
      <rPr>
        <vertAlign val="subscript"/>
        <sz val="11"/>
        <rFont val="宋体"/>
        <family val="3"/>
        <charset val="134"/>
      </rPr>
      <t>f</t>
    </r>
  </si>
  <si>
    <t>亲水系数</t>
  </si>
  <si>
    <r>
      <t>水中沉淀物体积V</t>
    </r>
    <r>
      <rPr>
        <vertAlign val="subscript"/>
        <sz val="11"/>
        <rFont val="宋体"/>
        <family val="3"/>
        <charset val="134"/>
      </rPr>
      <t>B</t>
    </r>
    <r>
      <rPr>
        <sz val="11"/>
        <rFont val="宋体"/>
        <family val="3"/>
        <charset val="134"/>
      </rPr>
      <t>(mL)</t>
    </r>
  </si>
  <si>
    <r>
      <t>煤油中沉淀物体积V</t>
    </r>
    <r>
      <rPr>
        <vertAlign val="subscript"/>
        <sz val="11"/>
        <rFont val="宋体"/>
        <family val="3"/>
        <charset val="134"/>
      </rPr>
      <t>H</t>
    </r>
    <r>
      <rPr>
        <sz val="11"/>
        <rFont val="宋体"/>
        <family val="3"/>
        <charset val="134"/>
      </rPr>
      <t>(mL)</t>
    </r>
  </si>
  <si>
    <t>试样亲水系数测值η</t>
  </si>
  <si>
    <t>试样亲水系数测定值η</t>
  </si>
  <si>
    <t>备    注</t>
  </si>
  <si>
    <r>
      <t xml:space="preserve">试验:                        复核：       </t>
    </r>
    <r>
      <rPr>
        <sz val="12"/>
        <rFont val="宋体"/>
        <family val="3"/>
        <charset val="134"/>
      </rPr>
      <t xml:space="preserve">   </t>
    </r>
    <r>
      <rPr>
        <sz val="12"/>
        <rFont val="宋体"/>
        <family val="3"/>
        <charset val="134"/>
      </rPr>
      <t xml:space="preserve">         日期：      年     月     日</t>
    </r>
    <phoneticPr fontId="31" type="noConversion"/>
  </si>
  <si>
    <t>矿粉对水的相对密度</t>
    <phoneticPr fontId="31" type="noConversion"/>
  </si>
  <si>
    <t>矿粉亲水系数</t>
    <phoneticPr fontId="31" type="noConversion"/>
  </si>
  <si>
    <t>试验室名称：交GJC甲052</t>
    <phoneticPr fontId="25" type="noConversion"/>
  </si>
  <si>
    <t>记录编号：</t>
    <phoneticPr fontId="25" type="noConversion"/>
  </si>
  <si>
    <t>试验室名称：交GJC甲052</t>
    <phoneticPr fontId="31" type="noConversion"/>
  </si>
  <si>
    <t>记录编号：</t>
    <phoneticPr fontId="31" type="noConversion"/>
  </si>
  <si>
    <t xml:space="preserve"> 矿粉含水率试验检测记录表  </t>
    <phoneticPr fontId="31" type="noConversion"/>
  </si>
  <si>
    <t>工程部位/用途</t>
    <phoneticPr fontId="31" type="noConversion"/>
  </si>
  <si>
    <t>任务编号</t>
    <phoneticPr fontId="31" type="noConversion"/>
  </si>
  <si>
    <t>试验依据</t>
    <phoneticPr fontId="31" type="noConversion"/>
  </si>
  <si>
    <t>样品编号</t>
    <phoneticPr fontId="31" type="noConversion"/>
  </si>
  <si>
    <t>样品描述</t>
    <phoneticPr fontId="31" type="noConversion"/>
  </si>
  <si>
    <t>样品名称</t>
    <phoneticPr fontId="31" type="noConversion"/>
  </si>
  <si>
    <t>试验条件</t>
    <phoneticPr fontId="31" type="noConversion"/>
  </si>
  <si>
    <t>试验日期</t>
    <phoneticPr fontId="31" type="noConversion"/>
  </si>
  <si>
    <t>序号</t>
  </si>
  <si>
    <t>盒号</t>
  </si>
  <si>
    <t>盒质量(g)</t>
  </si>
  <si>
    <t>盒+湿矿粉质量(g)</t>
  </si>
  <si>
    <t>盒+干矿粉质量(g)</t>
  </si>
  <si>
    <t>水分质量(g)</t>
  </si>
  <si>
    <t>干矿粉土质量(g)</t>
  </si>
  <si>
    <t>含水率(%)</t>
  </si>
  <si>
    <t>平均含水率(%)</t>
  </si>
  <si>
    <t>097</t>
    <phoneticPr fontId="31" type="noConversion"/>
  </si>
  <si>
    <t>试验:                       复核:                   日期：       年       月      日</t>
    <phoneticPr fontId="31" type="noConversion"/>
  </si>
  <si>
    <t>矿粉含水率</t>
    <phoneticPr fontId="31" type="noConversion"/>
  </si>
  <si>
    <t>记录编号：</t>
    <phoneticPr fontId="31" type="noConversion"/>
  </si>
  <si>
    <t>工程部位/用途</t>
    <phoneticPr fontId="31" type="noConversion"/>
  </si>
  <si>
    <t>任务编号</t>
    <phoneticPr fontId="31" type="noConversion"/>
  </si>
  <si>
    <t>注意</t>
  </si>
  <si>
    <t>平均百分比（%）</t>
  </si>
  <si>
    <t>水泥氧化镁、游离氧化钙、氯离子、碱含量试验检测记录表</t>
    <phoneticPr fontId="31" type="noConversion"/>
  </si>
  <si>
    <t>试验依据</t>
    <phoneticPr fontId="31" type="noConversion"/>
  </si>
  <si>
    <t>样品编号</t>
    <phoneticPr fontId="31" type="noConversion"/>
  </si>
  <si>
    <t>样品描述</t>
    <phoneticPr fontId="31" type="noConversion"/>
  </si>
  <si>
    <t>样品名称</t>
    <phoneticPr fontId="31" type="noConversion"/>
  </si>
  <si>
    <t>试验条件</t>
    <phoneticPr fontId="31" type="noConversion"/>
  </si>
  <si>
    <t>试验日期</t>
    <phoneticPr fontId="31" type="noConversion"/>
  </si>
  <si>
    <t>五、氧化镁试验（一氧化锰在0.5%以下时）</t>
    <phoneticPr fontId="31" type="noConversion"/>
  </si>
  <si>
    <t>试验样品质量m(g)</t>
    <phoneticPr fontId="31" type="noConversion"/>
  </si>
  <si>
    <r>
      <t>测定钙、镁总量消耗EDTA的体积V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(mL)</t>
    </r>
    <phoneticPr fontId="31" type="noConversion"/>
  </si>
  <si>
    <t>每毫升EDTA标准滴定溶液相当于氧化镁的毫克数（mg/mL）</t>
  </si>
  <si>
    <t>氧化镁的百分比（%）</t>
  </si>
  <si>
    <t>称样精确至0.0001g，同一试验室：含量&lt;2%时，允许误差0.15%；含量&gt;2%时，允许误差0.20%</t>
  </si>
  <si>
    <t>六、游离氧化钙试验</t>
    <phoneticPr fontId="31" type="noConversion"/>
  </si>
  <si>
    <t>每毫升盐酸标准滴定溶液相当氧化钙的毫克数（mg/mL）</t>
  </si>
  <si>
    <r>
      <t>测定游离氧化钙消耗盐酸的体积V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(mL)</t>
    </r>
    <phoneticPr fontId="31" type="noConversion"/>
  </si>
  <si>
    <t>游离氧化钙的质量百分数（%）</t>
  </si>
  <si>
    <t>七、氯离子试验</t>
    <phoneticPr fontId="31" type="noConversion"/>
  </si>
  <si>
    <t>测定试样时消耗硝酸汞标准溶液的体积（mL)</t>
    <phoneticPr fontId="31" type="noConversion"/>
  </si>
  <si>
    <t>滴定空白时消耗硝酸汞标准溶液的体积（mL)</t>
    <phoneticPr fontId="31" type="noConversion"/>
  </si>
  <si>
    <t>每毫升硝酸汞标准溶液相当于氯的毫克数（mg/mL）</t>
  </si>
  <si>
    <t>氯的百分含量（%）</t>
  </si>
  <si>
    <t>平均百分含量（%）</t>
  </si>
  <si>
    <t>注意</t>
    <phoneticPr fontId="31" type="noConversion"/>
  </si>
  <si>
    <t>称样精确至0.0002g,结果保留三位小数，同一试验室允许误差0.002%</t>
  </si>
  <si>
    <t>八、碱含量试验</t>
    <phoneticPr fontId="31" type="noConversion"/>
  </si>
  <si>
    <r>
      <t>试验样品质量m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(g)</t>
    </r>
    <phoneticPr fontId="31" type="noConversion"/>
  </si>
  <si>
    <r>
      <t>氧化钠含量m</t>
    </r>
    <r>
      <rPr>
        <vertAlign val="sub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(mg/mL)</t>
    </r>
    <phoneticPr fontId="31" type="noConversion"/>
  </si>
  <si>
    <t>氧化钾质量质量百分比(%)</t>
  </si>
  <si>
    <t>氧化钠质量质量百分比(%)</t>
  </si>
  <si>
    <t>碱含量(%)</t>
  </si>
  <si>
    <t>平均值(%)</t>
  </si>
  <si>
    <t>称样精确至0.0001g，同一试验室允许误差0.10%</t>
    <phoneticPr fontId="31" type="noConversion"/>
  </si>
  <si>
    <t>试验:                      复核:                    日期:        年      月      日</t>
    <phoneticPr fontId="31" type="noConversion"/>
  </si>
  <si>
    <t>记录编号：</t>
    <phoneticPr fontId="31" type="noConversion"/>
  </si>
  <si>
    <t>矿粉加热安定性试验</t>
  </si>
  <si>
    <t>试验次数</t>
  </si>
  <si>
    <t>矿粉质量（g)</t>
  </si>
  <si>
    <t>加热温度（℃）</t>
  </si>
  <si>
    <t>加热后矿粉颜色的变化情况</t>
  </si>
  <si>
    <t>矿粉外观试验</t>
  </si>
  <si>
    <t>样品外观质量</t>
  </si>
  <si>
    <t xml:space="preserve"> 矿粉加热安定性及外观试验检测记录表 </t>
    <phoneticPr fontId="31" type="noConversion"/>
  </si>
  <si>
    <t>工程部位/用途</t>
    <phoneticPr fontId="31" type="noConversion"/>
  </si>
  <si>
    <t>任务编号</t>
    <phoneticPr fontId="31" type="noConversion"/>
  </si>
  <si>
    <t>试验依据</t>
    <phoneticPr fontId="31" type="noConversion"/>
  </si>
  <si>
    <t>样品编号</t>
    <phoneticPr fontId="31" type="noConversion"/>
  </si>
  <si>
    <t>样品描述</t>
    <phoneticPr fontId="31" type="noConversion"/>
  </si>
  <si>
    <t>样品名称</t>
    <phoneticPr fontId="31" type="noConversion"/>
  </si>
  <si>
    <t>试验条件</t>
    <phoneticPr fontId="31" type="noConversion"/>
  </si>
  <si>
    <t>试验日期</t>
    <phoneticPr fontId="31" type="noConversion"/>
  </si>
  <si>
    <t>主要仪器设备及编号</t>
    <phoneticPr fontId="31" type="noConversion"/>
  </si>
  <si>
    <t>加热后矿粉颜色无变化</t>
    <phoneticPr fontId="31" type="noConversion"/>
  </si>
  <si>
    <t>矿粉无结块现像</t>
    <phoneticPr fontId="31" type="noConversion"/>
  </si>
  <si>
    <r>
      <t xml:space="preserve">试验：         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复核：                  日期：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年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月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日</t>
    </r>
    <phoneticPr fontId="31" type="noConversion"/>
  </si>
  <si>
    <t>矿粉加热安定性</t>
    <phoneticPr fontId="31" type="noConversion"/>
  </si>
  <si>
    <t>记录编号：</t>
    <phoneticPr fontId="31" type="noConversion"/>
  </si>
  <si>
    <t xml:space="preserve"> 矿粉流动度、活性指数试验检测记录表 </t>
    <phoneticPr fontId="31" type="noConversion"/>
  </si>
  <si>
    <t>制件日期</t>
    <phoneticPr fontId="31" type="noConversion"/>
  </si>
  <si>
    <t>对比胶砂流动度（mm）</t>
  </si>
  <si>
    <t>试验胶砂流动度（mm）</t>
  </si>
  <si>
    <t>流动度比(%)</t>
  </si>
  <si>
    <t>平均值（%）</t>
    <phoneticPr fontId="31" type="noConversion"/>
  </si>
  <si>
    <t>结果精确至1%</t>
  </si>
  <si>
    <t>二、活性指数</t>
  </si>
  <si>
    <t xml:space="preserve">试 验 日 期 </t>
  </si>
  <si>
    <t>年        月        日</t>
  </si>
  <si>
    <t>试件尺寸(mm)</t>
  </si>
  <si>
    <r>
      <t>破坏荷载（</t>
    </r>
    <r>
      <rPr>
        <sz val="11"/>
        <rFont val="宋体"/>
        <family val="3"/>
        <charset val="134"/>
      </rPr>
      <t>kN</t>
    </r>
    <r>
      <rPr>
        <sz val="11"/>
        <rFont val="宋体"/>
        <family val="3"/>
        <charset val="134"/>
      </rPr>
      <t>）</t>
    </r>
  </si>
  <si>
    <r>
      <t>强度值</t>
    </r>
    <r>
      <rPr>
        <sz val="11"/>
        <rFont val="宋体"/>
        <family val="3"/>
        <charset val="134"/>
      </rPr>
      <t>(MPa)</t>
    </r>
  </si>
  <si>
    <r>
      <t>强度平均值</t>
    </r>
    <r>
      <rPr>
        <sz val="11"/>
        <rFont val="宋体"/>
        <family val="3"/>
        <charset val="134"/>
      </rPr>
      <t>(MPa)</t>
    </r>
  </si>
  <si>
    <t>活性指数(%)</t>
    <phoneticPr fontId="31" type="noConversion"/>
  </si>
  <si>
    <r>
      <t>4</t>
    </r>
    <r>
      <rPr>
        <sz val="11"/>
        <rFont val="宋体"/>
        <family val="3"/>
        <charset val="134"/>
      </rPr>
      <t>0*40*160</t>
    </r>
    <phoneticPr fontId="31" type="noConversion"/>
  </si>
  <si>
    <r>
      <t>4</t>
    </r>
    <r>
      <rPr>
        <sz val="11"/>
        <rFont val="宋体"/>
        <family val="3"/>
        <charset val="134"/>
      </rPr>
      <t>0*40*160</t>
    </r>
    <phoneticPr fontId="31" type="noConversion"/>
  </si>
  <si>
    <t>备注</t>
    <phoneticPr fontId="31" type="noConversion"/>
  </si>
  <si>
    <t>结果精确至1%</t>
    <phoneticPr fontId="31" type="noConversion"/>
  </si>
  <si>
    <r>
      <t xml:space="preserve">试验：                 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复核：           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日期：      年     月     日</t>
    </r>
    <phoneticPr fontId="31" type="noConversion"/>
  </si>
  <si>
    <t>记录编号：</t>
    <phoneticPr fontId="31" type="noConversion"/>
  </si>
  <si>
    <t>一、流动度比试验</t>
    <phoneticPr fontId="31" type="noConversion"/>
  </si>
  <si>
    <r>
      <t>氧化钾含量m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(mg/mL)</t>
    </r>
    <phoneticPr fontId="31" type="noConversion"/>
  </si>
  <si>
    <r>
      <t>测定氧化钙消耗EDTA的体积V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(mL)</t>
    </r>
    <phoneticPr fontId="31" type="noConversion"/>
  </si>
  <si>
    <t>矿粉对水的相对密度</t>
    <phoneticPr fontId="31" type="noConversion"/>
  </si>
  <si>
    <r>
      <t>控制编号:</t>
    </r>
    <r>
      <rPr>
        <sz val="12"/>
        <rFont val="宋体"/>
        <family val="3"/>
        <charset val="134"/>
      </rPr>
      <t>QJL04-2013-JC-099</t>
    </r>
    <phoneticPr fontId="31" type="noConversion"/>
  </si>
  <si>
    <t>JJ0706</t>
    <phoneticPr fontId="31" type="noConversion"/>
  </si>
  <si>
    <t>粉煤灰（矿物外加剂）试验记录表</t>
    <phoneticPr fontId="31" type="noConversion"/>
  </si>
  <si>
    <r>
      <t xml:space="preserve">试验室名称：交GJC甲052                      </t>
    </r>
    <r>
      <rPr>
        <sz val="12"/>
        <rFont val="宋体"/>
        <family val="3"/>
        <charset val="134"/>
      </rPr>
      <t xml:space="preserve">          </t>
    </r>
    <phoneticPr fontId="31" type="noConversion"/>
  </si>
  <si>
    <t xml:space="preserve"> 记录编号：</t>
    <phoneticPr fontId="31" type="noConversion"/>
  </si>
  <si>
    <t>工程部位/用途</t>
    <phoneticPr fontId="31" type="noConversion"/>
  </si>
  <si>
    <t>任务编号</t>
    <phoneticPr fontId="31" type="noConversion"/>
  </si>
  <si>
    <t>试验依据</t>
    <phoneticPr fontId="31" type="noConversion"/>
  </si>
  <si>
    <t>样品编号</t>
    <phoneticPr fontId="31" type="noConversion"/>
  </si>
  <si>
    <t>样品描述</t>
    <phoneticPr fontId="31" type="noConversion"/>
  </si>
  <si>
    <t>样品名称</t>
    <phoneticPr fontId="31" type="noConversion"/>
  </si>
  <si>
    <t>试验条件</t>
    <phoneticPr fontId="31" type="noConversion"/>
  </si>
  <si>
    <t>试验日期</t>
    <phoneticPr fontId="31" type="noConversion"/>
  </si>
  <si>
    <t>主要仪器设备编号</t>
    <phoneticPr fontId="31" type="noConversion"/>
  </si>
  <si>
    <t>一、细度试验</t>
    <phoneticPr fontId="31" type="noConversion"/>
  </si>
  <si>
    <t>试料质量m(g)</t>
    <phoneticPr fontId="31" type="noConversion"/>
  </si>
  <si>
    <t>筛余物质量G（g）</t>
  </si>
  <si>
    <t>筛余百分数X（%）</t>
  </si>
  <si>
    <t>筛网校正系数</t>
    <phoneticPr fontId="31" type="noConversion"/>
  </si>
  <si>
    <t>平均值（%）</t>
    <phoneticPr fontId="31" type="noConversion"/>
  </si>
  <si>
    <t>备注</t>
    <phoneticPr fontId="31" type="noConversion"/>
  </si>
  <si>
    <t>二、烧失量试验</t>
    <phoneticPr fontId="31" type="noConversion"/>
  </si>
  <si>
    <r>
      <t>灼烧后试料质量m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(g)</t>
    </r>
    <phoneticPr fontId="31" type="noConversion"/>
  </si>
  <si>
    <r>
      <t>烧失量质量百分数X</t>
    </r>
    <r>
      <rPr>
        <vertAlign val="subscript"/>
        <sz val="10"/>
        <rFont val="宋体"/>
        <family val="3"/>
        <charset val="134"/>
      </rPr>
      <t>LOI</t>
    </r>
    <r>
      <rPr>
        <sz val="10"/>
        <rFont val="宋体"/>
        <family val="3"/>
        <charset val="134"/>
      </rPr>
      <t>(%)</t>
    </r>
    <phoneticPr fontId="31" type="noConversion"/>
  </si>
  <si>
    <r>
      <t>烧失量质量百分数测定值X</t>
    </r>
    <r>
      <rPr>
        <vertAlign val="subscript"/>
        <sz val="10"/>
        <rFont val="宋体"/>
        <family val="3"/>
        <charset val="134"/>
      </rPr>
      <t>LOI</t>
    </r>
    <r>
      <rPr>
        <sz val="10"/>
        <rFont val="宋体"/>
        <family val="3"/>
        <charset val="134"/>
      </rPr>
      <t>(%)</t>
    </r>
    <phoneticPr fontId="31" type="noConversion"/>
  </si>
  <si>
    <t>三、三氧化硫试验</t>
    <phoneticPr fontId="31" type="noConversion"/>
  </si>
  <si>
    <r>
      <t>试料质量m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(g)</t>
    </r>
    <phoneticPr fontId="31" type="noConversion"/>
  </si>
  <si>
    <r>
      <t>灼烧后沉淀质量m</t>
    </r>
    <r>
      <rPr>
        <vertAlign val="sub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(g)</t>
    </r>
    <phoneticPr fontId="31" type="noConversion"/>
  </si>
  <si>
    <r>
      <t>三氧化硫质量百分数测值Xso</t>
    </r>
    <r>
      <rPr>
        <vertAlign val="sub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(%)</t>
    </r>
  </si>
  <si>
    <r>
      <t>三氧化硫质量百分数Xso</t>
    </r>
    <r>
      <rPr>
        <vertAlign val="sub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(%)</t>
    </r>
    <phoneticPr fontId="31" type="noConversion"/>
  </si>
  <si>
    <t>四、需水量比试验</t>
    <phoneticPr fontId="31" type="noConversion"/>
  </si>
  <si>
    <r>
      <t>试验胶砂流动度达到130—140mm时是加水量W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(mL)（或受检胶砂流动度达到基准胶砂流动度±5时所需水量W</t>
    </r>
    <r>
      <rPr>
        <vertAlign val="subscript"/>
        <sz val="11"/>
        <rFont val="宋体"/>
        <family val="3"/>
        <charset val="134"/>
      </rPr>
      <t>t</t>
    </r>
    <r>
      <rPr>
        <sz val="11"/>
        <rFont val="宋体"/>
        <family val="3"/>
        <charset val="134"/>
      </rPr>
      <t>,g）</t>
    </r>
    <phoneticPr fontId="31" type="noConversion"/>
  </si>
  <si>
    <t>试验胶砂流动度（mm）</t>
    <phoneticPr fontId="31" type="noConversion"/>
  </si>
  <si>
    <t>试验胶砂流动度平均值（mm）</t>
    <phoneticPr fontId="31" type="noConversion"/>
  </si>
  <si>
    <r>
      <t>对比胶砂加水量W</t>
    </r>
    <r>
      <rPr>
        <vertAlign val="sub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(mL)（或基准胶砂用水量225±1,g）</t>
    </r>
    <phoneticPr fontId="31" type="noConversion"/>
  </si>
  <si>
    <t>对比胶砂流动度（mm）</t>
    <phoneticPr fontId="31" type="noConversion"/>
  </si>
  <si>
    <t>对比胶砂流动度平均值（mm）</t>
    <phoneticPr fontId="31" type="noConversion"/>
  </si>
  <si>
    <t>需水量比（％）</t>
    <phoneticPr fontId="31" type="noConversion"/>
  </si>
  <si>
    <t>需水量比平均值（％）</t>
    <phoneticPr fontId="31" type="noConversion"/>
  </si>
  <si>
    <t>五、含水量</t>
    <phoneticPr fontId="31" type="noConversion"/>
  </si>
  <si>
    <t>试样质量（g）</t>
    <phoneticPr fontId="31" type="noConversion"/>
  </si>
  <si>
    <t>烘干质量（g）</t>
    <phoneticPr fontId="31" type="noConversion"/>
  </si>
  <si>
    <t>含水量(%)</t>
    <phoneticPr fontId="31" type="noConversion"/>
  </si>
  <si>
    <t>平均值(%)</t>
    <phoneticPr fontId="31" type="noConversion"/>
  </si>
  <si>
    <t>六、碱含量试验</t>
    <phoneticPr fontId="31" type="noConversion"/>
  </si>
  <si>
    <r>
      <t>试验样品质量m</t>
    </r>
    <r>
      <rPr>
        <vertAlign val="subscript"/>
        <sz val="11"/>
        <rFont val="宋体"/>
        <family val="3"/>
        <charset val="134"/>
      </rPr>
      <t>1</t>
    </r>
    <r>
      <rPr>
        <sz val="11"/>
        <rFont val="宋体"/>
        <family val="3"/>
        <charset val="134"/>
      </rPr>
      <t>（g）</t>
    </r>
  </si>
  <si>
    <r>
      <t>氧化钾质量m</t>
    </r>
    <r>
      <rPr>
        <vertAlign val="sub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(mg/mL)</t>
    </r>
    <phoneticPr fontId="31" type="noConversion"/>
  </si>
  <si>
    <r>
      <t>氧化钠质量m</t>
    </r>
    <r>
      <rPr>
        <vertAlign val="sub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(mg/mL)</t>
    </r>
    <phoneticPr fontId="31" type="noConversion"/>
  </si>
  <si>
    <t>氧化钠质量质量百分比(%)</t>
    <phoneticPr fontId="31" type="noConversion"/>
  </si>
  <si>
    <t>七、比表面积试验</t>
    <phoneticPr fontId="31" type="noConversion"/>
  </si>
  <si>
    <r>
      <t>标准试样的比表面积Ss（m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/kg）</t>
    </r>
    <phoneticPr fontId="31" type="noConversion"/>
  </si>
  <si>
    <t>常数K值</t>
    <phoneticPr fontId="31" type="noConversion"/>
  </si>
  <si>
    <t>初测试样试验在压力计中液面降落测得的时间T（s）</t>
    <phoneticPr fontId="31" type="noConversion"/>
  </si>
  <si>
    <t>标准试样在压力计中液面降落测得的时间Ts（s）</t>
    <phoneticPr fontId="31" type="noConversion"/>
  </si>
  <si>
    <r>
      <t>被测试样的比表面积Sc（m</t>
    </r>
    <r>
      <rPr>
        <vertAlign val="superscript"/>
        <sz val="8"/>
        <rFont val="宋体"/>
        <family val="3"/>
        <charset val="134"/>
      </rPr>
      <t>2</t>
    </r>
    <r>
      <rPr>
        <sz val="8"/>
        <rFont val="宋体"/>
        <family val="3"/>
        <charset val="134"/>
      </rPr>
      <t>/kg）</t>
    </r>
    <phoneticPr fontId="31" type="noConversion"/>
  </si>
  <si>
    <r>
      <t>平均值(m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>/kg)</t>
    </r>
    <phoneticPr fontId="31" type="noConversion"/>
  </si>
  <si>
    <t>试验:                      复核:                    日期:        年      月      日</t>
    <phoneticPr fontId="31" type="noConversion"/>
  </si>
  <si>
    <t>控制编号: QJL04-2013-JC-050</t>
    <phoneticPr fontId="25" type="noConversion"/>
  </si>
  <si>
    <t>JJ0201e</t>
    <phoneticPr fontId="25" type="noConversion"/>
  </si>
  <si>
    <t>主要仪器设备编号</t>
    <phoneticPr fontId="25" type="noConversion"/>
  </si>
  <si>
    <t>参数编号</t>
    <phoneticPr fontId="25" type="noConversion"/>
  </si>
  <si>
    <t>0201</t>
    <phoneticPr fontId="25" type="noConversion"/>
  </si>
  <si>
    <t>2702</t>
    <phoneticPr fontId="25" type="noConversion"/>
  </si>
  <si>
    <t>2702A</t>
    <phoneticPr fontId="25" type="noConversion"/>
  </si>
  <si>
    <t>2714</t>
    <phoneticPr fontId="25" type="noConversion"/>
  </si>
  <si>
    <t>2707</t>
    <phoneticPr fontId="25" type="noConversion"/>
  </si>
  <si>
    <t>比表面积</t>
    <phoneticPr fontId="25" type="noConversion"/>
  </si>
  <si>
    <r>
      <t>2</t>
    </r>
    <r>
      <rPr>
        <sz val="11"/>
        <color indexed="8"/>
        <rFont val="宋体"/>
        <family val="3"/>
        <charset val="134"/>
      </rPr>
      <t>709</t>
    </r>
    <phoneticPr fontId="25" type="noConversion"/>
  </si>
  <si>
    <t>烧失量</t>
    <phoneticPr fontId="31" type="noConversion"/>
  </si>
  <si>
    <t>2704</t>
    <phoneticPr fontId="25" type="noConversion"/>
  </si>
  <si>
    <t>三氧化硫含量</t>
    <phoneticPr fontId="31" type="noConversion"/>
  </si>
  <si>
    <t>三氧化硫含量</t>
    <phoneticPr fontId="31" type="noConversion"/>
  </si>
  <si>
    <t>2710</t>
    <phoneticPr fontId="25" type="noConversion"/>
  </si>
  <si>
    <t>氯离子含量</t>
    <phoneticPr fontId="31" type="noConversion"/>
  </si>
  <si>
    <t>2708</t>
    <phoneticPr fontId="25" type="noConversion"/>
  </si>
  <si>
    <t>外观</t>
    <phoneticPr fontId="31" type="noConversion"/>
  </si>
  <si>
    <r>
      <t>2</t>
    </r>
    <r>
      <rPr>
        <sz val="11"/>
        <color indexed="8"/>
        <rFont val="宋体"/>
        <family val="3"/>
        <charset val="134"/>
      </rPr>
      <t>701</t>
    </r>
    <phoneticPr fontId="25" type="noConversion"/>
  </si>
  <si>
    <r>
      <t>2</t>
    </r>
    <r>
      <rPr>
        <sz val="11"/>
        <color indexed="8"/>
        <rFont val="宋体"/>
        <family val="3"/>
        <charset val="134"/>
      </rPr>
      <t>713</t>
    </r>
    <phoneticPr fontId="25" type="noConversion"/>
  </si>
  <si>
    <t>矿粉流动度比</t>
    <phoneticPr fontId="31" type="noConversion"/>
  </si>
  <si>
    <t>2705</t>
    <phoneticPr fontId="25" type="noConversion"/>
  </si>
  <si>
    <t>矿粉活性指数（7d）</t>
    <phoneticPr fontId="31" type="noConversion"/>
  </si>
  <si>
    <t>矿粉活性指数（7d）</t>
    <phoneticPr fontId="25" type="noConversion"/>
  </si>
  <si>
    <t>矿粉活性指数（28d）</t>
    <phoneticPr fontId="31" type="noConversion"/>
  </si>
  <si>
    <t>矿粉活性指数（28d）</t>
    <phoneticPr fontId="25" type="noConversion"/>
  </si>
  <si>
    <t>2706A</t>
    <phoneticPr fontId="25" type="noConversion"/>
  </si>
  <si>
    <t>2706B</t>
    <phoneticPr fontId="25" type="noConversion"/>
  </si>
  <si>
    <t>试验胶砂7天抗压强度</t>
    <phoneticPr fontId="31" type="noConversion"/>
  </si>
  <si>
    <t>对比胶砂7天抗压强度</t>
    <phoneticPr fontId="31" type="noConversion"/>
  </si>
  <si>
    <t>控制编号: QJL04-2013-JC-051</t>
    <phoneticPr fontId="31" type="noConversion"/>
  </si>
  <si>
    <t>JJ0218</t>
    <phoneticPr fontId="31" type="noConversion"/>
  </si>
  <si>
    <t>控制编号：QJL04-2013-JC-060</t>
    <phoneticPr fontId="31" type="noConversion"/>
  </si>
  <si>
    <t>JJ0410</t>
  </si>
  <si>
    <t>主要仪器设备编号</t>
    <phoneticPr fontId="31" type="noConversion"/>
  </si>
  <si>
    <t>控制编号: QJL04-2013-JC-228</t>
    <phoneticPr fontId="31" type="noConversion"/>
  </si>
  <si>
    <t>JJ2701</t>
  </si>
  <si>
    <t>控制编号: QJL04-2013-JC-233</t>
    <phoneticPr fontId="31" type="noConversion"/>
  </si>
  <si>
    <t>JJ2705</t>
  </si>
  <si>
    <t>试验胶砂28天抗压强度</t>
    <phoneticPr fontId="31" type="noConversion"/>
  </si>
  <si>
    <t>对比胶砂28天抗压强度</t>
    <phoneticPr fontId="31" type="noConversion"/>
  </si>
  <si>
    <t>控制编号: QJL04-2013-JC-052</t>
    <phoneticPr fontId="31" type="noConversion"/>
  </si>
  <si>
    <t>需水量比</t>
  </si>
  <si>
    <t>2711</t>
  </si>
  <si>
    <t>JB0127</t>
  </si>
  <si>
    <t>矿粉试验检测报告</t>
  </si>
  <si>
    <t>技 术 要 求</t>
  </si>
  <si>
    <t>检测结果</t>
  </si>
  <si>
    <t>检测值</t>
  </si>
  <si>
    <t>单项结论</t>
  </si>
  <si>
    <t>--</t>
  </si>
  <si>
    <t>＜0.6mm</t>
  </si>
  <si>
    <t>＜0.15mm</t>
  </si>
  <si>
    <t>90～100</t>
  </si>
  <si>
    <t>＜0.075mm</t>
  </si>
  <si>
    <t>75～100</t>
  </si>
  <si>
    <t>外观</t>
  </si>
  <si>
    <t>＜1</t>
  </si>
  <si>
    <t>合格</t>
  </si>
  <si>
    <t>＜4</t>
  </si>
  <si>
    <t>加热安定性</t>
  </si>
  <si>
    <t>备 注</t>
  </si>
  <si>
    <t>第3页,共4页</t>
    <phoneticPr fontId="25" type="noConversion"/>
  </si>
  <si>
    <t>报告编号：</t>
    <phoneticPr fontId="25" type="noConversion"/>
  </si>
  <si>
    <r>
      <t>试验室名称：贵州省交通建设工程检测中心有限责任公司</t>
    </r>
    <r>
      <rPr>
        <b/>
        <sz val="12"/>
        <rFont val="宋体"/>
        <family val="3"/>
        <charset val="134"/>
      </rPr>
      <t/>
    </r>
    <phoneticPr fontId="25" type="noConversion"/>
  </si>
  <si>
    <t>检 测 项 目</t>
    <phoneticPr fontId="25" type="noConversion"/>
  </si>
  <si>
    <t>序号</t>
    <phoneticPr fontId="25" type="noConversion"/>
  </si>
  <si>
    <t>计量单位</t>
    <phoneticPr fontId="25" type="noConversion"/>
  </si>
  <si>
    <t>%</t>
    <phoneticPr fontId="25" type="noConversion"/>
  </si>
  <si>
    <t>颗粒级配</t>
    <phoneticPr fontId="25" type="noConversion"/>
  </si>
  <si>
    <t>含水量</t>
    <phoneticPr fontId="25" type="noConversion"/>
  </si>
  <si>
    <t>--</t>
    <phoneticPr fontId="25" type="noConversion"/>
  </si>
  <si>
    <t>合格</t>
    <phoneticPr fontId="25" type="noConversion"/>
  </si>
  <si>
    <t>不合格</t>
    <phoneticPr fontId="25" type="noConversion"/>
  </si>
  <si>
    <t>见第4页</t>
    <phoneticPr fontId="25" type="noConversion"/>
  </si>
  <si>
    <t>颗粒级配</t>
    <phoneticPr fontId="31" type="noConversion"/>
  </si>
  <si>
    <t>颗粒级配</t>
    <phoneticPr fontId="31" type="noConversion"/>
  </si>
  <si>
    <t>第4页,共4页</t>
    <phoneticPr fontId="25" type="noConversion"/>
  </si>
  <si>
    <t>筛分结果</t>
    <phoneticPr fontId="25" type="noConversion"/>
  </si>
  <si>
    <t>筛孔尺寸（mm）</t>
    <phoneticPr fontId="25" type="noConversion"/>
  </si>
  <si>
    <t>质量通过百分率T（%）</t>
    <phoneticPr fontId="25" type="noConversion"/>
  </si>
  <si>
    <t>累计筛余百分率A（%）</t>
    <phoneticPr fontId="25" type="noConversion"/>
  </si>
  <si>
    <t>规范范围</t>
    <phoneticPr fontId="25" type="noConversion"/>
  </si>
  <si>
    <t>筛分曲线</t>
    <phoneticPr fontId="25" type="noConversion"/>
  </si>
  <si>
    <t>提                   示</t>
    <phoneticPr fontId="53" type="noConversion"/>
  </si>
  <si>
    <t>此页为生成图表数据页，根据你需要的条件来进行调节,报告里级配要求范围得自己手动修改</t>
    <phoneticPr fontId="53" type="noConversion"/>
  </si>
  <si>
    <t>筛孔尺寸</t>
    <phoneticPr fontId="53" type="noConversion"/>
  </si>
  <si>
    <t>下限</t>
    <phoneticPr fontId="53" type="noConversion"/>
  </si>
  <si>
    <t>上限</t>
    <phoneticPr fontId="53" type="noConversion"/>
  </si>
  <si>
    <t>唯一手动修改区域，其他地方请勿随意修改</t>
    <phoneticPr fontId="25" type="noConversion"/>
  </si>
  <si>
    <t>通过百分率</t>
    <phoneticPr fontId="53" type="noConversion"/>
  </si>
  <si>
    <t>塑性指数</t>
  </si>
  <si>
    <t>塑性指数</t>
    <phoneticPr fontId="25" type="noConversion"/>
  </si>
  <si>
    <r>
      <t>2</t>
    </r>
    <r>
      <rPr>
        <sz val="11"/>
        <color indexed="8"/>
        <rFont val="宋体"/>
        <family val="3"/>
        <charset val="134"/>
      </rPr>
      <t>703</t>
    </r>
    <phoneticPr fontId="25" type="noConversion"/>
  </si>
  <si>
    <r>
      <t xml:space="preserve">控制编号: QJL04-2013-JC-003                                    </t>
    </r>
    <r>
      <rPr>
        <sz val="12"/>
        <rFont val="宋体"/>
        <family val="3"/>
        <charset val="134"/>
      </rPr>
      <t xml:space="preserve">   </t>
    </r>
    <phoneticPr fontId="25" type="noConversion"/>
  </si>
  <si>
    <t>JJ0102a</t>
    <phoneticPr fontId="25" type="noConversion"/>
  </si>
  <si>
    <t>土的界限含水率试验检测记录表（液塑限联合测定仪法）</t>
    <phoneticPr fontId="25" type="noConversion"/>
  </si>
  <si>
    <t xml:space="preserve">试验室名称：交GJC甲052         </t>
    <phoneticPr fontId="25" type="noConversion"/>
  </si>
  <si>
    <t>记录编号：</t>
    <phoneticPr fontId="25" type="noConversion"/>
  </si>
  <si>
    <t>工程部位/用途</t>
    <phoneticPr fontId="25" type="noConversion"/>
  </si>
  <si>
    <t>任务编号</t>
    <phoneticPr fontId="25" type="noConversion"/>
  </si>
  <si>
    <t>试验依据</t>
    <phoneticPr fontId="25" type="noConversion"/>
  </si>
  <si>
    <t>试验日期</t>
    <phoneticPr fontId="25" type="noConversion"/>
  </si>
  <si>
    <t>试验项目</t>
  </si>
  <si>
    <t>土样类型</t>
  </si>
  <si>
    <t xml:space="preserve">
</t>
  </si>
  <si>
    <t>入土深度(mm)</t>
  </si>
  <si>
    <r>
      <t>h</t>
    </r>
    <r>
      <rPr>
        <vertAlign val="subscript"/>
        <sz val="11"/>
        <rFont val="宋体"/>
        <family val="3"/>
        <charset val="134"/>
      </rPr>
      <t>1</t>
    </r>
    <phoneticPr fontId="25" type="noConversion"/>
  </si>
  <si>
    <r>
      <t>h</t>
    </r>
    <r>
      <rPr>
        <vertAlign val="subscript"/>
        <sz val="11"/>
        <rFont val="宋体"/>
        <family val="3"/>
        <charset val="134"/>
      </rPr>
      <t>2</t>
    </r>
    <phoneticPr fontId="25" type="noConversion"/>
  </si>
  <si>
    <r>
      <t>（h</t>
    </r>
    <r>
      <rPr>
        <vertAlign val="subscript"/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+h</t>
    </r>
    <r>
      <rPr>
        <vertAlign val="subscript"/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）/2</t>
    </r>
    <phoneticPr fontId="25" type="noConversion"/>
  </si>
  <si>
    <t>盒质量（g）</t>
  </si>
  <si>
    <t>a</t>
    <phoneticPr fontId="25" type="noConversion"/>
  </si>
  <si>
    <t>盒+湿土质量（g）</t>
  </si>
  <si>
    <t>b</t>
    <phoneticPr fontId="25" type="noConversion"/>
  </si>
  <si>
    <t>盒+干土质量（g）</t>
  </si>
  <si>
    <t>c</t>
    <phoneticPr fontId="25" type="noConversion"/>
  </si>
  <si>
    <t>水分质量（g）</t>
  </si>
  <si>
    <t>Wp</t>
    <phoneticPr fontId="25" type="noConversion"/>
  </si>
  <si>
    <t>含水量（%）</t>
  </si>
  <si>
    <t>细粒土</t>
    <phoneticPr fontId="25" type="noConversion"/>
  </si>
  <si>
    <t>平均含水量（%）</t>
  </si>
  <si>
    <t>公式连接手动改</t>
    <phoneticPr fontId="25" type="noConversion"/>
  </si>
  <si>
    <t>砂类土</t>
    <phoneticPr fontId="25" type="noConversion"/>
  </si>
  <si>
    <t>液限（%）</t>
  </si>
  <si>
    <t>塑限（%）</t>
  </si>
  <si>
    <t>备注：</t>
  </si>
  <si>
    <r>
      <t xml:space="preserve">试验:                      复核:                  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日期:        年      月      日</t>
    </r>
    <phoneticPr fontId="25" type="noConversion"/>
  </si>
  <si>
    <t>干土质量（g）</t>
    <phoneticPr fontId="25" type="noConversion"/>
  </si>
  <si>
    <t>≤1</t>
    <phoneticPr fontId="25" type="noConversion"/>
  </si>
  <si>
    <r>
      <t>水在试验温度时的密度ρw(g/cm</t>
    </r>
    <r>
      <rPr>
        <vertAlign val="super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 xml:space="preserve">)              </t>
    </r>
    <phoneticPr fontId="31" type="noConversion"/>
  </si>
  <si>
    <t>←≤0.15% ←≤0.2%</t>
    <phoneticPr fontId="25" type="noConversion"/>
  </si>
  <si>
    <t>←≤0.15%</t>
    <phoneticPr fontId="25" type="noConversion"/>
  </si>
  <si>
    <t>←≤0.002%</t>
    <phoneticPr fontId="25" type="noConversion"/>
  </si>
  <si>
    <t>←≤0.1%</t>
    <phoneticPr fontId="25" type="noConversion"/>
  </si>
  <si>
    <t>矿粉≤0.06%</t>
    <phoneticPr fontId="31" type="noConversion"/>
  </si>
  <si>
    <t>矿粉≤3%</t>
    <phoneticPr fontId="31" type="noConversion"/>
  </si>
  <si>
    <t>矿粉≤4%</t>
    <phoneticPr fontId="31" type="noConversion"/>
  </si>
  <si>
    <t>矿物外加剂磨细矿渣需水量≤100%</t>
    <phoneticPr fontId="25" type="noConversion"/>
  </si>
  <si>
    <t>矿物外加剂磨细粉煤灰需水量</t>
    <phoneticPr fontId="53" type="noConversion"/>
  </si>
  <si>
    <t>矿物外加剂磨细天然沸石需水量</t>
    <phoneticPr fontId="53" type="noConversion"/>
  </si>
  <si>
    <t>矿物外加剂硅灰需水量≤125%</t>
    <phoneticPr fontId="53" type="noConversion"/>
  </si>
  <si>
    <t>I级≤95%</t>
    <phoneticPr fontId="53" type="noConversion"/>
  </si>
  <si>
    <t>II级≤105%</t>
    <phoneticPr fontId="53" type="noConversion"/>
  </si>
  <si>
    <t>I级≤110%</t>
    <phoneticPr fontId="53" type="noConversion"/>
  </si>
  <si>
    <t>II级≤115%</t>
    <phoneticPr fontId="53" type="noConversion"/>
  </si>
  <si>
    <t>矿粉比表面积</t>
    <phoneticPr fontId="25" type="noConversion"/>
  </si>
  <si>
    <t>密度:</t>
    <phoneticPr fontId="25" type="noConversion"/>
  </si>
  <si>
    <t>S105</t>
    <phoneticPr fontId="25" type="noConversion"/>
  </si>
  <si>
    <t>S95</t>
    <phoneticPr fontId="25" type="noConversion"/>
  </si>
  <si>
    <t>S75</t>
    <phoneticPr fontId="25" type="noConversion"/>
  </si>
  <si>
    <r>
      <t>≥2.8(g/cm</t>
    </r>
    <r>
      <rPr>
        <vertAlign val="superscript"/>
        <sz val="10"/>
        <color rgb="FF0070C0"/>
        <rFont val="宋体"/>
        <family val="3"/>
        <charset val="134"/>
      </rPr>
      <t>3</t>
    </r>
    <r>
      <rPr>
        <sz val="10"/>
        <color rgb="FF0070C0"/>
        <rFont val="宋体"/>
        <family val="3"/>
        <charset val="134"/>
      </rPr>
      <t>)</t>
    </r>
    <phoneticPr fontId="25" type="noConversion"/>
  </si>
  <si>
    <r>
      <t>≥300 (m</t>
    </r>
    <r>
      <rPr>
        <vertAlign val="superscript"/>
        <sz val="10"/>
        <color rgb="FF0070C0"/>
        <rFont val="宋体"/>
        <family val="3"/>
        <charset val="134"/>
      </rPr>
      <t>2</t>
    </r>
    <r>
      <rPr>
        <sz val="10"/>
        <color rgb="FF0070C0"/>
        <rFont val="宋体"/>
        <family val="3"/>
        <charset val="134"/>
      </rPr>
      <t>/kg)</t>
    </r>
    <phoneticPr fontId="25" type="noConversion"/>
  </si>
  <si>
    <r>
      <t>≥400 (m</t>
    </r>
    <r>
      <rPr>
        <vertAlign val="superscript"/>
        <sz val="10"/>
        <color rgb="FF0070C0"/>
        <rFont val="宋体"/>
        <family val="3"/>
        <charset val="134"/>
      </rPr>
      <t>2</t>
    </r>
    <r>
      <rPr>
        <sz val="10"/>
        <color rgb="FF0070C0"/>
        <rFont val="宋体"/>
        <family val="3"/>
        <charset val="134"/>
      </rPr>
      <t>/kg)</t>
    </r>
    <phoneticPr fontId="25" type="noConversion"/>
  </si>
  <si>
    <r>
      <t>≥500 (m</t>
    </r>
    <r>
      <rPr>
        <vertAlign val="superscript"/>
        <sz val="10"/>
        <color rgb="FF0070C0"/>
        <rFont val="宋体"/>
        <family val="3"/>
        <charset val="134"/>
      </rPr>
      <t>2</t>
    </r>
    <r>
      <rPr>
        <sz val="10"/>
        <color rgb="FF0070C0"/>
        <rFont val="宋体"/>
        <family val="3"/>
        <charset val="134"/>
      </rPr>
      <t>/kg)</t>
    </r>
    <phoneticPr fontId="25" type="noConversion"/>
  </si>
  <si>
    <t>矿粉</t>
    <phoneticPr fontId="25" type="noConversion"/>
  </si>
  <si>
    <t>流动度比</t>
    <phoneticPr fontId="25" type="noConversion"/>
  </si>
  <si>
    <t>≥95%</t>
    <phoneticPr fontId="25" type="noConversion"/>
  </si>
  <si>
    <t>玻璃体含量</t>
    <phoneticPr fontId="25" type="noConversion"/>
  </si>
  <si>
    <t>≥85%</t>
    <phoneticPr fontId="25" type="noConversion"/>
  </si>
  <si>
    <t>7d</t>
    <phoneticPr fontId="25" type="noConversion"/>
  </si>
  <si>
    <t>≥75%</t>
    <phoneticPr fontId="25" type="noConversion"/>
  </si>
  <si>
    <t>≥55%</t>
    <phoneticPr fontId="25" type="noConversion"/>
  </si>
  <si>
    <t>28d</t>
    <phoneticPr fontId="25" type="noConversion"/>
  </si>
  <si>
    <t>≥105%</t>
    <phoneticPr fontId="25" type="noConversion"/>
  </si>
  <si>
    <t>平均</t>
    <phoneticPr fontId="25" type="noConversion"/>
  </si>
  <si>
    <t>JJ2707</t>
    <phoneticPr fontId="31" type="noConversion"/>
  </si>
  <si>
    <t>表观密度</t>
    <phoneticPr fontId="25" type="noConversion"/>
  </si>
  <si>
    <t>矿粉表观密度</t>
    <phoneticPr fontId="31" type="noConversion"/>
  </si>
  <si>
    <t>表观相对密度</t>
    <phoneticPr fontId="25" type="noConversion"/>
  </si>
  <si>
    <r>
      <t>矿粉的密度测定值ρ</t>
    </r>
    <r>
      <rPr>
        <vertAlign val="subscript"/>
        <sz val="11"/>
        <rFont val="宋体"/>
        <family val="3"/>
        <charset val="134"/>
      </rPr>
      <t>f</t>
    </r>
    <r>
      <rPr>
        <sz val="11"/>
        <rFont val="宋体"/>
        <family val="3"/>
        <charset val="134"/>
      </rPr>
      <t>(g/cm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)</t>
    </r>
    <phoneticPr fontId="31" type="noConversion"/>
  </si>
  <si>
    <r>
      <t>g/cm</t>
    </r>
    <r>
      <rPr>
        <vertAlign val="superscript"/>
        <sz val="10"/>
        <rFont val="宋体"/>
        <family val="3"/>
        <charset val="134"/>
      </rPr>
      <t>3</t>
    </r>
    <phoneticPr fontId="25" type="noConversion"/>
  </si>
  <si>
    <t>--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</si>
</sst>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76" formatCode="0.0_);[Red]\(0.0\)"/>
    <numFmt numFmtId="177" formatCode="0.0_ "/>
    <numFmt numFmtId="178" formatCode="0.00_ "/>
    <numFmt numFmtId="179" formatCode="0.000_);[Red]\(0.000\)"/>
    <numFmt numFmtId="180" formatCode="0.00_);[Red]\(0.00\)"/>
    <numFmt numFmtId="181" formatCode="0_);[Red]\(0\)"/>
    <numFmt numFmtId="182" formatCode="0.000_ "/>
    <numFmt numFmtId="183" formatCode="0_ "/>
    <numFmt numFmtId="184" formatCode="0;_밀"/>
    <numFmt numFmtId="185" formatCode="0.0;_䰀"/>
    <numFmt numFmtId="186" formatCode="0;_䰀"/>
    <numFmt numFmtId="187" formatCode="000000"/>
    <numFmt numFmtId="188" formatCode="0.0;[Red]0.0"/>
    <numFmt numFmtId="189" formatCode="0.00;[Red]0.00"/>
    <numFmt numFmtId="190" formatCode="0.00000;[Red]0.00000"/>
    <numFmt numFmtId="191" formatCode="0.000;[Red]0.000"/>
    <numFmt numFmtId="192" formatCode="0.0000;[Red]0.0000"/>
    <numFmt numFmtId="193" formatCode="0;[Red]0"/>
    <numFmt numFmtId="194" formatCode="0.0"/>
  </numFmts>
  <fonts count="69">
    <font>
      <sz val="12"/>
      <name val="宋体"/>
      <charset val="134"/>
    </font>
    <font>
      <vertAlign val="subscript"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u/>
      <sz val="11"/>
      <color indexed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3"/>
      <name val="宋体"/>
      <family val="3"/>
      <charset val="134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b/>
      <sz val="16"/>
      <name val="宋体"/>
      <family val="3"/>
      <charset val="134"/>
    </font>
    <font>
      <sz val="16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u/>
      <sz val="10"/>
      <name val="宋体"/>
      <family val="3"/>
      <charset val="134"/>
    </font>
    <font>
      <sz val="10"/>
      <color indexed="12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rgb="FFFFFFFF"/>
      <name val="宋体"/>
      <family val="3"/>
      <charset val="134"/>
    </font>
    <font>
      <vertAlign val="subscript"/>
      <sz val="10"/>
      <name val="宋体"/>
      <family val="3"/>
      <charset val="134"/>
    </font>
    <font>
      <sz val="8"/>
      <name val="宋体"/>
      <family val="3"/>
      <charset val="134"/>
    </font>
    <font>
      <vertAlign val="superscript"/>
      <sz val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vertAlign val="superscript"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22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9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70C0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0070C0"/>
      <name val="宋体"/>
      <family val="3"/>
      <charset val="134"/>
      <scheme val="minor"/>
    </font>
    <font>
      <vertAlign val="superscript"/>
      <sz val="10"/>
      <color rgb="FF0070C0"/>
      <name val="宋体"/>
      <family val="3"/>
      <charset val="134"/>
    </font>
    <font>
      <b/>
      <sz val="10"/>
      <color rgb="FFFFFFFF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24" fillId="23" borderId="9" applyNumberFormat="0" applyFont="0" applyAlignment="0" applyProtection="0">
      <alignment vertical="center"/>
    </xf>
    <xf numFmtId="0" fontId="40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</cellStyleXfs>
  <cellXfs count="56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76" fontId="20" fillId="0" borderId="0" xfId="0" applyNumberFormat="1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178" fontId="20" fillId="0" borderId="0" xfId="0" applyNumberFormat="1" applyFont="1" applyAlignment="1">
      <alignment horizontal="center" vertical="center" wrapText="1"/>
    </xf>
    <xf numFmtId="176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81" fontId="2" fillId="0" borderId="11" xfId="0" applyNumberFormat="1" applyFont="1" applyFill="1" applyBorder="1" applyAlignment="1">
      <alignment horizontal="center" vertical="center" wrapText="1"/>
    </xf>
    <xf numFmtId="0" fontId="11" fillId="8" borderId="12" xfId="7" applyFont="1" applyBorder="1" applyAlignment="1" applyProtection="1">
      <alignment horizontal="left" vertical="center"/>
    </xf>
    <xf numFmtId="0" fontId="3" fillId="8" borderId="0" xfId="7" applyBorder="1" applyAlignment="1" applyProtection="1"/>
    <xf numFmtId="0" fontId="3" fillId="8" borderId="13" xfId="7" applyBorder="1" applyAlignment="1" applyProtection="1">
      <alignment horizontal="right" vertical="center"/>
    </xf>
    <xf numFmtId="0" fontId="3" fillId="8" borderId="11" xfId="7" applyBorder="1" applyAlignment="1" applyProtection="1">
      <alignment horizontal="right" vertical="center"/>
    </xf>
    <xf numFmtId="0" fontId="3" fillId="8" borderId="15" xfId="7" applyBorder="1" applyAlignment="1" applyProtection="1">
      <alignment shrinkToFit="1"/>
    </xf>
    <xf numFmtId="0" fontId="3" fillId="8" borderId="16" xfId="7" applyBorder="1" applyAlignment="1" applyProtection="1">
      <alignment horizontal="right" vertical="center"/>
    </xf>
    <xf numFmtId="0" fontId="3" fillId="8" borderId="11" xfId="7" applyBorder="1" applyAlignment="1" applyProtection="1">
      <alignment horizontal="center" vertical="center" shrinkToFit="1"/>
    </xf>
    <xf numFmtId="0" fontId="3" fillId="8" borderId="10" xfId="7" applyBorder="1" applyAlignment="1" applyProtection="1">
      <alignment horizontal="center" vertical="center" shrinkToFit="1"/>
      <protection locked="0"/>
    </xf>
    <xf numFmtId="0" fontId="3" fillId="8" borderId="10" xfId="7" applyBorder="1" applyAlignment="1" applyProtection="1">
      <alignment horizontal="center" vertical="center" shrinkToFit="1"/>
    </xf>
    <xf numFmtId="14" fontId="3" fillId="8" borderId="10" xfId="7" applyNumberFormat="1" applyBorder="1" applyAlignment="1" applyProtection="1">
      <alignment horizontal="center" vertical="center" shrinkToFit="1"/>
    </xf>
    <xf numFmtId="0" fontId="3" fillId="8" borderId="17" xfId="7" applyBorder="1" applyAlignment="1" applyProtection="1">
      <alignment horizontal="right" vertical="center"/>
    </xf>
    <xf numFmtId="0" fontId="3" fillId="8" borderId="18" xfId="7" applyBorder="1" applyAlignment="1" applyProtection="1">
      <alignment horizontal="center" vertical="center" shrinkToFit="1"/>
    </xf>
    <xf numFmtId="0" fontId="3" fillId="8" borderId="18" xfId="7" applyBorder="1" applyAlignment="1" applyProtection="1">
      <alignment horizontal="right" vertical="center"/>
    </xf>
    <xf numFmtId="0" fontId="3" fillId="8" borderId="19" xfId="7" applyBorder="1" applyAlignment="1" applyProtection="1">
      <alignment horizontal="center" vertical="center"/>
    </xf>
    <xf numFmtId="0" fontId="11" fillId="8" borderId="0" xfId="7" applyFont="1" applyBorder="1" applyAlignment="1" applyProtection="1">
      <alignment horizontal="left" vertical="center"/>
    </xf>
    <xf numFmtId="0" fontId="3" fillId="8" borderId="0" xfId="7" applyFont="1" applyBorder="1" applyAlignment="1" applyProtection="1">
      <alignment horizontal="right" vertical="center"/>
    </xf>
    <xf numFmtId="0" fontId="30" fillId="8" borderId="0" xfId="7" applyFont="1" applyBorder="1" applyAlignment="1" applyProtection="1">
      <alignment horizontal="left" vertical="center"/>
      <protection locked="0"/>
    </xf>
    <xf numFmtId="0" fontId="11" fillId="8" borderId="13" xfId="7" applyFont="1" applyBorder="1" applyAlignment="1" applyProtection="1">
      <alignment horizontal="center" vertical="center"/>
    </xf>
    <xf numFmtId="0" fontId="23" fillId="8" borderId="14" xfId="7" applyFont="1" applyBorder="1" applyAlignment="1" applyProtection="1">
      <alignment horizontal="center" vertical="center"/>
      <protection locked="0"/>
    </xf>
    <xf numFmtId="0" fontId="3" fillId="8" borderId="24" xfId="7" applyBorder="1" applyAlignment="1" applyProtection="1">
      <alignment horizontal="center" vertical="center"/>
      <protection locked="0"/>
    </xf>
    <xf numFmtId="0" fontId="3" fillId="8" borderId="25" xfId="7" applyBorder="1" applyAlignment="1" applyProtection="1">
      <alignment horizontal="center" vertical="center"/>
      <protection locked="0"/>
    </xf>
    <xf numFmtId="0" fontId="3" fillId="8" borderId="0" xfId="7" applyFont="1" applyBorder="1" applyAlignment="1" applyProtection="1">
      <protection locked="0"/>
    </xf>
    <xf numFmtId="0" fontId="3" fillId="8" borderId="0" xfId="7" applyBorder="1" applyAlignment="1" applyProtection="1">
      <protection locked="0"/>
    </xf>
    <xf numFmtId="0" fontId="3" fillId="8" borderId="11" xfId="7" applyFont="1" applyBorder="1" applyAlignment="1" applyProtection="1">
      <alignment horizontal="center" vertical="center"/>
      <protection locked="0"/>
    </xf>
    <xf numFmtId="0" fontId="32" fillId="0" borderId="0" xfId="0" applyFont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 wrapText="1"/>
    </xf>
    <xf numFmtId="0" fontId="36" fillId="0" borderId="16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76" fontId="35" fillId="0" borderId="16" xfId="0" applyNumberFormat="1" applyFont="1" applyFill="1" applyBorder="1" applyAlignment="1">
      <alignment horizontal="center" vertical="center" wrapText="1"/>
    </xf>
    <xf numFmtId="176" fontId="35" fillId="0" borderId="24" xfId="0" applyNumberFormat="1" applyFont="1" applyFill="1" applyBorder="1" applyAlignment="1">
      <alignment horizontal="center" vertical="center" wrapText="1"/>
    </xf>
    <xf numFmtId="0" fontId="40" fillId="0" borderId="0" xfId="0" applyFont="1"/>
    <xf numFmtId="0" fontId="41" fillId="8" borderId="16" xfId="7" applyFont="1" applyBorder="1" applyAlignment="1" applyProtection="1">
      <alignment horizontal="center" vertical="center"/>
      <protection locked="0"/>
    </xf>
    <xf numFmtId="0" fontId="41" fillId="8" borderId="11" xfId="7" applyFont="1" applyBorder="1" applyAlignment="1" applyProtection="1">
      <alignment horizontal="center" vertical="center"/>
      <protection locked="0"/>
    </xf>
    <xf numFmtId="182" fontId="3" fillId="8" borderId="11" xfId="7" applyNumberFormat="1" applyBorder="1" applyAlignment="1" applyProtection="1">
      <alignment horizontal="center" vertical="center"/>
      <protection locked="0"/>
    </xf>
    <xf numFmtId="0" fontId="41" fillId="8" borderId="16" xfId="7" applyFont="1" applyBorder="1" applyAlignment="1" applyProtection="1">
      <alignment vertical="distributed" wrapText="1"/>
    </xf>
    <xf numFmtId="0" fontId="41" fillId="8" borderId="11" xfId="7" applyFont="1" applyBorder="1" applyAlignment="1" applyProtection="1">
      <alignment horizontal="center" wrapText="1"/>
    </xf>
    <xf numFmtId="177" fontId="3" fillId="8" borderId="11" xfId="7" applyNumberFormat="1" applyBorder="1" applyAlignment="1" applyProtection="1">
      <alignment horizontal="center" vertical="center"/>
      <protection locked="0"/>
    </xf>
    <xf numFmtId="0" fontId="41" fillId="8" borderId="14" xfId="7" applyFont="1" applyBorder="1" applyAlignment="1" applyProtection="1">
      <alignment horizontal="right" vertical="center" shrinkToFit="1"/>
    </xf>
    <xf numFmtId="0" fontId="35" fillId="0" borderId="0" xfId="0" applyFont="1" applyAlignment="1">
      <alignment horizontal="center" vertical="center" wrapText="1"/>
    </xf>
    <xf numFmtId="176" fontId="35" fillId="0" borderId="21" xfId="0" applyNumberFormat="1" applyFont="1" applyBorder="1" applyAlignment="1">
      <alignment horizontal="center" vertical="center" wrapText="1"/>
    </xf>
    <xf numFmtId="176" fontId="35" fillId="0" borderId="22" xfId="0" applyNumberFormat="1" applyFont="1" applyBorder="1" applyAlignment="1">
      <alignment horizontal="center" vertical="center" wrapText="1"/>
    </xf>
    <xf numFmtId="181" fontId="35" fillId="0" borderId="22" xfId="0" applyNumberFormat="1" applyFont="1" applyBorder="1" applyAlignment="1">
      <alignment horizontal="center" vertical="center" wrapText="1"/>
    </xf>
    <xf numFmtId="181" fontId="35" fillId="0" borderId="23" xfId="0" applyNumberFormat="1" applyFont="1" applyBorder="1" applyAlignment="1">
      <alignment horizontal="center" vertical="center" wrapText="1"/>
    </xf>
    <xf numFmtId="176" fontId="35" fillId="0" borderId="24" xfId="0" applyNumberFormat="1" applyFont="1" applyBorder="1" applyAlignment="1">
      <alignment horizontal="center" vertical="center" wrapText="1"/>
    </xf>
    <xf numFmtId="0" fontId="41" fillId="8" borderId="21" xfId="7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84" fontId="3" fillId="8" borderId="22" xfId="7" applyNumberFormat="1" applyFont="1" applyBorder="1" applyAlignment="1" applyProtection="1">
      <alignment horizontal="center" vertical="center"/>
      <protection locked="0"/>
    </xf>
    <xf numFmtId="0" fontId="35" fillId="0" borderId="16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 wrapText="1"/>
    </xf>
    <xf numFmtId="177" fontId="41" fillId="8" borderId="11" xfId="7" applyNumberFormat="1" applyFont="1" applyBorder="1" applyAlignment="1" applyProtection="1">
      <alignment horizontal="center" vertical="center"/>
      <protection locked="0"/>
    </xf>
    <xf numFmtId="182" fontId="41" fillId="8" borderId="11" xfId="7" applyNumberFormat="1" applyFont="1" applyBorder="1" applyAlignment="1" applyProtection="1">
      <alignment horizontal="center" vertical="center"/>
      <protection locked="0"/>
    </xf>
    <xf numFmtId="0" fontId="38" fillId="0" borderId="16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8" borderId="11" xfId="7" applyFont="1" applyBorder="1" applyAlignment="1" applyProtection="1">
      <alignment horizontal="center" vertical="center" wrapText="1"/>
      <protection locked="0"/>
    </xf>
    <xf numFmtId="0" fontId="35" fillId="0" borderId="10" xfId="0" applyFont="1" applyBorder="1" applyAlignment="1">
      <alignment horizontal="center" vertical="center"/>
    </xf>
    <xf numFmtId="0" fontId="41" fillId="8" borderId="51" xfId="7" applyFont="1" applyBorder="1" applyAlignment="1" applyProtection="1">
      <alignment horizontal="center" vertical="center"/>
      <protection locked="0"/>
    </xf>
    <xf numFmtId="0" fontId="41" fillId="8" borderId="48" xfId="7" applyFont="1" applyBorder="1" applyAlignment="1" applyProtection="1">
      <alignment horizontal="center" vertical="center"/>
      <protection locked="0"/>
    </xf>
    <xf numFmtId="178" fontId="41" fillId="8" borderId="46" xfId="7" applyNumberFormat="1" applyFont="1" applyBorder="1" applyAlignment="1" applyProtection="1">
      <alignment horizontal="center" vertical="center"/>
      <protection locked="0"/>
    </xf>
    <xf numFmtId="0" fontId="35" fillId="0" borderId="16" xfId="0" applyFont="1" applyFill="1" applyBorder="1" applyAlignment="1">
      <alignment horizontal="center" vertical="center"/>
    </xf>
    <xf numFmtId="185" fontId="35" fillId="0" borderId="11" xfId="0" applyNumberFormat="1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183" fontId="41" fillId="8" borderId="11" xfId="7" applyNumberFormat="1" applyFont="1" applyBorder="1" applyAlignment="1" applyProtection="1">
      <alignment horizontal="center" vertical="center"/>
      <protection locked="0"/>
    </xf>
    <xf numFmtId="183" fontId="41" fillId="8" borderId="22" xfId="7" applyNumberFormat="1" applyFont="1" applyBorder="1" applyAlignment="1" applyProtection="1">
      <alignment horizontal="center" vertical="center"/>
      <protection locked="0"/>
    </xf>
    <xf numFmtId="0" fontId="36" fillId="0" borderId="11" xfId="0" applyFont="1" applyFill="1" applyBorder="1" applyAlignment="1">
      <alignment horizontal="center" vertical="center" wrapText="1"/>
    </xf>
    <xf numFmtId="177" fontId="31" fillId="0" borderId="11" xfId="0" applyNumberFormat="1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40" fillId="0" borderId="12" xfId="0" applyFont="1" applyBorder="1" applyAlignment="1">
      <alignment horizontal="right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 wrapText="1"/>
    </xf>
    <xf numFmtId="0" fontId="40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35" fillId="0" borderId="24" xfId="0" applyFont="1" applyFill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40" fillId="0" borderId="0" xfId="42" applyFont="1" applyAlignment="1">
      <alignment vertical="center"/>
    </xf>
    <xf numFmtId="0" fontId="43" fillId="0" borderId="0" xfId="42" applyFont="1" applyAlignment="1">
      <alignment vertical="center" shrinkToFit="1"/>
    </xf>
    <xf numFmtId="0" fontId="33" fillId="0" borderId="0" xfId="42" applyFont="1" applyBorder="1" applyAlignment="1">
      <alignment vertical="center" wrapText="1"/>
    </xf>
    <xf numFmtId="0" fontId="40" fillId="0" borderId="12" xfId="42" applyFont="1" applyBorder="1" applyAlignment="1">
      <alignment vertical="center" wrapText="1"/>
    </xf>
    <xf numFmtId="0" fontId="40" fillId="0" borderId="0" xfId="42" applyFont="1" applyBorder="1" applyAlignment="1">
      <alignment vertical="center" wrapText="1"/>
    </xf>
    <xf numFmtId="0" fontId="35" fillId="0" borderId="54" xfId="42" applyFont="1" applyFill="1" applyBorder="1" applyAlignment="1">
      <alignment horizontal="center" vertical="center" wrapText="1"/>
    </xf>
    <xf numFmtId="0" fontId="35" fillId="0" borderId="14" xfId="42" applyFont="1" applyFill="1" applyBorder="1" applyAlignment="1">
      <alignment horizontal="center" vertical="center" wrapText="1"/>
    </xf>
    <xf numFmtId="0" fontId="40" fillId="0" borderId="0" xfId="42" applyFont="1" applyAlignment="1">
      <alignment horizontal="center" vertical="center" wrapText="1"/>
    </xf>
    <xf numFmtId="0" fontId="35" fillId="0" borderId="44" xfId="42" applyFont="1" applyFill="1" applyBorder="1" applyAlignment="1">
      <alignment horizontal="center" vertical="center" wrapText="1"/>
    </xf>
    <xf numFmtId="0" fontId="35" fillId="0" borderId="11" xfId="42" applyFont="1" applyFill="1" applyBorder="1" applyAlignment="1">
      <alignment horizontal="center" vertical="center" wrapText="1"/>
    </xf>
    <xf numFmtId="0" fontId="35" fillId="0" borderId="11" xfId="42" applyFont="1" applyBorder="1" applyAlignment="1">
      <alignment horizontal="center" vertical="center" wrapText="1"/>
    </xf>
    <xf numFmtId="0" fontId="35" fillId="0" borderId="11" xfId="42" applyFont="1" applyBorder="1" applyAlignment="1">
      <alignment horizontal="center" vertical="center"/>
    </xf>
    <xf numFmtId="0" fontId="35" fillId="0" borderId="45" xfId="42" applyFont="1" applyFill="1" applyBorder="1" applyAlignment="1">
      <alignment horizontal="center" vertical="center" wrapText="1"/>
    </xf>
    <xf numFmtId="0" fontId="40" fillId="0" borderId="0" xfId="42">
      <alignment vertical="center"/>
    </xf>
    <xf numFmtId="0" fontId="35" fillId="0" borderId="16" xfId="42" applyFont="1" applyBorder="1" applyAlignment="1">
      <alignment horizontal="center" vertical="center" wrapText="1"/>
    </xf>
    <xf numFmtId="0" fontId="36" fillId="0" borderId="11" xfId="42" applyFont="1" applyBorder="1" applyAlignment="1">
      <alignment horizontal="center" vertical="center" wrapText="1"/>
    </xf>
    <xf numFmtId="0" fontId="35" fillId="0" borderId="10" xfId="42" applyFont="1" applyFill="1" applyBorder="1" applyAlignment="1">
      <alignment horizontal="center" vertical="center" wrapText="1"/>
    </xf>
    <xf numFmtId="0" fontId="40" fillId="0" borderId="0" xfId="42" applyAlignment="1">
      <alignment horizontal="center" vertical="center"/>
    </xf>
    <xf numFmtId="0" fontId="35" fillId="0" borderId="16" xfId="42" applyFont="1" applyBorder="1" applyAlignment="1">
      <alignment horizontal="center" vertical="center"/>
    </xf>
    <xf numFmtId="0" fontId="45" fillId="0" borderId="11" xfId="42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3" fillId="0" borderId="0" xfId="0" applyFont="1" applyAlignment="1">
      <alignment vertical="center" shrinkToFit="1"/>
    </xf>
    <xf numFmtId="0" fontId="40" fillId="0" borderId="12" xfId="0" applyFont="1" applyBorder="1" applyAlignment="1">
      <alignment horizontal="center" vertical="center" wrapText="1"/>
    </xf>
    <xf numFmtId="0" fontId="47" fillId="8" borderId="13" xfId="7" applyFont="1" applyBorder="1" applyAlignment="1" applyProtection="1">
      <alignment horizontal="center" vertical="center"/>
    </xf>
    <xf numFmtId="49" fontId="41" fillId="8" borderId="11" xfId="7" applyNumberFormat="1" applyFont="1" applyBorder="1" applyAlignment="1" applyProtection="1">
      <alignment horizontal="center" vertical="center"/>
      <protection locked="0"/>
    </xf>
    <xf numFmtId="49" fontId="41" fillId="8" borderId="22" xfId="7" applyNumberFormat="1" applyFont="1" applyBorder="1" applyAlignment="1" applyProtection="1">
      <alignment horizontal="center" vertical="center"/>
      <protection locked="0"/>
    </xf>
    <xf numFmtId="49" fontId="41" fillId="8" borderId="46" xfId="7" applyNumberFormat="1" applyFont="1" applyBorder="1" applyAlignment="1" applyProtection="1">
      <alignment horizontal="center" vertical="center"/>
      <protection locked="0"/>
    </xf>
    <xf numFmtId="49" fontId="3" fillId="8" borderId="25" xfId="7" applyNumberFormat="1" applyBorder="1" applyAlignment="1" applyProtection="1">
      <alignment horizontal="center" vertical="center"/>
      <protection locked="0"/>
    </xf>
    <xf numFmtId="0" fontId="41" fillId="8" borderId="16" xfId="7" applyFont="1" applyBorder="1" applyAlignment="1" applyProtection="1">
      <alignment horizontal="center" vertical="center" wrapText="1"/>
      <protection locked="0"/>
    </xf>
    <xf numFmtId="183" fontId="41" fillId="8" borderId="46" xfId="7" applyNumberFormat="1" applyFont="1" applyBorder="1" applyAlignment="1" applyProtection="1">
      <alignment horizontal="center" vertical="center"/>
      <protection locked="0"/>
    </xf>
    <xf numFmtId="0" fontId="0" fillId="24" borderId="0" xfId="0" applyFill="1" applyAlignment="1">
      <alignment horizontal="center" vertical="center"/>
    </xf>
    <xf numFmtId="187" fontId="57" fillId="24" borderId="11" xfId="0" applyNumberFormat="1" applyFont="1" applyFill="1" applyBorder="1" applyAlignment="1">
      <alignment horizontal="center" vertical="center"/>
    </xf>
    <xf numFmtId="49" fontId="57" fillId="24" borderId="11" xfId="0" applyNumberFormat="1" applyFont="1" applyFill="1" applyBorder="1" applyAlignment="1">
      <alignment horizontal="center" vertical="center"/>
    </xf>
    <xf numFmtId="0" fontId="57" fillId="24" borderId="11" xfId="0" applyFont="1" applyFill="1" applyBorder="1" applyAlignment="1">
      <alignment horizontal="center" vertical="center"/>
    </xf>
    <xf numFmtId="0" fontId="58" fillId="24" borderId="0" xfId="0" applyFont="1" applyFill="1" applyAlignment="1">
      <alignment vertical="center"/>
    </xf>
    <xf numFmtId="179" fontId="57" fillId="24" borderId="11" xfId="0" applyNumberFormat="1" applyFont="1" applyFill="1" applyBorder="1" applyAlignment="1">
      <alignment horizontal="center" vertical="center"/>
    </xf>
    <xf numFmtId="180" fontId="57" fillId="24" borderId="11" xfId="0" applyNumberFormat="1" applyFont="1" applyFill="1" applyBorder="1" applyAlignment="1">
      <alignment horizontal="center" vertical="center"/>
    </xf>
    <xf numFmtId="176" fontId="57" fillId="24" borderId="11" xfId="0" applyNumberFormat="1" applyFont="1" applyFill="1" applyBorder="1" applyAlignment="1">
      <alignment horizontal="center" vertical="center"/>
    </xf>
    <xf numFmtId="181" fontId="57" fillId="24" borderId="11" xfId="0" applyNumberFormat="1" applyFont="1" applyFill="1" applyBorder="1" applyAlignment="1">
      <alignment horizontal="center" vertical="center"/>
    </xf>
    <xf numFmtId="49" fontId="3" fillId="8" borderId="46" xfId="7" applyNumberFormat="1" applyFont="1" applyBorder="1" applyAlignment="1" applyProtection="1">
      <alignment horizontal="center" vertical="center"/>
      <protection locked="0"/>
    </xf>
    <xf numFmtId="0" fontId="2" fillId="0" borderId="0" xfId="43" applyFont="1">
      <alignment vertical="center"/>
    </xf>
    <xf numFmtId="0" fontId="43" fillId="0" borderId="0" xfId="43" applyFont="1" applyBorder="1" applyAlignment="1">
      <alignment vertical="center" shrinkToFit="1"/>
    </xf>
    <xf numFmtId="0" fontId="24" fillId="0" borderId="0" xfId="43" applyFont="1" applyBorder="1" applyAlignment="1">
      <alignment vertical="center" wrapText="1"/>
    </xf>
    <xf numFmtId="0" fontId="2" fillId="0" borderId="11" xfId="43" applyFont="1" applyBorder="1" applyAlignment="1">
      <alignment horizontal="center" vertical="center" wrapText="1"/>
    </xf>
    <xf numFmtId="0" fontId="3" fillId="0" borderId="11" xfId="43" applyFont="1" applyBorder="1" applyAlignment="1">
      <alignment horizontal="center" vertical="center" wrapText="1"/>
    </xf>
    <xf numFmtId="0" fontId="61" fillId="0" borderId="0" xfId="43" applyFont="1">
      <alignment vertical="center"/>
    </xf>
    <xf numFmtId="0" fontId="24" fillId="0" borderId="0" xfId="43" applyFont="1">
      <alignment vertical="center"/>
    </xf>
    <xf numFmtId="0" fontId="2" fillId="0" borderId="55" xfId="43" applyFont="1" applyBorder="1" applyAlignment="1">
      <alignment horizontal="right" vertical="center"/>
    </xf>
    <xf numFmtId="177" fontId="2" fillId="0" borderId="55" xfId="43" applyNumberFormat="1" applyFont="1" applyBorder="1">
      <alignment vertical="center"/>
    </xf>
    <xf numFmtId="0" fontId="2" fillId="0" borderId="55" xfId="43" applyFont="1" applyBorder="1">
      <alignment vertical="center"/>
    </xf>
    <xf numFmtId="0" fontId="61" fillId="0" borderId="55" xfId="43" applyFont="1" applyBorder="1">
      <alignment vertical="center"/>
    </xf>
    <xf numFmtId="0" fontId="62" fillId="0" borderId="55" xfId="43" applyFont="1" applyBorder="1" applyAlignment="1">
      <alignment vertical="center" wrapText="1"/>
    </xf>
    <xf numFmtId="177" fontId="41" fillId="8" borderId="46" xfId="7" applyNumberFormat="1" applyFont="1" applyBorder="1" applyAlignment="1" applyProtection="1">
      <alignment horizontal="center" vertical="center"/>
      <protection locked="0"/>
    </xf>
    <xf numFmtId="182" fontId="36" fillId="0" borderId="11" xfId="0" applyNumberFormat="1" applyFont="1" applyBorder="1" applyAlignment="1">
      <alignment horizontal="center" vertical="center" wrapText="1"/>
    </xf>
    <xf numFmtId="177" fontId="36" fillId="0" borderId="11" xfId="0" applyNumberFormat="1" applyFont="1" applyBorder="1" applyAlignment="1">
      <alignment horizontal="center" vertical="center" wrapText="1"/>
    </xf>
    <xf numFmtId="189" fontId="45" fillId="0" borderId="11" xfId="43" applyNumberFormat="1" applyFont="1" applyBorder="1" applyAlignment="1">
      <alignment horizontal="center" vertical="center" wrapText="1"/>
    </xf>
    <xf numFmtId="188" fontId="31" fillId="0" borderId="11" xfId="0" applyNumberFormat="1" applyFont="1" applyFill="1" applyBorder="1" applyAlignment="1">
      <alignment horizontal="center" vertical="center" wrapText="1"/>
    </xf>
    <xf numFmtId="188" fontId="2" fillId="0" borderId="11" xfId="0" applyNumberFormat="1" applyFont="1" applyFill="1" applyBorder="1" applyAlignment="1">
      <alignment horizontal="center" vertical="center" wrapText="1"/>
    </xf>
    <xf numFmtId="188" fontId="2" fillId="0" borderId="10" xfId="0" applyNumberFormat="1" applyFont="1" applyFill="1" applyBorder="1" applyAlignment="1">
      <alignment horizontal="center" vertical="center" wrapText="1"/>
    </xf>
    <xf numFmtId="190" fontId="36" fillId="0" borderId="40" xfId="0" applyNumberFormat="1" applyFont="1" applyBorder="1" applyAlignment="1">
      <alignment horizontal="center" vertical="center" wrapText="1"/>
    </xf>
    <xf numFmtId="189" fontId="20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189" fontId="63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192" fontId="63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91" fontId="63" fillId="0" borderId="0" xfId="0" applyNumberFormat="1" applyFont="1" applyAlignment="1">
      <alignment horizontal="center" vertical="center"/>
    </xf>
    <xf numFmtId="0" fontId="24" fillId="0" borderId="0" xfId="42" applyFont="1">
      <alignment vertical="center"/>
    </xf>
    <xf numFmtId="178" fontId="65" fillId="0" borderId="0" xfId="42" applyNumberFormat="1" applyFont="1" applyAlignment="1">
      <alignment horizontal="center" vertical="center"/>
    </xf>
    <xf numFmtId="0" fontId="65" fillId="0" borderId="0" xfId="42" applyFont="1" applyAlignment="1">
      <alignment horizontal="center" vertical="center"/>
    </xf>
    <xf numFmtId="0" fontId="64" fillId="0" borderId="0" xfId="44" applyFont="1" applyAlignment="1">
      <alignment horizontal="center" vertical="center" wrapText="1"/>
    </xf>
    <xf numFmtId="0" fontId="64" fillId="0" borderId="0" xfId="44" applyFont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/>
    </xf>
    <xf numFmtId="0" fontId="64" fillId="0" borderId="0" xfId="0" applyFont="1" applyBorder="1" applyAlignment="1">
      <alignment horizontal="center" vertical="center" wrapText="1"/>
    </xf>
    <xf numFmtId="0" fontId="20" fillId="0" borderId="11" xfId="42" applyFont="1" applyBorder="1" applyAlignment="1">
      <alignment horizontal="center" vertical="center" wrapText="1"/>
    </xf>
    <xf numFmtId="183" fontId="20" fillId="0" borderId="11" xfId="42" applyNumberFormat="1" applyFont="1" applyBorder="1" applyAlignment="1">
      <alignment horizontal="center" vertical="center" wrapText="1"/>
    </xf>
    <xf numFmtId="0" fontId="20" fillId="0" borderId="11" xfId="42" applyFont="1" applyBorder="1" applyAlignment="1">
      <alignment horizontal="center" vertical="center"/>
    </xf>
    <xf numFmtId="0" fontId="20" fillId="0" borderId="25" xfId="42" applyFont="1" applyBorder="1" applyAlignment="1">
      <alignment horizontal="center" vertical="center"/>
    </xf>
    <xf numFmtId="189" fontId="20" fillId="0" borderId="16" xfId="42" applyNumberFormat="1" applyFont="1" applyBorder="1" applyAlignment="1">
      <alignment horizontal="center" vertical="center" wrapText="1"/>
    </xf>
    <xf numFmtId="189" fontId="20" fillId="0" borderId="11" xfId="42" applyNumberFormat="1" applyFont="1" applyBorder="1" applyAlignment="1">
      <alignment horizontal="center" vertical="center" wrapText="1"/>
    </xf>
    <xf numFmtId="189" fontId="20" fillId="0" borderId="11" xfId="42" applyNumberFormat="1" applyFont="1" applyBorder="1" applyAlignment="1">
      <alignment horizontal="center" vertical="center"/>
    </xf>
    <xf numFmtId="192" fontId="20" fillId="0" borderId="16" xfId="42" applyNumberFormat="1" applyFont="1" applyBorder="1" applyAlignment="1">
      <alignment horizontal="center" vertical="center" wrapText="1"/>
    </xf>
    <xf numFmtId="192" fontId="20" fillId="0" borderId="11" xfId="42" applyNumberFormat="1" applyFont="1" applyBorder="1" applyAlignment="1">
      <alignment horizontal="center" vertical="center" wrapText="1"/>
    </xf>
    <xf numFmtId="192" fontId="20" fillId="0" borderId="16" xfId="42" applyNumberFormat="1" applyFont="1" applyBorder="1" applyAlignment="1">
      <alignment horizontal="center" vertical="center"/>
    </xf>
    <xf numFmtId="191" fontId="20" fillId="0" borderId="11" xfId="42" applyNumberFormat="1" applyFont="1" applyBorder="1" applyAlignment="1">
      <alignment horizontal="center" vertical="center"/>
    </xf>
    <xf numFmtId="193" fontId="20" fillId="0" borderId="11" xfId="42" applyNumberFormat="1" applyFont="1" applyBorder="1" applyAlignment="1">
      <alignment horizontal="center" vertical="center" wrapText="1"/>
    </xf>
    <xf numFmtId="193" fontId="20" fillId="0" borderId="25" xfId="42" applyNumberFormat="1" applyFont="1" applyBorder="1" applyAlignment="1">
      <alignment horizontal="center" vertical="center" wrapText="1"/>
    </xf>
    <xf numFmtId="193" fontId="20" fillId="0" borderId="16" xfId="42" applyNumberFormat="1" applyFont="1" applyBorder="1" applyAlignment="1">
      <alignment horizontal="center" vertical="center"/>
    </xf>
    <xf numFmtId="193" fontId="20" fillId="0" borderId="24" xfId="42" applyNumberFormat="1" applyFont="1" applyBorder="1" applyAlignment="1">
      <alignment horizontal="center" vertical="center"/>
    </xf>
    <xf numFmtId="188" fontId="20" fillId="0" borderId="11" xfId="42" applyNumberFormat="1" applyFont="1" applyBorder="1" applyAlignment="1">
      <alignment horizontal="center" vertical="center"/>
    </xf>
    <xf numFmtId="189" fontId="35" fillId="0" borderId="11" xfId="0" applyNumberFormat="1" applyFont="1" applyBorder="1" applyAlignment="1">
      <alignment horizontal="center" vertical="center" wrapText="1"/>
    </xf>
    <xf numFmtId="188" fontId="35" fillId="0" borderId="11" xfId="0" applyNumberFormat="1" applyFont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83" fontId="64" fillId="0" borderId="0" xfId="0" applyNumberFormat="1" applyFont="1" applyBorder="1" applyAlignment="1">
      <alignment horizontal="center" vertical="center"/>
    </xf>
    <xf numFmtId="177" fontId="65" fillId="0" borderId="0" xfId="0" applyNumberFormat="1" applyFont="1" applyAlignment="1">
      <alignment horizontal="center" vertical="center" wrapText="1"/>
    </xf>
    <xf numFmtId="194" fontId="65" fillId="0" borderId="0" xfId="0" applyNumberFormat="1" applyFont="1" applyBorder="1" applyAlignment="1">
      <alignment horizontal="center" vertical="center"/>
    </xf>
    <xf numFmtId="177" fontId="65" fillId="0" borderId="0" xfId="0" applyNumberFormat="1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194" fontId="65" fillId="0" borderId="0" xfId="0" applyNumberFormat="1" applyFont="1" applyBorder="1" applyAlignment="1">
      <alignment horizontal="center" vertical="center" wrapText="1"/>
    </xf>
    <xf numFmtId="177" fontId="65" fillId="0" borderId="0" xfId="0" applyNumberFormat="1" applyFont="1" applyBorder="1" applyAlignment="1">
      <alignment horizontal="center" vertical="center" wrapText="1"/>
    </xf>
    <xf numFmtId="9" fontId="28" fillId="0" borderId="0" xfId="0" applyNumberFormat="1" applyFont="1" applyBorder="1" applyAlignment="1">
      <alignment horizontal="center" vertical="center" wrapText="1"/>
    </xf>
    <xf numFmtId="193" fontId="31" fillId="0" borderId="11" xfId="0" applyNumberFormat="1" applyFont="1" applyBorder="1" applyAlignment="1">
      <alignment horizontal="center" vertical="center" wrapText="1"/>
    </xf>
    <xf numFmtId="189" fontId="31" fillId="0" borderId="11" xfId="0" applyNumberFormat="1" applyFont="1" applyBorder="1" applyAlignment="1">
      <alignment horizontal="center" vertical="center" wrapText="1"/>
    </xf>
    <xf numFmtId="193" fontId="35" fillId="0" borderId="11" xfId="0" applyNumberFormat="1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0" fillId="24" borderId="0" xfId="0" applyFill="1" applyAlignment="1">
      <alignment horizontal="center" vertical="center"/>
    </xf>
    <xf numFmtId="0" fontId="49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36" fillId="0" borderId="0" xfId="0" applyFont="1" applyAlignment="1">
      <alignment horizontal="right" vertical="center"/>
    </xf>
    <xf numFmtId="0" fontId="36" fillId="0" borderId="0" xfId="0" applyFont="1" applyAlignment="1">
      <alignment vertical="center"/>
    </xf>
    <xf numFmtId="0" fontId="68" fillId="0" borderId="0" xfId="0" quotePrefix="1" applyFont="1" applyAlignment="1">
      <alignment horizontal="center" vertical="center" shrinkToFit="1"/>
    </xf>
    <xf numFmtId="0" fontId="68" fillId="0" borderId="0" xfId="0" applyFont="1" applyAlignment="1">
      <alignment horizontal="center" vertical="center" shrinkToFit="1"/>
    </xf>
    <xf numFmtId="0" fontId="49" fillId="0" borderId="0" xfId="0" applyFont="1"/>
    <xf numFmtId="0" fontId="49" fillId="0" borderId="0" xfId="0" applyFont="1" applyAlignment="1">
      <alignment horizontal="right" vertical="center"/>
    </xf>
    <xf numFmtId="0" fontId="49" fillId="0" borderId="10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49" fillId="0" borderId="16" xfId="0" applyFont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177" fontId="51" fillId="0" borderId="11" xfId="0" applyNumberFormat="1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 wrapText="1"/>
    </xf>
    <xf numFmtId="177" fontId="51" fillId="0" borderId="10" xfId="0" applyNumberFormat="1" applyFont="1" applyBorder="1" applyAlignment="1">
      <alignment horizontal="center" vertical="center" wrapText="1"/>
    </xf>
    <xf numFmtId="177" fontId="51" fillId="0" borderId="10" xfId="0" applyNumberFormat="1" applyFont="1" applyBorder="1" applyAlignment="1">
      <alignment horizontal="center" vertical="center"/>
    </xf>
    <xf numFmtId="189" fontId="45" fillId="0" borderId="11" xfId="43" applyNumberFormat="1" applyFont="1" applyBorder="1" applyAlignment="1">
      <alignment horizontal="center" vertical="center" wrapText="1"/>
    </xf>
    <xf numFmtId="188" fontId="25" fillId="0" borderId="11" xfId="0" applyNumberFormat="1" applyFont="1" applyFill="1" applyBorder="1" applyAlignment="1">
      <alignment horizontal="center" vertical="center" wrapText="1"/>
    </xf>
    <xf numFmtId="0" fontId="45" fillId="0" borderId="11" xfId="43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8" borderId="16" xfId="7" applyFont="1" applyBorder="1" applyAlignment="1" applyProtection="1">
      <alignment horizontal="center" vertical="center"/>
      <protection locked="0"/>
    </xf>
    <xf numFmtId="0" fontId="24" fillId="0" borderId="32" xfId="43" applyFont="1" applyBorder="1" applyAlignment="1">
      <alignment horizontal="left" vertical="center" wrapText="1"/>
    </xf>
    <xf numFmtId="0" fontId="2" fillId="0" borderId="28" xfId="43" applyFont="1" applyFill="1" applyBorder="1" applyAlignment="1">
      <alignment horizontal="center" vertical="center" wrapText="1"/>
    </xf>
    <xf numFmtId="0" fontId="2" fillId="0" borderId="29" xfId="43" applyFont="1" applyFill="1" applyBorder="1" applyAlignment="1">
      <alignment horizontal="center" vertical="center" wrapText="1"/>
    </xf>
    <xf numFmtId="0" fontId="2" fillId="0" borderId="27" xfId="43" applyFont="1" applyFill="1" applyBorder="1" applyAlignment="1">
      <alignment horizontal="center" vertical="center" wrapText="1"/>
    </xf>
    <xf numFmtId="0" fontId="2" fillId="0" borderId="33" xfId="43" applyFont="1" applyFill="1" applyBorder="1" applyAlignment="1">
      <alignment horizontal="center" vertical="center" wrapText="1"/>
    </xf>
    <xf numFmtId="0" fontId="2" fillId="0" borderId="34" xfId="43" applyFont="1" applyFill="1" applyBorder="1" applyAlignment="1">
      <alignment horizontal="center" vertical="center" wrapText="1"/>
    </xf>
    <xf numFmtId="0" fontId="2" fillId="0" borderId="31" xfId="43" applyFont="1" applyFill="1" applyBorder="1" applyAlignment="1">
      <alignment horizontal="center" vertical="center" wrapText="1"/>
    </xf>
    <xf numFmtId="0" fontId="2" fillId="0" borderId="33" xfId="43" applyFont="1" applyBorder="1" applyAlignment="1">
      <alignment horizontal="center" vertical="center" wrapText="1"/>
    </xf>
    <xf numFmtId="0" fontId="2" fillId="0" borderId="34" xfId="43" applyFont="1" applyBorder="1" applyAlignment="1">
      <alignment horizontal="center" vertical="center" wrapText="1"/>
    </xf>
    <xf numFmtId="0" fontId="2" fillId="0" borderId="31" xfId="43" applyFont="1" applyBorder="1" applyAlignment="1">
      <alignment horizontal="center" vertical="center" wrapText="1"/>
    </xf>
    <xf numFmtId="0" fontId="2" fillId="0" borderId="28" xfId="43" applyFont="1" applyBorder="1" applyAlignment="1">
      <alignment horizontal="center" vertical="center" wrapText="1"/>
    </xf>
    <xf numFmtId="0" fontId="2" fillId="0" borderId="29" xfId="43" applyFont="1" applyBorder="1" applyAlignment="1">
      <alignment horizontal="center" vertical="center" wrapText="1"/>
    </xf>
    <xf numFmtId="0" fontId="2" fillId="0" borderId="30" xfId="43" applyFont="1" applyBorder="1" applyAlignment="1">
      <alignment horizontal="center" vertical="center" wrapText="1"/>
    </xf>
    <xf numFmtId="0" fontId="2" fillId="0" borderId="35" xfId="43" applyFont="1" applyBorder="1" applyAlignment="1">
      <alignment horizontal="center" vertical="center" wrapText="1"/>
    </xf>
    <xf numFmtId="0" fontId="2" fillId="0" borderId="16" xfId="43" applyFont="1" applyBorder="1" applyAlignment="1">
      <alignment horizontal="center" vertical="center" wrapText="1"/>
    </xf>
    <xf numFmtId="0" fontId="2" fillId="0" borderId="11" xfId="43" applyFont="1" applyBorder="1" applyAlignment="1">
      <alignment horizontal="center" vertical="center" wrapText="1"/>
    </xf>
    <xf numFmtId="193" fontId="45" fillId="0" borderId="11" xfId="43" applyNumberFormat="1" applyFont="1" applyBorder="1" applyAlignment="1">
      <alignment horizontal="center" vertical="center" wrapText="1"/>
    </xf>
    <xf numFmtId="0" fontId="2" fillId="0" borderId="44" xfId="43" applyFont="1" applyBorder="1" applyAlignment="1">
      <alignment horizontal="center" vertical="center" wrapText="1"/>
    </xf>
    <xf numFmtId="0" fontId="2" fillId="0" borderId="45" xfId="43" applyFont="1" applyBorder="1" applyAlignment="1">
      <alignment horizontal="center" vertical="center" wrapText="1"/>
    </xf>
    <xf numFmtId="0" fontId="2" fillId="0" borderId="38" xfId="43" applyFont="1" applyBorder="1" applyAlignment="1">
      <alignment horizontal="center" vertical="center" wrapText="1"/>
    </xf>
    <xf numFmtId="0" fontId="2" fillId="0" borderId="36" xfId="43" applyFont="1" applyBorder="1" applyAlignment="1">
      <alignment horizontal="center" vertical="center" wrapText="1"/>
    </xf>
    <xf numFmtId="188" fontId="45" fillId="0" borderId="11" xfId="43" applyNumberFormat="1" applyFont="1" applyBorder="1" applyAlignment="1">
      <alignment horizontal="center" vertical="center" wrapText="1"/>
    </xf>
    <xf numFmtId="189" fontId="45" fillId="0" borderId="11" xfId="43" applyNumberFormat="1" applyFont="1" applyBorder="1" applyAlignment="1">
      <alignment horizontal="center" vertical="center" wrapText="1"/>
    </xf>
    <xf numFmtId="0" fontId="2" fillId="0" borderId="25" xfId="43" applyFont="1" applyBorder="1" applyAlignment="1">
      <alignment horizontal="center" vertical="center" wrapText="1"/>
    </xf>
    <xf numFmtId="0" fontId="2" fillId="0" borderId="26" xfId="43" applyFont="1" applyBorder="1" applyAlignment="1">
      <alignment horizontal="center" vertical="center" wrapText="1"/>
    </xf>
    <xf numFmtId="0" fontId="2" fillId="0" borderId="21" xfId="43" applyFont="1" applyBorder="1" applyAlignment="1">
      <alignment horizontal="center" vertical="center" wrapText="1"/>
    </xf>
    <xf numFmtId="0" fontId="2" fillId="0" borderId="22" xfId="43" applyFont="1" applyBorder="1" applyAlignment="1">
      <alignment horizontal="center" vertical="center" wrapText="1"/>
    </xf>
    <xf numFmtId="0" fontId="2" fillId="0" borderId="23" xfId="43" applyFont="1" applyBorder="1" applyAlignment="1">
      <alignment horizontal="center" vertical="center" wrapText="1"/>
    </xf>
    <xf numFmtId="0" fontId="2" fillId="0" borderId="11" xfId="43" applyFont="1" applyBorder="1" applyAlignment="1">
      <alignment horizontal="center" vertical="top" wrapText="1"/>
    </xf>
    <xf numFmtId="0" fontId="2" fillId="0" borderId="10" xfId="43" applyFont="1" applyBorder="1" applyAlignment="1">
      <alignment horizontal="center" vertical="top" wrapText="1"/>
    </xf>
    <xf numFmtId="0" fontId="2" fillId="0" borderId="25" xfId="43" applyFont="1" applyBorder="1" applyAlignment="1">
      <alignment horizontal="center" vertical="top" wrapText="1"/>
    </xf>
    <xf numFmtId="0" fontId="2" fillId="0" borderId="26" xfId="43" applyFont="1" applyBorder="1" applyAlignment="1">
      <alignment horizontal="center" vertical="top" wrapText="1"/>
    </xf>
    <xf numFmtId="0" fontId="2" fillId="0" borderId="16" xfId="43" applyFont="1" applyBorder="1" applyAlignment="1">
      <alignment horizontal="center" vertical="center"/>
    </xf>
    <xf numFmtId="0" fontId="2" fillId="0" borderId="11" xfId="43" applyFont="1" applyBorder="1" applyAlignment="1">
      <alignment horizontal="center" vertical="center"/>
    </xf>
    <xf numFmtId="0" fontId="2" fillId="0" borderId="13" xfId="43" applyFont="1" applyBorder="1" applyAlignment="1">
      <alignment horizontal="center" vertical="center"/>
    </xf>
    <xf numFmtId="0" fontId="2" fillId="0" borderId="14" xfId="43" applyFont="1" applyBorder="1" applyAlignment="1">
      <alignment horizontal="center" vertical="center"/>
    </xf>
    <xf numFmtId="0" fontId="24" fillId="0" borderId="0" xfId="43" applyFont="1" applyBorder="1" applyAlignment="1">
      <alignment horizontal="left" vertical="center" wrapText="1"/>
    </xf>
    <xf numFmtId="0" fontId="2" fillId="0" borderId="33" xfId="43" applyFont="1" applyBorder="1" applyAlignment="1">
      <alignment horizontal="center" vertical="center"/>
    </xf>
    <xf numFmtId="0" fontId="2" fillId="0" borderId="34" xfId="43" applyFont="1" applyBorder="1" applyAlignment="1">
      <alignment horizontal="center" vertical="center"/>
    </xf>
    <xf numFmtId="0" fontId="2" fillId="0" borderId="31" xfId="43" applyFont="1" applyBorder="1" applyAlignment="1">
      <alignment horizontal="center" vertical="center"/>
    </xf>
    <xf numFmtId="0" fontId="24" fillId="0" borderId="0" xfId="43" applyFont="1" applyBorder="1" applyAlignment="1">
      <alignment horizontal="right" vertical="center" wrapText="1"/>
    </xf>
    <xf numFmtId="0" fontId="22" fillId="0" borderId="0" xfId="43" applyFont="1" applyAlignment="1">
      <alignment horizontal="center" vertical="center" wrapText="1"/>
    </xf>
    <xf numFmtId="0" fontId="2" fillId="0" borderId="12" xfId="43" applyFont="1" applyBorder="1" applyAlignment="1">
      <alignment horizontal="left" vertical="center"/>
    </xf>
    <xf numFmtId="0" fontId="2" fillId="0" borderId="12" xfId="43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14" fontId="2" fillId="0" borderId="33" xfId="0" applyNumberFormat="1" applyFont="1" applyBorder="1" applyAlignment="1">
      <alignment horizontal="center" vertical="center"/>
    </xf>
    <xf numFmtId="14" fontId="2" fillId="0" borderId="34" xfId="0" applyNumberFormat="1" applyFont="1" applyBorder="1" applyAlignment="1">
      <alignment horizontal="center" vertical="center"/>
    </xf>
    <xf numFmtId="14" fontId="2" fillId="0" borderId="35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vertical="center" wrapText="1"/>
    </xf>
    <xf numFmtId="0" fontId="22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2" fillId="0" borderId="28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176" fontId="2" fillId="0" borderId="16" xfId="0" applyNumberFormat="1" applyFont="1" applyFill="1" applyBorder="1" applyAlignment="1">
      <alignment horizontal="center" vertical="center" wrapText="1"/>
    </xf>
    <xf numFmtId="176" fontId="2" fillId="0" borderId="11" xfId="0" applyNumberFormat="1" applyFont="1" applyFill="1" applyBorder="1" applyAlignment="1">
      <alignment horizontal="center" vertical="center" wrapText="1"/>
    </xf>
    <xf numFmtId="179" fontId="2" fillId="0" borderId="16" xfId="0" applyNumberFormat="1" applyFont="1" applyFill="1" applyBorder="1" applyAlignment="1">
      <alignment horizontal="center" vertical="center" wrapText="1"/>
    </xf>
    <xf numFmtId="179" fontId="2" fillId="0" borderId="11" xfId="0" applyNumberFormat="1" applyFont="1" applyFill="1" applyBorder="1" applyAlignment="1">
      <alignment horizontal="center" vertical="center" wrapText="1"/>
    </xf>
    <xf numFmtId="179" fontId="2" fillId="0" borderId="24" xfId="0" applyNumberFormat="1" applyFont="1" applyFill="1" applyBorder="1" applyAlignment="1">
      <alignment horizontal="center" vertical="center" wrapText="1"/>
    </xf>
    <xf numFmtId="179" fontId="2" fillId="0" borderId="25" xfId="0" applyNumberFormat="1" applyFont="1" applyFill="1" applyBorder="1" applyAlignment="1">
      <alignment horizontal="center" vertical="center" wrapText="1"/>
    </xf>
    <xf numFmtId="176" fontId="2" fillId="0" borderId="25" xfId="0" applyNumberFormat="1" applyFont="1" applyFill="1" applyBorder="1" applyAlignment="1">
      <alignment horizontal="left" vertical="center" wrapText="1"/>
    </xf>
    <xf numFmtId="176" fontId="2" fillId="0" borderId="26" xfId="0" applyNumberFormat="1" applyFont="1" applyFill="1" applyBorder="1" applyAlignment="1">
      <alignment horizontal="left" vertical="center" wrapText="1"/>
    </xf>
    <xf numFmtId="176" fontId="0" fillId="0" borderId="32" xfId="0" applyNumberFormat="1" applyBorder="1" applyAlignment="1">
      <alignment horizontal="left" vertical="center" wrapText="1"/>
    </xf>
    <xf numFmtId="176" fontId="2" fillId="0" borderId="32" xfId="0" applyNumberFormat="1" applyFont="1" applyBorder="1" applyAlignment="1">
      <alignment horizontal="left" vertical="center" wrapText="1"/>
    </xf>
    <xf numFmtId="180" fontId="2" fillId="0" borderId="16" xfId="0" applyNumberFormat="1" applyFont="1" applyFill="1" applyBorder="1" applyAlignment="1">
      <alignment horizontal="center" vertical="center" wrapText="1"/>
    </xf>
    <xf numFmtId="180" fontId="2" fillId="0" borderId="11" xfId="0" applyNumberFormat="1" applyFont="1" applyFill="1" applyBorder="1" applyAlignment="1">
      <alignment horizontal="center" vertical="center" wrapText="1"/>
    </xf>
    <xf numFmtId="176" fontId="2" fillId="0" borderId="1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35" fillId="0" borderId="24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42" fillId="0" borderId="25" xfId="0" applyFont="1" applyBorder="1" applyAlignment="1">
      <alignment horizontal="center" vertical="center" wrapText="1"/>
    </xf>
    <xf numFmtId="0" fontId="42" fillId="0" borderId="38" xfId="0" applyFont="1" applyBorder="1" applyAlignment="1">
      <alignment horizontal="center" vertical="center" wrapText="1"/>
    </xf>
    <xf numFmtId="0" fontId="42" fillId="0" borderId="39" xfId="0" applyFont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76" fontId="40" fillId="0" borderId="41" xfId="0" applyNumberFormat="1" applyFont="1" applyBorder="1" applyAlignment="1">
      <alignment horizontal="left" vertical="top" wrapText="1"/>
    </xf>
    <xf numFmtId="176" fontId="40" fillId="0" borderId="42" xfId="0" applyNumberFormat="1" applyFont="1" applyBorder="1" applyAlignment="1">
      <alignment horizontal="left" vertical="top" wrapText="1"/>
    </xf>
    <xf numFmtId="176" fontId="40" fillId="0" borderId="43" xfId="0" applyNumberFormat="1" applyFont="1" applyBorder="1" applyAlignment="1">
      <alignment horizontal="left" vertical="top" wrapText="1"/>
    </xf>
    <xf numFmtId="0" fontId="40" fillId="0" borderId="12" xfId="0" applyFont="1" applyBorder="1" applyAlignment="1">
      <alignment horizontal="left" vertical="center" wrapText="1"/>
    </xf>
    <xf numFmtId="176" fontId="35" fillId="0" borderId="16" xfId="0" applyNumberFormat="1" applyFont="1" applyFill="1" applyBorder="1" applyAlignment="1">
      <alignment horizontal="center" vertical="center" wrapText="1"/>
    </xf>
    <xf numFmtId="176" fontId="35" fillId="0" borderId="11" xfId="0" applyNumberFormat="1" applyFont="1" applyFill="1" applyBorder="1" applyAlignment="1">
      <alignment horizontal="center" vertical="center" wrapText="1"/>
    </xf>
    <xf numFmtId="189" fontId="36" fillId="0" borderId="11" xfId="0" applyNumberFormat="1" applyFont="1" applyFill="1" applyBorder="1" applyAlignment="1">
      <alignment horizontal="center" vertical="center" wrapText="1"/>
    </xf>
    <xf numFmtId="189" fontId="36" fillId="0" borderId="10" xfId="0" applyNumberFormat="1" applyFont="1" applyFill="1" applyBorder="1" applyAlignment="1">
      <alignment horizontal="center" vertical="center" wrapText="1"/>
    </xf>
    <xf numFmtId="188" fontId="36" fillId="0" borderId="11" xfId="0" applyNumberFormat="1" applyFont="1" applyFill="1" applyBorder="1" applyAlignment="1">
      <alignment horizontal="center" vertical="center" wrapText="1"/>
    </xf>
    <xf numFmtId="188" fontId="36" fillId="0" borderId="10" xfId="0" applyNumberFormat="1" applyFont="1" applyFill="1" applyBorder="1" applyAlignment="1">
      <alignment horizontal="center" vertical="center" wrapText="1"/>
    </xf>
    <xf numFmtId="176" fontId="35" fillId="0" borderId="25" xfId="0" applyNumberFormat="1" applyFont="1" applyFill="1" applyBorder="1" applyAlignment="1">
      <alignment horizontal="left" vertical="center" wrapText="1"/>
    </xf>
    <xf numFmtId="176" fontId="35" fillId="0" borderId="26" xfId="0" applyNumberFormat="1" applyFont="1" applyFill="1" applyBorder="1" applyAlignment="1">
      <alignment horizontal="left" vertical="center" wrapText="1"/>
    </xf>
    <xf numFmtId="176" fontId="35" fillId="0" borderId="10" xfId="0" applyNumberFormat="1" applyFont="1" applyFill="1" applyBorder="1" applyAlignment="1">
      <alignment horizontal="center" vertical="center" wrapText="1"/>
    </xf>
    <xf numFmtId="191" fontId="36" fillId="0" borderId="11" xfId="0" applyNumberFormat="1" applyFont="1" applyFill="1" applyBorder="1" applyAlignment="1">
      <alignment horizontal="center" vertical="center" wrapText="1"/>
    </xf>
    <xf numFmtId="191" fontId="36" fillId="0" borderId="10" xfId="0" applyNumberFormat="1" applyFont="1" applyFill="1" applyBorder="1" applyAlignment="1">
      <alignment horizontal="center" vertical="center" wrapText="1"/>
    </xf>
    <xf numFmtId="0" fontId="35" fillId="0" borderId="16" xfId="0" applyFont="1" applyFill="1" applyBorder="1" applyAlignment="1">
      <alignment horizontal="center" vertical="center" wrapText="1"/>
    </xf>
    <xf numFmtId="0" fontId="35" fillId="0" borderId="1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33" xfId="0" applyFont="1" applyFill="1" applyBorder="1" applyAlignment="1">
      <alignment horizontal="center" vertical="center" wrapText="1"/>
    </xf>
    <xf numFmtId="0" fontId="35" fillId="0" borderId="31" xfId="0" applyFont="1" applyFill="1" applyBorder="1" applyAlignment="1">
      <alignment horizontal="center" vertical="center" wrapText="1"/>
    </xf>
    <xf numFmtId="0" fontId="35" fillId="0" borderId="35" xfId="0" applyFont="1" applyFill="1" applyBorder="1" applyAlignment="1">
      <alignment horizontal="center" vertical="center" wrapText="1"/>
    </xf>
    <xf numFmtId="0" fontId="35" fillId="0" borderId="33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14" fontId="35" fillId="0" borderId="33" xfId="0" applyNumberFormat="1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35" fillId="0" borderId="37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9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0" fontId="36" fillId="0" borderId="11" xfId="0" applyFont="1" applyFill="1" applyBorder="1" applyAlignment="1">
      <alignment horizontal="center" vertical="center" wrapText="1"/>
    </xf>
    <xf numFmtId="181" fontId="35" fillId="0" borderId="33" xfId="0" applyNumberFormat="1" applyFont="1" applyFill="1" applyBorder="1" applyAlignment="1">
      <alignment horizontal="center" vertical="center" wrapText="1"/>
    </xf>
    <xf numFmtId="181" fontId="35" fillId="0" borderId="31" xfId="0" applyNumberFormat="1" applyFont="1" applyFill="1" applyBorder="1" applyAlignment="1">
      <alignment horizontal="center" vertical="center" wrapText="1"/>
    </xf>
    <xf numFmtId="181" fontId="35" fillId="0" borderId="11" xfId="0" applyNumberFormat="1" applyFont="1" applyFill="1" applyBorder="1" applyAlignment="1">
      <alignment horizontal="center" vertical="center" wrapText="1"/>
    </xf>
    <xf numFmtId="181" fontId="35" fillId="0" borderId="10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5" fillId="0" borderId="28" xfId="0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horizontal="center" vertical="center" wrapText="1"/>
    </xf>
    <xf numFmtId="0" fontId="35" fillId="0" borderId="30" xfId="0" applyFont="1" applyFill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192" fontId="20" fillId="0" borderId="44" xfId="0" applyNumberFormat="1" applyFont="1" applyBorder="1" applyAlignment="1">
      <alignment horizontal="center" vertical="center" wrapText="1"/>
    </xf>
    <xf numFmtId="192" fontId="20" fillId="0" borderId="31" xfId="0" applyNumberFormat="1" applyFont="1" applyBorder="1" applyAlignment="1">
      <alignment horizontal="center" vertical="center" wrapText="1"/>
    </xf>
    <xf numFmtId="191" fontId="20" fillId="0" borderId="33" xfId="0" applyNumberFormat="1" applyFont="1" applyBorder="1" applyAlignment="1">
      <alignment horizontal="center" vertical="center" wrapText="1"/>
    </xf>
    <xf numFmtId="191" fontId="20" fillId="0" borderId="34" xfId="0" applyNumberFormat="1" applyFont="1" applyBorder="1" applyAlignment="1">
      <alignment horizontal="center" vertical="center" wrapText="1"/>
    </xf>
    <xf numFmtId="191" fontId="20" fillId="0" borderId="31" xfId="0" applyNumberFormat="1" applyFont="1" applyBorder="1" applyAlignment="1">
      <alignment horizontal="center" vertical="center" wrapText="1"/>
    </xf>
    <xf numFmtId="192" fontId="20" fillId="0" borderId="11" xfId="0" applyNumberFormat="1" applyFont="1" applyBorder="1" applyAlignment="1">
      <alignment horizontal="center" vertical="center" wrapText="1"/>
    </xf>
    <xf numFmtId="191" fontId="20" fillId="0" borderId="11" xfId="0" applyNumberFormat="1" applyFont="1" applyBorder="1" applyAlignment="1">
      <alignment horizontal="center" vertical="center" wrapText="1"/>
    </xf>
    <xf numFmtId="189" fontId="20" fillId="0" borderId="56" xfId="0" applyNumberFormat="1" applyFont="1" applyBorder="1" applyAlignment="1">
      <alignment horizontal="center" vertical="center" wrapText="1"/>
    </xf>
    <xf numFmtId="189" fontId="20" fillId="0" borderId="52" xfId="0" applyNumberFormat="1" applyFont="1" applyBorder="1" applyAlignment="1">
      <alignment horizontal="center" vertical="center" wrapText="1"/>
    </xf>
    <xf numFmtId="189" fontId="20" fillId="0" borderId="57" xfId="0" applyNumberFormat="1" applyFont="1" applyBorder="1" applyAlignment="1">
      <alignment horizontal="center" vertical="center" wrapText="1"/>
    </xf>
    <xf numFmtId="189" fontId="20" fillId="0" borderId="53" xfId="0" applyNumberFormat="1" applyFont="1" applyBorder="1" applyAlignment="1">
      <alignment horizontal="center" vertical="center" wrapText="1"/>
    </xf>
    <xf numFmtId="188" fontId="36" fillId="0" borderId="11" xfId="0" applyNumberFormat="1" applyFont="1" applyBorder="1" applyAlignment="1">
      <alignment horizontal="center" vertical="center" wrapText="1"/>
    </xf>
    <xf numFmtId="191" fontId="36" fillId="0" borderId="11" xfId="0" applyNumberFormat="1" applyFont="1" applyBorder="1" applyAlignment="1">
      <alignment horizontal="center" vertical="center" wrapText="1"/>
    </xf>
    <xf numFmtId="192" fontId="36" fillId="0" borderId="11" xfId="0" applyNumberFormat="1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justify" vertical="center" wrapText="1"/>
    </xf>
    <xf numFmtId="0" fontId="35" fillId="0" borderId="10" xfId="0" applyFont="1" applyBorder="1" applyAlignment="1">
      <alignment horizontal="justify" vertical="center" wrapText="1"/>
    </xf>
    <xf numFmtId="0" fontId="35" fillId="0" borderId="1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left" vertical="center"/>
    </xf>
    <xf numFmtId="0" fontId="40" fillId="0" borderId="12" xfId="0" applyFont="1" applyBorder="1" applyAlignment="1">
      <alignment vertical="center"/>
    </xf>
    <xf numFmtId="0" fontId="40" fillId="0" borderId="11" xfId="0" applyFont="1" applyBorder="1" applyAlignment="1">
      <alignment horizontal="left" vertical="center"/>
    </xf>
    <xf numFmtId="0" fontId="40" fillId="0" borderId="10" xfId="0" applyFont="1" applyBorder="1" applyAlignment="1">
      <alignment horizontal="left" vertical="center"/>
    </xf>
    <xf numFmtId="0" fontId="35" fillId="0" borderId="24" xfId="0" applyFont="1" applyBorder="1" applyAlignment="1">
      <alignment horizontal="center" vertical="center" wrapText="1"/>
    </xf>
    <xf numFmtId="0" fontId="35" fillId="0" borderId="25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center" wrapText="1"/>
    </xf>
    <xf numFmtId="192" fontId="36" fillId="0" borderId="44" xfId="0" applyNumberFormat="1" applyFont="1" applyBorder="1" applyAlignment="1">
      <alignment horizontal="center" vertical="center" wrapText="1"/>
    </xf>
    <xf numFmtId="192" fontId="36" fillId="0" borderId="34" xfId="0" applyNumberFormat="1" applyFont="1" applyBorder="1" applyAlignment="1">
      <alignment horizontal="center" vertical="center" wrapText="1"/>
    </xf>
    <xf numFmtId="182" fontId="36" fillId="0" borderId="56" xfId="0" applyNumberFormat="1" applyFont="1" applyBorder="1" applyAlignment="1">
      <alignment horizontal="center" vertical="center" wrapText="1"/>
    </xf>
    <xf numFmtId="182" fontId="36" fillId="0" borderId="52" xfId="0" applyNumberFormat="1" applyFont="1" applyBorder="1" applyAlignment="1">
      <alignment horizontal="center" vertical="center" wrapText="1"/>
    </xf>
    <xf numFmtId="182" fontId="36" fillId="0" borderId="57" xfId="0" applyNumberFormat="1" applyFont="1" applyBorder="1" applyAlignment="1">
      <alignment horizontal="center" vertical="center" wrapText="1"/>
    </xf>
    <xf numFmtId="182" fontId="36" fillId="0" borderId="53" xfId="0" applyNumberFormat="1" applyFont="1" applyBorder="1" applyAlignment="1">
      <alignment horizontal="center" vertical="center" wrapText="1"/>
    </xf>
    <xf numFmtId="189" fontId="36" fillId="0" borderId="11" xfId="0" applyNumberFormat="1" applyFont="1" applyBorder="1" applyAlignment="1">
      <alignment horizontal="center" vertical="center" wrapText="1"/>
    </xf>
    <xf numFmtId="189" fontId="36" fillId="0" borderId="10" xfId="0" applyNumberFormat="1" applyFont="1" applyBorder="1" applyAlignment="1">
      <alignment horizontal="center" vertical="center" wrapText="1"/>
    </xf>
    <xf numFmtId="188" fontId="20" fillId="0" borderId="11" xfId="0" applyNumberFormat="1" applyFont="1" applyBorder="1" applyAlignment="1">
      <alignment horizontal="center" vertical="center"/>
    </xf>
    <xf numFmtId="192" fontId="36" fillId="0" borderId="16" xfId="0" applyNumberFormat="1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5" fillId="0" borderId="16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31" xfId="0" applyFont="1" applyBorder="1" applyAlignment="1">
      <alignment horizontal="center" vertical="center"/>
    </xf>
    <xf numFmtId="14" fontId="35" fillId="0" borderId="34" xfId="0" applyNumberFormat="1" applyFont="1" applyBorder="1" applyAlignment="1">
      <alignment horizontal="center" vertical="center"/>
    </xf>
    <xf numFmtId="14" fontId="35" fillId="0" borderId="35" xfId="0" applyNumberFormat="1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40" fillId="0" borderId="12" xfId="0" applyFont="1" applyBorder="1" applyAlignment="1">
      <alignment horizontal="right" vertical="center"/>
    </xf>
    <xf numFmtId="0" fontId="35" fillId="0" borderId="2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/>
    </xf>
    <xf numFmtId="0" fontId="40" fillId="0" borderId="0" xfId="42" applyFont="1" applyAlignment="1">
      <alignment vertical="center"/>
    </xf>
    <xf numFmtId="0" fontId="40" fillId="0" borderId="0" xfId="42" applyFont="1" applyAlignment="1">
      <alignment horizontal="right" vertical="center"/>
    </xf>
    <xf numFmtId="0" fontId="33" fillId="0" borderId="0" xfId="42" applyFont="1" applyBorder="1" applyAlignment="1">
      <alignment horizontal="center" vertical="center" wrapText="1"/>
    </xf>
    <xf numFmtId="0" fontId="40" fillId="0" borderId="12" xfId="42" applyFont="1" applyBorder="1" applyAlignment="1">
      <alignment horizontal="left" vertical="center" wrapText="1"/>
    </xf>
    <xf numFmtId="0" fontId="40" fillId="0" borderId="12" xfId="42" applyFont="1" applyBorder="1" applyAlignment="1">
      <alignment horizontal="right" vertical="center" wrapText="1"/>
    </xf>
    <xf numFmtId="0" fontId="35" fillId="0" borderId="13" xfId="42" applyFont="1" applyFill="1" applyBorder="1" applyAlignment="1">
      <alignment horizontal="center" vertical="center" wrapText="1"/>
    </xf>
    <xf numFmtId="0" fontId="35" fillId="0" borderId="14" xfId="42" applyFont="1" applyFill="1" applyBorder="1" applyAlignment="1">
      <alignment horizontal="center" vertical="center" wrapText="1"/>
    </xf>
    <xf numFmtId="0" fontId="35" fillId="0" borderId="20" xfId="42" applyFont="1" applyFill="1" applyBorder="1" applyAlignment="1">
      <alignment horizontal="center" vertical="center" wrapText="1"/>
    </xf>
    <xf numFmtId="0" fontId="35" fillId="0" borderId="16" xfId="42" applyFont="1" applyFill="1" applyBorder="1" applyAlignment="1">
      <alignment horizontal="center" vertical="center" wrapText="1"/>
    </xf>
    <xf numFmtId="0" fontId="35" fillId="0" borderId="11" xfId="42" applyFont="1" applyFill="1" applyBorder="1" applyAlignment="1">
      <alignment horizontal="center" vertical="center" wrapText="1"/>
    </xf>
    <xf numFmtId="0" fontId="35" fillId="0" borderId="10" xfId="42" applyFont="1" applyFill="1" applyBorder="1" applyAlignment="1">
      <alignment horizontal="center" vertical="center" wrapText="1"/>
    </xf>
    <xf numFmtId="0" fontId="35" fillId="0" borderId="16" xfId="42" applyFont="1" applyBorder="1" applyAlignment="1">
      <alignment horizontal="center" vertical="center" wrapText="1"/>
    </xf>
    <xf numFmtId="0" fontId="35" fillId="0" borderId="11" xfId="42" applyFont="1" applyBorder="1" applyAlignment="1">
      <alignment horizontal="center" vertical="center" wrapText="1"/>
    </xf>
    <xf numFmtId="0" fontId="35" fillId="0" borderId="10" xfId="42" applyFont="1" applyBorder="1" applyAlignment="1">
      <alignment horizontal="center" vertical="center" wrapText="1"/>
    </xf>
    <xf numFmtId="14" fontId="35" fillId="0" borderId="11" xfId="42" applyNumberFormat="1" applyFont="1" applyFill="1" applyBorder="1" applyAlignment="1">
      <alignment horizontal="center" vertical="center" wrapText="1"/>
    </xf>
    <xf numFmtId="14" fontId="35" fillId="0" borderId="10" xfId="42" applyNumberFormat="1" applyFont="1" applyFill="1" applyBorder="1" applyAlignment="1">
      <alignment horizontal="center" vertical="center" wrapText="1"/>
    </xf>
    <xf numFmtId="0" fontId="35" fillId="0" borderId="45" xfId="42" applyFont="1" applyFill="1" applyBorder="1" applyAlignment="1">
      <alignment horizontal="center" vertical="center" wrapText="1"/>
    </xf>
    <xf numFmtId="0" fontId="35" fillId="0" borderId="38" xfId="42" applyFont="1" applyFill="1" applyBorder="1" applyAlignment="1">
      <alignment horizontal="center" vertical="center" wrapText="1"/>
    </xf>
    <xf numFmtId="0" fontId="35" fillId="0" borderId="39" xfId="42" applyFont="1" applyFill="1" applyBorder="1" applyAlignment="1">
      <alignment horizontal="center" vertical="center" wrapText="1"/>
    </xf>
    <xf numFmtId="0" fontId="35" fillId="0" borderId="13" xfId="42" applyFont="1" applyBorder="1" applyAlignment="1">
      <alignment horizontal="center" vertical="center" wrapText="1"/>
    </xf>
    <xf numFmtId="0" fontId="35" fillId="0" borderId="14" xfId="42" applyFont="1" applyBorder="1" applyAlignment="1">
      <alignment horizontal="center" vertical="center" wrapText="1"/>
    </xf>
    <xf numFmtId="0" fontId="35" fillId="0" borderId="20" xfId="42" applyFont="1" applyBorder="1" applyAlignment="1">
      <alignment horizontal="center" vertical="center" wrapText="1"/>
    </xf>
    <xf numFmtId="0" fontId="35" fillId="0" borderId="47" xfId="42" applyFont="1" applyBorder="1" applyAlignment="1">
      <alignment horizontal="center" vertical="center" wrapText="1"/>
    </xf>
    <xf numFmtId="0" fontId="35" fillId="0" borderId="48" xfId="42" applyFont="1" applyBorder="1" applyAlignment="1">
      <alignment horizontal="center" vertical="center" wrapText="1"/>
    </xf>
    <xf numFmtId="0" fontId="35" fillId="0" borderId="11" xfId="42" applyFont="1" applyBorder="1" applyAlignment="1">
      <alignment horizontal="center" vertical="center"/>
    </xf>
    <xf numFmtId="0" fontId="35" fillId="0" borderId="10" xfId="42" applyFont="1" applyBorder="1" applyAlignment="1">
      <alignment horizontal="center" vertical="center"/>
    </xf>
    <xf numFmtId="189" fontId="20" fillId="0" borderId="11" xfId="42" applyNumberFormat="1" applyFont="1" applyBorder="1" applyAlignment="1">
      <alignment horizontal="center" vertical="center" wrapText="1"/>
    </xf>
    <xf numFmtId="180" fontId="20" fillId="0" borderId="11" xfId="42" applyNumberFormat="1" applyFont="1" applyBorder="1" applyAlignment="1">
      <alignment horizontal="center" vertical="center" wrapText="1"/>
    </xf>
    <xf numFmtId="188" fontId="20" fillId="0" borderId="47" xfId="42" applyNumberFormat="1" applyFont="1" applyBorder="1" applyAlignment="1">
      <alignment horizontal="center" vertical="center" wrapText="1"/>
    </xf>
    <xf numFmtId="188" fontId="20" fillId="0" borderId="48" xfId="42" applyNumberFormat="1" applyFont="1" applyBorder="1" applyAlignment="1">
      <alignment horizontal="center" vertical="center" wrapText="1"/>
    </xf>
    <xf numFmtId="188" fontId="20" fillId="0" borderId="49" xfId="42" applyNumberFormat="1" applyFont="1" applyBorder="1" applyAlignment="1">
      <alignment horizontal="center" vertical="center" wrapText="1"/>
    </xf>
    <xf numFmtId="188" fontId="20" fillId="0" borderId="50" xfId="42" applyNumberFormat="1" applyFont="1" applyBorder="1" applyAlignment="1">
      <alignment horizontal="center" vertical="center" wrapText="1"/>
    </xf>
    <xf numFmtId="0" fontId="36" fillId="0" borderId="11" xfId="42" applyFont="1" applyBorder="1" applyAlignment="1">
      <alignment horizontal="center" vertical="center" wrapText="1"/>
    </xf>
    <xf numFmtId="192" fontId="20" fillId="0" borderId="11" xfId="42" applyNumberFormat="1" applyFont="1" applyBorder="1" applyAlignment="1">
      <alignment horizontal="center" vertical="center" wrapText="1"/>
    </xf>
    <xf numFmtId="188" fontId="20" fillId="0" borderId="11" xfId="42" applyNumberFormat="1" applyFont="1" applyBorder="1" applyAlignment="1">
      <alignment horizontal="center" vertical="center" wrapText="1"/>
    </xf>
    <xf numFmtId="0" fontId="20" fillId="0" borderId="16" xfId="42" applyFont="1" applyBorder="1" applyAlignment="1">
      <alignment horizontal="center" vertical="center" wrapText="1"/>
    </xf>
    <xf numFmtId="0" fontId="20" fillId="0" borderId="11" xfId="42" applyFont="1" applyBorder="1" applyAlignment="1">
      <alignment horizontal="center" vertical="center" wrapText="1"/>
    </xf>
    <xf numFmtId="183" fontId="20" fillId="0" borderId="11" xfId="42" applyNumberFormat="1" applyFont="1" applyBorder="1" applyAlignment="1">
      <alignment horizontal="center" vertical="center" wrapText="1"/>
    </xf>
    <xf numFmtId="183" fontId="20" fillId="0" borderId="10" xfId="42" applyNumberFormat="1" applyFont="1" applyBorder="1" applyAlignment="1">
      <alignment horizontal="center" vertical="center"/>
    </xf>
    <xf numFmtId="0" fontId="35" fillId="0" borderId="34" xfId="42" applyFont="1" applyBorder="1" applyAlignment="1">
      <alignment horizontal="center" vertical="center" wrapText="1"/>
    </xf>
    <xf numFmtId="0" fontId="35" fillId="0" borderId="35" xfId="42" applyFont="1" applyBorder="1" applyAlignment="1">
      <alignment horizontal="center" vertical="center" wrapText="1"/>
    </xf>
    <xf numFmtId="0" fontId="40" fillId="0" borderId="32" xfId="42" applyFont="1" applyBorder="1" applyAlignment="1">
      <alignment horizontal="center" vertical="center"/>
    </xf>
    <xf numFmtId="0" fontId="35" fillId="0" borderId="16" xfId="42" applyFont="1" applyBorder="1" applyAlignment="1">
      <alignment horizontal="center" vertical="center"/>
    </xf>
    <xf numFmtId="189" fontId="20" fillId="0" borderId="11" xfId="42" applyNumberFormat="1" applyFont="1" applyBorder="1" applyAlignment="1">
      <alignment horizontal="center" vertical="center"/>
    </xf>
    <xf numFmtId="189" fontId="20" fillId="0" borderId="10" xfId="42" applyNumberFormat="1" applyFont="1" applyBorder="1" applyAlignment="1">
      <alignment horizontal="center" vertical="center"/>
    </xf>
    <xf numFmtId="191" fontId="20" fillId="0" borderId="11" xfId="42" applyNumberFormat="1" applyFont="1" applyBorder="1" applyAlignment="1">
      <alignment horizontal="center" vertical="center"/>
    </xf>
    <xf numFmtId="191" fontId="20" fillId="0" borderId="25" xfId="42" applyNumberFormat="1" applyFont="1" applyBorder="1" applyAlignment="1">
      <alignment horizontal="center" vertical="center"/>
    </xf>
    <xf numFmtId="0" fontId="20" fillId="0" borderId="11" xfId="42" applyFont="1" applyBorder="1" applyAlignment="1">
      <alignment horizontal="center" vertical="center"/>
    </xf>
    <xf numFmtId="193" fontId="20" fillId="0" borderId="11" xfId="42" applyNumberFormat="1" applyFont="1" applyBorder="1" applyAlignment="1">
      <alignment horizontal="center" vertical="center"/>
    </xf>
    <xf numFmtId="193" fontId="20" fillId="0" borderId="25" xfId="42" applyNumberFormat="1" applyFont="1" applyBorder="1" applyAlignment="1">
      <alignment horizontal="center" vertical="center"/>
    </xf>
    <xf numFmtId="0" fontId="35" fillId="0" borderId="25" xfId="42" applyFont="1" applyBorder="1" applyAlignment="1">
      <alignment horizontal="center" vertical="center"/>
    </xf>
    <xf numFmtId="0" fontId="35" fillId="0" borderId="26" xfId="42" applyFont="1" applyBorder="1" applyAlignment="1">
      <alignment horizontal="center" vertical="center"/>
    </xf>
    <xf numFmtId="0" fontId="20" fillId="0" borderId="25" xfId="42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 wrapText="1"/>
    </xf>
    <xf numFmtId="0" fontId="35" fillId="0" borderId="34" xfId="0" applyFont="1" applyFill="1" applyBorder="1" applyAlignment="1">
      <alignment horizontal="center" vertical="center" wrapText="1"/>
    </xf>
    <xf numFmtId="0" fontId="35" fillId="0" borderId="45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3" xfId="0" applyFont="1" applyBorder="1" applyAlignment="1">
      <alignment horizontal="center" vertical="center"/>
    </xf>
    <xf numFmtId="0" fontId="35" fillId="0" borderId="54" xfId="0" applyFont="1" applyFill="1" applyBorder="1" applyAlignment="1">
      <alignment horizontal="center" vertical="center" wrapText="1"/>
    </xf>
    <xf numFmtId="0" fontId="35" fillId="0" borderId="29" xfId="0" applyFont="1" applyFill="1" applyBorder="1" applyAlignment="1">
      <alignment horizontal="center" vertical="center" wrapText="1"/>
    </xf>
    <xf numFmtId="0" fontId="40" fillId="0" borderId="0" xfId="0" applyFont="1" applyBorder="1"/>
    <xf numFmtId="188" fontId="35" fillId="0" borderId="11" xfId="0" applyNumberFormat="1" applyFont="1" applyBorder="1" applyAlignment="1">
      <alignment horizontal="center" vertical="center" wrapText="1"/>
    </xf>
    <xf numFmtId="183" fontId="35" fillId="0" borderId="10" xfId="0" applyNumberFormat="1" applyFont="1" applyBorder="1" applyAlignment="1">
      <alignment horizontal="center" vertical="center"/>
    </xf>
    <xf numFmtId="186" fontId="35" fillId="0" borderId="11" xfId="0" applyNumberFormat="1" applyFont="1" applyBorder="1" applyAlignment="1">
      <alignment horizontal="center" vertical="center" wrapText="1"/>
    </xf>
    <xf numFmtId="0" fontId="35" fillId="0" borderId="10" xfId="0" applyFont="1" applyBorder="1" applyAlignment="1">
      <alignment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25" xfId="0" applyFont="1" applyFill="1" applyBorder="1" applyAlignment="1">
      <alignment horizontal="center" vertical="center" wrapText="1"/>
    </xf>
    <xf numFmtId="188" fontId="35" fillId="0" borderId="10" xfId="0" applyNumberFormat="1" applyFont="1" applyBorder="1" applyAlignment="1">
      <alignment horizontal="center" vertical="center" wrapText="1"/>
    </xf>
    <xf numFmtId="176" fontId="35" fillId="0" borderId="37" xfId="0" applyNumberFormat="1" applyFont="1" applyBorder="1" applyAlignment="1">
      <alignment horizontal="left" vertical="center" wrapText="1"/>
    </xf>
    <xf numFmtId="176" fontId="35" fillId="0" borderId="38" xfId="0" applyNumberFormat="1" applyFont="1" applyBorder="1" applyAlignment="1">
      <alignment horizontal="left" vertical="center" wrapText="1"/>
    </xf>
    <xf numFmtId="176" fontId="35" fillId="0" borderId="39" xfId="0" applyNumberFormat="1" applyFont="1" applyBorder="1" applyAlignment="1">
      <alignment horizontal="left" vertical="center" wrapText="1"/>
    </xf>
    <xf numFmtId="176" fontId="40" fillId="0" borderId="32" xfId="0" applyNumberFormat="1" applyFont="1" applyBorder="1" applyAlignment="1">
      <alignment horizontal="left" vertical="center" wrapText="1"/>
    </xf>
    <xf numFmtId="49" fontId="36" fillId="0" borderId="16" xfId="0" applyNumberFormat="1" applyFont="1" applyBorder="1" applyAlignment="1">
      <alignment horizontal="center" vertical="center" wrapText="1"/>
    </xf>
    <xf numFmtId="188" fontId="31" fillId="0" borderId="10" xfId="0" applyNumberFormat="1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13" xfId="0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right" vertical="center" wrapText="1"/>
    </xf>
    <xf numFmtId="0" fontId="29" fillId="8" borderId="12" xfId="7" applyFont="1" applyBorder="1" applyAlignment="1" applyProtection="1">
      <alignment horizontal="left" vertical="center"/>
    </xf>
    <xf numFmtId="0" fontId="41" fillId="8" borderId="33" xfId="7" applyFont="1" applyBorder="1" applyAlignment="1" applyProtection="1">
      <alignment horizontal="center" vertical="center" shrinkToFit="1"/>
    </xf>
    <xf numFmtId="0" fontId="3" fillId="8" borderId="34" xfId="7" applyBorder="1" applyAlignment="1" applyProtection="1">
      <alignment horizontal="center" vertical="center" shrinkToFit="1"/>
    </xf>
    <xf numFmtId="0" fontId="3" fillId="8" borderId="35" xfId="7" applyBorder="1" applyAlignment="1" applyProtection="1">
      <alignment horizontal="center" vertical="center" shrinkToFit="1"/>
    </xf>
    <xf numFmtId="0" fontId="49" fillId="0" borderId="16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49" fillId="0" borderId="24" xfId="0" applyFont="1" applyBorder="1" applyAlignment="1">
      <alignment horizontal="center" vertical="center" wrapText="1"/>
    </xf>
    <xf numFmtId="0" fontId="49" fillId="0" borderId="25" xfId="0" applyFont="1" applyBorder="1" applyAlignment="1">
      <alignment horizontal="center" vertical="center" wrapText="1"/>
    </xf>
    <xf numFmtId="0" fontId="36" fillId="0" borderId="11" xfId="0" quotePrefix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6" fillId="0" borderId="26" xfId="0" applyFont="1" applyBorder="1" applyAlignment="1">
      <alignment horizontal="center" vertical="center" wrapText="1"/>
    </xf>
    <xf numFmtId="0" fontId="54" fillId="24" borderId="0" xfId="0" applyFont="1" applyFill="1" applyAlignment="1">
      <alignment horizontal="center" vertical="center" wrapText="1"/>
    </xf>
    <xf numFmtId="0" fontId="55" fillId="24" borderId="27" xfId="0" applyFont="1" applyFill="1" applyBorder="1" applyAlignment="1">
      <alignment horizontal="center" vertical="center"/>
    </xf>
    <xf numFmtId="0" fontId="56" fillId="24" borderId="28" xfId="0" applyFont="1" applyFill="1" applyBorder="1" applyAlignment="1">
      <alignment horizontal="center" vertical="center"/>
    </xf>
    <xf numFmtId="0" fontId="56" fillId="24" borderId="34" xfId="0" applyFont="1" applyFill="1" applyBorder="1" applyAlignment="1">
      <alignment horizontal="center" vertical="center" wrapText="1"/>
    </xf>
    <xf numFmtId="0" fontId="56" fillId="24" borderId="31" xfId="0" applyFont="1" applyFill="1" applyBorder="1" applyAlignment="1">
      <alignment horizontal="center" vertical="center" wrapText="1"/>
    </xf>
    <xf numFmtId="0" fontId="56" fillId="24" borderId="31" xfId="0" applyFont="1" applyFill="1" applyBorder="1" applyAlignment="1">
      <alignment horizontal="center" vertical="center"/>
    </xf>
    <xf numFmtId="0" fontId="56" fillId="24" borderId="33" xfId="0" applyFont="1" applyFill="1" applyBorder="1" applyAlignment="1">
      <alignment horizontal="center" vertical="center"/>
    </xf>
    <xf numFmtId="0" fontId="56" fillId="24" borderId="36" xfId="0" applyFont="1" applyFill="1" applyBorder="1" applyAlignment="1">
      <alignment horizontal="center" vertical="center"/>
    </xf>
    <xf numFmtId="0" fontId="56" fillId="24" borderId="37" xfId="0" applyFont="1" applyFill="1" applyBorder="1" applyAlignment="1">
      <alignment horizontal="center" vertical="center"/>
    </xf>
    <xf numFmtId="0" fontId="5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49" fillId="0" borderId="14" xfId="0" applyFont="1" applyBorder="1" applyAlignment="1">
      <alignment horizontal="center" vertical="center" wrapText="1"/>
    </xf>
    <xf numFmtId="0" fontId="49" fillId="0" borderId="20" xfId="0" applyFont="1" applyBorder="1" applyAlignment="1">
      <alignment horizontal="center" vertical="center" wrapText="1"/>
    </xf>
    <xf numFmtId="0" fontId="49" fillId="0" borderId="13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top"/>
    </xf>
    <xf numFmtId="0" fontId="36" fillId="0" borderId="0" xfId="0" applyFont="1" applyBorder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52" fillId="24" borderId="0" xfId="0" applyFont="1" applyFill="1" applyAlignment="1">
      <alignment horizontal="center" vertical="center"/>
    </xf>
    <xf numFmtId="178" fontId="36" fillId="0" borderId="11" xfId="0" applyNumberFormat="1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78" fontId="20" fillId="0" borderId="33" xfId="0" quotePrefix="1" applyNumberFormat="1" applyFont="1" applyBorder="1" applyAlignment="1">
      <alignment horizontal="center" vertical="center" wrapText="1"/>
    </xf>
    <xf numFmtId="178" fontId="36" fillId="0" borderId="31" xfId="0" applyNumberFormat="1" applyFont="1" applyBorder="1" applyAlignment="1">
      <alignment horizontal="center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/>
    <cellStyle name="常规 2 2" xfId="44"/>
    <cellStyle name="常规 3" xfId="43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锥入深度与含水量(h—ω)关系图</a:t>
            </a:r>
          </a:p>
        </c:rich>
      </c:tx>
      <c:layout>
        <c:manualLayout>
          <c:xMode val="edge"/>
          <c:yMode val="edge"/>
          <c:x val="0.21276628212171153"/>
          <c:y val="2.86677298249111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872093023255816"/>
          <c:y val="0.11392405063291139"/>
          <c:w val="0.66860465116279066"/>
          <c:h val="0.8212025316455696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JJ0102a!$X$16:$X$19</c:f>
              <c:numCache>
                <c:formatCode>0.0_ </c:formatCode>
                <c:ptCount val="4"/>
                <c:pt idx="0">
                  <c:v>58.9</c:v>
                </c:pt>
                <c:pt idx="1">
                  <c:v>47.683282459374922</c:v>
                </c:pt>
                <c:pt idx="2">
                  <c:v>34.345519068571974</c:v>
                </c:pt>
                <c:pt idx="3">
                  <c:v>31</c:v>
                </c:pt>
              </c:numCache>
            </c:numRef>
          </c:xVal>
          <c:yVal>
            <c:numRef>
              <c:f>JJ0102a!$W$16:$W$19</c:f>
              <c:numCache>
                <c:formatCode>0.0_ </c:formatCode>
                <c:ptCount val="4"/>
                <c:pt idx="0">
                  <c:v>19.850000000000001</c:v>
                </c:pt>
                <c:pt idx="1">
                  <c:v>10</c:v>
                </c:pt>
                <c:pt idx="2">
                  <c:v>3.8499999999999996</c:v>
                </c:pt>
                <c:pt idx="3" formatCode="General">
                  <c:v>2.5325055035773247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3408"/>
        <c:axId val="56195712"/>
      </c:scatterChart>
      <c:valAx>
        <c:axId val="56193408"/>
        <c:scaling>
          <c:logBase val="10"/>
          <c:orientation val="minMax"/>
          <c:max val="1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含水量ω(%)</a:t>
                </a:r>
              </a:p>
            </c:rich>
          </c:tx>
          <c:layout>
            <c:manualLayout>
              <c:xMode val="edge"/>
              <c:yMode val="edge"/>
              <c:x val="0.48138344625526458"/>
              <c:y val="0.95446875311472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6195712"/>
        <c:crossesAt val="1"/>
        <c:crossBetween val="midCat"/>
        <c:majorUnit val="10"/>
        <c:minorUnit val="10"/>
      </c:valAx>
      <c:valAx>
        <c:axId val="5619571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05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锥入深度h(mm)</a:t>
                </a:r>
              </a:p>
            </c:rich>
          </c:tx>
          <c:layout>
            <c:manualLayout>
              <c:xMode val="edge"/>
              <c:yMode val="edge"/>
              <c:x val="5.3191417933223469E-2"/>
              <c:y val="0.45362570185055978"/>
            </c:manualLayout>
          </c:layout>
          <c:overlay val="0"/>
          <c:spPr>
            <a:noFill/>
            <a:ln w="25400">
              <a:noFill/>
            </a:ln>
          </c:spPr>
        </c:title>
        <c:numFmt formatCode="0.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6193408"/>
        <c:crosses val="autoZero"/>
        <c:crossBetween val="midCat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筛分曲线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矿粉筛分!#REF!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矿粉筛分!#REF!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矿粉筛分!#REF!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3552"/>
        <c:axId val="58505856"/>
      </c:scatterChart>
      <c:valAx>
        <c:axId val="58503552"/>
        <c:scaling>
          <c:orientation val="minMax"/>
          <c:max val="1.2"/>
          <c:min val="0"/>
        </c:scaling>
        <c:delete val="1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筛孔尺寸(mm)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58505856"/>
        <c:crosses val="autoZero"/>
        <c:crossBetween val="midCat"/>
        <c:majorUnit val="0.2"/>
        <c:minorUnit val="0.04"/>
      </c:valAx>
      <c:valAx>
        <c:axId val="5850585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通过(%)</a:t>
                </a:r>
                <a:endParaRPr lang="zh-CN" altLang="en-US"/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8503552"/>
        <c:crossesAt val="0"/>
        <c:crossBetween val="midCat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9776614006747"/>
          <c:y val="7.6677435911035957E-2"/>
          <c:w val="0.73735026514291357"/>
          <c:h val="0.74121521380668087"/>
        </c:manualLayout>
      </c:layout>
      <c:lineChart>
        <c:grouping val="standard"/>
        <c:varyColors val="0"/>
        <c:ser>
          <c:idx val="0"/>
          <c:order val="0"/>
          <c:tx>
            <c:v>通过百分率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3"/>
              <c:pt idx="0">
                <c:v>7.4999999999999997E-2</c:v>
              </c:pt>
              <c:pt idx="1">
                <c:v>0.15</c:v>
              </c:pt>
              <c:pt idx="2">
                <c:v>0.6</c:v>
              </c:pt>
            </c:numLit>
          </c:cat>
          <c:val>
            <c:numRef>
              <c:f>报告!$J$26:$L$26</c:f>
              <c:numCache>
                <c:formatCode>0.0_);[Red]\(0.0\)</c:formatCode>
                <c:ptCount val="3"/>
                <c:pt idx="0">
                  <c:v>51.2</c:v>
                </c:pt>
                <c:pt idx="1">
                  <c:v>71.099999999999994</c:v>
                </c:pt>
                <c:pt idx="2" formatCode="0_);[Red]\(0\)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v>上限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报告!$J$27:$L$27</c:f>
              <c:numCache>
                <c:formatCode>0_);[Red]\(0\)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v>下限</c:v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diamond"/>
            <c:size val="4"/>
            <c:spPr>
              <a:solidFill>
                <a:srgbClr val="FF00FF"/>
              </a:solidFill>
              <a:ln>
                <a:solidFill>
                  <a:srgbClr val="FFFFFF"/>
                </a:solidFill>
                <a:prstDash val="solid"/>
              </a:ln>
            </c:spPr>
          </c:marker>
          <c:val>
            <c:numRef>
              <c:f>报告!$J$28:$L$28</c:f>
              <c:numCache>
                <c:formatCode>0_);[Red]\(0\)</c:formatCode>
                <c:ptCount val="3"/>
                <c:pt idx="0">
                  <c:v>75</c:v>
                </c:pt>
                <c:pt idx="1">
                  <c:v>90</c:v>
                </c:pt>
                <c:pt idx="2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0096"/>
        <c:axId val="77782400"/>
      </c:lineChart>
      <c:catAx>
        <c:axId val="77780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筛孔尺寸（</a:t>
                </a:r>
                <a:r>
                  <a:rPr lang="en-US" altLang="en-US"/>
                  <a:t>mm）</a:t>
                </a:r>
              </a:p>
            </c:rich>
          </c:tx>
          <c:layout>
            <c:manualLayout>
              <c:xMode val="edge"/>
              <c:yMode val="edge"/>
              <c:x val="0.41927760174793127"/>
              <c:y val="0.89457008562875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778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78240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质量通过百分率（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4.3373545008406685E-2"/>
              <c:y val="0.21725273508126852"/>
            </c:manualLayout>
          </c:layout>
          <c:overlay val="0"/>
          <c:spPr>
            <a:noFill/>
            <a:ln w="25400">
              <a:noFill/>
            </a:ln>
          </c:spPr>
        </c:title>
        <c:numFmt formatCode="0.0_);[Red]\(0.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7780096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204891289640539"/>
          <c:y val="0.59744502147348844"/>
          <c:w val="0.27710875977593158"/>
          <c:h val="0.220447628244228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47626</xdr:colOff>
      <xdr:row>10</xdr:row>
      <xdr:rowOff>66675</xdr:rowOff>
    </xdr:from>
    <xdr:to>
      <xdr:col>20</xdr:col>
      <xdr:colOff>123826</xdr:colOff>
      <xdr:row>25</xdr:row>
      <xdr:rowOff>638175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352425</xdr:colOff>
      <xdr:row>19</xdr:row>
      <xdr:rowOff>19050</xdr:rowOff>
    </xdr:from>
    <xdr:to>
      <xdr:col>22</xdr:col>
      <xdr:colOff>352425</xdr:colOff>
      <xdr:row>19</xdr:row>
      <xdr:rowOff>257175</xdr:rowOff>
    </xdr:to>
    <xdr:sp macro="" textlink="">
      <xdr:nvSpPr>
        <xdr:cNvPr id="3" name="Line 62"/>
        <xdr:cNvSpPr>
          <a:spLocks noChangeShapeType="1"/>
        </xdr:cNvSpPr>
      </xdr:nvSpPr>
      <xdr:spPr bwMode="auto">
        <a:xfrm>
          <a:off x="7419975" y="6381750"/>
          <a:ext cx="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533400</xdr:colOff>
      <xdr:row>19</xdr:row>
      <xdr:rowOff>19050</xdr:rowOff>
    </xdr:from>
    <xdr:to>
      <xdr:col>23</xdr:col>
      <xdr:colOff>619125</xdr:colOff>
      <xdr:row>21</xdr:row>
      <xdr:rowOff>57150</xdr:rowOff>
    </xdr:to>
    <xdr:sp macro="" textlink="">
      <xdr:nvSpPr>
        <xdr:cNvPr id="4" name="Line 63"/>
        <xdr:cNvSpPr>
          <a:spLocks noChangeShapeType="1"/>
        </xdr:cNvSpPr>
      </xdr:nvSpPr>
      <xdr:spPr bwMode="auto">
        <a:xfrm>
          <a:off x="7600950" y="6381750"/>
          <a:ext cx="771525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504825</xdr:colOff>
      <xdr:row>19</xdr:row>
      <xdr:rowOff>0</xdr:rowOff>
    </xdr:from>
    <xdr:to>
      <xdr:col>22</xdr:col>
      <xdr:colOff>57150</xdr:colOff>
      <xdr:row>21</xdr:row>
      <xdr:rowOff>19050</xdr:rowOff>
    </xdr:to>
    <xdr:sp macro="" textlink="">
      <xdr:nvSpPr>
        <xdr:cNvPr id="5" name="Line 64"/>
        <xdr:cNvSpPr>
          <a:spLocks noChangeShapeType="1"/>
        </xdr:cNvSpPr>
      </xdr:nvSpPr>
      <xdr:spPr bwMode="auto">
        <a:xfrm flipV="1">
          <a:off x="6886575" y="6362700"/>
          <a:ext cx="238125" cy="666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9525</xdr:colOff>
      <xdr:row>0</xdr:row>
      <xdr:rowOff>9525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24</xdr:row>
      <xdr:rowOff>104775</xdr:rowOff>
    </xdr:from>
    <xdr:to>
      <xdr:col>1</xdr:col>
      <xdr:colOff>504825</xdr:colOff>
      <xdr:row>24</xdr:row>
      <xdr:rowOff>104775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781175" y="8763000"/>
          <a:ext cx="38100" cy="0"/>
        </a:xfrm>
        <a:prstGeom prst="line">
          <a:avLst/>
        </a:prstGeom>
        <a:noFill/>
        <a:ln w="9252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17</xdr:row>
      <xdr:rowOff>114300</xdr:rowOff>
    </xdr:from>
    <xdr:to>
      <xdr:col>1</xdr:col>
      <xdr:colOff>161925</xdr:colOff>
      <xdr:row>17</xdr:row>
      <xdr:rowOff>114300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438275" y="6134100"/>
          <a:ext cx="38100" cy="0"/>
        </a:xfrm>
        <a:prstGeom prst="line">
          <a:avLst/>
        </a:prstGeom>
        <a:noFill/>
        <a:ln w="9252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0</xdr:rowOff>
    </xdr:from>
    <xdr:to>
      <xdr:col>4</xdr:col>
      <xdr:colOff>733425</xdr:colOff>
      <xdr:row>38</xdr:row>
      <xdr:rowOff>171450</xdr:rowOff>
    </xdr:to>
    <xdr:cxnSp macro="">
      <xdr:nvCxnSpPr>
        <xdr:cNvPr id="2" name="AutoShape 2"/>
        <xdr:cNvCxnSpPr>
          <a:cxnSpLocks noChangeShapeType="1"/>
        </xdr:cNvCxnSpPr>
      </xdr:nvCxnSpPr>
      <xdr:spPr bwMode="auto">
        <a:xfrm flipV="1">
          <a:off x="1971675" y="9086850"/>
          <a:ext cx="2314575" cy="3714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457200</xdr:colOff>
      <xdr:row>19</xdr:row>
      <xdr:rowOff>28575</xdr:rowOff>
    </xdr:from>
    <xdr:to>
      <xdr:col>9</xdr:col>
      <xdr:colOff>0</xdr:colOff>
      <xdr:row>19</xdr:row>
      <xdr:rowOff>28575</xdr:rowOff>
    </xdr:to>
    <xdr:cxnSp macro="">
      <xdr:nvCxnSpPr>
        <xdr:cNvPr id="3" name="AutoShape 4"/>
        <xdr:cNvCxnSpPr>
          <a:cxnSpLocks noChangeShapeType="1"/>
        </xdr:cNvCxnSpPr>
      </xdr:nvCxnSpPr>
      <xdr:spPr bwMode="auto">
        <a:xfrm flipH="1">
          <a:off x="6448425" y="4505325"/>
          <a:ext cx="190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438150</xdr:colOff>
      <xdr:row>15</xdr:row>
      <xdr:rowOff>0</xdr:rowOff>
    </xdr:from>
    <xdr:to>
      <xdr:col>8</xdr:col>
      <xdr:colOff>447675</xdr:colOff>
      <xdr:row>15</xdr:row>
      <xdr:rowOff>0</xdr:rowOff>
    </xdr:to>
    <xdr:cxnSp macro="">
      <xdr:nvCxnSpPr>
        <xdr:cNvPr id="4" name="AutoShape 5"/>
        <xdr:cNvCxnSpPr>
          <a:cxnSpLocks noChangeShapeType="1"/>
        </xdr:cNvCxnSpPr>
      </xdr:nvCxnSpPr>
      <xdr:spPr bwMode="auto">
        <a:xfrm flipH="1">
          <a:off x="6429375" y="3571875"/>
          <a:ext cx="9525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1352550</xdr:colOff>
      <xdr:row>25</xdr:row>
      <xdr:rowOff>0</xdr:rowOff>
    </xdr:from>
    <xdr:to>
      <xdr:col>9</xdr:col>
      <xdr:colOff>0</xdr:colOff>
      <xdr:row>26</xdr:row>
      <xdr:rowOff>0</xdr:rowOff>
    </xdr:to>
    <xdr:cxnSp macro="">
      <xdr:nvCxnSpPr>
        <xdr:cNvPr id="5" name="AutoShape 7"/>
        <xdr:cNvCxnSpPr>
          <a:cxnSpLocks noChangeShapeType="1"/>
        </xdr:cNvCxnSpPr>
      </xdr:nvCxnSpPr>
      <xdr:spPr bwMode="auto">
        <a:xfrm flipV="1">
          <a:off x="1143000" y="6238875"/>
          <a:ext cx="5324475" cy="1809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0</xdr:colOff>
      <xdr:row>29</xdr:row>
      <xdr:rowOff>161925</xdr:rowOff>
    </xdr:from>
    <xdr:to>
      <xdr:col>0</xdr:col>
      <xdr:colOff>28575</xdr:colOff>
      <xdr:row>29</xdr:row>
      <xdr:rowOff>171450</xdr:rowOff>
    </xdr:to>
    <xdr:cxnSp macro="">
      <xdr:nvCxnSpPr>
        <xdr:cNvPr id="6" name="AutoShape 9"/>
        <xdr:cNvCxnSpPr>
          <a:cxnSpLocks noChangeShapeType="1"/>
        </xdr:cNvCxnSpPr>
      </xdr:nvCxnSpPr>
      <xdr:spPr bwMode="auto">
        <a:xfrm>
          <a:off x="0" y="7181850"/>
          <a:ext cx="28575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0</xdr:colOff>
      <xdr:row>12</xdr:row>
      <xdr:rowOff>171450</xdr:rowOff>
    </xdr:from>
    <xdr:to>
      <xdr:col>3</xdr:col>
      <xdr:colOff>0</xdr:colOff>
      <xdr:row>12</xdr:row>
      <xdr:rowOff>171450</xdr:rowOff>
    </xdr:to>
    <xdr:cxnSp macro="">
      <xdr:nvCxnSpPr>
        <xdr:cNvPr id="7" name="AutoShape 11"/>
        <xdr:cNvCxnSpPr>
          <a:cxnSpLocks noChangeShapeType="1"/>
        </xdr:cNvCxnSpPr>
      </xdr:nvCxnSpPr>
      <xdr:spPr bwMode="auto">
        <a:xfrm>
          <a:off x="2733675" y="3009900"/>
          <a:ext cx="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9525</xdr:colOff>
      <xdr:row>22</xdr:row>
      <xdr:rowOff>819150</xdr:rowOff>
    </xdr:from>
    <xdr:to>
      <xdr:col>4</xdr:col>
      <xdr:colOff>9525</xdr:colOff>
      <xdr:row>23</xdr:row>
      <xdr:rowOff>0</xdr:rowOff>
    </xdr:to>
    <xdr:cxnSp macro="">
      <xdr:nvCxnSpPr>
        <xdr:cNvPr id="8" name="AutoShape 13"/>
        <xdr:cNvCxnSpPr>
          <a:cxnSpLocks noChangeShapeType="1"/>
        </xdr:cNvCxnSpPr>
      </xdr:nvCxnSpPr>
      <xdr:spPr bwMode="auto">
        <a:xfrm>
          <a:off x="3571875" y="5791200"/>
          <a:ext cx="0" cy="19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466725</xdr:colOff>
      <xdr:row>27</xdr:row>
      <xdr:rowOff>228600</xdr:rowOff>
    </xdr:from>
    <xdr:to>
      <xdr:col>8</xdr:col>
      <xdr:colOff>466725</xdr:colOff>
      <xdr:row>28</xdr:row>
      <xdr:rowOff>0</xdr:rowOff>
    </xdr:to>
    <xdr:cxnSp macro="">
      <xdr:nvCxnSpPr>
        <xdr:cNvPr id="9" name="AutoShape 17"/>
        <xdr:cNvCxnSpPr>
          <a:cxnSpLocks noChangeShapeType="1"/>
        </xdr:cNvCxnSpPr>
      </xdr:nvCxnSpPr>
      <xdr:spPr bwMode="auto">
        <a:xfrm>
          <a:off x="6457950" y="6819900"/>
          <a:ext cx="0" cy="9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19050</xdr:colOff>
      <xdr:row>37</xdr:row>
      <xdr:rowOff>19050</xdr:rowOff>
    </xdr:from>
    <xdr:to>
      <xdr:col>8</xdr:col>
      <xdr:colOff>466725</xdr:colOff>
      <xdr:row>38</xdr:row>
      <xdr:rowOff>171450</xdr:rowOff>
    </xdr:to>
    <xdr:cxnSp macro="">
      <xdr:nvCxnSpPr>
        <xdr:cNvPr id="10" name="AutoShape 19"/>
        <xdr:cNvCxnSpPr>
          <a:cxnSpLocks noChangeShapeType="1"/>
        </xdr:cNvCxnSpPr>
      </xdr:nvCxnSpPr>
      <xdr:spPr bwMode="auto">
        <a:xfrm flipV="1">
          <a:off x="5486400" y="9105900"/>
          <a:ext cx="971550" cy="3524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0</xdr:colOff>
      <xdr:row>15</xdr:row>
      <xdr:rowOff>38100</xdr:rowOff>
    </xdr:from>
    <xdr:to>
      <xdr:col>8</xdr:col>
      <xdr:colOff>447675</xdr:colOff>
      <xdr:row>17</xdr:row>
      <xdr:rowOff>0</xdr:rowOff>
    </xdr:to>
    <xdr:cxnSp macro="">
      <xdr:nvCxnSpPr>
        <xdr:cNvPr id="11" name="AutoShape 21"/>
        <xdr:cNvCxnSpPr>
          <a:cxnSpLocks noChangeShapeType="1"/>
        </xdr:cNvCxnSpPr>
      </xdr:nvCxnSpPr>
      <xdr:spPr bwMode="auto">
        <a:xfrm flipV="1">
          <a:off x="5467350" y="3609975"/>
          <a:ext cx="971550" cy="3048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0</xdr:colOff>
      <xdr:row>28</xdr:row>
      <xdr:rowOff>19050</xdr:rowOff>
    </xdr:from>
    <xdr:to>
      <xdr:col>8</xdr:col>
      <xdr:colOff>447675</xdr:colOff>
      <xdr:row>30</xdr:row>
      <xdr:rowOff>0</xdr:rowOff>
    </xdr:to>
    <xdr:cxnSp macro="">
      <xdr:nvCxnSpPr>
        <xdr:cNvPr id="12" name="AutoShape 23"/>
        <xdr:cNvCxnSpPr>
          <a:cxnSpLocks noChangeShapeType="1"/>
        </xdr:cNvCxnSpPr>
      </xdr:nvCxnSpPr>
      <xdr:spPr bwMode="auto">
        <a:xfrm flipV="1">
          <a:off x="4895850" y="6848475"/>
          <a:ext cx="1543050" cy="3524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1104900</xdr:colOff>
      <xdr:row>34</xdr:row>
      <xdr:rowOff>0</xdr:rowOff>
    </xdr:from>
    <xdr:to>
      <xdr:col>8</xdr:col>
      <xdr:colOff>457200</xdr:colOff>
      <xdr:row>34</xdr:row>
      <xdr:rowOff>161925</xdr:rowOff>
    </xdr:to>
    <xdr:cxnSp macro="">
      <xdr:nvCxnSpPr>
        <xdr:cNvPr id="13" name="AutoShape 24"/>
        <xdr:cNvCxnSpPr>
          <a:cxnSpLocks noChangeShapeType="1"/>
        </xdr:cNvCxnSpPr>
      </xdr:nvCxnSpPr>
      <xdr:spPr bwMode="auto">
        <a:xfrm flipV="1">
          <a:off x="1104900" y="8239125"/>
          <a:ext cx="5343525" cy="1619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</xdr:col>
      <xdr:colOff>0</xdr:colOff>
      <xdr:row>11</xdr:row>
      <xdr:rowOff>28575</xdr:rowOff>
    </xdr:from>
    <xdr:to>
      <xdr:col>9</xdr:col>
      <xdr:colOff>0</xdr:colOff>
      <xdr:row>13</xdr:row>
      <xdr:rowOff>0</xdr:rowOff>
    </xdr:to>
    <xdr:cxnSp macro="">
      <xdr:nvCxnSpPr>
        <xdr:cNvPr id="14" name="AutoShape 25"/>
        <xdr:cNvCxnSpPr>
          <a:cxnSpLocks noChangeShapeType="1"/>
        </xdr:cNvCxnSpPr>
      </xdr:nvCxnSpPr>
      <xdr:spPr bwMode="auto">
        <a:xfrm flipV="1">
          <a:off x="5467350" y="2676525"/>
          <a:ext cx="1000125" cy="3524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590550</xdr:colOff>
      <xdr:row>19</xdr:row>
      <xdr:rowOff>19050</xdr:rowOff>
    </xdr:from>
    <xdr:to>
      <xdr:col>9</xdr:col>
      <xdr:colOff>0</xdr:colOff>
      <xdr:row>20</xdr:row>
      <xdr:rowOff>133350</xdr:rowOff>
    </xdr:to>
    <xdr:cxnSp macro="">
      <xdr:nvCxnSpPr>
        <xdr:cNvPr id="15" name="AutoShape 26"/>
        <xdr:cNvCxnSpPr>
          <a:cxnSpLocks noChangeShapeType="1"/>
        </xdr:cNvCxnSpPr>
      </xdr:nvCxnSpPr>
      <xdr:spPr bwMode="auto">
        <a:xfrm flipV="1">
          <a:off x="4876800" y="4495800"/>
          <a:ext cx="1590675" cy="2667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201706</xdr:colOff>
      <xdr:row>28</xdr:row>
      <xdr:rowOff>112058</xdr:rowOff>
    </xdr:from>
    <xdr:to>
      <xdr:col>14</xdr:col>
      <xdr:colOff>190500</xdr:colOff>
      <xdr:row>30</xdr:row>
      <xdr:rowOff>123264</xdr:rowOff>
    </xdr:to>
    <xdr:sp macro="" textlink="">
      <xdr:nvSpPr>
        <xdr:cNvPr id="2" name="燕尾形箭头 1"/>
        <xdr:cNvSpPr/>
      </xdr:nvSpPr>
      <xdr:spPr>
        <a:xfrm rot="10800000">
          <a:off x="7745506" y="12751733"/>
          <a:ext cx="3046319" cy="354106"/>
        </a:xfrm>
        <a:prstGeom prst="notch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58616</xdr:colOff>
      <xdr:row>30</xdr:row>
      <xdr:rowOff>14653</xdr:rowOff>
    </xdr:from>
    <xdr:to>
      <xdr:col>6</xdr:col>
      <xdr:colOff>1245578</xdr:colOff>
      <xdr:row>35</xdr:row>
      <xdr:rowOff>424962</xdr:rowOff>
    </xdr:to>
    <xdr:graphicFrame macro="">
      <xdr:nvGraphicFramePr>
        <xdr:cNvPr id="3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showGridLines="0" zoomScaleNormal="100" zoomScaleSheetLayoutView="100" workbookViewId="0">
      <selection activeCell="E20" sqref="E20"/>
    </sheetView>
  </sheetViews>
  <sheetFormatPr defaultRowHeight="13.5"/>
  <cols>
    <col min="1" max="1" width="6.75" style="145" customWidth="1"/>
    <col min="2" max="2" width="5.75" style="145" customWidth="1"/>
    <col min="3" max="8" width="5.125" style="145" customWidth="1"/>
    <col min="9" max="9" width="2.625" style="145" customWidth="1"/>
    <col min="10" max="10" width="3.625" style="145" customWidth="1"/>
    <col min="11" max="11" width="3.25" style="145" customWidth="1"/>
    <col min="12" max="12" width="3.125" style="145" customWidth="1"/>
    <col min="13" max="13" width="3" style="145" customWidth="1"/>
    <col min="14" max="15" width="3.625" style="145" customWidth="1"/>
    <col min="16" max="16" width="3" style="145" customWidth="1"/>
    <col min="17" max="19" width="3.125" style="145" customWidth="1"/>
    <col min="20" max="20" width="3" style="145" customWidth="1"/>
    <col min="21" max="21" width="2.25" style="145" customWidth="1"/>
    <col min="22" max="256" width="9" style="145"/>
    <col min="257" max="257" width="6.75" style="145" customWidth="1"/>
    <col min="258" max="258" width="5.75" style="145" customWidth="1"/>
    <col min="259" max="264" width="5.125" style="145" customWidth="1"/>
    <col min="265" max="265" width="2.625" style="145" customWidth="1"/>
    <col min="266" max="266" width="3.625" style="145" customWidth="1"/>
    <col min="267" max="267" width="3.25" style="145" customWidth="1"/>
    <col min="268" max="268" width="3.125" style="145" customWidth="1"/>
    <col min="269" max="269" width="3" style="145" customWidth="1"/>
    <col min="270" max="271" width="3.625" style="145" customWidth="1"/>
    <col min="272" max="272" width="3" style="145" customWidth="1"/>
    <col min="273" max="275" width="3.125" style="145" customWidth="1"/>
    <col min="276" max="276" width="3" style="145" customWidth="1"/>
    <col min="277" max="277" width="2.25" style="145" customWidth="1"/>
    <col min="278" max="512" width="9" style="145"/>
    <col min="513" max="513" width="6.75" style="145" customWidth="1"/>
    <col min="514" max="514" width="5.75" style="145" customWidth="1"/>
    <col min="515" max="520" width="5.125" style="145" customWidth="1"/>
    <col min="521" max="521" width="2.625" style="145" customWidth="1"/>
    <col min="522" max="522" width="3.625" style="145" customWidth="1"/>
    <col min="523" max="523" width="3.25" style="145" customWidth="1"/>
    <col min="524" max="524" width="3.125" style="145" customWidth="1"/>
    <col min="525" max="525" width="3" style="145" customWidth="1"/>
    <col min="526" max="527" width="3.625" style="145" customWidth="1"/>
    <col min="528" max="528" width="3" style="145" customWidth="1"/>
    <col min="529" max="531" width="3.125" style="145" customWidth="1"/>
    <col min="532" max="532" width="3" style="145" customWidth="1"/>
    <col min="533" max="533" width="2.25" style="145" customWidth="1"/>
    <col min="534" max="768" width="9" style="145"/>
    <col min="769" max="769" width="6.75" style="145" customWidth="1"/>
    <col min="770" max="770" width="5.75" style="145" customWidth="1"/>
    <col min="771" max="776" width="5.125" style="145" customWidth="1"/>
    <col min="777" max="777" width="2.625" style="145" customWidth="1"/>
    <col min="778" max="778" width="3.625" style="145" customWidth="1"/>
    <col min="779" max="779" width="3.25" style="145" customWidth="1"/>
    <col min="780" max="780" width="3.125" style="145" customWidth="1"/>
    <col min="781" max="781" width="3" style="145" customWidth="1"/>
    <col min="782" max="783" width="3.625" style="145" customWidth="1"/>
    <col min="784" max="784" width="3" style="145" customWidth="1"/>
    <col min="785" max="787" width="3.125" style="145" customWidth="1"/>
    <col min="788" max="788" width="3" style="145" customWidth="1"/>
    <col min="789" max="789" width="2.25" style="145" customWidth="1"/>
    <col min="790" max="1024" width="9" style="145"/>
    <col min="1025" max="1025" width="6.75" style="145" customWidth="1"/>
    <col min="1026" max="1026" width="5.75" style="145" customWidth="1"/>
    <col min="1027" max="1032" width="5.125" style="145" customWidth="1"/>
    <col min="1033" max="1033" width="2.625" style="145" customWidth="1"/>
    <col min="1034" max="1034" width="3.625" style="145" customWidth="1"/>
    <col min="1035" max="1035" width="3.25" style="145" customWidth="1"/>
    <col min="1036" max="1036" width="3.125" style="145" customWidth="1"/>
    <col min="1037" max="1037" width="3" style="145" customWidth="1"/>
    <col min="1038" max="1039" width="3.625" style="145" customWidth="1"/>
    <col min="1040" max="1040" width="3" style="145" customWidth="1"/>
    <col min="1041" max="1043" width="3.125" style="145" customWidth="1"/>
    <col min="1044" max="1044" width="3" style="145" customWidth="1"/>
    <col min="1045" max="1045" width="2.25" style="145" customWidth="1"/>
    <col min="1046" max="1280" width="9" style="145"/>
    <col min="1281" max="1281" width="6.75" style="145" customWidth="1"/>
    <col min="1282" max="1282" width="5.75" style="145" customWidth="1"/>
    <col min="1283" max="1288" width="5.125" style="145" customWidth="1"/>
    <col min="1289" max="1289" width="2.625" style="145" customWidth="1"/>
    <col min="1290" max="1290" width="3.625" style="145" customWidth="1"/>
    <col min="1291" max="1291" width="3.25" style="145" customWidth="1"/>
    <col min="1292" max="1292" width="3.125" style="145" customWidth="1"/>
    <col min="1293" max="1293" width="3" style="145" customWidth="1"/>
    <col min="1294" max="1295" width="3.625" style="145" customWidth="1"/>
    <col min="1296" max="1296" width="3" style="145" customWidth="1"/>
    <col min="1297" max="1299" width="3.125" style="145" customWidth="1"/>
    <col min="1300" max="1300" width="3" style="145" customWidth="1"/>
    <col min="1301" max="1301" width="2.25" style="145" customWidth="1"/>
    <col min="1302" max="1536" width="9" style="145"/>
    <col min="1537" max="1537" width="6.75" style="145" customWidth="1"/>
    <col min="1538" max="1538" width="5.75" style="145" customWidth="1"/>
    <col min="1539" max="1544" width="5.125" style="145" customWidth="1"/>
    <col min="1545" max="1545" width="2.625" style="145" customWidth="1"/>
    <col min="1546" max="1546" width="3.625" style="145" customWidth="1"/>
    <col min="1547" max="1547" width="3.25" style="145" customWidth="1"/>
    <col min="1548" max="1548" width="3.125" style="145" customWidth="1"/>
    <col min="1549" max="1549" width="3" style="145" customWidth="1"/>
    <col min="1550" max="1551" width="3.625" style="145" customWidth="1"/>
    <col min="1552" max="1552" width="3" style="145" customWidth="1"/>
    <col min="1553" max="1555" width="3.125" style="145" customWidth="1"/>
    <col min="1556" max="1556" width="3" style="145" customWidth="1"/>
    <col min="1557" max="1557" width="2.25" style="145" customWidth="1"/>
    <col min="1558" max="1792" width="9" style="145"/>
    <col min="1793" max="1793" width="6.75" style="145" customWidth="1"/>
    <col min="1794" max="1794" width="5.75" style="145" customWidth="1"/>
    <col min="1795" max="1800" width="5.125" style="145" customWidth="1"/>
    <col min="1801" max="1801" width="2.625" style="145" customWidth="1"/>
    <col min="1802" max="1802" width="3.625" style="145" customWidth="1"/>
    <col min="1803" max="1803" width="3.25" style="145" customWidth="1"/>
    <col min="1804" max="1804" width="3.125" style="145" customWidth="1"/>
    <col min="1805" max="1805" width="3" style="145" customWidth="1"/>
    <col min="1806" max="1807" width="3.625" style="145" customWidth="1"/>
    <col min="1808" max="1808" width="3" style="145" customWidth="1"/>
    <col min="1809" max="1811" width="3.125" style="145" customWidth="1"/>
    <col min="1812" max="1812" width="3" style="145" customWidth="1"/>
    <col min="1813" max="1813" width="2.25" style="145" customWidth="1"/>
    <col min="1814" max="2048" width="9" style="145"/>
    <col min="2049" max="2049" width="6.75" style="145" customWidth="1"/>
    <col min="2050" max="2050" width="5.75" style="145" customWidth="1"/>
    <col min="2051" max="2056" width="5.125" style="145" customWidth="1"/>
    <col min="2057" max="2057" width="2.625" style="145" customWidth="1"/>
    <col min="2058" max="2058" width="3.625" style="145" customWidth="1"/>
    <col min="2059" max="2059" width="3.25" style="145" customWidth="1"/>
    <col min="2060" max="2060" width="3.125" style="145" customWidth="1"/>
    <col min="2061" max="2061" width="3" style="145" customWidth="1"/>
    <col min="2062" max="2063" width="3.625" style="145" customWidth="1"/>
    <col min="2064" max="2064" width="3" style="145" customWidth="1"/>
    <col min="2065" max="2067" width="3.125" style="145" customWidth="1"/>
    <col min="2068" max="2068" width="3" style="145" customWidth="1"/>
    <col min="2069" max="2069" width="2.25" style="145" customWidth="1"/>
    <col min="2070" max="2304" width="9" style="145"/>
    <col min="2305" max="2305" width="6.75" style="145" customWidth="1"/>
    <col min="2306" max="2306" width="5.75" style="145" customWidth="1"/>
    <col min="2307" max="2312" width="5.125" style="145" customWidth="1"/>
    <col min="2313" max="2313" width="2.625" style="145" customWidth="1"/>
    <col min="2314" max="2314" width="3.625" style="145" customWidth="1"/>
    <col min="2315" max="2315" width="3.25" style="145" customWidth="1"/>
    <col min="2316" max="2316" width="3.125" style="145" customWidth="1"/>
    <col min="2317" max="2317" width="3" style="145" customWidth="1"/>
    <col min="2318" max="2319" width="3.625" style="145" customWidth="1"/>
    <col min="2320" max="2320" width="3" style="145" customWidth="1"/>
    <col min="2321" max="2323" width="3.125" style="145" customWidth="1"/>
    <col min="2324" max="2324" width="3" style="145" customWidth="1"/>
    <col min="2325" max="2325" width="2.25" style="145" customWidth="1"/>
    <col min="2326" max="2560" width="9" style="145"/>
    <col min="2561" max="2561" width="6.75" style="145" customWidth="1"/>
    <col min="2562" max="2562" width="5.75" style="145" customWidth="1"/>
    <col min="2563" max="2568" width="5.125" style="145" customWidth="1"/>
    <col min="2569" max="2569" width="2.625" style="145" customWidth="1"/>
    <col min="2570" max="2570" width="3.625" style="145" customWidth="1"/>
    <col min="2571" max="2571" width="3.25" style="145" customWidth="1"/>
    <col min="2572" max="2572" width="3.125" style="145" customWidth="1"/>
    <col min="2573" max="2573" width="3" style="145" customWidth="1"/>
    <col min="2574" max="2575" width="3.625" style="145" customWidth="1"/>
    <col min="2576" max="2576" width="3" style="145" customWidth="1"/>
    <col min="2577" max="2579" width="3.125" style="145" customWidth="1"/>
    <col min="2580" max="2580" width="3" style="145" customWidth="1"/>
    <col min="2581" max="2581" width="2.25" style="145" customWidth="1"/>
    <col min="2582" max="2816" width="9" style="145"/>
    <col min="2817" max="2817" width="6.75" style="145" customWidth="1"/>
    <col min="2818" max="2818" width="5.75" style="145" customWidth="1"/>
    <col min="2819" max="2824" width="5.125" style="145" customWidth="1"/>
    <col min="2825" max="2825" width="2.625" style="145" customWidth="1"/>
    <col min="2826" max="2826" width="3.625" style="145" customWidth="1"/>
    <col min="2827" max="2827" width="3.25" style="145" customWidth="1"/>
    <col min="2828" max="2828" width="3.125" style="145" customWidth="1"/>
    <col min="2829" max="2829" width="3" style="145" customWidth="1"/>
    <col min="2830" max="2831" width="3.625" style="145" customWidth="1"/>
    <col min="2832" max="2832" width="3" style="145" customWidth="1"/>
    <col min="2833" max="2835" width="3.125" style="145" customWidth="1"/>
    <col min="2836" max="2836" width="3" style="145" customWidth="1"/>
    <col min="2837" max="2837" width="2.25" style="145" customWidth="1"/>
    <col min="2838" max="3072" width="9" style="145"/>
    <col min="3073" max="3073" width="6.75" style="145" customWidth="1"/>
    <col min="3074" max="3074" width="5.75" style="145" customWidth="1"/>
    <col min="3075" max="3080" width="5.125" style="145" customWidth="1"/>
    <col min="3081" max="3081" width="2.625" style="145" customWidth="1"/>
    <col min="3082" max="3082" width="3.625" style="145" customWidth="1"/>
    <col min="3083" max="3083" width="3.25" style="145" customWidth="1"/>
    <col min="3084" max="3084" width="3.125" style="145" customWidth="1"/>
    <col min="3085" max="3085" width="3" style="145" customWidth="1"/>
    <col min="3086" max="3087" width="3.625" style="145" customWidth="1"/>
    <col min="3088" max="3088" width="3" style="145" customWidth="1"/>
    <col min="3089" max="3091" width="3.125" style="145" customWidth="1"/>
    <col min="3092" max="3092" width="3" style="145" customWidth="1"/>
    <col min="3093" max="3093" width="2.25" style="145" customWidth="1"/>
    <col min="3094" max="3328" width="9" style="145"/>
    <col min="3329" max="3329" width="6.75" style="145" customWidth="1"/>
    <col min="3330" max="3330" width="5.75" style="145" customWidth="1"/>
    <col min="3331" max="3336" width="5.125" style="145" customWidth="1"/>
    <col min="3337" max="3337" width="2.625" style="145" customWidth="1"/>
    <col min="3338" max="3338" width="3.625" style="145" customWidth="1"/>
    <col min="3339" max="3339" width="3.25" style="145" customWidth="1"/>
    <col min="3340" max="3340" width="3.125" style="145" customWidth="1"/>
    <col min="3341" max="3341" width="3" style="145" customWidth="1"/>
    <col min="3342" max="3343" width="3.625" style="145" customWidth="1"/>
    <col min="3344" max="3344" width="3" style="145" customWidth="1"/>
    <col min="3345" max="3347" width="3.125" style="145" customWidth="1"/>
    <col min="3348" max="3348" width="3" style="145" customWidth="1"/>
    <col min="3349" max="3349" width="2.25" style="145" customWidth="1"/>
    <col min="3350" max="3584" width="9" style="145"/>
    <col min="3585" max="3585" width="6.75" style="145" customWidth="1"/>
    <col min="3586" max="3586" width="5.75" style="145" customWidth="1"/>
    <col min="3587" max="3592" width="5.125" style="145" customWidth="1"/>
    <col min="3593" max="3593" width="2.625" style="145" customWidth="1"/>
    <col min="3594" max="3594" width="3.625" style="145" customWidth="1"/>
    <col min="3595" max="3595" width="3.25" style="145" customWidth="1"/>
    <col min="3596" max="3596" width="3.125" style="145" customWidth="1"/>
    <col min="3597" max="3597" width="3" style="145" customWidth="1"/>
    <col min="3598" max="3599" width="3.625" style="145" customWidth="1"/>
    <col min="3600" max="3600" width="3" style="145" customWidth="1"/>
    <col min="3601" max="3603" width="3.125" style="145" customWidth="1"/>
    <col min="3604" max="3604" width="3" style="145" customWidth="1"/>
    <col min="3605" max="3605" width="2.25" style="145" customWidth="1"/>
    <col min="3606" max="3840" width="9" style="145"/>
    <col min="3841" max="3841" width="6.75" style="145" customWidth="1"/>
    <col min="3842" max="3842" width="5.75" style="145" customWidth="1"/>
    <col min="3843" max="3848" width="5.125" style="145" customWidth="1"/>
    <col min="3849" max="3849" width="2.625" style="145" customWidth="1"/>
    <col min="3850" max="3850" width="3.625" style="145" customWidth="1"/>
    <col min="3851" max="3851" width="3.25" style="145" customWidth="1"/>
    <col min="3852" max="3852" width="3.125" style="145" customWidth="1"/>
    <col min="3853" max="3853" width="3" style="145" customWidth="1"/>
    <col min="3854" max="3855" width="3.625" style="145" customWidth="1"/>
    <col min="3856" max="3856" width="3" style="145" customWidth="1"/>
    <col min="3857" max="3859" width="3.125" style="145" customWidth="1"/>
    <col min="3860" max="3860" width="3" style="145" customWidth="1"/>
    <col min="3861" max="3861" width="2.25" style="145" customWidth="1"/>
    <col min="3862" max="4096" width="9" style="145"/>
    <col min="4097" max="4097" width="6.75" style="145" customWidth="1"/>
    <col min="4098" max="4098" width="5.75" style="145" customWidth="1"/>
    <col min="4099" max="4104" width="5.125" style="145" customWidth="1"/>
    <col min="4105" max="4105" width="2.625" style="145" customWidth="1"/>
    <col min="4106" max="4106" width="3.625" style="145" customWidth="1"/>
    <col min="4107" max="4107" width="3.25" style="145" customWidth="1"/>
    <col min="4108" max="4108" width="3.125" style="145" customWidth="1"/>
    <col min="4109" max="4109" width="3" style="145" customWidth="1"/>
    <col min="4110" max="4111" width="3.625" style="145" customWidth="1"/>
    <col min="4112" max="4112" width="3" style="145" customWidth="1"/>
    <col min="4113" max="4115" width="3.125" style="145" customWidth="1"/>
    <col min="4116" max="4116" width="3" style="145" customWidth="1"/>
    <col min="4117" max="4117" width="2.25" style="145" customWidth="1"/>
    <col min="4118" max="4352" width="9" style="145"/>
    <col min="4353" max="4353" width="6.75" style="145" customWidth="1"/>
    <col min="4354" max="4354" width="5.75" style="145" customWidth="1"/>
    <col min="4355" max="4360" width="5.125" style="145" customWidth="1"/>
    <col min="4361" max="4361" width="2.625" style="145" customWidth="1"/>
    <col min="4362" max="4362" width="3.625" style="145" customWidth="1"/>
    <col min="4363" max="4363" width="3.25" style="145" customWidth="1"/>
    <col min="4364" max="4364" width="3.125" style="145" customWidth="1"/>
    <col min="4365" max="4365" width="3" style="145" customWidth="1"/>
    <col min="4366" max="4367" width="3.625" style="145" customWidth="1"/>
    <col min="4368" max="4368" width="3" style="145" customWidth="1"/>
    <col min="4369" max="4371" width="3.125" style="145" customWidth="1"/>
    <col min="4372" max="4372" width="3" style="145" customWidth="1"/>
    <col min="4373" max="4373" width="2.25" style="145" customWidth="1"/>
    <col min="4374" max="4608" width="9" style="145"/>
    <col min="4609" max="4609" width="6.75" style="145" customWidth="1"/>
    <col min="4610" max="4610" width="5.75" style="145" customWidth="1"/>
    <col min="4611" max="4616" width="5.125" style="145" customWidth="1"/>
    <col min="4617" max="4617" width="2.625" style="145" customWidth="1"/>
    <col min="4618" max="4618" width="3.625" style="145" customWidth="1"/>
    <col min="4619" max="4619" width="3.25" style="145" customWidth="1"/>
    <col min="4620" max="4620" width="3.125" style="145" customWidth="1"/>
    <col min="4621" max="4621" width="3" style="145" customWidth="1"/>
    <col min="4622" max="4623" width="3.625" style="145" customWidth="1"/>
    <col min="4624" max="4624" width="3" style="145" customWidth="1"/>
    <col min="4625" max="4627" width="3.125" style="145" customWidth="1"/>
    <col min="4628" max="4628" width="3" style="145" customWidth="1"/>
    <col min="4629" max="4629" width="2.25" style="145" customWidth="1"/>
    <col min="4630" max="4864" width="9" style="145"/>
    <col min="4865" max="4865" width="6.75" style="145" customWidth="1"/>
    <col min="4866" max="4866" width="5.75" style="145" customWidth="1"/>
    <col min="4867" max="4872" width="5.125" style="145" customWidth="1"/>
    <col min="4873" max="4873" width="2.625" style="145" customWidth="1"/>
    <col min="4874" max="4874" width="3.625" style="145" customWidth="1"/>
    <col min="4875" max="4875" width="3.25" style="145" customWidth="1"/>
    <col min="4876" max="4876" width="3.125" style="145" customWidth="1"/>
    <col min="4877" max="4877" width="3" style="145" customWidth="1"/>
    <col min="4878" max="4879" width="3.625" style="145" customWidth="1"/>
    <col min="4880" max="4880" width="3" style="145" customWidth="1"/>
    <col min="4881" max="4883" width="3.125" style="145" customWidth="1"/>
    <col min="4884" max="4884" width="3" style="145" customWidth="1"/>
    <col min="4885" max="4885" width="2.25" style="145" customWidth="1"/>
    <col min="4886" max="5120" width="9" style="145"/>
    <col min="5121" max="5121" width="6.75" style="145" customWidth="1"/>
    <col min="5122" max="5122" width="5.75" style="145" customWidth="1"/>
    <col min="5123" max="5128" width="5.125" style="145" customWidth="1"/>
    <col min="5129" max="5129" width="2.625" style="145" customWidth="1"/>
    <col min="5130" max="5130" width="3.625" style="145" customWidth="1"/>
    <col min="5131" max="5131" width="3.25" style="145" customWidth="1"/>
    <col min="5132" max="5132" width="3.125" style="145" customWidth="1"/>
    <col min="5133" max="5133" width="3" style="145" customWidth="1"/>
    <col min="5134" max="5135" width="3.625" style="145" customWidth="1"/>
    <col min="5136" max="5136" width="3" style="145" customWidth="1"/>
    <col min="5137" max="5139" width="3.125" style="145" customWidth="1"/>
    <col min="5140" max="5140" width="3" style="145" customWidth="1"/>
    <col min="5141" max="5141" width="2.25" style="145" customWidth="1"/>
    <col min="5142" max="5376" width="9" style="145"/>
    <col min="5377" max="5377" width="6.75" style="145" customWidth="1"/>
    <col min="5378" max="5378" width="5.75" style="145" customWidth="1"/>
    <col min="5379" max="5384" width="5.125" style="145" customWidth="1"/>
    <col min="5385" max="5385" width="2.625" style="145" customWidth="1"/>
    <col min="5386" max="5386" width="3.625" style="145" customWidth="1"/>
    <col min="5387" max="5387" width="3.25" style="145" customWidth="1"/>
    <col min="5388" max="5388" width="3.125" style="145" customWidth="1"/>
    <col min="5389" max="5389" width="3" style="145" customWidth="1"/>
    <col min="5390" max="5391" width="3.625" style="145" customWidth="1"/>
    <col min="5392" max="5392" width="3" style="145" customWidth="1"/>
    <col min="5393" max="5395" width="3.125" style="145" customWidth="1"/>
    <col min="5396" max="5396" width="3" style="145" customWidth="1"/>
    <col min="5397" max="5397" width="2.25" style="145" customWidth="1"/>
    <col min="5398" max="5632" width="9" style="145"/>
    <col min="5633" max="5633" width="6.75" style="145" customWidth="1"/>
    <col min="5634" max="5634" width="5.75" style="145" customWidth="1"/>
    <col min="5635" max="5640" width="5.125" style="145" customWidth="1"/>
    <col min="5641" max="5641" width="2.625" style="145" customWidth="1"/>
    <col min="5642" max="5642" width="3.625" style="145" customWidth="1"/>
    <col min="5643" max="5643" width="3.25" style="145" customWidth="1"/>
    <col min="5644" max="5644" width="3.125" style="145" customWidth="1"/>
    <col min="5645" max="5645" width="3" style="145" customWidth="1"/>
    <col min="5646" max="5647" width="3.625" style="145" customWidth="1"/>
    <col min="5648" max="5648" width="3" style="145" customWidth="1"/>
    <col min="5649" max="5651" width="3.125" style="145" customWidth="1"/>
    <col min="5652" max="5652" width="3" style="145" customWidth="1"/>
    <col min="5653" max="5653" width="2.25" style="145" customWidth="1"/>
    <col min="5654" max="5888" width="9" style="145"/>
    <col min="5889" max="5889" width="6.75" style="145" customWidth="1"/>
    <col min="5890" max="5890" width="5.75" style="145" customWidth="1"/>
    <col min="5891" max="5896" width="5.125" style="145" customWidth="1"/>
    <col min="5897" max="5897" width="2.625" style="145" customWidth="1"/>
    <col min="5898" max="5898" width="3.625" style="145" customWidth="1"/>
    <col min="5899" max="5899" width="3.25" style="145" customWidth="1"/>
    <col min="5900" max="5900" width="3.125" style="145" customWidth="1"/>
    <col min="5901" max="5901" width="3" style="145" customWidth="1"/>
    <col min="5902" max="5903" width="3.625" style="145" customWidth="1"/>
    <col min="5904" max="5904" width="3" style="145" customWidth="1"/>
    <col min="5905" max="5907" width="3.125" style="145" customWidth="1"/>
    <col min="5908" max="5908" width="3" style="145" customWidth="1"/>
    <col min="5909" max="5909" width="2.25" style="145" customWidth="1"/>
    <col min="5910" max="6144" width="9" style="145"/>
    <col min="6145" max="6145" width="6.75" style="145" customWidth="1"/>
    <col min="6146" max="6146" width="5.75" style="145" customWidth="1"/>
    <col min="6147" max="6152" width="5.125" style="145" customWidth="1"/>
    <col min="6153" max="6153" width="2.625" style="145" customWidth="1"/>
    <col min="6154" max="6154" width="3.625" style="145" customWidth="1"/>
    <col min="6155" max="6155" width="3.25" style="145" customWidth="1"/>
    <col min="6156" max="6156" width="3.125" style="145" customWidth="1"/>
    <col min="6157" max="6157" width="3" style="145" customWidth="1"/>
    <col min="6158" max="6159" width="3.625" style="145" customWidth="1"/>
    <col min="6160" max="6160" width="3" style="145" customWidth="1"/>
    <col min="6161" max="6163" width="3.125" style="145" customWidth="1"/>
    <col min="6164" max="6164" width="3" style="145" customWidth="1"/>
    <col min="6165" max="6165" width="2.25" style="145" customWidth="1"/>
    <col min="6166" max="6400" width="9" style="145"/>
    <col min="6401" max="6401" width="6.75" style="145" customWidth="1"/>
    <col min="6402" max="6402" width="5.75" style="145" customWidth="1"/>
    <col min="6403" max="6408" width="5.125" style="145" customWidth="1"/>
    <col min="6409" max="6409" width="2.625" style="145" customWidth="1"/>
    <col min="6410" max="6410" width="3.625" style="145" customWidth="1"/>
    <col min="6411" max="6411" width="3.25" style="145" customWidth="1"/>
    <col min="6412" max="6412" width="3.125" style="145" customWidth="1"/>
    <col min="6413" max="6413" width="3" style="145" customWidth="1"/>
    <col min="6414" max="6415" width="3.625" style="145" customWidth="1"/>
    <col min="6416" max="6416" width="3" style="145" customWidth="1"/>
    <col min="6417" max="6419" width="3.125" style="145" customWidth="1"/>
    <col min="6420" max="6420" width="3" style="145" customWidth="1"/>
    <col min="6421" max="6421" width="2.25" style="145" customWidth="1"/>
    <col min="6422" max="6656" width="9" style="145"/>
    <col min="6657" max="6657" width="6.75" style="145" customWidth="1"/>
    <col min="6658" max="6658" width="5.75" style="145" customWidth="1"/>
    <col min="6659" max="6664" width="5.125" style="145" customWidth="1"/>
    <col min="6665" max="6665" width="2.625" style="145" customWidth="1"/>
    <col min="6666" max="6666" width="3.625" style="145" customWidth="1"/>
    <col min="6667" max="6667" width="3.25" style="145" customWidth="1"/>
    <col min="6668" max="6668" width="3.125" style="145" customWidth="1"/>
    <col min="6669" max="6669" width="3" style="145" customWidth="1"/>
    <col min="6670" max="6671" width="3.625" style="145" customWidth="1"/>
    <col min="6672" max="6672" width="3" style="145" customWidth="1"/>
    <col min="6673" max="6675" width="3.125" style="145" customWidth="1"/>
    <col min="6676" max="6676" width="3" style="145" customWidth="1"/>
    <col min="6677" max="6677" width="2.25" style="145" customWidth="1"/>
    <col min="6678" max="6912" width="9" style="145"/>
    <col min="6913" max="6913" width="6.75" style="145" customWidth="1"/>
    <col min="6914" max="6914" width="5.75" style="145" customWidth="1"/>
    <col min="6915" max="6920" width="5.125" style="145" customWidth="1"/>
    <col min="6921" max="6921" width="2.625" style="145" customWidth="1"/>
    <col min="6922" max="6922" width="3.625" style="145" customWidth="1"/>
    <col min="6923" max="6923" width="3.25" style="145" customWidth="1"/>
    <col min="6924" max="6924" width="3.125" style="145" customWidth="1"/>
    <col min="6925" max="6925" width="3" style="145" customWidth="1"/>
    <col min="6926" max="6927" width="3.625" style="145" customWidth="1"/>
    <col min="6928" max="6928" width="3" style="145" customWidth="1"/>
    <col min="6929" max="6931" width="3.125" style="145" customWidth="1"/>
    <col min="6932" max="6932" width="3" style="145" customWidth="1"/>
    <col min="6933" max="6933" width="2.25" style="145" customWidth="1"/>
    <col min="6934" max="7168" width="9" style="145"/>
    <col min="7169" max="7169" width="6.75" style="145" customWidth="1"/>
    <col min="7170" max="7170" width="5.75" style="145" customWidth="1"/>
    <col min="7171" max="7176" width="5.125" style="145" customWidth="1"/>
    <col min="7177" max="7177" width="2.625" style="145" customWidth="1"/>
    <col min="7178" max="7178" width="3.625" style="145" customWidth="1"/>
    <col min="7179" max="7179" width="3.25" style="145" customWidth="1"/>
    <col min="7180" max="7180" width="3.125" style="145" customWidth="1"/>
    <col min="7181" max="7181" width="3" style="145" customWidth="1"/>
    <col min="7182" max="7183" width="3.625" style="145" customWidth="1"/>
    <col min="7184" max="7184" width="3" style="145" customWidth="1"/>
    <col min="7185" max="7187" width="3.125" style="145" customWidth="1"/>
    <col min="7188" max="7188" width="3" style="145" customWidth="1"/>
    <col min="7189" max="7189" width="2.25" style="145" customWidth="1"/>
    <col min="7190" max="7424" width="9" style="145"/>
    <col min="7425" max="7425" width="6.75" style="145" customWidth="1"/>
    <col min="7426" max="7426" width="5.75" style="145" customWidth="1"/>
    <col min="7427" max="7432" width="5.125" style="145" customWidth="1"/>
    <col min="7433" max="7433" width="2.625" style="145" customWidth="1"/>
    <col min="7434" max="7434" width="3.625" style="145" customWidth="1"/>
    <col min="7435" max="7435" width="3.25" style="145" customWidth="1"/>
    <col min="7436" max="7436" width="3.125" style="145" customWidth="1"/>
    <col min="7437" max="7437" width="3" style="145" customWidth="1"/>
    <col min="7438" max="7439" width="3.625" style="145" customWidth="1"/>
    <col min="7440" max="7440" width="3" style="145" customWidth="1"/>
    <col min="7441" max="7443" width="3.125" style="145" customWidth="1"/>
    <col min="7444" max="7444" width="3" style="145" customWidth="1"/>
    <col min="7445" max="7445" width="2.25" style="145" customWidth="1"/>
    <col min="7446" max="7680" width="9" style="145"/>
    <col min="7681" max="7681" width="6.75" style="145" customWidth="1"/>
    <col min="7682" max="7682" width="5.75" style="145" customWidth="1"/>
    <col min="7683" max="7688" width="5.125" style="145" customWidth="1"/>
    <col min="7689" max="7689" width="2.625" style="145" customWidth="1"/>
    <col min="7690" max="7690" width="3.625" style="145" customWidth="1"/>
    <col min="7691" max="7691" width="3.25" style="145" customWidth="1"/>
    <col min="7692" max="7692" width="3.125" style="145" customWidth="1"/>
    <col min="7693" max="7693" width="3" style="145" customWidth="1"/>
    <col min="7694" max="7695" width="3.625" style="145" customWidth="1"/>
    <col min="7696" max="7696" width="3" style="145" customWidth="1"/>
    <col min="7697" max="7699" width="3.125" style="145" customWidth="1"/>
    <col min="7700" max="7700" width="3" style="145" customWidth="1"/>
    <col min="7701" max="7701" width="2.25" style="145" customWidth="1"/>
    <col min="7702" max="7936" width="9" style="145"/>
    <col min="7937" max="7937" width="6.75" style="145" customWidth="1"/>
    <col min="7938" max="7938" width="5.75" style="145" customWidth="1"/>
    <col min="7939" max="7944" width="5.125" style="145" customWidth="1"/>
    <col min="7945" max="7945" width="2.625" style="145" customWidth="1"/>
    <col min="7946" max="7946" width="3.625" style="145" customWidth="1"/>
    <col min="7947" max="7947" width="3.25" style="145" customWidth="1"/>
    <col min="7948" max="7948" width="3.125" style="145" customWidth="1"/>
    <col min="7949" max="7949" width="3" style="145" customWidth="1"/>
    <col min="7950" max="7951" width="3.625" style="145" customWidth="1"/>
    <col min="7952" max="7952" width="3" style="145" customWidth="1"/>
    <col min="7953" max="7955" width="3.125" style="145" customWidth="1"/>
    <col min="7956" max="7956" width="3" style="145" customWidth="1"/>
    <col min="7957" max="7957" width="2.25" style="145" customWidth="1"/>
    <col min="7958" max="8192" width="9" style="145"/>
    <col min="8193" max="8193" width="6.75" style="145" customWidth="1"/>
    <col min="8194" max="8194" width="5.75" style="145" customWidth="1"/>
    <col min="8195" max="8200" width="5.125" style="145" customWidth="1"/>
    <col min="8201" max="8201" width="2.625" style="145" customWidth="1"/>
    <col min="8202" max="8202" width="3.625" style="145" customWidth="1"/>
    <col min="8203" max="8203" width="3.25" style="145" customWidth="1"/>
    <col min="8204" max="8204" width="3.125" style="145" customWidth="1"/>
    <col min="8205" max="8205" width="3" style="145" customWidth="1"/>
    <col min="8206" max="8207" width="3.625" style="145" customWidth="1"/>
    <col min="8208" max="8208" width="3" style="145" customWidth="1"/>
    <col min="8209" max="8211" width="3.125" style="145" customWidth="1"/>
    <col min="8212" max="8212" width="3" style="145" customWidth="1"/>
    <col min="8213" max="8213" width="2.25" style="145" customWidth="1"/>
    <col min="8214" max="8448" width="9" style="145"/>
    <col min="8449" max="8449" width="6.75" style="145" customWidth="1"/>
    <col min="8450" max="8450" width="5.75" style="145" customWidth="1"/>
    <col min="8451" max="8456" width="5.125" style="145" customWidth="1"/>
    <col min="8457" max="8457" width="2.625" style="145" customWidth="1"/>
    <col min="8458" max="8458" width="3.625" style="145" customWidth="1"/>
    <col min="8459" max="8459" width="3.25" style="145" customWidth="1"/>
    <col min="8460" max="8460" width="3.125" style="145" customWidth="1"/>
    <col min="8461" max="8461" width="3" style="145" customWidth="1"/>
    <col min="8462" max="8463" width="3.625" style="145" customWidth="1"/>
    <col min="8464" max="8464" width="3" style="145" customWidth="1"/>
    <col min="8465" max="8467" width="3.125" style="145" customWidth="1"/>
    <col min="8468" max="8468" width="3" style="145" customWidth="1"/>
    <col min="8469" max="8469" width="2.25" style="145" customWidth="1"/>
    <col min="8470" max="8704" width="9" style="145"/>
    <col min="8705" max="8705" width="6.75" style="145" customWidth="1"/>
    <col min="8706" max="8706" width="5.75" style="145" customWidth="1"/>
    <col min="8707" max="8712" width="5.125" style="145" customWidth="1"/>
    <col min="8713" max="8713" width="2.625" style="145" customWidth="1"/>
    <col min="8714" max="8714" width="3.625" style="145" customWidth="1"/>
    <col min="8715" max="8715" width="3.25" style="145" customWidth="1"/>
    <col min="8716" max="8716" width="3.125" style="145" customWidth="1"/>
    <col min="8717" max="8717" width="3" style="145" customWidth="1"/>
    <col min="8718" max="8719" width="3.625" style="145" customWidth="1"/>
    <col min="8720" max="8720" width="3" style="145" customWidth="1"/>
    <col min="8721" max="8723" width="3.125" style="145" customWidth="1"/>
    <col min="8724" max="8724" width="3" style="145" customWidth="1"/>
    <col min="8725" max="8725" width="2.25" style="145" customWidth="1"/>
    <col min="8726" max="8960" width="9" style="145"/>
    <col min="8961" max="8961" width="6.75" style="145" customWidth="1"/>
    <col min="8962" max="8962" width="5.75" style="145" customWidth="1"/>
    <col min="8963" max="8968" width="5.125" style="145" customWidth="1"/>
    <col min="8969" max="8969" width="2.625" style="145" customWidth="1"/>
    <col min="8970" max="8970" width="3.625" style="145" customWidth="1"/>
    <col min="8971" max="8971" width="3.25" style="145" customWidth="1"/>
    <col min="8972" max="8972" width="3.125" style="145" customWidth="1"/>
    <col min="8973" max="8973" width="3" style="145" customWidth="1"/>
    <col min="8974" max="8975" width="3.625" style="145" customWidth="1"/>
    <col min="8976" max="8976" width="3" style="145" customWidth="1"/>
    <col min="8977" max="8979" width="3.125" style="145" customWidth="1"/>
    <col min="8980" max="8980" width="3" style="145" customWidth="1"/>
    <col min="8981" max="8981" width="2.25" style="145" customWidth="1"/>
    <col min="8982" max="9216" width="9" style="145"/>
    <col min="9217" max="9217" width="6.75" style="145" customWidth="1"/>
    <col min="9218" max="9218" width="5.75" style="145" customWidth="1"/>
    <col min="9219" max="9224" width="5.125" style="145" customWidth="1"/>
    <col min="9225" max="9225" width="2.625" style="145" customWidth="1"/>
    <col min="9226" max="9226" width="3.625" style="145" customWidth="1"/>
    <col min="9227" max="9227" width="3.25" style="145" customWidth="1"/>
    <col min="9228" max="9228" width="3.125" style="145" customWidth="1"/>
    <col min="9229" max="9229" width="3" style="145" customWidth="1"/>
    <col min="9230" max="9231" width="3.625" style="145" customWidth="1"/>
    <col min="9232" max="9232" width="3" style="145" customWidth="1"/>
    <col min="9233" max="9235" width="3.125" style="145" customWidth="1"/>
    <col min="9236" max="9236" width="3" style="145" customWidth="1"/>
    <col min="9237" max="9237" width="2.25" style="145" customWidth="1"/>
    <col min="9238" max="9472" width="9" style="145"/>
    <col min="9473" max="9473" width="6.75" style="145" customWidth="1"/>
    <col min="9474" max="9474" width="5.75" style="145" customWidth="1"/>
    <col min="9475" max="9480" width="5.125" style="145" customWidth="1"/>
    <col min="9481" max="9481" width="2.625" style="145" customWidth="1"/>
    <col min="9482" max="9482" width="3.625" style="145" customWidth="1"/>
    <col min="9483" max="9483" width="3.25" style="145" customWidth="1"/>
    <col min="9484" max="9484" width="3.125" style="145" customWidth="1"/>
    <col min="9485" max="9485" width="3" style="145" customWidth="1"/>
    <col min="9486" max="9487" width="3.625" style="145" customWidth="1"/>
    <col min="9488" max="9488" width="3" style="145" customWidth="1"/>
    <col min="9489" max="9491" width="3.125" style="145" customWidth="1"/>
    <col min="9492" max="9492" width="3" style="145" customWidth="1"/>
    <col min="9493" max="9493" width="2.25" style="145" customWidth="1"/>
    <col min="9494" max="9728" width="9" style="145"/>
    <col min="9729" max="9729" width="6.75" style="145" customWidth="1"/>
    <col min="9730" max="9730" width="5.75" style="145" customWidth="1"/>
    <col min="9731" max="9736" width="5.125" style="145" customWidth="1"/>
    <col min="9737" max="9737" width="2.625" style="145" customWidth="1"/>
    <col min="9738" max="9738" width="3.625" style="145" customWidth="1"/>
    <col min="9739" max="9739" width="3.25" style="145" customWidth="1"/>
    <col min="9740" max="9740" width="3.125" style="145" customWidth="1"/>
    <col min="9741" max="9741" width="3" style="145" customWidth="1"/>
    <col min="9742" max="9743" width="3.625" style="145" customWidth="1"/>
    <col min="9744" max="9744" width="3" style="145" customWidth="1"/>
    <col min="9745" max="9747" width="3.125" style="145" customWidth="1"/>
    <col min="9748" max="9748" width="3" style="145" customWidth="1"/>
    <col min="9749" max="9749" width="2.25" style="145" customWidth="1"/>
    <col min="9750" max="9984" width="9" style="145"/>
    <col min="9985" max="9985" width="6.75" style="145" customWidth="1"/>
    <col min="9986" max="9986" width="5.75" style="145" customWidth="1"/>
    <col min="9987" max="9992" width="5.125" style="145" customWidth="1"/>
    <col min="9993" max="9993" width="2.625" style="145" customWidth="1"/>
    <col min="9994" max="9994" width="3.625" style="145" customWidth="1"/>
    <col min="9995" max="9995" width="3.25" style="145" customWidth="1"/>
    <col min="9996" max="9996" width="3.125" style="145" customWidth="1"/>
    <col min="9997" max="9997" width="3" style="145" customWidth="1"/>
    <col min="9998" max="9999" width="3.625" style="145" customWidth="1"/>
    <col min="10000" max="10000" width="3" style="145" customWidth="1"/>
    <col min="10001" max="10003" width="3.125" style="145" customWidth="1"/>
    <col min="10004" max="10004" width="3" style="145" customWidth="1"/>
    <col min="10005" max="10005" width="2.25" style="145" customWidth="1"/>
    <col min="10006" max="10240" width="9" style="145"/>
    <col min="10241" max="10241" width="6.75" style="145" customWidth="1"/>
    <col min="10242" max="10242" width="5.75" style="145" customWidth="1"/>
    <col min="10243" max="10248" width="5.125" style="145" customWidth="1"/>
    <col min="10249" max="10249" width="2.625" style="145" customWidth="1"/>
    <col min="10250" max="10250" width="3.625" style="145" customWidth="1"/>
    <col min="10251" max="10251" width="3.25" style="145" customWidth="1"/>
    <col min="10252" max="10252" width="3.125" style="145" customWidth="1"/>
    <col min="10253" max="10253" width="3" style="145" customWidth="1"/>
    <col min="10254" max="10255" width="3.625" style="145" customWidth="1"/>
    <col min="10256" max="10256" width="3" style="145" customWidth="1"/>
    <col min="10257" max="10259" width="3.125" style="145" customWidth="1"/>
    <col min="10260" max="10260" width="3" style="145" customWidth="1"/>
    <col min="10261" max="10261" width="2.25" style="145" customWidth="1"/>
    <col min="10262" max="10496" width="9" style="145"/>
    <col min="10497" max="10497" width="6.75" style="145" customWidth="1"/>
    <col min="10498" max="10498" width="5.75" style="145" customWidth="1"/>
    <col min="10499" max="10504" width="5.125" style="145" customWidth="1"/>
    <col min="10505" max="10505" width="2.625" style="145" customWidth="1"/>
    <col min="10506" max="10506" width="3.625" style="145" customWidth="1"/>
    <col min="10507" max="10507" width="3.25" style="145" customWidth="1"/>
    <col min="10508" max="10508" width="3.125" style="145" customWidth="1"/>
    <col min="10509" max="10509" width="3" style="145" customWidth="1"/>
    <col min="10510" max="10511" width="3.625" style="145" customWidth="1"/>
    <col min="10512" max="10512" width="3" style="145" customWidth="1"/>
    <col min="10513" max="10515" width="3.125" style="145" customWidth="1"/>
    <col min="10516" max="10516" width="3" style="145" customWidth="1"/>
    <col min="10517" max="10517" width="2.25" style="145" customWidth="1"/>
    <col min="10518" max="10752" width="9" style="145"/>
    <col min="10753" max="10753" width="6.75" style="145" customWidth="1"/>
    <col min="10754" max="10754" width="5.75" style="145" customWidth="1"/>
    <col min="10755" max="10760" width="5.125" style="145" customWidth="1"/>
    <col min="10761" max="10761" width="2.625" style="145" customWidth="1"/>
    <col min="10762" max="10762" width="3.625" style="145" customWidth="1"/>
    <col min="10763" max="10763" width="3.25" style="145" customWidth="1"/>
    <col min="10764" max="10764" width="3.125" style="145" customWidth="1"/>
    <col min="10765" max="10765" width="3" style="145" customWidth="1"/>
    <col min="10766" max="10767" width="3.625" style="145" customWidth="1"/>
    <col min="10768" max="10768" width="3" style="145" customWidth="1"/>
    <col min="10769" max="10771" width="3.125" style="145" customWidth="1"/>
    <col min="10772" max="10772" width="3" style="145" customWidth="1"/>
    <col min="10773" max="10773" width="2.25" style="145" customWidth="1"/>
    <col min="10774" max="11008" width="9" style="145"/>
    <col min="11009" max="11009" width="6.75" style="145" customWidth="1"/>
    <col min="11010" max="11010" width="5.75" style="145" customWidth="1"/>
    <col min="11011" max="11016" width="5.125" style="145" customWidth="1"/>
    <col min="11017" max="11017" width="2.625" style="145" customWidth="1"/>
    <col min="11018" max="11018" width="3.625" style="145" customWidth="1"/>
    <col min="11019" max="11019" width="3.25" style="145" customWidth="1"/>
    <col min="11020" max="11020" width="3.125" style="145" customWidth="1"/>
    <col min="11021" max="11021" width="3" style="145" customWidth="1"/>
    <col min="11022" max="11023" width="3.625" style="145" customWidth="1"/>
    <col min="11024" max="11024" width="3" style="145" customWidth="1"/>
    <col min="11025" max="11027" width="3.125" style="145" customWidth="1"/>
    <col min="11028" max="11028" width="3" style="145" customWidth="1"/>
    <col min="11029" max="11029" width="2.25" style="145" customWidth="1"/>
    <col min="11030" max="11264" width="9" style="145"/>
    <col min="11265" max="11265" width="6.75" style="145" customWidth="1"/>
    <col min="11266" max="11266" width="5.75" style="145" customWidth="1"/>
    <col min="11267" max="11272" width="5.125" style="145" customWidth="1"/>
    <col min="11273" max="11273" width="2.625" style="145" customWidth="1"/>
    <col min="11274" max="11274" width="3.625" style="145" customWidth="1"/>
    <col min="11275" max="11275" width="3.25" style="145" customWidth="1"/>
    <col min="11276" max="11276" width="3.125" style="145" customWidth="1"/>
    <col min="11277" max="11277" width="3" style="145" customWidth="1"/>
    <col min="11278" max="11279" width="3.625" style="145" customWidth="1"/>
    <col min="11280" max="11280" width="3" style="145" customWidth="1"/>
    <col min="11281" max="11283" width="3.125" style="145" customWidth="1"/>
    <col min="11284" max="11284" width="3" style="145" customWidth="1"/>
    <col min="11285" max="11285" width="2.25" style="145" customWidth="1"/>
    <col min="11286" max="11520" width="9" style="145"/>
    <col min="11521" max="11521" width="6.75" style="145" customWidth="1"/>
    <col min="11522" max="11522" width="5.75" style="145" customWidth="1"/>
    <col min="11523" max="11528" width="5.125" style="145" customWidth="1"/>
    <col min="11529" max="11529" width="2.625" style="145" customWidth="1"/>
    <col min="11530" max="11530" width="3.625" style="145" customWidth="1"/>
    <col min="11531" max="11531" width="3.25" style="145" customWidth="1"/>
    <col min="11532" max="11532" width="3.125" style="145" customWidth="1"/>
    <col min="11533" max="11533" width="3" style="145" customWidth="1"/>
    <col min="11534" max="11535" width="3.625" style="145" customWidth="1"/>
    <col min="11536" max="11536" width="3" style="145" customWidth="1"/>
    <col min="11537" max="11539" width="3.125" style="145" customWidth="1"/>
    <col min="11540" max="11540" width="3" style="145" customWidth="1"/>
    <col min="11541" max="11541" width="2.25" style="145" customWidth="1"/>
    <col min="11542" max="11776" width="9" style="145"/>
    <col min="11777" max="11777" width="6.75" style="145" customWidth="1"/>
    <col min="11778" max="11778" width="5.75" style="145" customWidth="1"/>
    <col min="11779" max="11784" width="5.125" style="145" customWidth="1"/>
    <col min="11785" max="11785" width="2.625" style="145" customWidth="1"/>
    <col min="11786" max="11786" width="3.625" style="145" customWidth="1"/>
    <col min="11787" max="11787" width="3.25" style="145" customWidth="1"/>
    <col min="11788" max="11788" width="3.125" style="145" customWidth="1"/>
    <col min="11789" max="11789" width="3" style="145" customWidth="1"/>
    <col min="11790" max="11791" width="3.625" style="145" customWidth="1"/>
    <col min="11792" max="11792" width="3" style="145" customWidth="1"/>
    <col min="11793" max="11795" width="3.125" style="145" customWidth="1"/>
    <col min="11796" max="11796" width="3" style="145" customWidth="1"/>
    <col min="11797" max="11797" width="2.25" style="145" customWidth="1"/>
    <col min="11798" max="12032" width="9" style="145"/>
    <col min="12033" max="12033" width="6.75" style="145" customWidth="1"/>
    <col min="12034" max="12034" width="5.75" style="145" customWidth="1"/>
    <col min="12035" max="12040" width="5.125" style="145" customWidth="1"/>
    <col min="12041" max="12041" width="2.625" style="145" customWidth="1"/>
    <col min="12042" max="12042" width="3.625" style="145" customWidth="1"/>
    <col min="12043" max="12043" width="3.25" style="145" customWidth="1"/>
    <col min="12044" max="12044" width="3.125" style="145" customWidth="1"/>
    <col min="12045" max="12045" width="3" style="145" customWidth="1"/>
    <col min="12046" max="12047" width="3.625" style="145" customWidth="1"/>
    <col min="12048" max="12048" width="3" style="145" customWidth="1"/>
    <col min="12049" max="12051" width="3.125" style="145" customWidth="1"/>
    <col min="12052" max="12052" width="3" style="145" customWidth="1"/>
    <col min="12053" max="12053" width="2.25" style="145" customWidth="1"/>
    <col min="12054" max="12288" width="9" style="145"/>
    <col min="12289" max="12289" width="6.75" style="145" customWidth="1"/>
    <col min="12290" max="12290" width="5.75" style="145" customWidth="1"/>
    <col min="12291" max="12296" width="5.125" style="145" customWidth="1"/>
    <col min="12297" max="12297" width="2.625" style="145" customWidth="1"/>
    <col min="12298" max="12298" width="3.625" style="145" customWidth="1"/>
    <col min="12299" max="12299" width="3.25" style="145" customWidth="1"/>
    <col min="12300" max="12300" width="3.125" style="145" customWidth="1"/>
    <col min="12301" max="12301" width="3" style="145" customWidth="1"/>
    <col min="12302" max="12303" width="3.625" style="145" customWidth="1"/>
    <col min="12304" max="12304" width="3" style="145" customWidth="1"/>
    <col min="12305" max="12307" width="3.125" style="145" customWidth="1"/>
    <col min="12308" max="12308" width="3" style="145" customWidth="1"/>
    <col min="12309" max="12309" width="2.25" style="145" customWidth="1"/>
    <col min="12310" max="12544" width="9" style="145"/>
    <col min="12545" max="12545" width="6.75" style="145" customWidth="1"/>
    <col min="12546" max="12546" width="5.75" style="145" customWidth="1"/>
    <col min="12547" max="12552" width="5.125" style="145" customWidth="1"/>
    <col min="12553" max="12553" width="2.625" style="145" customWidth="1"/>
    <col min="12554" max="12554" width="3.625" style="145" customWidth="1"/>
    <col min="12555" max="12555" width="3.25" style="145" customWidth="1"/>
    <col min="12556" max="12556" width="3.125" style="145" customWidth="1"/>
    <col min="12557" max="12557" width="3" style="145" customWidth="1"/>
    <col min="12558" max="12559" width="3.625" style="145" customWidth="1"/>
    <col min="12560" max="12560" width="3" style="145" customWidth="1"/>
    <col min="12561" max="12563" width="3.125" style="145" customWidth="1"/>
    <col min="12564" max="12564" width="3" style="145" customWidth="1"/>
    <col min="12565" max="12565" width="2.25" style="145" customWidth="1"/>
    <col min="12566" max="12800" width="9" style="145"/>
    <col min="12801" max="12801" width="6.75" style="145" customWidth="1"/>
    <col min="12802" max="12802" width="5.75" style="145" customWidth="1"/>
    <col min="12803" max="12808" width="5.125" style="145" customWidth="1"/>
    <col min="12809" max="12809" width="2.625" style="145" customWidth="1"/>
    <col min="12810" max="12810" width="3.625" style="145" customWidth="1"/>
    <col min="12811" max="12811" width="3.25" style="145" customWidth="1"/>
    <col min="12812" max="12812" width="3.125" style="145" customWidth="1"/>
    <col min="12813" max="12813" width="3" style="145" customWidth="1"/>
    <col min="12814" max="12815" width="3.625" style="145" customWidth="1"/>
    <col min="12816" max="12816" width="3" style="145" customWidth="1"/>
    <col min="12817" max="12819" width="3.125" style="145" customWidth="1"/>
    <col min="12820" max="12820" width="3" style="145" customWidth="1"/>
    <col min="12821" max="12821" width="2.25" style="145" customWidth="1"/>
    <col min="12822" max="13056" width="9" style="145"/>
    <col min="13057" max="13057" width="6.75" style="145" customWidth="1"/>
    <col min="13058" max="13058" width="5.75" style="145" customWidth="1"/>
    <col min="13059" max="13064" width="5.125" style="145" customWidth="1"/>
    <col min="13065" max="13065" width="2.625" style="145" customWidth="1"/>
    <col min="13066" max="13066" width="3.625" style="145" customWidth="1"/>
    <col min="13067" max="13067" width="3.25" style="145" customWidth="1"/>
    <col min="13068" max="13068" width="3.125" style="145" customWidth="1"/>
    <col min="13069" max="13069" width="3" style="145" customWidth="1"/>
    <col min="13070" max="13071" width="3.625" style="145" customWidth="1"/>
    <col min="13072" max="13072" width="3" style="145" customWidth="1"/>
    <col min="13073" max="13075" width="3.125" style="145" customWidth="1"/>
    <col min="13076" max="13076" width="3" style="145" customWidth="1"/>
    <col min="13077" max="13077" width="2.25" style="145" customWidth="1"/>
    <col min="13078" max="13312" width="9" style="145"/>
    <col min="13313" max="13313" width="6.75" style="145" customWidth="1"/>
    <col min="13314" max="13314" width="5.75" style="145" customWidth="1"/>
    <col min="13315" max="13320" width="5.125" style="145" customWidth="1"/>
    <col min="13321" max="13321" width="2.625" style="145" customWidth="1"/>
    <col min="13322" max="13322" width="3.625" style="145" customWidth="1"/>
    <col min="13323" max="13323" width="3.25" style="145" customWidth="1"/>
    <col min="13324" max="13324" width="3.125" style="145" customWidth="1"/>
    <col min="13325" max="13325" width="3" style="145" customWidth="1"/>
    <col min="13326" max="13327" width="3.625" style="145" customWidth="1"/>
    <col min="13328" max="13328" width="3" style="145" customWidth="1"/>
    <col min="13329" max="13331" width="3.125" style="145" customWidth="1"/>
    <col min="13332" max="13332" width="3" style="145" customWidth="1"/>
    <col min="13333" max="13333" width="2.25" style="145" customWidth="1"/>
    <col min="13334" max="13568" width="9" style="145"/>
    <col min="13569" max="13569" width="6.75" style="145" customWidth="1"/>
    <col min="13570" max="13570" width="5.75" style="145" customWidth="1"/>
    <col min="13571" max="13576" width="5.125" style="145" customWidth="1"/>
    <col min="13577" max="13577" width="2.625" style="145" customWidth="1"/>
    <col min="13578" max="13578" width="3.625" style="145" customWidth="1"/>
    <col min="13579" max="13579" width="3.25" style="145" customWidth="1"/>
    <col min="13580" max="13580" width="3.125" style="145" customWidth="1"/>
    <col min="13581" max="13581" width="3" style="145" customWidth="1"/>
    <col min="13582" max="13583" width="3.625" style="145" customWidth="1"/>
    <col min="13584" max="13584" width="3" style="145" customWidth="1"/>
    <col min="13585" max="13587" width="3.125" style="145" customWidth="1"/>
    <col min="13588" max="13588" width="3" style="145" customWidth="1"/>
    <col min="13589" max="13589" width="2.25" style="145" customWidth="1"/>
    <col min="13590" max="13824" width="9" style="145"/>
    <col min="13825" max="13825" width="6.75" style="145" customWidth="1"/>
    <col min="13826" max="13826" width="5.75" style="145" customWidth="1"/>
    <col min="13827" max="13832" width="5.125" style="145" customWidth="1"/>
    <col min="13833" max="13833" width="2.625" style="145" customWidth="1"/>
    <col min="13834" max="13834" width="3.625" style="145" customWidth="1"/>
    <col min="13835" max="13835" width="3.25" style="145" customWidth="1"/>
    <col min="13836" max="13836" width="3.125" style="145" customWidth="1"/>
    <col min="13837" max="13837" width="3" style="145" customWidth="1"/>
    <col min="13838" max="13839" width="3.625" style="145" customWidth="1"/>
    <col min="13840" max="13840" width="3" style="145" customWidth="1"/>
    <col min="13841" max="13843" width="3.125" style="145" customWidth="1"/>
    <col min="13844" max="13844" width="3" style="145" customWidth="1"/>
    <col min="13845" max="13845" width="2.25" style="145" customWidth="1"/>
    <col min="13846" max="14080" width="9" style="145"/>
    <col min="14081" max="14081" width="6.75" style="145" customWidth="1"/>
    <col min="14082" max="14082" width="5.75" style="145" customWidth="1"/>
    <col min="14083" max="14088" width="5.125" style="145" customWidth="1"/>
    <col min="14089" max="14089" width="2.625" style="145" customWidth="1"/>
    <col min="14090" max="14090" width="3.625" style="145" customWidth="1"/>
    <col min="14091" max="14091" width="3.25" style="145" customWidth="1"/>
    <col min="14092" max="14092" width="3.125" style="145" customWidth="1"/>
    <col min="14093" max="14093" width="3" style="145" customWidth="1"/>
    <col min="14094" max="14095" width="3.625" style="145" customWidth="1"/>
    <col min="14096" max="14096" width="3" style="145" customWidth="1"/>
    <col min="14097" max="14099" width="3.125" style="145" customWidth="1"/>
    <col min="14100" max="14100" width="3" style="145" customWidth="1"/>
    <col min="14101" max="14101" width="2.25" style="145" customWidth="1"/>
    <col min="14102" max="14336" width="9" style="145"/>
    <col min="14337" max="14337" width="6.75" style="145" customWidth="1"/>
    <col min="14338" max="14338" width="5.75" style="145" customWidth="1"/>
    <col min="14339" max="14344" width="5.125" style="145" customWidth="1"/>
    <col min="14345" max="14345" width="2.625" style="145" customWidth="1"/>
    <col min="14346" max="14346" width="3.625" style="145" customWidth="1"/>
    <col min="14347" max="14347" width="3.25" style="145" customWidth="1"/>
    <col min="14348" max="14348" width="3.125" style="145" customWidth="1"/>
    <col min="14349" max="14349" width="3" style="145" customWidth="1"/>
    <col min="14350" max="14351" width="3.625" style="145" customWidth="1"/>
    <col min="14352" max="14352" width="3" style="145" customWidth="1"/>
    <col min="14353" max="14355" width="3.125" style="145" customWidth="1"/>
    <col min="14356" max="14356" width="3" style="145" customWidth="1"/>
    <col min="14357" max="14357" width="2.25" style="145" customWidth="1"/>
    <col min="14358" max="14592" width="9" style="145"/>
    <col min="14593" max="14593" width="6.75" style="145" customWidth="1"/>
    <col min="14594" max="14594" width="5.75" style="145" customWidth="1"/>
    <col min="14595" max="14600" width="5.125" style="145" customWidth="1"/>
    <col min="14601" max="14601" width="2.625" style="145" customWidth="1"/>
    <col min="14602" max="14602" width="3.625" style="145" customWidth="1"/>
    <col min="14603" max="14603" width="3.25" style="145" customWidth="1"/>
    <col min="14604" max="14604" width="3.125" style="145" customWidth="1"/>
    <col min="14605" max="14605" width="3" style="145" customWidth="1"/>
    <col min="14606" max="14607" width="3.625" style="145" customWidth="1"/>
    <col min="14608" max="14608" width="3" style="145" customWidth="1"/>
    <col min="14609" max="14611" width="3.125" style="145" customWidth="1"/>
    <col min="14612" max="14612" width="3" style="145" customWidth="1"/>
    <col min="14613" max="14613" width="2.25" style="145" customWidth="1"/>
    <col min="14614" max="14848" width="9" style="145"/>
    <col min="14849" max="14849" width="6.75" style="145" customWidth="1"/>
    <col min="14850" max="14850" width="5.75" style="145" customWidth="1"/>
    <col min="14851" max="14856" width="5.125" style="145" customWidth="1"/>
    <col min="14857" max="14857" width="2.625" style="145" customWidth="1"/>
    <col min="14858" max="14858" width="3.625" style="145" customWidth="1"/>
    <col min="14859" max="14859" width="3.25" style="145" customWidth="1"/>
    <col min="14860" max="14860" width="3.125" style="145" customWidth="1"/>
    <col min="14861" max="14861" width="3" style="145" customWidth="1"/>
    <col min="14862" max="14863" width="3.625" style="145" customWidth="1"/>
    <col min="14864" max="14864" width="3" style="145" customWidth="1"/>
    <col min="14865" max="14867" width="3.125" style="145" customWidth="1"/>
    <col min="14868" max="14868" width="3" style="145" customWidth="1"/>
    <col min="14869" max="14869" width="2.25" style="145" customWidth="1"/>
    <col min="14870" max="15104" width="9" style="145"/>
    <col min="15105" max="15105" width="6.75" style="145" customWidth="1"/>
    <col min="15106" max="15106" width="5.75" style="145" customWidth="1"/>
    <col min="15107" max="15112" width="5.125" style="145" customWidth="1"/>
    <col min="15113" max="15113" width="2.625" style="145" customWidth="1"/>
    <col min="15114" max="15114" width="3.625" style="145" customWidth="1"/>
    <col min="15115" max="15115" width="3.25" style="145" customWidth="1"/>
    <col min="15116" max="15116" width="3.125" style="145" customWidth="1"/>
    <col min="15117" max="15117" width="3" style="145" customWidth="1"/>
    <col min="15118" max="15119" width="3.625" style="145" customWidth="1"/>
    <col min="15120" max="15120" width="3" style="145" customWidth="1"/>
    <col min="15121" max="15123" width="3.125" style="145" customWidth="1"/>
    <col min="15124" max="15124" width="3" style="145" customWidth="1"/>
    <col min="15125" max="15125" width="2.25" style="145" customWidth="1"/>
    <col min="15126" max="15360" width="9" style="145"/>
    <col min="15361" max="15361" width="6.75" style="145" customWidth="1"/>
    <col min="15362" max="15362" width="5.75" style="145" customWidth="1"/>
    <col min="15363" max="15368" width="5.125" style="145" customWidth="1"/>
    <col min="15369" max="15369" width="2.625" style="145" customWidth="1"/>
    <col min="15370" max="15370" width="3.625" style="145" customWidth="1"/>
    <col min="15371" max="15371" width="3.25" style="145" customWidth="1"/>
    <col min="15372" max="15372" width="3.125" style="145" customWidth="1"/>
    <col min="15373" max="15373" width="3" style="145" customWidth="1"/>
    <col min="15374" max="15375" width="3.625" style="145" customWidth="1"/>
    <col min="15376" max="15376" width="3" style="145" customWidth="1"/>
    <col min="15377" max="15379" width="3.125" style="145" customWidth="1"/>
    <col min="15380" max="15380" width="3" style="145" customWidth="1"/>
    <col min="15381" max="15381" width="2.25" style="145" customWidth="1"/>
    <col min="15382" max="15616" width="9" style="145"/>
    <col min="15617" max="15617" width="6.75" style="145" customWidth="1"/>
    <col min="15618" max="15618" width="5.75" style="145" customWidth="1"/>
    <col min="15619" max="15624" width="5.125" style="145" customWidth="1"/>
    <col min="15625" max="15625" width="2.625" style="145" customWidth="1"/>
    <col min="15626" max="15626" width="3.625" style="145" customWidth="1"/>
    <col min="15627" max="15627" width="3.25" style="145" customWidth="1"/>
    <col min="15628" max="15628" width="3.125" style="145" customWidth="1"/>
    <col min="15629" max="15629" width="3" style="145" customWidth="1"/>
    <col min="15630" max="15631" width="3.625" style="145" customWidth="1"/>
    <col min="15632" max="15632" width="3" style="145" customWidth="1"/>
    <col min="15633" max="15635" width="3.125" style="145" customWidth="1"/>
    <col min="15636" max="15636" width="3" style="145" customWidth="1"/>
    <col min="15637" max="15637" width="2.25" style="145" customWidth="1"/>
    <col min="15638" max="15872" width="9" style="145"/>
    <col min="15873" max="15873" width="6.75" style="145" customWidth="1"/>
    <col min="15874" max="15874" width="5.75" style="145" customWidth="1"/>
    <col min="15875" max="15880" width="5.125" style="145" customWidth="1"/>
    <col min="15881" max="15881" width="2.625" style="145" customWidth="1"/>
    <col min="15882" max="15882" width="3.625" style="145" customWidth="1"/>
    <col min="15883" max="15883" width="3.25" style="145" customWidth="1"/>
    <col min="15884" max="15884" width="3.125" style="145" customWidth="1"/>
    <col min="15885" max="15885" width="3" style="145" customWidth="1"/>
    <col min="15886" max="15887" width="3.625" style="145" customWidth="1"/>
    <col min="15888" max="15888" width="3" style="145" customWidth="1"/>
    <col min="15889" max="15891" width="3.125" style="145" customWidth="1"/>
    <col min="15892" max="15892" width="3" style="145" customWidth="1"/>
    <col min="15893" max="15893" width="2.25" style="145" customWidth="1"/>
    <col min="15894" max="16128" width="9" style="145"/>
    <col min="16129" max="16129" width="6.75" style="145" customWidth="1"/>
    <col min="16130" max="16130" width="5.75" style="145" customWidth="1"/>
    <col min="16131" max="16136" width="5.125" style="145" customWidth="1"/>
    <col min="16137" max="16137" width="2.625" style="145" customWidth="1"/>
    <col min="16138" max="16138" width="3.625" style="145" customWidth="1"/>
    <col min="16139" max="16139" width="3.25" style="145" customWidth="1"/>
    <col min="16140" max="16140" width="3.125" style="145" customWidth="1"/>
    <col min="16141" max="16141" width="3" style="145" customWidth="1"/>
    <col min="16142" max="16143" width="3.625" style="145" customWidth="1"/>
    <col min="16144" max="16144" width="3" style="145" customWidth="1"/>
    <col min="16145" max="16147" width="3.125" style="145" customWidth="1"/>
    <col min="16148" max="16148" width="3" style="145" customWidth="1"/>
    <col min="16149" max="16149" width="2.25" style="145" customWidth="1"/>
    <col min="16150" max="16384" width="9" style="145"/>
  </cols>
  <sheetData>
    <row r="1" spans="1:26" ht="20.100000000000001" customHeight="1">
      <c r="A1" s="280" t="s">
        <v>335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4">
        <f>A2</f>
        <v>0</v>
      </c>
      <c r="Q1" s="284"/>
      <c r="R1" s="284"/>
      <c r="S1" s="284"/>
      <c r="T1" s="284"/>
      <c r="U1" s="284"/>
    </row>
    <row r="2" spans="1:26" ht="20.100000000000001" customHeight="1">
      <c r="A2" s="146"/>
      <c r="B2" s="146"/>
      <c r="C2" s="146"/>
      <c r="D2" s="146"/>
      <c r="E2" s="146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284" t="s">
        <v>336</v>
      </c>
      <c r="Q2" s="284"/>
      <c r="R2" s="284"/>
      <c r="S2" s="284"/>
      <c r="T2" s="284"/>
      <c r="U2" s="284"/>
    </row>
    <row r="3" spans="1:26" ht="20.100000000000001" customHeight="1">
      <c r="A3" s="285" t="s">
        <v>337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  <c r="S3" s="285"/>
      <c r="T3" s="285"/>
      <c r="U3" s="285"/>
    </row>
    <row r="4" spans="1:26" ht="20.100000000000001" customHeight="1" thickBot="1">
      <c r="A4" s="286" t="s">
        <v>338</v>
      </c>
      <c r="B4" s="286"/>
      <c r="C4" s="286"/>
      <c r="D4" s="286"/>
      <c r="E4" s="286"/>
      <c r="F4" s="286"/>
      <c r="G4" s="286"/>
      <c r="H4" s="286"/>
      <c r="I4" s="286"/>
      <c r="J4" s="286"/>
      <c r="K4" s="287" t="s">
        <v>339</v>
      </c>
      <c r="L4" s="287"/>
      <c r="M4" s="287"/>
      <c r="N4" s="286">
        <f>数据共享表!D2</f>
        <v>0</v>
      </c>
      <c r="O4" s="286"/>
      <c r="P4" s="286"/>
      <c r="Q4" s="286"/>
      <c r="R4" s="286"/>
      <c r="S4" s="286"/>
      <c r="T4" s="286"/>
      <c r="U4" s="286"/>
    </row>
    <row r="5" spans="1:26" ht="23.45" customHeight="1">
      <c r="A5" s="278" t="s">
        <v>340</v>
      </c>
      <c r="B5" s="279"/>
      <c r="C5" s="245">
        <f>数据共享表!B3</f>
        <v>0</v>
      </c>
      <c r="D5" s="246"/>
      <c r="E5" s="246"/>
      <c r="F5" s="246"/>
      <c r="G5" s="246"/>
      <c r="H5" s="246"/>
      <c r="I5" s="247"/>
      <c r="J5" s="245" t="s">
        <v>341</v>
      </c>
      <c r="K5" s="246"/>
      <c r="L5" s="247"/>
      <c r="M5" s="254">
        <f>数据共享表!D3</f>
        <v>0</v>
      </c>
      <c r="N5" s="255"/>
      <c r="O5" s="255"/>
      <c r="P5" s="255"/>
      <c r="Q5" s="255"/>
      <c r="R5" s="255"/>
      <c r="S5" s="255"/>
      <c r="T5" s="255"/>
      <c r="U5" s="256"/>
    </row>
    <row r="6" spans="1:26" ht="23.45" customHeight="1">
      <c r="A6" s="276" t="s">
        <v>342</v>
      </c>
      <c r="B6" s="277"/>
      <c r="C6" s="251">
        <f>B2</f>
        <v>0</v>
      </c>
      <c r="D6" s="252"/>
      <c r="E6" s="252"/>
      <c r="F6" s="252"/>
      <c r="G6" s="252"/>
      <c r="H6" s="252"/>
      <c r="I6" s="253"/>
      <c r="J6" s="248" t="s">
        <v>15</v>
      </c>
      <c r="K6" s="249"/>
      <c r="L6" s="250"/>
      <c r="M6" s="251">
        <f>数据共享表!D4</f>
        <v>0</v>
      </c>
      <c r="N6" s="252"/>
      <c r="O6" s="252"/>
      <c r="P6" s="252"/>
      <c r="Q6" s="252"/>
      <c r="R6" s="252"/>
      <c r="S6" s="252"/>
      <c r="T6" s="252"/>
      <c r="U6" s="257"/>
    </row>
    <row r="7" spans="1:26" ht="23.45" customHeight="1">
      <c r="A7" s="276" t="s">
        <v>16</v>
      </c>
      <c r="B7" s="277"/>
      <c r="C7" s="251">
        <f>数据共享表!B5</f>
        <v>0</v>
      </c>
      <c r="D7" s="252"/>
      <c r="E7" s="252"/>
      <c r="F7" s="252"/>
      <c r="G7" s="252"/>
      <c r="H7" s="252"/>
      <c r="I7" s="253"/>
      <c r="J7" s="251" t="s">
        <v>17</v>
      </c>
      <c r="K7" s="252"/>
      <c r="L7" s="253"/>
      <c r="M7" s="251">
        <f>数据共享表!D5</f>
        <v>0</v>
      </c>
      <c r="N7" s="252"/>
      <c r="O7" s="252"/>
      <c r="P7" s="252"/>
      <c r="Q7" s="252"/>
      <c r="R7" s="252"/>
      <c r="S7" s="252"/>
      <c r="T7" s="252"/>
      <c r="U7" s="257"/>
    </row>
    <row r="8" spans="1:26" ht="23.45" customHeight="1">
      <c r="A8" s="276" t="s">
        <v>18</v>
      </c>
      <c r="B8" s="277"/>
      <c r="C8" s="281">
        <f>C2</f>
        <v>0</v>
      </c>
      <c r="D8" s="282"/>
      <c r="E8" s="282"/>
      <c r="F8" s="282"/>
      <c r="G8" s="282"/>
      <c r="H8" s="282"/>
      <c r="I8" s="283"/>
      <c r="J8" s="251" t="s">
        <v>343</v>
      </c>
      <c r="K8" s="252"/>
      <c r="L8" s="253"/>
      <c r="M8" s="251">
        <f>D2</f>
        <v>0</v>
      </c>
      <c r="N8" s="252"/>
      <c r="O8" s="252"/>
      <c r="P8" s="252"/>
      <c r="Q8" s="252"/>
      <c r="R8" s="252"/>
      <c r="S8" s="252"/>
      <c r="T8" s="252"/>
      <c r="U8" s="257"/>
    </row>
    <row r="9" spans="1:26" ht="42" customHeight="1" thickBot="1">
      <c r="A9" s="262" t="s">
        <v>242</v>
      </c>
      <c r="B9" s="264"/>
      <c r="C9" s="267">
        <f>E2</f>
        <v>0</v>
      </c>
      <c r="D9" s="267"/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7"/>
      <c r="Q9" s="267"/>
      <c r="R9" s="267"/>
      <c r="S9" s="267"/>
      <c r="T9" s="267"/>
      <c r="U9" s="268"/>
    </row>
    <row r="10" spans="1:26" ht="18" customHeight="1">
      <c r="A10" s="269" t="s">
        <v>344</v>
      </c>
      <c r="B10" s="270"/>
      <c r="C10" s="270" t="s">
        <v>137</v>
      </c>
      <c r="D10" s="270"/>
      <c r="E10" s="270"/>
      <c r="F10" s="270"/>
      <c r="G10" s="270"/>
      <c r="H10" s="270"/>
      <c r="I10" s="270" t="s">
        <v>345</v>
      </c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1"/>
    </row>
    <row r="11" spans="1:26" ht="21" customHeight="1">
      <c r="A11" s="258"/>
      <c r="B11" s="259"/>
      <c r="C11" s="259">
        <v>1</v>
      </c>
      <c r="D11" s="259"/>
      <c r="E11" s="259">
        <v>2</v>
      </c>
      <c r="F11" s="259"/>
      <c r="G11" s="259">
        <v>3</v>
      </c>
      <c r="H11" s="259"/>
      <c r="I11" s="272" t="s">
        <v>346</v>
      </c>
      <c r="J11" s="272"/>
      <c r="K11" s="272"/>
      <c r="L11" s="272"/>
      <c r="M11" s="272"/>
      <c r="N11" s="272"/>
      <c r="O11" s="272"/>
      <c r="P11" s="272"/>
      <c r="Q11" s="272"/>
      <c r="R11" s="272"/>
      <c r="S11" s="272"/>
      <c r="T11" s="272"/>
      <c r="U11" s="273"/>
    </row>
    <row r="12" spans="1:26" ht="28.5" customHeight="1">
      <c r="A12" s="258" t="s">
        <v>347</v>
      </c>
      <c r="B12" s="148" t="s">
        <v>348</v>
      </c>
      <c r="C12" s="265">
        <v>3.9</v>
      </c>
      <c r="D12" s="265"/>
      <c r="E12" s="265">
        <v>10</v>
      </c>
      <c r="F12" s="265"/>
      <c r="G12" s="265">
        <v>19.8</v>
      </c>
      <c r="H12" s="265"/>
      <c r="I12" s="272"/>
      <c r="J12" s="272"/>
      <c r="K12" s="272"/>
      <c r="L12" s="272"/>
      <c r="M12" s="272"/>
      <c r="N12" s="272"/>
      <c r="O12" s="272"/>
      <c r="P12" s="272"/>
      <c r="Q12" s="272"/>
      <c r="R12" s="272"/>
      <c r="S12" s="272"/>
      <c r="T12" s="272"/>
      <c r="U12" s="273"/>
    </row>
    <row r="13" spans="1:26" ht="29.25" customHeight="1">
      <c r="A13" s="258"/>
      <c r="B13" s="148" t="s">
        <v>349</v>
      </c>
      <c r="C13" s="265">
        <v>3.8</v>
      </c>
      <c r="D13" s="265"/>
      <c r="E13" s="265">
        <v>10</v>
      </c>
      <c r="F13" s="265"/>
      <c r="G13" s="265">
        <v>19.899999999999999</v>
      </c>
      <c r="H13" s="265"/>
      <c r="I13" s="272"/>
      <c r="J13" s="272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3"/>
    </row>
    <row r="14" spans="1:26" ht="48.75" customHeight="1">
      <c r="A14" s="258"/>
      <c r="B14" s="149" t="s">
        <v>350</v>
      </c>
      <c r="C14" s="266">
        <f>(C12+C13)/2</f>
        <v>3.8499999999999996</v>
      </c>
      <c r="D14" s="266"/>
      <c r="E14" s="266">
        <f>(E12+E13)/2</f>
        <v>10</v>
      </c>
      <c r="F14" s="266"/>
      <c r="G14" s="266">
        <f>(G12+G13)/2</f>
        <v>19.850000000000001</v>
      </c>
      <c r="H14" s="266"/>
      <c r="I14" s="272"/>
      <c r="J14" s="272"/>
      <c r="K14" s="272"/>
      <c r="L14" s="272"/>
      <c r="M14" s="272"/>
      <c r="N14" s="272"/>
      <c r="O14" s="272"/>
      <c r="P14" s="272"/>
      <c r="Q14" s="272"/>
      <c r="R14" s="272"/>
      <c r="S14" s="272"/>
      <c r="T14" s="272"/>
      <c r="U14" s="273"/>
    </row>
    <row r="15" spans="1:26" ht="26.1" customHeight="1" thickBot="1">
      <c r="A15" s="258" t="s">
        <v>85</v>
      </c>
      <c r="B15" s="259"/>
      <c r="C15" s="238">
        <v>1</v>
      </c>
      <c r="D15" s="238">
        <v>2</v>
      </c>
      <c r="E15" s="238">
        <v>3</v>
      </c>
      <c r="F15" s="238">
        <v>4</v>
      </c>
      <c r="G15" s="238">
        <v>5</v>
      </c>
      <c r="H15" s="238">
        <v>6</v>
      </c>
      <c r="I15" s="272"/>
      <c r="J15" s="272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3"/>
    </row>
    <row r="16" spans="1:26" ht="26.1" customHeight="1" thickBot="1">
      <c r="A16" s="258" t="s">
        <v>351</v>
      </c>
      <c r="B16" s="259"/>
      <c r="C16" s="236">
        <v>22.42</v>
      </c>
      <c r="D16" s="236">
        <v>22.68</v>
      </c>
      <c r="E16" s="236">
        <v>22.96</v>
      </c>
      <c r="F16" s="236">
        <v>22.85</v>
      </c>
      <c r="G16" s="236">
        <v>22.12</v>
      </c>
      <c r="H16" s="236">
        <v>23.43</v>
      </c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3"/>
      <c r="V16" s="152" t="s">
        <v>352</v>
      </c>
      <c r="W16" s="153">
        <f>G14</f>
        <v>19.850000000000001</v>
      </c>
      <c r="X16" s="153">
        <v>58.9</v>
      </c>
      <c r="Y16" s="154"/>
      <c r="Z16" s="154"/>
    </row>
    <row r="17" spans="1:26" ht="33.75" customHeight="1" thickBot="1">
      <c r="A17" s="258" t="s">
        <v>353</v>
      </c>
      <c r="B17" s="259"/>
      <c r="C17" s="236">
        <v>61.02</v>
      </c>
      <c r="D17" s="236">
        <v>61.84</v>
      </c>
      <c r="E17" s="236">
        <v>64.23</v>
      </c>
      <c r="F17" s="236">
        <v>65.819999999999993</v>
      </c>
      <c r="G17" s="236">
        <v>73.319999999999993</v>
      </c>
      <c r="H17" s="236">
        <v>74.459999999999994</v>
      </c>
      <c r="I17" s="272"/>
      <c r="J17" s="272"/>
      <c r="K17" s="272"/>
      <c r="L17" s="272"/>
      <c r="M17" s="272"/>
      <c r="N17" s="272"/>
      <c r="O17" s="272"/>
      <c r="P17" s="272"/>
      <c r="Q17" s="272"/>
      <c r="R17" s="272"/>
      <c r="S17" s="272"/>
      <c r="T17" s="272"/>
      <c r="U17" s="273"/>
      <c r="V17" s="152" t="s">
        <v>354</v>
      </c>
      <c r="W17" s="153">
        <f>E14</f>
        <v>10</v>
      </c>
      <c r="X17" s="153">
        <f>E22</f>
        <v>47.683282459374922</v>
      </c>
      <c r="Y17" s="154"/>
      <c r="Z17" s="154"/>
    </row>
    <row r="18" spans="1:26" ht="32.25" customHeight="1" thickBot="1">
      <c r="A18" s="258" t="s">
        <v>355</v>
      </c>
      <c r="B18" s="259"/>
      <c r="C18" s="236">
        <v>51.21</v>
      </c>
      <c r="D18" s="236">
        <v>51.77</v>
      </c>
      <c r="E18" s="236">
        <v>50.93</v>
      </c>
      <c r="F18" s="236">
        <v>51.92</v>
      </c>
      <c r="G18" s="236">
        <v>54.26</v>
      </c>
      <c r="H18" s="236">
        <v>55.67</v>
      </c>
      <c r="I18" s="272"/>
      <c r="J18" s="272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3"/>
      <c r="V18" s="152" t="s">
        <v>356</v>
      </c>
      <c r="W18" s="153">
        <f>C14</f>
        <v>3.8499999999999996</v>
      </c>
      <c r="X18" s="153">
        <f>C22</f>
        <v>34.345519068571974</v>
      </c>
      <c r="Y18" s="154"/>
      <c r="Z18" s="154"/>
    </row>
    <row r="19" spans="1:26" ht="29.25" customHeight="1" thickBot="1">
      <c r="A19" s="258" t="s">
        <v>357</v>
      </c>
      <c r="B19" s="259"/>
      <c r="C19" s="160">
        <f t="shared" ref="C19:H19" si="0">C17-C18</f>
        <v>9.8100000000000023</v>
      </c>
      <c r="D19" s="160">
        <f t="shared" si="0"/>
        <v>10.07</v>
      </c>
      <c r="E19" s="160">
        <f t="shared" si="0"/>
        <v>13.300000000000004</v>
      </c>
      <c r="F19" s="160">
        <f t="shared" si="0"/>
        <v>13.899999999999991</v>
      </c>
      <c r="G19" s="160">
        <f t="shared" si="0"/>
        <v>19.059999999999995</v>
      </c>
      <c r="H19" s="160">
        <f t="shared" si="0"/>
        <v>18.789999999999992</v>
      </c>
      <c r="I19" s="272"/>
      <c r="J19" s="272"/>
      <c r="K19" s="272"/>
      <c r="L19" s="272"/>
      <c r="M19" s="272"/>
      <c r="N19" s="272"/>
      <c r="O19" s="272"/>
      <c r="P19" s="272"/>
      <c r="Q19" s="272"/>
      <c r="R19" s="272"/>
      <c r="S19" s="272"/>
      <c r="T19" s="272"/>
      <c r="U19" s="273"/>
      <c r="V19" s="152" t="s">
        <v>358</v>
      </c>
      <c r="W19" s="154">
        <f>W22</f>
        <v>2.5325055035773247</v>
      </c>
      <c r="X19" s="153">
        <v>31</v>
      </c>
      <c r="Y19" s="154"/>
      <c r="Z19" s="154"/>
    </row>
    <row r="20" spans="1:26" ht="28.5" customHeight="1" thickBot="1">
      <c r="A20" s="258" t="s">
        <v>368</v>
      </c>
      <c r="B20" s="259"/>
      <c r="C20" s="160">
        <f t="shared" ref="C20:H20" si="1">C18-C16</f>
        <v>28.79</v>
      </c>
      <c r="D20" s="160">
        <f t="shared" si="1"/>
        <v>29.090000000000003</v>
      </c>
      <c r="E20" s="160">
        <f t="shared" si="1"/>
        <v>27.97</v>
      </c>
      <c r="F20" s="160">
        <f t="shared" si="1"/>
        <v>29.07</v>
      </c>
      <c r="G20" s="160">
        <f t="shared" si="1"/>
        <v>32.14</v>
      </c>
      <c r="H20" s="160">
        <f t="shared" si="1"/>
        <v>32.24</v>
      </c>
      <c r="I20" s="272"/>
      <c r="J20" s="272"/>
      <c r="K20" s="272"/>
      <c r="L20" s="272"/>
      <c r="M20" s="272"/>
      <c r="N20" s="272"/>
      <c r="O20" s="272"/>
      <c r="P20" s="272"/>
      <c r="Q20" s="272"/>
      <c r="R20" s="272"/>
      <c r="S20" s="272"/>
      <c r="T20" s="272"/>
      <c r="U20" s="273"/>
      <c r="V20" s="154"/>
      <c r="W20" s="154"/>
      <c r="X20" s="154"/>
      <c r="Y20" s="154"/>
      <c r="Z20" s="154"/>
    </row>
    <row r="21" spans="1:26" ht="26.1" customHeight="1" thickBot="1">
      <c r="A21" s="258" t="s">
        <v>359</v>
      </c>
      <c r="B21" s="259"/>
      <c r="C21" s="160">
        <f t="shared" ref="C21:H21" si="2">C19/C20*100</f>
        <v>34.074331365057319</v>
      </c>
      <c r="D21" s="160">
        <f t="shared" si="2"/>
        <v>34.616706772086623</v>
      </c>
      <c r="E21" s="160">
        <f t="shared" si="2"/>
        <v>47.550947443689687</v>
      </c>
      <c r="F21" s="160">
        <f t="shared" si="2"/>
        <v>47.815617475060165</v>
      </c>
      <c r="G21" s="160">
        <f t="shared" si="2"/>
        <v>59.303049159925315</v>
      </c>
      <c r="H21" s="160">
        <f t="shared" si="2"/>
        <v>58.281637717121562</v>
      </c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3"/>
      <c r="V21" s="154"/>
      <c r="W21" s="155" t="s">
        <v>360</v>
      </c>
      <c r="X21" s="154"/>
      <c r="Y21" s="154"/>
      <c r="Z21" s="154"/>
    </row>
    <row r="22" spans="1:26" ht="33" customHeight="1" thickBot="1">
      <c r="A22" s="258" t="s">
        <v>361</v>
      </c>
      <c r="B22" s="259"/>
      <c r="C22" s="265">
        <f>(C21+D21)/2</f>
        <v>34.345519068571974</v>
      </c>
      <c r="D22" s="265"/>
      <c r="E22" s="265">
        <f>(E21+F21)/2</f>
        <v>47.683282459374922</v>
      </c>
      <c r="F22" s="265"/>
      <c r="G22" s="265">
        <f>(G21+H21)/2</f>
        <v>58.792343438523439</v>
      </c>
      <c r="H22" s="265"/>
      <c r="I22" s="272"/>
      <c r="J22" s="272"/>
      <c r="K22" s="272"/>
      <c r="L22" s="272"/>
      <c r="M22" s="272"/>
      <c r="N22" s="272"/>
      <c r="O22" s="272"/>
      <c r="P22" s="272"/>
      <c r="Q22" s="272"/>
      <c r="R22" s="272"/>
      <c r="S22" s="272"/>
      <c r="T22" s="272"/>
      <c r="U22" s="273"/>
      <c r="V22" s="156" t="s">
        <v>362</v>
      </c>
      <c r="W22" s="154">
        <f>X16/(0.524*X16-7.606)</f>
        <v>2.5325055035773247</v>
      </c>
      <c r="X22" s="154"/>
      <c r="Y22" s="155" t="s">
        <v>363</v>
      </c>
      <c r="Z22" s="154"/>
    </row>
    <row r="23" spans="1:26" ht="26.1" customHeight="1" thickBot="1">
      <c r="A23" s="258" t="s">
        <v>364</v>
      </c>
      <c r="B23" s="259"/>
      <c r="C23" s="260">
        <f>X16</f>
        <v>58.9</v>
      </c>
      <c r="D23" s="260"/>
      <c r="E23" s="260"/>
      <c r="F23" s="260"/>
      <c r="G23" s="260"/>
      <c r="H23" s="260"/>
      <c r="I23" s="272"/>
      <c r="J23" s="272"/>
      <c r="K23" s="272"/>
      <c r="L23" s="272"/>
      <c r="M23" s="272"/>
      <c r="N23" s="272"/>
      <c r="O23" s="272"/>
      <c r="P23" s="272"/>
      <c r="Q23" s="272"/>
      <c r="R23" s="272"/>
      <c r="S23" s="272"/>
      <c r="T23" s="272"/>
      <c r="U23" s="273"/>
      <c r="V23" s="154"/>
      <c r="W23" s="154"/>
      <c r="X23" s="154"/>
      <c r="Y23" s="154">
        <f>29.6-1.22*X16+0.017*X16*X16-0.0000744*X16*X16*X16</f>
        <v>1.5159367064000122</v>
      </c>
      <c r="Z23" s="154"/>
    </row>
    <row r="24" spans="1:26" ht="26.1" customHeight="1">
      <c r="A24" s="258" t="s">
        <v>365</v>
      </c>
      <c r="B24" s="259"/>
      <c r="C24" s="260">
        <f>X19</f>
        <v>31</v>
      </c>
      <c r="D24" s="260"/>
      <c r="E24" s="260"/>
      <c r="F24" s="260"/>
      <c r="G24" s="260"/>
      <c r="H24" s="260"/>
      <c r="I24" s="272"/>
      <c r="J24" s="272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3"/>
      <c r="W24" s="150"/>
    </row>
    <row r="25" spans="1:26" ht="26.1" customHeight="1">
      <c r="A25" s="261" t="s">
        <v>332</v>
      </c>
      <c r="B25" s="253"/>
      <c r="C25" s="260">
        <f>C23-C24</f>
        <v>27.9</v>
      </c>
      <c r="D25" s="260"/>
      <c r="E25" s="260"/>
      <c r="F25" s="260"/>
      <c r="G25" s="260"/>
      <c r="H25" s="260"/>
      <c r="I25" s="272"/>
      <c r="J25" s="272"/>
      <c r="K25" s="272"/>
      <c r="L25" s="272"/>
      <c r="M25" s="272"/>
      <c r="N25" s="272"/>
      <c r="O25" s="272"/>
      <c r="P25" s="272"/>
      <c r="Q25" s="272"/>
      <c r="R25" s="272"/>
      <c r="S25" s="272"/>
      <c r="T25" s="272"/>
      <c r="U25" s="273"/>
    </row>
    <row r="26" spans="1:26" ht="64.5" customHeight="1" thickBot="1">
      <c r="A26" s="262" t="s">
        <v>366</v>
      </c>
      <c r="B26" s="263"/>
      <c r="C26" s="263"/>
      <c r="D26" s="263"/>
      <c r="E26" s="263"/>
      <c r="F26" s="263"/>
      <c r="G26" s="263"/>
      <c r="H26" s="26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5"/>
    </row>
    <row r="27" spans="1:26" s="151" customFormat="1" ht="20.100000000000001" customHeight="1">
      <c r="A27" s="244" t="s">
        <v>367</v>
      </c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</row>
  </sheetData>
  <mergeCells count="63">
    <mergeCell ref="P1:U1"/>
    <mergeCell ref="P2:U2"/>
    <mergeCell ref="A3:U3"/>
    <mergeCell ref="A4:J4"/>
    <mergeCell ref="K4:M4"/>
    <mergeCell ref="N4:U4"/>
    <mergeCell ref="A7:B7"/>
    <mergeCell ref="A8:B8"/>
    <mergeCell ref="A5:B5"/>
    <mergeCell ref="A6:B6"/>
    <mergeCell ref="A1:O1"/>
    <mergeCell ref="C6:I6"/>
    <mergeCell ref="C7:I7"/>
    <mergeCell ref="C8:I8"/>
    <mergeCell ref="A9:B9"/>
    <mergeCell ref="C9:U9"/>
    <mergeCell ref="A10:B11"/>
    <mergeCell ref="C10:H10"/>
    <mergeCell ref="I10:M10"/>
    <mergeCell ref="N10:U10"/>
    <mergeCell ref="C11:D11"/>
    <mergeCell ref="E11:F11"/>
    <mergeCell ref="G11:H11"/>
    <mergeCell ref="I11:U26"/>
    <mergeCell ref="A20:B20"/>
    <mergeCell ref="A12:A14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A23:B23"/>
    <mergeCell ref="C23:H23"/>
    <mergeCell ref="A15:B15"/>
    <mergeCell ref="A16:B16"/>
    <mergeCell ref="A17:B17"/>
    <mergeCell ref="A18:B18"/>
    <mergeCell ref="A19:B19"/>
    <mergeCell ref="A21:B21"/>
    <mergeCell ref="A22:B22"/>
    <mergeCell ref="C22:D22"/>
    <mergeCell ref="E22:F22"/>
    <mergeCell ref="G22:H22"/>
    <mergeCell ref="A27:U27"/>
    <mergeCell ref="J5:L5"/>
    <mergeCell ref="J6:L6"/>
    <mergeCell ref="J7:L7"/>
    <mergeCell ref="J8:L8"/>
    <mergeCell ref="M5:U5"/>
    <mergeCell ref="M6:U6"/>
    <mergeCell ref="M7:U7"/>
    <mergeCell ref="M8:U8"/>
    <mergeCell ref="C5:I5"/>
    <mergeCell ref="A24:B24"/>
    <mergeCell ref="C24:H24"/>
    <mergeCell ref="A25:B25"/>
    <mergeCell ref="C25:H25"/>
    <mergeCell ref="A26:B26"/>
    <mergeCell ref="C26:H26"/>
  </mergeCells>
  <phoneticPr fontId="25" type="noConversion"/>
  <printOptions horizontalCentered="1" verticalCentered="1"/>
  <pageMargins left="0.59055118110236215" right="0.39370078740157483" top="0.19685039370078741" bottom="0.39370078740157483" header="0" footer="0"/>
  <pageSetup paperSize="9" firstPageNumber="4294963191" orientation="portrait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showGridLines="0" topLeftCell="A4" zoomScaleNormal="100" workbookViewId="0">
      <selection activeCell="I9" sqref="I9"/>
    </sheetView>
  </sheetViews>
  <sheetFormatPr defaultRowHeight="14.25"/>
  <cols>
    <col min="1" max="1" width="7" customWidth="1"/>
    <col min="2" max="2" width="15.25" customWidth="1"/>
    <col min="3" max="3" width="9.625" customWidth="1"/>
    <col min="4" max="5" width="10.625" customWidth="1"/>
    <col min="6" max="6" width="14.375" customWidth="1"/>
    <col min="7" max="7" width="15" customWidth="1"/>
    <col min="8" max="9" width="6" customWidth="1"/>
    <col min="10" max="12" width="12" customWidth="1"/>
    <col min="13" max="23" width="2.5" customWidth="1"/>
    <col min="24" max="24" width="6" customWidth="1"/>
  </cols>
  <sheetData>
    <row r="1" spans="1:7" ht="14.25" customHeight="1">
      <c r="A1" s="555" t="s">
        <v>303</v>
      </c>
      <c r="B1" s="555"/>
      <c r="C1" s="555"/>
      <c r="D1" s="555"/>
      <c r="E1" s="555"/>
      <c r="F1" s="555"/>
      <c r="G1" s="555"/>
    </row>
    <row r="2" spans="1:7" ht="14.25" customHeight="1">
      <c r="A2" s="223" t="s">
        <v>312</v>
      </c>
      <c r="B2" s="224" t="s">
        <v>313</v>
      </c>
      <c r="C2" s="224" t="s">
        <v>314</v>
      </c>
      <c r="D2" s="225"/>
      <c r="E2" s="225"/>
      <c r="F2" s="225"/>
      <c r="G2" s="226" t="s">
        <v>285</v>
      </c>
    </row>
    <row r="3" spans="1:7" s="220" customFormat="1" ht="42.6" customHeight="1">
      <c r="A3" s="553" t="s">
        <v>286</v>
      </c>
      <c r="B3" s="553"/>
      <c r="C3" s="553"/>
      <c r="D3" s="553"/>
      <c r="E3" s="553"/>
      <c r="F3" s="553"/>
      <c r="G3" s="553"/>
    </row>
    <row r="4" spans="1:7" s="222" customFormat="1" ht="22.5" customHeight="1" thickBot="1">
      <c r="A4" s="554" t="s">
        <v>305</v>
      </c>
      <c r="B4" s="554"/>
      <c r="C4" s="554"/>
      <c r="D4" s="554"/>
      <c r="E4" s="554"/>
      <c r="F4" s="221" t="s">
        <v>304</v>
      </c>
      <c r="G4" s="222" t="str">
        <f>REPLACE(数据共享表!D4,1,2,"BG")</f>
        <v>BG</v>
      </c>
    </row>
    <row r="5" spans="1:7" ht="33" customHeight="1">
      <c r="A5" s="551" t="s">
        <v>307</v>
      </c>
      <c r="B5" s="549" t="s">
        <v>306</v>
      </c>
      <c r="C5" s="549" t="s">
        <v>308</v>
      </c>
      <c r="D5" s="549" t="s">
        <v>287</v>
      </c>
      <c r="E5" s="549"/>
      <c r="F5" s="549" t="s">
        <v>288</v>
      </c>
      <c r="G5" s="550"/>
    </row>
    <row r="6" spans="1:7" ht="33" customHeight="1">
      <c r="A6" s="530"/>
      <c r="B6" s="531"/>
      <c r="C6" s="531"/>
      <c r="D6" s="531"/>
      <c r="E6" s="531"/>
      <c r="F6" s="218" t="s">
        <v>289</v>
      </c>
      <c r="G6" s="227" t="s">
        <v>290</v>
      </c>
    </row>
    <row r="7" spans="1:7" ht="44.25" customHeight="1">
      <c r="A7" s="228">
        <v>1</v>
      </c>
      <c r="B7" s="242" t="s">
        <v>407</v>
      </c>
      <c r="C7" s="242" t="s">
        <v>411</v>
      </c>
      <c r="D7" s="557">
        <v>2.5</v>
      </c>
      <c r="E7" s="557"/>
      <c r="F7" s="158">
        <f>IF(数据共享表!D13=0,"--",数据共享表!D13)</f>
        <v>2.7189802070019571</v>
      </c>
      <c r="G7" s="229" t="str">
        <f>IF(F7="--","--","合格")</f>
        <v>合格</v>
      </c>
    </row>
    <row r="8" spans="1:7" ht="44.25" customHeight="1">
      <c r="A8" s="241">
        <v>2</v>
      </c>
      <c r="B8" s="242" t="s">
        <v>409</v>
      </c>
      <c r="C8" s="239"/>
      <c r="D8" s="559" t="s">
        <v>412</v>
      </c>
      <c r="E8" s="560"/>
      <c r="F8" s="158">
        <f>IF(数据共享表!D14=0,"--",数据共享表!D14)</f>
        <v>2.7238286219490262</v>
      </c>
      <c r="G8" s="240" t="s">
        <v>291</v>
      </c>
    </row>
    <row r="9" spans="1:7" ht="44.25" customHeight="1">
      <c r="A9" s="228">
        <v>2</v>
      </c>
      <c r="B9" s="216" t="s">
        <v>311</v>
      </c>
      <c r="C9" s="216" t="s">
        <v>309</v>
      </c>
      <c r="D9" s="558" t="s">
        <v>369</v>
      </c>
      <c r="E9" s="418"/>
      <c r="F9" s="159">
        <f>数据共享表!D16</f>
        <v>4.0651085141903449</v>
      </c>
      <c r="G9" s="229" t="s">
        <v>299</v>
      </c>
    </row>
    <row r="10" spans="1:7" ht="44.25" customHeight="1">
      <c r="A10" s="552">
        <v>3</v>
      </c>
      <c r="B10" s="418" t="s">
        <v>310</v>
      </c>
      <c r="C10" s="418" t="s">
        <v>309</v>
      </c>
      <c r="D10" s="216" t="s">
        <v>292</v>
      </c>
      <c r="E10" s="216">
        <v>100</v>
      </c>
      <c r="F10" s="418" t="s">
        <v>315</v>
      </c>
      <c r="G10" s="535" t="s">
        <v>299</v>
      </c>
    </row>
    <row r="11" spans="1:7" ht="44.25" customHeight="1">
      <c r="A11" s="552"/>
      <c r="B11" s="418"/>
      <c r="C11" s="418"/>
      <c r="D11" s="216" t="s">
        <v>293</v>
      </c>
      <c r="E11" s="216" t="s">
        <v>294</v>
      </c>
      <c r="F11" s="418"/>
      <c r="G11" s="535"/>
    </row>
    <row r="12" spans="1:7" ht="44.25" customHeight="1">
      <c r="A12" s="552"/>
      <c r="B12" s="418"/>
      <c r="C12" s="418"/>
      <c r="D12" s="216" t="s">
        <v>295</v>
      </c>
      <c r="E12" s="216" t="s">
        <v>296</v>
      </c>
      <c r="F12" s="418"/>
      <c r="G12" s="535"/>
    </row>
    <row r="13" spans="1:7" ht="44.25" customHeight="1">
      <c r="A13" s="228">
        <v>4</v>
      </c>
      <c r="B13" s="216" t="s">
        <v>297</v>
      </c>
      <c r="C13" s="216"/>
      <c r="D13" s="418" t="s">
        <v>291</v>
      </c>
      <c r="E13" s="418"/>
      <c r="F13" s="216" t="str">
        <f>数据共享表!D21</f>
        <v>矿粉无结块现像</v>
      </c>
      <c r="G13" s="229" t="s">
        <v>291</v>
      </c>
    </row>
    <row r="14" spans="1:7" ht="44.25" customHeight="1">
      <c r="A14" s="228">
        <v>5</v>
      </c>
      <c r="B14" s="216" t="s">
        <v>62</v>
      </c>
      <c r="C14" s="216"/>
      <c r="D14" s="418" t="s">
        <v>298</v>
      </c>
      <c r="E14" s="418"/>
      <c r="F14" s="159">
        <f>数据共享表!D15</f>
        <v>0.59699792960662523</v>
      </c>
      <c r="G14" s="229" t="s">
        <v>299</v>
      </c>
    </row>
    <row r="15" spans="1:7" ht="44.25" customHeight="1">
      <c r="A15" s="228">
        <v>6</v>
      </c>
      <c r="B15" s="219" t="s">
        <v>333</v>
      </c>
      <c r="C15" s="216" t="s">
        <v>309</v>
      </c>
      <c r="D15" s="418" t="s">
        <v>300</v>
      </c>
      <c r="E15" s="418"/>
      <c r="F15" s="216">
        <f>数据共享表!D27</f>
        <v>27.9</v>
      </c>
      <c r="G15" s="229" t="s">
        <v>299</v>
      </c>
    </row>
    <row r="16" spans="1:7" ht="44.25" customHeight="1">
      <c r="A16" s="228">
        <v>7</v>
      </c>
      <c r="B16" s="216" t="s">
        <v>301</v>
      </c>
      <c r="C16" s="216"/>
      <c r="D16" s="418" t="s">
        <v>291</v>
      </c>
      <c r="E16" s="418"/>
      <c r="F16" s="216" t="str">
        <f>数据共享表!D22</f>
        <v>加热后矿粉颜色无变化</v>
      </c>
      <c r="G16" s="229" t="s">
        <v>291</v>
      </c>
    </row>
    <row r="17" spans="1:23" ht="44.25" customHeight="1">
      <c r="A17" s="230" t="s">
        <v>291</v>
      </c>
      <c r="B17" s="216" t="s">
        <v>291</v>
      </c>
      <c r="C17" s="216"/>
      <c r="D17" s="418" t="s">
        <v>291</v>
      </c>
      <c r="E17" s="418"/>
      <c r="F17" s="216" t="s">
        <v>291</v>
      </c>
      <c r="G17" s="229" t="s">
        <v>291</v>
      </c>
    </row>
    <row r="18" spans="1:23" ht="22.5" customHeight="1">
      <c r="A18" s="530" t="s">
        <v>302</v>
      </c>
      <c r="B18" s="418" t="s">
        <v>291</v>
      </c>
      <c r="C18" s="418"/>
      <c r="D18" s="418"/>
      <c r="E18" s="418"/>
      <c r="F18" s="418"/>
      <c r="G18" s="535"/>
    </row>
    <row r="19" spans="1:23" ht="21" customHeight="1">
      <c r="A19" s="530"/>
      <c r="B19" s="418"/>
      <c r="C19" s="418"/>
      <c r="D19" s="418"/>
      <c r="E19" s="418"/>
      <c r="F19" s="418"/>
      <c r="G19" s="535"/>
    </row>
    <row r="20" spans="1:23" ht="31.5" customHeight="1" thickBot="1">
      <c r="A20" s="532"/>
      <c r="B20" s="536"/>
      <c r="C20" s="536"/>
      <c r="D20" s="536"/>
      <c r="E20" s="536"/>
      <c r="F20" s="536"/>
      <c r="G20" s="537"/>
      <c r="H20" s="556" t="s">
        <v>325</v>
      </c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</row>
    <row r="21" spans="1:23" ht="14.25" customHeight="1">
      <c r="A21" s="555" t="s">
        <v>318</v>
      </c>
      <c r="B21" s="555"/>
      <c r="C21" s="555"/>
      <c r="D21" s="555"/>
      <c r="E21" s="555"/>
      <c r="F21" s="555"/>
      <c r="G21" s="555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</row>
    <row r="22" spans="1:23" ht="14.25" customHeight="1">
      <c r="A22" s="223"/>
      <c r="B22" s="224"/>
      <c r="C22" s="224"/>
      <c r="D22" s="225"/>
      <c r="E22" s="225"/>
      <c r="F22" s="225"/>
      <c r="G22" s="226" t="s">
        <v>285</v>
      </c>
      <c r="H22" s="538" t="s">
        <v>326</v>
      </c>
      <c r="I22" s="538"/>
      <c r="J22" s="538"/>
      <c r="K22" s="538"/>
      <c r="L22" s="538"/>
      <c r="M22" s="538"/>
      <c r="N22" s="538"/>
      <c r="O22" s="538"/>
      <c r="P22" s="538"/>
      <c r="Q22" s="538"/>
      <c r="R22" s="538"/>
      <c r="S22" s="538"/>
      <c r="T22" s="538"/>
      <c r="U22" s="538"/>
      <c r="V22" s="538"/>
      <c r="W22" s="135"/>
    </row>
    <row r="23" spans="1:23" ht="42.6" customHeight="1">
      <c r="A23" s="553" t="s">
        <v>286</v>
      </c>
      <c r="B23" s="553"/>
      <c r="C23" s="553"/>
      <c r="D23" s="553"/>
      <c r="E23" s="553"/>
      <c r="F23" s="553"/>
      <c r="G23" s="553"/>
      <c r="H23" s="538"/>
      <c r="I23" s="538"/>
      <c r="J23" s="538"/>
      <c r="K23" s="538"/>
      <c r="L23" s="538"/>
      <c r="M23" s="538"/>
      <c r="N23" s="538"/>
      <c r="O23" s="538"/>
      <c r="P23" s="538"/>
      <c r="Q23" s="538"/>
      <c r="R23" s="538"/>
      <c r="S23" s="538"/>
      <c r="T23" s="538"/>
      <c r="U23" s="538"/>
      <c r="V23" s="538"/>
      <c r="W23" s="135"/>
    </row>
    <row r="24" spans="1:23" s="68" customFormat="1" ht="22.5" customHeight="1" thickBot="1">
      <c r="A24" s="554" t="s">
        <v>305</v>
      </c>
      <c r="B24" s="554"/>
      <c r="C24" s="554"/>
      <c r="D24" s="554"/>
      <c r="E24" s="554"/>
      <c r="F24" s="221" t="s">
        <v>304</v>
      </c>
      <c r="G24" s="222" t="str">
        <f>REPLACE(数据共享表!D4,1,2,"BG")</f>
        <v>BG</v>
      </c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 s="217"/>
      <c r="U24" s="217"/>
      <c r="V24" s="217"/>
      <c r="W24" s="217"/>
    </row>
    <row r="25" spans="1:23" ht="33.75" customHeight="1">
      <c r="A25" s="551" t="s">
        <v>320</v>
      </c>
      <c r="B25" s="549"/>
      <c r="C25" s="549" t="s">
        <v>319</v>
      </c>
      <c r="D25" s="549"/>
      <c r="E25" s="549"/>
      <c r="F25" s="549"/>
      <c r="G25" s="550"/>
      <c r="H25" s="539" t="s">
        <v>327</v>
      </c>
      <c r="I25" s="540"/>
      <c r="J25" s="140">
        <v>7.4999999999999997E-2</v>
      </c>
      <c r="K25" s="141">
        <v>0.15</v>
      </c>
      <c r="L25" s="142">
        <v>0.6</v>
      </c>
      <c r="M25" s="136"/>
      <c r="N25" s="136"/>
      <c r="O25" s="136"/>
      <c r="P25" s="137"/>
      <c r="Q25" s="137"/>
      <c r="R25" s="137"/>
      <c r="S25" s="137"/>
      <c r="T25" s="137"/>
      <c r="U25" s="137"/>
      <c r="V25" s="137"/>
      <c r="W25" s="137"/>
    </row>
    <row r="26" spans="1:23" ht="33.75" customHeight="1">
      <c r="A26" s="530"/>
      <c r="B26" s="531"/>
      <c r="C26" s="231">
        <f>JJ0201e!A13</f>
        <v>0.6</v>
      </c>
      <c r="D26" s="231">
        <f>JJ0201e!A14</f>
        <v>0.3</v>
      </c>
      <c r="E26" s="231">
        <f>JJ0201e!A15</f>
        <v>0.15</v>
      </c>
      <c r="F26" s="231">
        <f>JJ0201e!A16</f>
        <v>7.4999999999999997E-2</v>
      </c>
      <c r="G26" s="233" t="str">
        <f>JJ0201e!A17</f>
        <v>小于0.075</v>
      </c>
      <c r="H26" s="541" t="s">
        <v>331</v>
      </c>
      <c r="I26" s="542"/>
      <c r="J26" s="142">
        <v>51.2</v>
      </c>
      <c r="K26" s="142">
        <v>71.099999999999994</v>
      </c>
      <c r="L26" s="143">
        <v>100</v>
      </c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</row>
    <row r="27" spans="1:23" ht="33.75" customHeight="1">
      <c r="A27" s="552" t="s">
        <v>321</v>
      </c>
      <c r="B27" s="418"/>
      <c r="C27" s="232">
        <f>JJ0201e!K13</f>
        <v>100</v>
      </c>
      <c r="D27" s="232">
        <f>JJ0201e!K14</f>
        <v>100</v>
      </c>
      <c r="E27" s="232">
        <f>JJ0201e!K15</f>
        <v>87.65</v>
      </c>
      <c r="F27" s="232">
        <f>JJ0201e!K16</f>
        <v>76.95</v>
      </c>
      <c r="G27" s="234">
        <f>JJ0201e!K17</f>
        <v>0</v>
      </c>
      <c r="H27" s="543" t="s">
        <v>328</v>
      </c>
      <c r="I27" s="544"/>
      <c r="J27" s="143">
        <v>100</v>
      </c>
      <c r="K27" s="143">
        <v>100</v>
      </c>
      <c r="L27" s="143">
        <v>100</v>
      </c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</row>
    <row r="28" spans="1:23" ht="33.75" customHeight="1" thickBot="1">
      <c r="A28" s="552" t="s">
        <v>322</v>
      </c>
      <c r="B28" s="418"/>
      <c r="C28" s="232">
        <f>AVERAGE(JJ0201e!G13:H13)</f>
        <v>0</v>
      </c>
      <c r="D28" s="232">
        <f>AVERAGE(JJ0201e!G14:H14)</f>
        <v>0</v>
      </c>
      <c r="E28" s="232">
        <f>AVERAGE(JJ0201e!G15:H15)</f>
        <v>12.35</v>
      </c>
      <c r="F28" s="232">
        <f>AVERAGE(JJ0201e!G16:H16)</f>
        <v>23.05</v>
      </c>
      <c r="G28" s="235">
        <f>AVERAGE(JJ0201e!G17:H17)</f>
        <v>100</v>
      </c>
      <c r="H28" s="545" t="s">
        <v>329</v>
      </c>
      <c r="I28" s="546"/>
      <c r="J28" s="143">
        <v>75</v>
      </c>
      <c r="K28" s="143">
        <v>90</v>
      </c>
      <c r="L28" s="143">
        <v>100</v>
      </c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</row>
    <row r="29" spans="1:23" ht="33.75" customHeight="1">
      <c r="A29" s="552" t="s">
        <v>323</v>
      </c>
      <c r="B29" s="418"/>
      <c r="C29" s="231">
        <v>100</v>
      </c>
      <c r="D29" s="231" t="s">
        <v>291</v>
      </c>
      <c r="E29" s="231" t="s">
        <v>294</v>
      </c>
      <c r="F29" s="231" t="s">
        <v>296</v>
      </c>
      <c r="G29" s="233" t="s">
        <v>291</v>
      </c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</row>
    <row r="30" spans="1:23" ht="33.75" customHeight="1">
      <c r="A30" s="552" t="s">
        <v>324</v>
      </c>
      <c r="B30" s="418"/>
      <c r="C30" s="418"/>
      <c r="D30" s="418"/>
      <c r="E30" s="418"/>
      <c r="F30" s="418"/>
      <c r="G30" s="535"/>
      <c r="H30" s="135"/>
      <c r="I30" s="135"/>
      <c r="J30" s="135"/>
      <c r="K30" s="135"/>
      <c r="L30" s="135"/>
      <c r="M30" s="135"/>
      <c r="N30" s="135"/>
      <c r="O30" s="135"/>
      <c r="P30" s="139"/>
      <c r="Q30" s="139"/>
      <c r="R30" s="139"/>
      <c r="S30" s="139"/>
      <c r="T30" s="139"/>
      <c r="U30" s="139"/>
      <c r="V30" s="139"/>
      <c r="W30" s="139"/>
    </row>
    <row r="31" spans="1:23" ht="67.5" customHeight="1">
      <c r="A31" s="552"/>
      <c r="B31" s="418"/>
      <c r="C31" s="418"/>
      <c r="D31" s="418"/>
      <c r="E31" s="418"/>
      <c r="F31" s="418"/>
      <c r="G31" s="535"/>
      <c r="H31" s="135"/>
      <c r="I31" s="135"/>
      <c r="J31" s="135"/>
      <c r="K31" s="135"/>
      <c r="L31" s="135"/>
      <c r="M31" s="135"/>
      <c r="N31" s="547" t="s">
        <v>330</v>
      </c>
      <c r="O31" s="548"/>
      <c r="P31" s="548"/>
      <c r="Q31" s="548"/>
      <c r="R31" s="548"/>
      <c r="S31" s="548"/>
      <c r="T31" s="548"/>
      <c r="U31" s="548"/>
      <c r="V31" s="548"/>
      <c r="W31" s="548"/>
    </row>
    <row r="32" spans="1:23" ht="51.75" customHeight="1">
      <c r="A32" s="552"/>
      <c r="B32" s="418"/>
      <c r="C32" s="418"/>
      <c r="D32" s="418"/>
      <c r="E32" s="418"/>
      <c r="F32" s="418"/>
      <c r="G32" s="535"/>
    </row>
    <row r="33" spans="1:7" ht="51.75" customHeight="1">
      <c r="A33" s="552"/>
      <c r="B33" s="418"/>
      <c r="C33" s="418"/>
      <c r="D33" s="418"/>
      <c r="E33" s="418"/>
      <c r="F33" s="418"/>
      <c r="G33" s="535"/>
    </row>
    <row r="34" spans="1:7" ht="51.75" customHeight="1">
      <c r="A34" s="552"/>
      <c r="B34" s="418"/>
      <c r="C34" s="418"/>
      <c r="D34" s="418"/>
      <c r="E34" s="418"/>
      <c r="F34" s="418"/>
      <c r="G34" s="535"/>
    </row>
    <row r="35" spans="1:7" ht="51.75" customHeight="1">
      <c r="A35" s="552"/>
      <c r="B35" s="418"/>
      <c r="C35" s="418"/>
      <c r="D35" s="418"/>
      <c r="E35" s="418"/>
      <c r="F35" s="418"/>
      <c r="G35" s="535"/>
    </row>
    <row r="36" spans="1:7" ht="48" customHeight="1">
      <c r="A36" s="552"/>
      <c r="B36" s="418"/>
      <c r="C36" s="418"/>
      <c r="D36" s="418"/>
      <c r="E36" s="418"/>
      <c r="F36" s="418"/>
      <c r="G36" s="535"/>
    </row>
    <row r="37" spans="1:7" ht="24" customHeight="1">
      <c r="A37" s="530" t="s">
        <v>302</v>
      </c>
      <c r="B37" s="531"/>
      <c r="C37" s="534" t="s">
        <v>312</v>
      </c>
      <c r="D37" s="418"/>
      <c r="E37" s="418"/>
      <c r="F37" s="418"/>
      <c r="G37" s="535"/>
    </row>
    <row r="38" spans="1:7" ht="24" customHeight="1">
      <c r="A38" s="530"/>
      <c r="B38" s="531"/>
      <c r="C38" s="418"/>
      <c r="D38" s="418"/>
      <c r="E38" s="418"/>
      <c r="F38" s="418"/>
      <c r="G38" s="535"/>
    </row>
    <row r="39" spans="1:7" ht="55.5" customHeight="1" thickBot="1">
      <c r="A39" s="532"/>
      <c r="B39" s="533"/>
      <c r="C39" s="536"/>
      <c r="D39" s="536"/>
      <c r="E39" s="536"/>
      <c r="F39" s="536"/>
      <c r="G39" s="537"/>
    </row>
  </sheetData>
  <mergeCells count="42">
    <mergeCell ref="F10:F12"/>
    <mergeCell ref="G10:G12"/>
    <mergeCell ref="C10:C12"/>
    <mergeCell ref="H20:W21"/>
    <mergeCell ref="D5:E6"/>
    <mergeCell ref="F5:G5"/>
    <mergeCell ref="D7:E7"/>
    <mergeCell ref="D9:E9"/>
    <mergeCell ref="A21:G21"/>
    <mergeCell ref="D8:E8"/>
    <mergeCell ref="A24:E24"/>
    <mergeCell ref="A1:G1"/>
    <mergeCell ref="A3:G3"/>
    <mergeCell ref="A4:E4"/>
    <mergeCell ref="B5:B6"/>
    <mergeCell ref="A5:A6"/>
    <mergeCell ref="C5:C6"/>
    <mergeCell ref="D13:E13"/>
    <mergeCell ref="D14:E14"/>
    <mergeCell ref="D15:E15"/>
    <mergeCell ref="D16:E16"/>
    <mergeCell ref="D17:E17"/>
    <mergeCell ref="A18:A20"/>
    <mergeCell ref="B18:G20"/>
    <mergeCell ref="A10:A12"/>
    <mergeCell ref="B10:B12"/>
    <mergeCell ref="A37:B39"/>
    <mergeCell ref="C37:G39"/>
    <mergeCell ref="H22:V23"/>
    <mergeCell ref="H25:I25"/>
    <mergeCell ref="H26:I26"/>
    <mergeCell ref="H27:I27"/>
    <mergeCell ref="H28:I28"/>
    <mergeCell ref="N31:W31"/>
    <mergeCell ref="C25:G25"/>
    <mergeCell ref="A25:B26"/>
    <mergeCell ref="A27:B27"/>
    <mergeCell ref="A28:B28"/>
    <mergeCell ref="A29:B29"/>
    <mergeCell ref="A30:G30"/>
    <mergeCell ref="A31:G36"/>
    <mergeCell ref="A23:G23"/>
  </mergeCells>
  <phoneticPr fontId="25" type="noConversion"/>
  <dataValidations count="1">
    <dataValidation type="list" allowBlank="1" showInputMessage="1" showErrorMessage="1" sqref="G7:G17">
      <formula1>$A$2:$C$2</formula1>
    </dataValidation>
  </dataValidations>
  <pageMargins left="0.78740157480314965" right="0.59055118110236215" top="0.59055118110236215" bottom="0.7874015748031496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"/>
  <sheetViews>
    <sheetView showGridLines="0" workbookViewId="0">
      <selection activeCell="Q13" sqref="Q13"/>
    </sheetView>
  </sheetViews>
  <sheetFormatPr defaultColWidth="8.75" defaultRowHeight="14.25"/>
  <cols>
    <col min="1" max="1" width="6.125" style="1" customWidth="1"/>
    <col min="2" max="2" width="7.25" style="1" customWidth="1"/>
    <col min="3" max="3" width="7.375" style="1" customWidth="1"/>
    <col min="4" max="4" width="6.625" style="1" customWidth="1"/>
    <col min="5" max="5" width="6.875" style="1" customWidth="1"/>
    <col min="6" max="6" width="6.25" style="1" customWidth="1"/>
    <col min="7" max="7" width="7" style="1" customWidth="1"/>
    <col min="8" max="8" width="6.125" style="1" customWidth="1"/>
    <col min="9" max="9" width="5.75" style="1" customWidth="1"/>
    <col min="10" max="10" width="5.875" style="1" customWidth="1"/>
    <col min="11" max="11" width="6.375" style="1" customWidth="1"/>
    <col min="12" max="13" width="6.5" style="1" customWidth="1"/>
    <col min="14" max="16384" width="8.75" style="1"/>
  </cols>
  <sheetData>
    <row r="1" spans="1:15" s="9" customFormat="1" ht="20.100000000000001" customHeight="1">
      <c r="A1" s="101" t="s">
        <v>240</v>
      </c>
      <c r="B1" s="68"/>
      <c r="C1" s="125"/>
      <c r="D1" s="125"/>
      <c r="E1" s="125"/>
      <c r="F1" s="125"/>
      <c r="G1" s="125"/>
      <c r="H1" s="125"/>
      <c r="I1" s="125"/>
      <c r="J1" s="310">
        <f>A2</f>
        <v>0</v>
      </c>
      <c r="K1" s="310"/>
      <c r="L1" s="310"/>
      <c r="M1" s="310"/>
    </row>
    <row r="2" spans="1:15" s="2" customFormat="1" ht="20.100000000000001" customHeight="1">
      <c r="A2" s="126"/>
      <c r="B2" s="126"/>
      <c r="C2" s="126"/>
      <c r="D2" s="126"/>
      <c r="E2" s="126"/>
      <c r="F2" s="125"/>
      <c r="G2" s="125"/>
      <c r="H2" s="125"/>
      <c r="I2" s="125"/>
      <c r="J2" s="125"/>
      <c r="K2" s="125"/>
      <c r="L2" s="311" t="s">
        <v>241</v>
      </c>
      <c r="M2" s="311"/>
      <c r="N2" s="4"/>
    </row>
    <row r="3" spans="1:15" s="10" customFormat="1" ht="20.100000000000001" customHeight="1">
      <c r="A3" s="298" t="s">
        <v>11</v>
      </c>
      <c r="B3" s="298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11"/>
    </row>
    <row r="4" spans="1:15" s="3" customFormat="1" ht="20.100000000000001" customHeight="1" thickBot="1">
      <c r="A4" s="297" t="s">
        <v>71</v>
      </c>
      <c r="B4" s="297"/>
      <c r="C4" s="297"/>
      <c r="D4" s="297"/>
      <c r="E4" s="297"/>
      <c r="F4" s="297"/>
      <c r="G4" s="297"/>
      <c r="H4" s="313" t="s">
        <v>72</v>
      </c>
      <c r="I4" s="313"/>
      <c r="J4" s="313">
        <f>数据共享表!D2</f>
        <v>0</v>
      </c>
      <c r="K4" s="313"/>
      <c r="L4" s="313"/>
      <c r="M4" s="313"/>
    </row>
    <row r="5" spans="1:15" s="3" customFormat="1" ht="38.25" customHeight="1">
      <c r="A5" s="300" t="s">
        <v>12</v>
      </c>
      <c r="B5" s="301"/>
      <c r="C5" s="302"/>
      <c r="D5" s="303">
        <f>数据共享表!B3</f>
        <v>0</v>
      </c>
      <c r="E5" s="303"/>
      <c r="F5" s="303"/>
      <c r="G5" s="303"/>
      <c r="H5" s="312" t="s">
        <v>13</v>
      </c>
      <c r="I5" s="301"/>
      <c r="J5" s="312">
        <f>数据共享表!D3</f>
        <v>0</v>
      </c>
      <c r="K5" s="314"/>
      <c r="L5" s="314"/>
      <c r="M5" s="315"/>
    </row>
    <row r="6" spans="1:15" s="3" customFormat="1" ht="38.25" customHeight="1">
      <c r="A6" s="304" t="s">
        <v>14</v>
      </c>
      <c r="B6" s="305"/>
      <c r="C6" s="306"/>
      <c r="D6" s="307">
        <f>B2</f>
        <v>0</v>
      </c>
      <c r="E6" s="307"/>
      <c r="F6" s="307"/>
      <c r="G6" s="307"/>
      <c r="H6" s="288" t="s">
        <v>15</v>
      </c>
      <c r="I6" s="305"/>
      <c r="J6" s="288">
        <f>数据共享表!D4</f>
        <v>0</v>
      </c>
      <c r="K6" s="289"/>
      <c r="L6" s="289"/>
      <c r="M6" s="290"/>
    </row>
    <row r="7" spans="1:15" s="3" customFormat="1" ht="38.25" customHeight="1">
      <c r="A7" s="304" t="s">
        <v>16</v>
      </c>
      <c r="B7" s="305"/>
      <c r="C7" s="306"/>
      <c r="D7" s="308">
        <f>数据共享表!B5</f>
        <v>0</v>
      </c>
      <c r="E7" s="308"/>
      <c r="F7" s="308"/>
      <c r="G7" s="308"/>
      <c r="H7" s="291" t="s">
        <v>17</v>
      </c>
      <c r="I7" s="309"/>
      <c r="J7" s="291">
        <f>数据共享表!D5</f>
        <v>0</v>
      </c>
      <c r="K7" s="292"/>
      <c r="L7" s="292"/>
      <c r="M7" s="293"/>
    </row>
    <row r="8" spans="1:15" s="3" customFormat="1" ht="38.25" customHeight="1">
      <c r="A8" s="304" t="s">
        <v>18</v>
      </c>
      <c r="B8" s="305"/>
      <c r="C8" s="306"/>
      <c r="D8" s="308">
        <f>C2</f>
        <v>0</v>
      </c>
      <c r="E8" s="308"/>
      <c r="F8" s="308"/>
      <c r="G8" s="308"/>
      <c r="H8" s="338" t="s">
        <v>19</v>
      </c>
      <c r="I8" s="339"/>
      <c r="J8" s="294">
        <f>D2</f>
        <v>0</v>
      </c>
      <c r="K8" s="295"/>
      <c r="L8" s="295"/>
      <c r="M8" s="296"/>
    </row>
    <row r="9" spans="1:15" s="3" customFormat="1" ht="42" customHeight="1" thickBot="1">
      <c r="A9" s="331" t="s">
        <v>242</v>
      </c>
      <c r="B9" s="332"/>
      <c r="C9" s="333"/>
      <c r="D9" s="334">
        <f>E2</f>
        <v>0</v>
      </c>
      <c r="E9" s="335"/>
      <c r="F9" s="335"/>
      <c r="G9" s="335"/>
      <c r="H9" s="335"/>
      <c r="I9" s="335"/>
      <c r="J9" s="335"/>
      <c r="K9" s="335"/>
      <c r="L9" s="335"/>
      <c r="M9" s="336"/>
    </row>
    <row r="10" spans="1:15" s="2" customFormat="1" ht="42.75" customHeight="1">
      <c r="A10" s="304" t="s">
        <v>21</v>
      </c>
      <c r="B10" s="337"/>
      <c r="C10" s="337"/>
      <c r="D10" s="337"/>
      <c r="E10" s="88">
        <v>100</v>
      </c>
      <c r="F10" s="88">
        <v>100</v>
      </c>
      <c r="G10" s="306" t="s">
        <v>22</v>
      </c>
      <c r="H10" s="306"/>
      <c r="I10" s="306"/>
      <c r="J10" s="306"/>
      <c r="K10" s="306"/>
      <c r="L10" s="89">
        <v>22.5</v>
      </c>
      <c r="M10" s="90">
        <v>23.6</v>
      </c>
    </row>
    <row r="11" spans="1:15" s="3" customFormat="1" ht="53.25" customHeight="1">
      <c r="A11" s="317" t="s">
        <v>0</v>
      </c>
      <c r="B11" s="318"/>
      <c r="C11" s="318" t="s">
        <v>1</v>
      </c>
      <c r="D11" s="318"/>
      <c r="E11" s="318" t="s">
        <v>2</v>
      </c>
      <c r="F11" s="318"/>
      <c r="G11" s="318" t="s">
        <v>3</v>
      </c>
      <c r="H11" s="318"/>
      <c r="I11" s="318" t="s">
        <v>4</v>
      </c>
      <c r="J11" s="318"/>
      <c r="K11" s="318"/>
      <c r="L11" s="318" t="s">
        <v>5</v>
      </c>
      <c r="M11" s="329"/>
      <c r="N11" s="5"/>
      <c r="O11" s="6"/>
    </row>
    <row r="12" spans="1:15" s="3" customFormat="1" ht="38.25" customHeight="1">
      <c r="A12" s="317"/>
      <c r="B12" s="318"/>
      <c r="C12" s="15">
        <v>1</v>
      </c>
      <c r="D12" s="15">
        <v>2</v>
      </c>
      <c r="E12" s="15">
        <v>1</v>
      </c>
      <c r="F12" s="15">
        <v>2</v>
      </c>
      <c r="G12" s="15">
        <v>1</v>
      </c>
      <c r="H12" s="15">
        <v>2</v>
      </c>
      <c r="I12" s="15">
        <v>1</v>
      </c>
      <c r="J12" s="15">
        <v>2</v>
      </c>
      <c r="K12" s="14" t="s">
        <v>6</v>
      </c>
      <c r="L12" s="13" t="s">
        <v>7</v>
      </c>
      <c r="M12" s="12" t="s">
        <v>8</v>
      </c>
      <c r="N12" s="5"/>
    </row>
    <row r="13" spans="1:15" s="3" customFormat="1" ht="48" customHeight="1">
      <c r="A13" s="317">
        <v>0.6</v>
      </c>
      <c r="B13" s="318"/>
      <c r="C13" s="237">
        <v>0</v>
      </c>
      <c r="D13" s="237">
        <v>0</v>
      </c>
      <c r="E13" s="237">
        <f>C13/$E$10*100</f>
        <v>0</v>
      </c>
      <c r="F13" s="237">
        <f>D13/$F$10*100</f>
        <v>0</v>
      </c>
      <c r="G13" s="237">
        <f>E13</f>
        <v>0</v>
      </c>
      <c r="H13" s="237">
        <f>F13</f>
        <v>0</v>
      </c>
      <c r="I13" s="161">
        <v>100</v>
      </c>
      <c r="J13" s="161">
        <v>100</v>
      </c>
      <c r="K13" s="161">
        <f>AVERAGE(I13:J13)</f>
        <v>100</v>
      </c>
      <c r="L13" s="162"/>
      <c r="M13" s="163"/>
      <c r="N13" s="7"/>
    </row>
    <row r="14" spans="1:15" s="3" customFormat="1" ht="49.5" customHeight="1">
      <c r="A14" s="317">
        <v>0.3</v>
      </c>
      <c r="B14" s="318"/>
      <c r="C14" s="237">
        <v>0</v>
      </c>
      <c r="D14" s="237">
        <v>0</v>
      </c>
      <c r="E14" s="237">
        <f>C14/$E$10*100</f>
        <v>0</v>
      </c>
      <c r="F14" s="237">
        <f>D14/$F$10*100</f>
        <v>0</v>
      </c>
      <c r="G14" s="237">
        <f t="shared" ref="G14:H17" si="0">E14+G13</f>
        <v>0</v>
      </c>
      <c r="H14" s="237">
        <f t="shared" si="0"/>
        <v>0</v>
      </c>
      <c r="I14" s="161">
        <f t="shared" ref="I14:J17" si="1">100-G14</f>
        <v>100</v>
      </c>
      <c r="J14" s="161">
        <f t="shared" si="1"/>
        <v>100</v>
      </c>
      <c r="K14" s="161">
        <f>AVERAGE(I14:J14)</f>
        <v>100</v>
      </c>
      <c r="L14" s="162"/>
      <c r="M14" s="163"/>
      <c r="N14" s="7"/>
    </row>
    <row r="15" spans="1:15" ht="39" customHeight="1">
      <c r="A15" s="327">
        <v>0.15</v>
      </c>
      <c r="B15" s="328"/>
      <c r="C15" s="161">
        <v>11.2</v>
      </c>
      <c r="D15" s="161">
        <v>13.5</v>
      </c>
      <c r="E15" s="161">
        <f>C15/$E$10*100</f>
        <v>11.2</v>
      </c>
      <c r="F15" s="161">
        <f>D15/$F$10*100</f>
        <v>13.5</v>
      </c>
      <c r="G15" s="161">
        <f t="shared" si="0"/>
        <v>11.2</v>
      </c>
      <c r="H15" s="161">
        <f t="shared" si="0"/>
        <v>13.5</v>
      </c>
      <c r="I15" s="161">
        <f t="shared" si="1"/>
        <v>88.8</v>
      </c>
      <c r="J15" s="161">
        <f t="shared" si="1"/>
        <v>86.5</v>
      </c>
      <c r="K15" s="161">
        <f>AVERAGE(I15:J15)</f>
        <v>87.65</v>
      </c>
      <c r="L15" s="162"/>
      <c r="M15" s="163"/>
    </row>
    <row r="16" spans="1:15" ht="50.25" customHeight="1">
      <c r="A16" s="319">
        <v>7.4999999999999997E-2</v>
      </c>
      <c r="B16" s="320"/>
      <c r="C16" s="161">
        <v>11.3</v>
      </c>
      <c r="D16" s="161">
        <v>10.1</v>
      </c>
      <c r="E16" s="161">
        <f>C16/$E$10*100</f>
        <v>11.3</v>
      </c>
      <c r="F16" s="161">
        <f>D16/$F$10*100</f>
        <v>10.1</v>
      </c>
      <c r="G16" s="161">
        <f t="shared" si="0"/>
        <v>22.5</v>
      </c>
      <c r="H16" s="161">
        <f t="shared" si="0"/>
        <v>23.6</v>
      </c>
      <c r="I16" s="161">
        <f t="shared" si="1"/>
        <v>77.5</v>
      </c>
      <c r="J16" s="161">
        <f t="shared" si="1"/>
        <v>76.400000000000006</v>
      </c>
      <c r="K16" s="161">
        <f>AVERAGE(I16:J16)</f>
        <v>76.95</v>
      </c>
      <c r="L16" s="162"/>
      <c r="M16" s="163"/>
    </row>
    <row r="17" spans="1:13" ht="50.25" customHeight="1">
      <c r="A17" s="319" t="s">
        <v>9</v>
      </c>
      <c r="B17" s="320"/>
      <c r="C17" s="161">
        <v>77.5</v>
      </c>
      <c r="D17" s="161">
        <v>76.400000000000006</v>
      </c>
      <c r="E17" s="161">
        <f>C17/$E$10*100</f>
        <v>77.5</v>
      </c>
      <c r="F17" s="161">
        <f>D17/$F$10*100</f>
        <v>76.400000000000006</v>
      </c>
      <c r="G17" s="161">
        <f t="shared" si="0"/>
        <v>100</v>
      </c>
      <c r="H17" s="161">
        <f t="shared" si="0"/>
        <v>100</v>
      </c>
      <c r="I17" s="237">
        <f t="shared" si="1"/>
        <v>0</v>
      </c>
      <c r="J17" s="237">
        <f t="shared" si="1"/>
        <v>0</v>
      </c>
      <c r="K17" s="237">
        <f>AVERAGE(I17:J17)</f>
        <v>0</v>
      </c>
      <c r="L17" s="162"/>
      <c r="M17" s="163"/>
    </row>
    <row r="18" spans="1:13" ht="97.5" customHeight="1" thickBot="1">
      <c r="A18" s="321" t="s">
        <v>10</v>
      </c>
      <c r="B18" s="322"/>
      <c r="C18" s="323"/>
      <c r="D18" s="323"/>
      <c r="E18" s="323"/>
      <c r="F18" s="323"/>
      <c r="G18" s="323"/>
      <c r="H18" s="323"/>
      <c r="I18" s="323"/>
      <c r="J18" s="323"/>
      <c r="K18" s="323"/>
      <c r="L18" s="323"/>
      <c r="M18" s="324"/>
    </row>
    <row r="19" spans="1:13" ht="20.100000000000001" customHeight="1">
      <c r="A19" s="325" t="s">
        <v>20</v>
      </c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</row>
    <row r="20" spans="1:13">
      <c r="A20" s="330"/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</row>
    <row r="21" spans="1:13" ht="22.5" customHeight="1">
      <c r="A21" s="316"/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</row>
    <row r="23" spans="1:13">
      <c r="C23" s="8"/>
      <c r="D23" s="8"/>
    </row>
  </sheetData>
  <mergeCells count="42">
    <mergeCell ref="A9:C9"/>
    <mergeCell ref="D9:M9"/>
    <mergeCell ref="D8:G8"/>
    <mergeCell ref="A10:D10"/>
    <mergeCell ref="G10:K10"/>
    <mergeCell ref="H8:I8"/>
    <mergeCell ref="A21:M21"/>
    <mergeCell ref="A11:B12"/>
    <mergeCell ref="A17:B17"/>
    <mergeCell ref="A18:B18"/>
    <mergeCell ref="C18:M18"/>
    <mergeCell ref="A19:M19"/>
    <mergeCell ref="A13:B13"/>
    <mergeCell ref="A14:B14"/>
    <mergeCell ref="A15:B15"/>
    <mergeCell ref="A16:B16"/>
    <mergeCell ref="L11:M11"/>
    <mergeCell ref="A20:M20"/>
    <mergeCell ref="C11:D11"/>
    <mergeCell ref="E11:F11"/>
    <mergeCell ref="G11:H11"/>
    <mergeCell ref="I11:K11"/>
    <mergeCell ref="J1:M1"/>
    <mergeCell ref="L2:M2"/>
    <mergeCell ref="H5:I5"/>
    <mergeCell ref="H4:I4"/>
    <mergeCell ref="J4:M4"/>
    <mergeCell ref="J5:M5"/>
    <mergeCell ref="J6:M6"/>
    <mergeCell ref="J7:M7"/>
    <mergeCell ref="J8:M8"/>
    <mergeCell ref="A4:G4"/>
    <mergeCell ref="A3:M3"/>
    <mergeCell ref="A5:C5"/>
    <mergeCell ref="D5:G5"/>
    <mergeCell ref="A7:C7"/>
    <mergeCell ref="D6:G6"/>
    <mergeCell ref="D7:G7"/>
    <mergeCell ref="H6:I6"/>
    <mergeCell ref="H7:I7"/>
    <mergeCell ref="A6:C6"/>
    <mergeCell ref="A8:C8"/>
  </mergeCells>
  <phoneticPr fontId="25" type="noConversion"/>
  <printOptions horizontalCentered="1" verticalCentered="1"/>
  <pageMargins left="0.59055118110236215" right="0.39370078740157483" top="0.19685039370078741" bottom="0.39370078740157483" header="0" footer="0"/>
  <pageSetup paperSize="9" orientation="portrait" useFirstPageNumber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topLeftCell="A7" workbookViewId="0">
      <selection activeCell="C19" sqref="C19:F19"/>
    </sheetView>
  </sheetViews>
  <sheetFormatPr defaultColWidth="8.75" defaultRowHeight="14.25"/>
  <cols>
    <col min="1" max="1" width="17.25" style="1" customWidth="1"/>
    <col min="2" max="2" width="15.75" style="1" customWidth="1"/>
    <col min="3" max="3" width="12.125" style="1" customWidth="1"/>
    <col min="4" max="4" width="12.625" style="1" customWidth="1"/>
    <col min="5" max="5" width="16.25" style="1" customWidth="1"/>
    <col min="6" max="6" width="10.75" style="1" customWidth="1"/>
    <col min="7" max="16384" width="8.75" style="1"/>
  </cols>
  <sheetData>
    <row r="1" spans="1:6" ht="20.100000000000001" customHeight="1">
      <c r="A1" s="379" t="s">
        <v>271</v>
      </c>
      <c r="B1" s="379"/>
      <c r="C1" s="379"/>
      <c r="D1" s="310">
        <f>A2</f>
        <v>0</v>
      </c>
      <c r="E1" s="310"/>
      <c r="F1" s="310"/>
    </row>
    <row r="2" spans="1:6" s="40" customFormat="1" ht="20.100000000000001" customHeight="1">
      <c r="A2" s="126"/>
      <c r="B2" s="126"/>
      <c r="C2" s="126"/>
      <c r="D2" s="126"/>
      <c r="E2" s="126"/>
      <c r="F2" s="100" t="s">
        <v>272</v>
      </c>
    </row>
    <row r="3" spans="1:6" s="40" customFormat="1" ht="20.100000000000001" customHeight="1">
      <c r="A3" s="374" t="s">
        <v>44</v>
      </c>
      <c r="B3" s="374"/>
      <c r="C3" s="375"/>
      <c r="D3" s="375"/>
      <c r="E3" s="375"/>
      <c r="F3" s="375"/>
    </row>
    <row r="4" spans="1:6" ht="20.100000000000001" customHeight="1" thickBot="1">
      <c r="A4" s="343" t="s">
        <v>73</v>
      </c>
      <c r="B4" s="343"/>
      <c r="C4" s="343"/>
      <c r="D4" s="92" t="s">
        <v>74</v>
      </c>
      <c r="E4" s="313">
        <f>数据共享表!$D$2</f>
        <v>0</v>
      </c>
      <c r="F4" s="313"/>
    </row>
    <row r="5" spans="1:6" ht="27" customHeight="1">
      <c r="A5" s="41" t="s">
        <v>45</v>
      </c>
      <c r="B5" s="376">
        <f>数据共享表!$B$3</f>
        <v>0</v>
      </c>
      <c r="C5" s="377"/>
      <c r="D5" s="42" t="s">
        <v>46</v>
      </c>
      <c r="E5" s="376">
        <f>数据共享表!$D$3</f>
        <v>0</v>
      </c>
      <c r="F5" s="378"/>
    </row>
    <row r="6" spans="1:6" ht="27.95" customHeight="1">
      <c r="A6" s="43" t="s">
        <v>47</v>
      </c>
      <c r="B6" s="358">
        <f>$B$2</f>
        <v>0</v>
      </c>
      <c r="C6" s="359"/>
      <c r="D6" s="44" t="s">
        <v>48</v>
      </c>
      <c r="E6" s="358">
        <f>数据共享表!$D$4</f>
        <v>0</v>
      </c>
      <c r="F6" s="360"/>
    </row>
    <row r="7" spans="1:6" ht="27.95" customHeight="1">
      <c r="A7" s="43" t="s">
        <v>49</v>
      </c>
      <c r="B7" s="358">
        <f>数据共享表!$B$5</f>
        <v>0</v>
      </c>
      <c r="C7" s="359"/>
      <c r="D7" s="45" t="s">
        <v>50</v>
      </c>
      <c r="E7" s="361">
        <f>数据共享表!$D$5</f>
        <v>0</v>
      </c>
      <c r="F7" s="362"/>
    </row>
    <row r="8" spans="1:6" ht="27.95" customHeight="1">
      <c r="A8" s="43" t="s">
        <v>51</v>
      </c>
      <c r="B8" s="358">
        <f>$C$2</f>
        <v>0</v>
      </c>
      <c r="C8" s="359"/>
      <c r="D8" s="46" t="s">
        <v>52</v>
      </c>
      <c r="E8" s="363">
        <f>$D$2</f>
        <v>0</v>
      </c>
      <c r="F8" s="364"/>
    </row>
    <row r="9" spans="1:6" ht="27.95" customHeight="1" thickBot="1">
      <c r="A9" s="47" t="s">
        <v>196</v>
      </c>
      <c r="B9" s="365">
        <f>$E$2</f>
        <v>0</v>
      </c>
      <c r="C9" s="366"/>
      <c r="D9" s="366"/>
      <c r="E9" s="366"/>
      <c r="F9" s="367"/>
    </row>
    <row r="10" spans="1:6" s="2" customFormat="1" ht="33" customHeight="1">
      <c r="A10" s="48" t="s">
        <v>53</v>
      </c>
      <c r="B10" s="87">
        <v>20</v>
      </c>
      <c r="C10" s="368" t="s">
        <v>370</v>
      </c>
      <c r="D10" s="369"/>
      <c r="E10" s="369"/>
      <c r="F10" s="164">
        <v>0.99822</v>
      </c>
    </row>
    <row r="11" spans="1:6" s="49" customFormat="1" ht="20.100000000000001" customHeight="1">
      <c r="A11" s="355" t="s">
        <v>54</v>
      </c>
      <c r="B11" s="356"/>
      <c r="C11" s="370">
        <v>1</v>
      </c>
      <c r="D11" s="371"/>
      <c r="E11" s="372">
        <v>2</v>
      </c>
      <c r="F11" s="373"/>
    </row>
    <row r="12" spans="1:6" s="49" customFormat="1" ht="21" customHeight="1">
      <c r="A12" s="355" t="s">
        <v>55</v>
      </c>
      <c r="B12" s="356"/>
      <c r="C12" s="356"/>
      <c r="D12" s="356"/>
      <c r="E12" s="356"/>
      <c r="F12" s="357"/>
    </row>
    <row r="13" spans="1:6" s="49" customFormat="1" ht="36.950000000000003" customHeight="1">
      <c r="A13" s="344" t="s">
        <v>56</v>
      </c>
      <c r="B13" s="345"/>
      <c r="C13" s="346">
        <v>208.5</v>
      </c>
      <c r="D13" s="346"/>
      <c r="E13" s="346">
        <v>205.42</v>
      </c>
      <c r="F13" s="347"/>
    </row>
    <row r="14" spans="1:6" s="49" customFormat="1" ht="36.950000000000003" customHeight="1">
      <c r="A14" s="344" t="s">
        <v>57</v>
      </c>
      <c r="B14" s="345"/>
      <c r="C14" s="346">
        <v>151.09</v>
      </c>
      <c r="D14" s="346"/>
      <c r="E14" s="346">
        <v>147.79</v>
      </c>
      <c r="F14" s="347"/>
    </row>
    <row r="15" spans="1:6" ht="36.950000000000003" customHeight="1">
      <c r="A15" s="344" t="s">
        <v>58</v>
      </c>
      <c r="B15" s="345"/>
      <c r="C15" s="346">
        <v>0.4</v>
      </c>
      <c r="D15" s="346"/>
      <c r="E15" s="346">
        <v>0.51</v>
      </c>
      <c r="F15" s="347"/>
    </row>
    <row r="16" spans="1:6" s="50" customFormat="1" ht="36.950000000000003" customHeight="1">
      <c r="A16" s="344" t="s">
        <v>59</v>
      </c>
      <c r="B16" s="345"/>
      <c r="C16" s="346">
        <v>21.51</v>
      </c>
      <c r="D16" s="346"/>
      <c r="E16" s="346">
        <v>21.71</v>
      </c>
      <c r="F16" s="347"/>
    </row>
    <row r="17" spans="1:6" s="50" customFormat="1" ht="36.950000000000003" customHeight="1">
      <c r="A17" s="344" t="s">
        <v>60</v>
      </c>
      <c r="B17" s="345"/>
      <c r="C17" s="353">
        <f>(C13-C14)/(C16-C15)</f>
        <v>2.7195641875888201</v>
      </c>
      <c r="D17" s="353"/>
      <c r="E17" s="353">
        <f>(E13-E14)/(E16-E15)</f>
        <v>2.718396226415094</v>
      </c>
      <c r="F17" s="354"/>
    </row>
    <row r="18" spans="1:6" s="50" customFormat="1" ht="36.950000000000003" customHeight="1">
      <c r="A18" s="317" t="s">
        <v>410</v>
      </c>
      <c r="B18" s="345"/>
      <c r="C18" s="353">
        <f>AVERAGE(C17:F17)</f>
        <v>2.7189802070019571</v>
      </c>
      <c r="D18" s="353"/>
      <c r="E18" s="353"/>
      <c r="F18" s="354"/>
    </row>
    <row r="19" spans="1:6" ht="33.75" customHeight="1">
      <c r="A19" s="344" t="s">
        <v>61</v>
      </c>
      <c r="B19" s="345"/>
      <c r="C19" s="353">
        <f>C18/F10</f>
        <v>2.7238286219490262</v>
      </c>
      <c r="D19" s="353"/>
      <c r="E19" s="353"/>
      <c r="F19" s="354"/>
    </row>
    <row r="20" spans="1:6" ht="32.25" customHeight="1">
      <c r="A20" s="51" t="s">
        <v>10</v>
      </c>
      <c r="B20" s="345"/>
      <c r="C20" s="345"/>
      <c r="D20" s="345"/>
      <c r="E20" s="345"/>
      <c r="F20" s="352"/>
    </row>
    <row r="21" spans="1:6" ht="27" customHeight="1">
      <c r="A21" s="344" t="s">
        <v>62</v>
      </c>
      <c r="B21" s="345"/>
      <c r="C21" s="345"/>
      <c r="D21" s="345"/>
      <c r="E21" s="345"/>
      <c r="F21" s="352"/>
    </row>
    <row r="22" spans="1:6" s="49" customFormat="1" ht="26.25" customHeight="1">
      <c r="A22" s="344" t="s">
        <v>63</v>
      </c>
      <c r="B22" s="345"/>
      <c r="C22" s="348">
        <v>4</v>
      </c>
      <c r="D22" s="348"/>
      <c r="E22" s="348">
        <v>4.3</v>
      </c>
      <c r="F22" s="349"/>
    </row>
    <row r="23" spans="1:6" s="49" customFormat="1" ht="26.25" customHeight="1">
      <c r="A23" s="344" t="s">
        <v>64</v>
      </c>
      <c r="B23" s="345"/>
      <c r="C23" s="348">
        <v>6.9</v>
      </c>
      <c r="D23" s="348"/>
      <c r="E23" s="348">
        <v>7</v>
      </c>
      <c r="F23" s="349"/>
    </row>
    <row r="24" spans="1:6" ht="25.5" customHeight="1">
      <c r="A24" s="344" t="s">
        <v>65</v>
      </c>
      <c r="B24" s="345"/>
      <c r="C24" s="346">
        <f>C22/C23</f>
        <v>0.57971014492753625</v>
      </c>
      <c r="D24" s="346"/>
      <c r="E24" s="346">
        <f>E22/E23</f>
        <v>0.61428571428571421</v>
      </c>
      <c r="F24" s="347"/>
    </row>
    <row r="25" spans="1:6" s="50" customFormat="1" ht="27" customHeight="1">
      <c r="A25" s="344" t="s">
        <v>66</v>
      </c>
      <c r="B25" s="345"/>
      <c r="C25" s="348">
        <f>AVERAGE(C24:F24)</f>
        <v>0.59699792960662523</v>
      </c>
      <c r="D25" s="348"/>
      <c r="E25" s="348"/>
      <c r="F25" s="349"/>
    </row>
    <row r="26" spans="1:6" ht="31.5" customHeight="1" thickBot="1">
      <c r="A26" s="52" t="s">
        <v>67</v>
      </c>
      <c r="B26" s="350"/>
      <c r="C26" s="350"/>
      <c r="D26" s="350"/>
      <c r="E26" s="350"/>
      <c r="F26" s="351"/>
    </row>
    <row r="27" spans="1:6" s="53" customFormat="1" ht="20.100000000000001" customHeight="1">
      <c r="A27" s="340" t="s">
        <v>68</v>
      </c>
      <c r="B27" s="341"/>
      <c r="C27" s="341"/>
      <c r="D27" s="341"/>
      <c r="E27" s="341"/>
      <c r="F27" s="342"/>
    </row>
  </sheetData>
  <mergeCells count="53">
    <mergeCell ref="A3:F3"/>
    <mergeCell ref="B5:C5"/>
    <mergeCell ref="E5:F5"/>
    <mergeCell ref="D1:F1"/>
    <mergeCell ref="A1:C1"/>
    <mergeCell ref="A12:F12"/>
    <mergeCell ref="B6:C6"/>
    <mergeCell ref="E6:F6"/>
    <mergeCell ref="B7:C7"/>
    <mergeCell ref="E7:F7"/>
    <mergeCell ref="B8:C8"/>
    <mergeCell ref="E8:F8"/>
    <mergeCell ref="B9:F9"/>
    <mergeCell ref="C10:E10"/>
    <mergeCell ref="A11:B11"/>
    <mergeCell ref="C11:D11"/>
    <mergeCell ref="E11:F11"/>
    <mergeCell ref="A13:B13"/>
    <mergeCell ref="C13:D13"/>
    <mergeCell ref="E13:F13"/>
    <mergeCell ref="A14:B14"/>
    <mergeCell ref="C14:D14"/>
    <mergeCell ref="E14:F14"/>
    <mergeCell ref="A15:B15"/>
    <mergeCell ref="C15:D15"/>
    <mergeCell ref="E15:F15"/>
    <mergeCell ref="A16:B16"/>
    <mergeCell ref="C16:D16"/>
    <mergeCell ref="E16:F16"/>
    <mergeCell ref="E23:F23"/>
    <mergeCell ref="A17:B17"/>
    <mergeCell ref="C17:D17"/>
    <mergeCell ref="E17:F17"/>
    <mergeCell ref="A18:B18"/>
    <mergeCell ref="C18:F18"/>
    <mergeCell ref="A19:B19"/>
    <mergeCell ref="C19:F19"/>
    <mergeCell ref="A27:F27"/>
    <mergeCell ref="E4:F4"/>
    <mergeCell ref="A4:C4"/>
    <mergeCell ref="A24:B24"/>
    <mergeCell ref="C24:D24"/>
    <mergeCell ref="E24:F24"/>
    <mergeCell ref="A25:B25"/>
    <mergeCell ref="C25:F25"/>
    <mergeCell ref="B26:F26"/>
    <mergeCell ref="B20:F20"/>
    <mergeCell ref="A21:F21"/>
    <mergeCell ref="A22:B22"/>
    <mergeCell ref="C22:D22"/>
    <mergeCell ref="E22:F22"/>
    <mergeCell ref="A23:B23"/>
    <mergeCell ref="C23:D23"/>
  </mergeCells>
  <phoneticPr fontId="31" type="noConversion"/>
  <pageMargins left="0.59055118110236215" right="0.39370078740157483" top="0.19685039370078741" bottom="0.39370078740157483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showGridLines="0" workbookViewId="0">
      <selection activeCell="J29" sqref="J29:L29"/>
    </sheetView>
  </sheetViews>
  <sheetFormatPr defaultRowHeight="14.25"/>
  <cols>
    <col min="1" max="9" width="3.875" style="68" customWidth="1"/>
    <col min="10" max="10" width="3.25" style="68" customWidth="1"/>
    <col min="11" max="20" width="3.875" style="68" customWidth="1"/>
    <col min="21" max="21" width="4" style="68" customWidth="1"/>
    <col min="22" max="22" width="3.75" style="68" customWidth="1"/>
    <col min="23" max="24" width="3.875" style="68" customWidth="1"/>
    <col min="25" max="27" width="9" style="68"/>
    <col min="28" max="256" width="3.875" style="68" customWidth="1"/>
    <col min="257" max="16384" width="9" style="68"/>
  </cols>
  <sheetData>
    <row r="1" spans="1:26" ht="20.100000000000001" customHeight="1">
      <c r="A1" s="379" t="s">
        <v>273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101"/>
      <c r="M1" s="101"/>
      <c r="N1" s="101"/>
      <c r="O1" s="101"/>
      <c r="P1" s="101"/>
      <c r="Q1" s="311">
        <f>A2</f>
        <v>0</v>
      </c>
      <c r="R1" s="311"/>
      <c r="S1" s="311"/>
      <c r="T1" s="311"/>
      <c r="U1" s="311"/>
      <c r="V1" s="311"/>
    </row>
    <row r="2" spans="1:26" ht="20.100000000000001" customHeight="1">
      <c r="A2" s="126"/>
      <c r="B2" s="126"/>
      <c r="C2" s="126"/>
      <c r="D2" s="126"/>
      <c r="E2" s="126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311" t="s">
        <v>274</v>
      </c>
      <c r="U2" s="311"/>
      <c r="V2" s="311"/>
    </row>
    <row r="3" spans="1:26" ht="20.100000000000001" customHeight="1">
      <c r="A3" s="427" t="s">
        <v>101</v>
      </c>
      <c r="B3" s="427"/>
      <c r="C3" s="427"/>
      <c r="D3" s="427"/>
      <c r="E3" s="427"/>
      <c r="F3" s="427"/>
      <c r="G3" s="427"/>
      <c r="H3" s="427"/>
      <c r="I3" s="427"/>
      <c r="J3" s="427"/>
      <c r="K3" s="427"/>
      <c r="L3" s="427"/>
      <c r="M3" s="427"/>
      <c r="N3" s="427"/>
      <c r="O3" s="427"/>
      <c r="P3" s="427"/>
      <c r="Q3" s="427"/>
      <c r="R3" s="427"/>
      <c r="S3" s="427"/>
      <c r="T3" s="427"/>
      <c r="U3" s="427"/>
      <c r="V3" s="427"/>
    </row>
    <row r="4" spans="1:26" ht="20.100000000000001" customHeight="1" thickBot="1">
      <c r="A4" s="401" t="s">
        <v>73</v>
      </c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30" t="s">
        <v>135</v>
      </c>
      <c r="O4" s="430"/>
      <c r="P4" s="430"/>
      <c r="Q4" s="435">
        <f>数据共享表!D2</f>
        <v>0</v>
      </c>
      <c r="R4" s="435"/>
      <c r="S4" s="435"/>
      <c r="T4" s="435"/>
      <c r="U4" s="435"/>
      <c r="V4" s="435"/>
    </row>
    <row r="5" spans="1:26" ht="20.100000000000001" customHeight="1">
      <c r="A5" s="428" t="s">
        <v>97</v>
      </c>
      <c r="B5" s="429"/>
      <c r="C5" s="429"/>
      <c r="D5" s="429"/>
      <c r="E5" s="429"/>
      <c r="F5" s="429">
        <f xml:space="preserve"> 数据共享表!B3</f>
        <v>0</v>
      </c>
      <c r="G5" s="429"/>
      <c r="H5" s="429"/>
      <c r="I5" s="429"/>
      <c r="J5" s="429"/>
      <c r="K5" s="429"/>
      <c r="L5" s="429"/>
      <c r="M5" s="429"/>
      <c r="N5" s="431" t="s">
        <v>98</v>
      </c>
      <c r="O5" s="432"/>
      <c r="P5" s="433"/>
      <c r="Q5" s="431">
        <f>数据共享表!D3</f>
        <v>0</v>
      </c>
      <c r="R5" s="432"/>
      <c r="S5" s="432"/>
      <c r="T5" s="432"/>
      <c r="U5" s="432"/>
      <c r="V5" s="434"/>
    </row>
    <row r="6" spans="1:26" ht="20.100000000000001" customHeight="1">
      <c r="A6" s="419" t="s">
        <v>102</v>
      </c>
      <c r="B6" s="420"/>
      <c r="C6" s="420"/>
      <c r="D6" s="420"/>
      <c r="E6" s="420"/>
      <c r="F6" s="420">
        <f>B2</f>
        <v>0</v>
      </c>
      <c r="G6" s="420"/>
      <c r="H6" s="420"/>
      <c r="I6" s="420"/>
      <c r="J6" s="420"/>
      <c r="K6" s="420"/>
      <c r="L6" s="420"/>
      <c r="M6" s="420"/>
      <c r="N6" s="422" t="s">
        <v>103</v>
      </c>
      <c r="O6" s="423"/>
      <c r="P6" s="424"/>
      <c r="Q6" s="422">
        <f>数据共享表!D4</f>
        <v>0</v>
      </c>
      <c r="R6" s="423"/>
      <c r="S6" s="423"/>
      <c r="T6" s="423"/>
      <c r="U6" s="423"/>
      <c r="V6" s="364"/>
    </row>
    <row r="7" spans="1:26" ht="20.100000000000001" customHeight="1">
      <c r="A7" s="419" t="s">
        <v>104</v>
      </c>
      <c r="B7" s="420"/>
      <c r="C7" s="420"/>
      <c r="D7" s="420"/>
      <c r="E7" s="420"/>
      <c r="F7" s="420">
        <f>数据共享表!B5</f>
        <v>0</v>
      </c>
      <c r="G7" s="420"/>
      <c r="H7" s="420"/>
      <c r="I7" s="420"/>
      <c r="J7" s="420"/>
      <c r="K7" s="420"/>
      <c r="L7" s="420"/>
      <c r="M7" s="420"/>
      <c r="N7" s="422" t="s">
        <v>105</v>
      </c>
      <c r="O7" s="423"/>
      <c r="P7" s="424"/>
      <c r="Q7" s="422">
        <f>数据共享表!D5</f>
        <v>0</v>
      </c>
      <c r="R7" s="423"/>
      <c r="S7" s="423"/>
      <c r="T7" s="423"/>
      <c r="U7" s="423"/>
      <c r="V7" s="364"/>
    </row>
    <row r="8" spans="1:26" ht="20.100000000000001" customHeight="1">
      <c r="A8" s="419" t="s">
        <v>106</v>
      </c>
      <c r="B8" s="420"/>
      <c r="C8" s="420"/>
      <c r="D8" s="420"/>
      <c r="E8" s="420"/>
      <c r="F8" s="420">
        <f>C2</f>
        <v>0</v>
      </c>
      <c r="G8" s="420"/>
      <c r="H8" s="420"/>
      <c r="I8" s="420"/>
      <c r="J8" s="420"/>
      <c r="K8" s="420"/>
      <c r="L8" s="420"/>
      <c r="M8" s="420"/>
      <c r="N8" s="422" t="s">
        <v>107</v>
      </c>
      <c r="O8" s="423"/>
      <c r="P8" s="424"/>
      <c r="Q8" s="363">
        <f>D2</f>
        <v>0</v>
      </c>
      <c r="R8" s="425"/>
      <c r="S8" s="425"/>
      <c r="T8" s="425"/>
      <c r="U8" s="425"/>
      <c r="V8" s="426"/>
    </row>
    <row r="9" spans="1:26" ht="20.100000000000001" customHeight="1">
      <c r="A9" s="419" t="s">
        <v>275</v>
      </c>
      <c r="B9" s="420"/>
      <c r="C9" s="420"/>
      <c r="D9" s="420"/>
      <c r="E9" s="420"/>
      <c r="F9" s="420">
        <f>E2</f>
        <v>0</v>
      </c>
      <c r="G9" s="420"/>
      <c r="H9" s="420"/>
      <c r="I9" s="420"/>
      <c r="J9" s="420"/>
      <c r="K9" s="420"/>
      <c r="L9" s="420"/>
      <c r="M9" s="420"/>
      <c r="N9" s="420"/>
      <c r="O9" s="420"/>
      <c r="P9" s="420"/>
      <c r="Q9" s="420"/>
      <c r="R9" s="420"/>
      <c r="S9" s="420"/>
      <c r="T9" s="420"/>
      <c r="U9" s="420"/>
      <c r="V9" s="421"/>
    </row>
    <row r="10" spans="1:26" ht="20.100000000000001" customHeight="1">
      <c r="A10" s="395" t="s">
        <v>108</v>
      </c>
      <c r="B10" s="396"/>
      <c r="C10" s="396"/>
      <c r="D10" s="396"/>
      <c r="E10" s="396"/>
      <c r="F10" s="396"/>
      <c r="G10" s="396"/>
      <c r="H10" s="396"/>
      <c r="I10" s="396"/>
      <c r="J10" s="396"/>
      <c r="K10" s="396"/>
      <c r="L10" s="396"/>
      <c r="M10" s="396"/>
      <c r="N10" s="396"/>
      <c r="O10" s="396"/>
      <c r="P10" s="396"/>
      <c r="Q10" s="396"/>
      <c r="R10" s="396"/>
      <c r="S10" s="396"/>
      <c r="T10" s="396"/>
      <c r="U10" s="396"/>
      <c r="V10" s="399"/>
    </row>
    <row r="11" spans="1:26" ht="43.5" customHeight="1">
      <c r="A11" s="395" t="s">
        <v>109</v>
      </c>
      <c r="B11" s="396"/>
      <c r="C11" s="396" t="s">
        <v>110</v>
      </c>
      <c r="D11" s="396"/>
      <c r="E11" s="396"/>
      <c r="F11" s="396"/>
      <c r="G11" s="396"/>
      <c r="H11" s="396" t="s">
        <v>181</v>
      </c>
      <c r="I11" s="396"/>
      <c r="J11" s="396"/>
      <c r="K11" s="396" t="s">
        <v>111</v>
      </c>
      <c r="L11" s="396"/>
      <c r="M11" s="396"/>
      <c r="N11" s="396"/>
      <c r="O11" s="396"/>
      <c r="P11" s="396" t="s">
        <v>112</v>
      </c>
      <c r="Q11" s="396"/>
      <c r="R11" s="396"/>
      <c r="S11" s="396"/>
      <c r="T11" s="396" t="s">
        <v>100</v>
      </c>
      <c r="U11" s="396"/>
      <c r="V11" s="399"/>
    </row>
    <row r="12" spans="1:26" ht="21.95" customHeight="1">
      <c r="A12" s="417">
        <v>0.50129999999999997</v>
      </c>
      <c r="B12" s="394"/>
      <c r="C12" s="392">
        <v>4.9000000000000004</v>
      </c>
      <c r="D12" s="392"/>
      <c r="E12" s="392"/>
      <c r="F12" s="392"/>
      <c r="G12" s="392"/>
      <c r="H12" s="392">
        <v>3.7</v>
      </c>
      <c r="I12" s="392"/>
      <c r="J12" s="392"/>
      <c r="K12" s="418">
        <v>0.60465000000000002</v>
      </c>
      <c r="L12" s="418"/>
      <c r="M12" s="418"/>
      <c r="N12" s="418"/>
      <c r="O12" s="418"/>
      <c r="P12" s="414">
        <f>SUM(K12*(C12-H12)/A12)</f>
        <v>1.4473967684021547</v>
      </c>
      <c r="Q12" s="414"/>
      <c r="R12" s="414"/>
      <c r="S12" s="414"/>
      <c r="T12" s="414">
        <f>SUM((P12+P13)/2)</f>
        <v>1.4991966083526167</v>
      </c>
      <c r="U12" s="414"/>
      <c r="V12" s="415"/>
    </row>
    <row r="13" spans="1:26" ht="21.95" customHeight="1">
      <c r="A13" s="417">
        <v>0.50680000000000003</v>
      </c>
      <c r="B13" s="394"/>
      <c r="C13" s="392">
        <v>5.2</v>
      </c>
      <c r="D13" s="392"/>
      <c r="E13" s="392"/>
      <c r="F13" s="392"/>
      <c r="G13" s="392"/>
      <c r="H13" s="392">
        <v>3.9</v>
      </c>
      <c r="I13" s="392"/>
      <c r="J13" s="392"/>
      <c r="K13" s="418">
        <v>0.60465000000000002</v>
      </c>
      <c r="L13" s="418"/>
      <c r="M13" s="418"/>
      <c r="N13" s="418"/>
      <c r="O13" s="418"/>
      <c r="P13" s="414">
        <f>SUM(K13*(C13-H13)/A13)</f>
        <v>1.5509964483030785</v>
      </c>
      <c r="Q13" s="414"/>
      <c r="R13" s="414"/>
      <c r="S13" s="414"/>
      <c r="T13" s="414"/>
      <c r="U13" s="414"/>
      <c r="V13" s="415"/>
      <c r="Y13" s="165">
        <f>Q12-Q13</f>
        <v>0</v>
      </c>
      <c r="Z13" s="166" t="s">
        <v>371</v>
      </c>
    </row>
    <row r="14" spans="1:26" ht="27.95" customHeight="1">
      <c r="A14" s="395" t="s">
        <v>99</v>
      </c>
      <c r="B14" s="396"/>
      <c r="C14" s="397" t="s">
        <v>113</v>
      </c>
      <c r="D14" s="397"/>
      <c r="E14" s="397"/>
      <c r="F14" s="397"/>
      <c r="G14" s="397"/>
      <c r="H14" s="397"/>
      <c r="I14" s="397"/>
      <c r="J14" s="397"/>
      <c r="K14" s="397"/>
      <c r="L14" s="397"/>
      <c r="M14" s="397"/>
      <c r="N14" s="397"/>
      <c r="O14" s="397"/>
      <c r="P14" s="397"/>
      <c r="Q14" s="397"/>
      <c r="R14" s="397"/>
      <c r="S14" s="397"/>
      <c r="T14" s="397"/>
      <c r="U14" s="397"/>
      <c r="V14" s="398"/>
      <c r="Z14" s="167"/>
    </row>
    <row r="15" spans="1:26" ht="20.100000000000001" customHeight="1">
      <c r="A15" s="395" t="s">
        <v>114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6"/>
      <c r="N15" s="396"/>
      <c r="O15" s="396"/>
      <c r="P15" s="396"/>
      <c r="Q15" s="396"/>
      <c r="R15" s="396"/>
      <c r="S15" s="396"/>
      <c r="T15" s="396"/>
      <c r="U15" s="396"/>
      <c r="V15" s="399"/>
      <c r="Z15" s="167"/>
    </row>
    <row r="16" spans="1:26" ht="42.75" customHeight="1">
      <c r="A16" s="395" t="s">
        <v>109</v>
      </c>
      <c r="B16" s="396"/>
      <c r="C16" s="396" t="s">
        <v>115</v>
      </c>
      <c r="D16" s="396"/>
      <c r="E16" s="396"/>
      <c r="F16" s="396"/>
      <c r="G16" s="396"/>
      <c r="H16" s="396"/>
      <c r="I16" s="396" t="s">
        <v>116</v>
      </c>
      <c r="J16" s="396"/>
      <c r="K16" s="396"/>
      <c r="L16" s="396"/>
      <c r="M16" s="396"/>
      <c r="N16" s="396"/>
      <c r="O16" s="396" t="s">
        <v>117</v>
      </c>
      <c r="P16" s="396"/>
      <c r="Q16" s="396"/>
      <c r="R16" s="396"/>
      <c r="S16" s="396"/>
      <c r="T16" s="396" t="s">
        <v>100</v>
      </c>
      <c r="U16" s="396"/>
      <c r="V16" s="399"/>
      <c r="Y16" s="380"/>
      <c r="Z16" s="380"/>
    </row>
    <row r="17" spans="1:26" ht="21.95" customHeight="1">
      <c r="A17" s="408">
        <v>0.50090000000000001</v>
      </c>
      <c r="B17" s="409"/>
      <c r="C17" s="394">
        <v>3.5853999999999999</v>
      </c>
      <c r="D17" s="394"/>
      <c r="E17" s="394"/>
      <c r="F17" s="394"/>
      <c r="G17" s="394"/>
      <c r="H17" s="394"/>
      <c r="I17" s="416">
        <v>0.5</v>
      </c>
      <c r="J17" s="416"/>
      <c r="K17" s="416"/>
      <c r="L17" s="416"/>
      <c r="M17" s="416"/>
      <c r="N17" s="416"/>
      <c r="O17" s="414">
        <f>SUM(C17*I17*0.1/A17)</f>
        <v>0.3578957875823518</v>
      </c>
      <c r="P17" s="414"/>
      <c r="Q17" s="414"/>
      <c r="R17" s="414"/>
      <c r="S17" s="414"/>
      <c r="T17" s="414">
        <f>SUM((O17+O18)/2)</f>
        <v>0.3222206210639032</v>
      </c>
      <c r="U17" s="414"/>
      <c r="V17" s="415"/>
      <c r="Y17" s="168"/>
      <c r="Z17" s="168"/>
    </row>
    <row r="18" spans="1:26" ht="21.95" customHeight="1">
      <c r="A18" s="408">
        <v>0.50049999999999994</v>
      </c>
      <c r="B18" s="409"/>
      <c r="C18" s="394">
        <v>3.5853999999999999</v>
      </c>
      <c r="D18" s="394"/>
      <c r="E18" s="394"/>
      <c r="F18" s="394"/>
      <c r="G18" s="394"/>
      <c r="H18" s="394"/>
      <c r="I18" s="392">
        <v>0.4</v>
      </c>
      <c r="J18" s="392"/>
      <c r="K18" s="392"/>
      <c r="L18" s="392"/>
      <c r="M18" s="392"/>
      <c r="N18" s="392"/>
      <c r="O18" s="414">
        <f>SUM(C18*I18*0.1/A18)</f>
        <v>0.2865454545454546</v>
      </c>
      <c r="P18" s="414"/>
      <c r="Q18" s="414"/>
      <c r="R18" s="414"/>
      <c r="S18" s="414"/>
      <c r="T18" s="414"/>
      <c r="U18" s="414"/>
      <c r="V18" s="415"/>
      <c r="Y18" s="169">
        <f>P17-P18</f>
        <v>0</v>
      </c>
      <c r="Z18" s="170" t="s">
        <v>372</v>
      </c>
    </row>
    <row r="19" spans="1:26" ht="27.95" customHeight="1">
      <c r="A19" s="395" t="s">
        <v>99</v>
      </c>
      <c r="B19" s="396"/>
      <c r="C19" s="397" t="s">
        <v>113</v>
      </c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8"/>
    </row>
    <row r="20" spans="1:26" ht="20.100000000000001" customHeight="1">
      <c r="A20" s="395" t="s">
        <v>118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9"/>
    </row>
    <row r="21" spans="1:26" ht="41.25" customHeight="1">
      <c r="A21" s="395" t="s">
        <v>109</v>
      </c>
      <c r="B21" s="396"/>
      <c r="C21" s="396" t="s">
        <v>119</v>
      </c>
      <c r="D21" s="396"/>
      <c r="E21" s="396"/>
      <c r="F21" s="396"/>
      <c r="G21" s="396"/>
      <c r="H21" s="396" t="s">
        <v>120</v>
      </c>
      <c r="I21" s="396"/>
      <c r="J21" s="396"/>
      <c r="K21" s="396"/>
      <c r="L21" s="396" t="s">
        <v>121</v>
      </c>
      <c r="M21" s="396"/>
      <c r="N21" s="396"/>
      <c r="O21" s="396"/>
      <c r="P21" s="396"/>
      <c r="Q21" s="396" t="s">
        <v>122</v>
      </c>
      <c r="R21" s="396"/>
      <c r="S21" s="396"/>
      <c r="T21" s="396" t="s">
        <v>123</v>
      </c>
      <c r="U21" s="396"/>
      <c r="V21" s="399"/>
      <c r="Y21" s="171"/>
      <c r="Z21" s="172"/>
    </row>
    <row r="22" spans="1:26" ht="21.95" customHeight="1">
      <c r="A22" s="408">
        <v>0.29620000000000002</v>
      </c>
      <c r="B22" s="409"/>
      <c r="C22" s="392">
        <v>2.7</v>
      </c>
      <c r="D22" s="392"/>
      <c r="E22" s="392"/>
      <c r="F22" s="392"/>
      <c r="G22" s="392"/>
      <c r="H22" s="392">
        <v>2.1</v>
      </c>
      <c r="I22" s="392"/>
      <c r="J22" s="392"/>
      <c r="K22" s="392"/>
      <c r="L22" s="394">
        <v>4.7600000000000003E-2</v>
      </c>
      <c r="M22" s="394"/>
      <c r="N22" s="394"/>
      <c r="O22" s="394"/>
      <c r="P22" s="394"/>
      <c r="Q22" s="393">
        <f>SUM(L22*(C22-H22)*0.1/A22)</f>
        <v>9.6421336934503742E-3</v>
      </c>
      <c r="R22" s="393"/>
      <c r="S22" s="393"/>
      <c r="T22" s="410">
        <f>SUM((Q22+Q23)/2)</f>
        <v>1.1157173335909879E-2</v>
      </c>
      <c r="U22" s="410"/>
      <c r="V22" s="411"/>
      <c r="Y22" s="170"/>
      <c r="Z22" s="168" t="s">
        <v>375</v>
      </c>
    </row>
    <row r="23" spans="1:26" ht="21.95" customHeight="1">
      <c r="A23" s="408">
        <v>0.30049999999999999</v>
      </c>
      <c r="B23" s="409"/>
      <c r="C23" s="392">
        <v>2.9</v>
      </c>
      <c r="D23" s="392"/>
      <c r="E23" s="392"/>
      <c r="F23" s="392"/>
      <c r="G23" s="392"/>
      <c r="H23" s="392">
        <v>2.1</v>
      </c>
      <c r="I23" s="392"/>
      <c r="J23" s="392"/>
      <c r="K23" s="392"/>
      <c r="L23" s="394">
        <v>4.7600000000000003E-2</v>
      </c>
      <c r="M23" s="394"/>
      <c r="N23" s="394"/>
      <c r="O23" s="394"/>
      <c r="P23" s="394"/>
      <c r="Q23" s="393">
        <f>SUM(L23*(C23-H23)*0.1/A23)</f>
        <v>1.2672212978369384E-2</v>
      </c>
      <c r="R23" s="393"/>
      <c r="S23" s="393"/>
      <c r="T23" s="412"/>
      <c r="U23" s="412"/>
      <c r="V23" s="413"/>
      <c r="Y23" s="173">
        <f>R22-R23</f>
        <v>0</v>
      </c>
      <c r="Z23" s="170" t="s">
        <v>373</v>
      </c>
    </row>
    <row r="24" spans="1:26" ht="23.25" customHeight="1">
      <c r="A24" s="395" t="s">
        <v>124</v>
      </c>
      <c r="B24" s="396"/>
      <c r="C24" s="396" t="s">
        <v>125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  <c r="V24" s="399"/>
    </row>
    <row r="25" spans="1:26" ht="20.100000000000001" customHeight="1">
      <c r="A25" s="395" t="s">
        <v>126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9"/>
    </row>
    <row r="26" spans="1:26" ht="24.95" customHeight="1">
      <c r="A26" s="395" t="s">
        <v>127</v>
      </c>
      <c r="B26" s="396"/>
      <c r="C26" s="396" t="s">
        <v>180</v>
      </c>
      <c r="D26" s="396"/>
      <c r="E26" s="396"/>
      <c r="F26" s="396"/>
      <c r="G26" s="396" t="s">
        <v>128</v>
      </c>
      <c r="H26" s="396"/>
      <c r="I26" s="396"/>
      <c r="J26" s="396" t="s">
        <v>129</v>
      </c>
      <c r="K26" s="396"/>
      <c r="L26" s="396"/>
      <c r="M26" s="396" t="s">
        <v>130</v>
      </c>
      <c r="N26" s="396"/>
      <c r="O26" s="396"/>
      <c r="P26" s="396"/>
      <c r="Q26" s="396" t="s">
        <v>131</v>
      </c>
      <c r="R26" s="396"/>
      <c r="S26" s="396"/>
      <c r="T26" s="396" t="s">
        <v>132</v>
      </c>
      <c r="U26" s="396"/>
      <c r="V26" s="399"/>
    </row>
    <row r="27" spans="1:26" ht="21" customHeight="1">
      <c r="A27" s="395"/>
      <c r="B27" s="396"/>
      <c r="C27" s="396"/>
      <c r="D27" s="396"/>
      <c r="E27" s="396"/>
      <c r="F27" s="396"/>
      <c r="G27" s="407"/>
      <c r="H27" s="396"/>
      <c r="I27" s="396"/>
      <c r="J27" s="396"/>
      <c r="K27" s="396"/>
      <c r="L27" s="396"/>
      <c r="M27" s="396"/>
      <c r="N27" s="396"/>
      <c r="O27" s="396"/>
      <c r="P27" s="396"/>
      <c r="Q27" s="396"/>
      <c r="R27" s="396"/>
      <c r="S27" s="396"/>
      <c r="T27" s="396"/>
      <c r="U27" s="396"/>
      <c r="V27" s="399"/>
      <c r="Y27" s="168"/>
      <c r="Z27" s="174"/>
    </row>
    <row r="28" spans="1:26" ht="21.95" customHeight="1">
      <c r="A28" s="381">
        <v>0.20050000000000001</v>
      </c>
      <c r="B28" s="382"/>
      <c r="C28" s="383">
        <v>1.0820000000000001</v>
      </c>
      <c r="D28" s="384"/>
      <c r="E28" s="384"/>
      <c r="F28" s="385"/>
      <c r="G28" s="387">
        <v>0.38200000000000001</v>
      </c>
      <c r="H28" s="387"/>
      <c r="I28" s="387"/>
      <c r="J28" s="386">
        <f>SUM(C28*0.1/A28)</f>
        <v>0.53965087281795521</v>
      </c>
      <c r="K28" s="386"/>
      <c r="L28" s="386"/>
      <c r="M28" s="386">
        <f>SUM(G28*0.1/A28)</f>
        <v>0.19052369077306736</v>
      </c>
      <c r="N28" s="386"/>
      <c r="O28" s="386"/>
      <c r="P28" s="386"/>
      <c r="Q28" s="387">
        <f>SUM(J28*0.658+M28)</f>
        <v>0.54561396508728188</v>
      </c>
      <c r="R28" s="387"/>
      <c r="S28" s="387"/>
      <c r="T28" s="388">
        <f>SUM((Q28+Q29)/2)</f>
        <v>0.54440808089611226</v>
      </c>
      <c r="U28" s="388"/>
      <c r="V28" s="389"/>
      <c r="Y28" s="168"/>
      <c r="Z28" s="174"/>
    </row>
    <row r="29" spans="1:26" ht="21.95" customHeight="1">
      <c r="A29" s="381">
        <v>0.20030000000000001</v>
      </c>
      <c r="B29" s="382"/>
      <c r="C29" s="383">
        <v>1.073</v>
      </c>
      <c r="D29" s="384"/>
      <c r="E29" s="384"/>
      <c r="F29" s="385"/>
      <c r="G29" s="387">
        <v>0.38200000000000001</v>
      </c>
      <c r="H29" s="387"/>
      <c r="I29" s="387"/>
      <c r="J29" s="386">
        <f>SUM(C29*0.1/A29)</f>
        <v>0.53569645531702448</v>
      </c>
      <c r="K29" s="386"/>
      <c r="L29" s="386"/>
      <c r="M29" s="386">
        <f>SUM(G29*0.1/A29)</f>
        <v>0.1907139291063405</v>
      </c>
      <c r="N29" s="386"/>
      <c r="O29" s="386"/>
      <c r="P29" s="386"/>
      <c r="Q29" s="387">
        <f>SUM(J29*0.658+M29)</f>
        <v>0.54320219670494263</v>
      </c>
      <c r="R29" s="387"/>
      <c r="S29" s="387"/>
      <c r="T29" s="390"/>
      <c r="U29" s="390"/>
      <c r="V29" s="391"/>
      <c r="Y29" s="175">
        <f>R28-R29</f>
        <v>0</v>
      </c>
      <c r="Z29" s="170" t="s">
        <v>374</v>
      </c>
    </row>
    <row r="30" spans="1:26" ht="27.95" customHeight="1">
      <c r="A30" s="395" t="s">
        <v>99</v>
      </c>
      <c r="B30" s="396"/>
      <c r="C30" s="402" t="s">
        <v>133</v>
      </c>
      <c r="D30" s="402"/>
      <c r="E30" s="402"/>
      <c r="F30" s="402"/>
      <c r="G30" s="402"/>
      <c r="H30" s="402"/>
      <c r="I30" s="402"/>
      <c r="J30" s="402"/>
      <c r="K30" s="402"/>
      <c r="L30" s="402"/>
      <c r="M30" s="402"/>
      <c r="N30" s="402"/>
      <c r="O30" s="402"/>
      <c r="P30" s="402"/>
      <c r="Q30" s="402"/>
      <c r="R30" s="402"/>
      <c r="S30" s="402"/>
      <c r="T30" s="402"/>
      <c r="U30" s="402"/>
      <c r="V30" s="403"/>
    </row>
    <row r="31" spans="1:26" ht="20.25" customHeight="1">
      <c r="A31" s="395" t="s">
        <v>10</v>
      </c>
      <c r="B31" s="396"/>
      <c r="C31" s="396"/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9"/>
    </row>
    <row r="32" spans="1:26" ht="6.75" customHeight="1" thickBot="1">
      <c r="A32" s="404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  <c r="S32" s="405"/>
      <c r="T32" s="405"/>
      <c r="U32" s="405"/>
      <c r="V32" s="406"/>
    </row>
    <row r="33" spans="1:22" ht="20.100000000000001" customHeight="1">
      <c r="A33" s="400" t="s">
        <v>134</v>
      </c>
      <c r="B33" s="400"/>
      <c r="C33" s="400"/>
      <c r="D33" s="400"/>
      <c r="E33" s="400"/>
      <c r="F33" s="400"/>
      <c r="G33" s="400"/>
      <c r="H33" s="400"/>
      <c r="I33" s="400"/>
      <c r="J33" s="400"/>
      <c r="K33" s="400"/>
      <c r="L33" s="400"/>
      <c r="M33" s="400"/>
      <c r="N33" s="400"/>
      <c r="O33" s="400"/>
      <c r="P33" s="400"/>
      <c r="Q33" s="400"/>
      <c r="R33" s="400"/>
      <c r="S33" s="400"/>
      <c r="T33" s="400"/>
      <c r="U33" s="400"/>
      <c r="V33" s="400"/>
    </row>
    <row r="34" spans="1:22" ht="21.75" customHeight="1"/>
  </sheetData>
  <mergeCells count="109">
    <mergeCell ref="A6:E6"/>
    <mergeCell ref="F6:M6"/>
    <mergeCell ref="A7:E7"/>
    <mergeCell ref="F7:M7"/>
    <mergeCell ref="A3:V3"/>
    <mergeCell ref="A5:E5"/>
    <mergeCell ref="F5:M5"/>
    <mergeCell ref="Q1:V1"/>
    <mergeCell ref="A1:K1"/>
    <mergeCell ref="T2:V2"/>
    <mergeCell ref="N4:P4"/>
    <mergeCell ref="N5:P5"/>
    <mergeCell ref="N6:P6"/>
    <mergeCell ref="N7:P7"/>
    <mergeCell ref="Q5:V5"/>
    <mergeCell ref="Q6:V6"/>
    <mergeCell ref="Q7:V7"/>
    <mergeCell ref="Q4:V4"/>
    <mergeCell ref="A10:V10"/>
    <mergeCell ref="A11:B11"/>
    <mergeCell ref="C11:G11"/>
    <mergeCell ref="H11:J11"/>
    <mergeCell ref="K11:O11"/>
    <mergeCell ref="P11:S11"/>
    <mergeCell ref="T11:V11"/>
    <mergeCell ref="A8:E8"/>
    <mergeCell ref="F8:M8"/>
    <mergeCell ref="A9:E9"/>
    <mergeCell ref="F9:V9"/>
    <mergeCell ref="N8:P8"/>
    <mergeCell ref="Q8:V8"/>
    <mergeCell ref="A12:B12"/>
    <mergeCell ref="C12:G12"/>
    <mergeCell ref="H12:J12"/>
    <mergeCell ref="K12:O12"/>
    <mergeCell ref="P12:S12"/>
    <mergeCell ref="T12:V13"/>
    <mergeCell ref="A13:B13"/>
    <mergeCell ref="C13:G13"/>
    <mergeCell ref="H13:J13"/>
    <mergeCell ref="K13:O13"/>
    <mergeCell ref="P13:S13"/>
    <mergeCell ref="T21:V21"/>
    <mergeCell ref="T22:V23"/>
    <mergeCell ref="A14:B14"/>
    <mergeCell ref="C14:V14"/>
    <mergeCell ref="A15:V15"/>
    <mergeCell ref="A16:B16"/>
    <mergeCell ref="C16:H16"/>
    <mergeCell ref="I16:N16"/>
    <mergeCell ref="O16:S16"/>
    <mergeCell ref="T16:V16"/>
    <mergeCell ref="O17:S17"/>
    <mergeCell ref="T17:V18"/>
    <mergeCell ref="O18:S18"/>
    <mergeCell ref="A17:B17"/>
    <mergeCell ref="A18:B18"/>
    <mergeCell ref="C17:H17"/>
    <mergeCell ref="C18:H18"/>
    <mergeCell ref="I17:N17"/>
    <mergeCell ref="I18:N18"/>
    <mergeCell ref="A33:V33"/>
    <mergeCell ref="A4:M4"/>
    <mergeCell ref="A30:B30"/>
    <mergeCell ref="C30:V30"/>
    <mergeCell ref="A31:B32"/>
    <mergeCell ref="C31:V32"/>
    <mergeCell ref="T26:V27"/>
    <mergeCell ref="G28:I28"/>
    <mergeCell ref="J28:L28"/>
    <mergeCell ref="G29:I29"/>
    <mergeCell ref="J29:L29"/>
    <mergeCell ref="A24:B24"/>
    <mergeCell ref="C24:V24"/>
    <mergeCell ref="A25:V25"/>
    <mergeCell ref="A26:B27"/>
    <mergeCell ref="C26:F27"/>
    <mergeCell ref="G26:I27"/>
    <mergeCell ref="J26:L27"/>
    <mergeCell ref="M26:P27"/>
    <mergeCell ref="Q26:S27"/>
    <mergeCell ref="L22:P22"/>
    <mergeCell ref="A22:B22"/>
    <mergeCell ref="A23:B23"/>
    <mergeCell ref="C22:G22"/>
    <mergeCell ref="Y16:Z16"/>
    <mergeCell ref="A28:B28"/>
    <mergeCell ref="A29:B29"/>
    <mergeCell ref="C28:F28"/>
    <mergeCell ref="C29:F29"/>
    <mergeCell ref="M28:P28"/>
    <mergeCell ref="M29:P29"/>
    <mergeCell ref="Q28:S28"/>
    <mergeCell ref="Q29:S29"/>
    <mergeCell ref="T28:V29"/>
    <mergeCell ref="C23:G23"/>
    <mergeCell ref="H22:K22"/>
    <mergeCell ref="H23:K23"/>
    <mergeCell ref="Q22:S22"/>
    <mergeCell ref="Q23:S23"/>
    <mergeCell ref="L23:P23"/>
    <mergeCell ref="A19:B19"/>
    <mergeCell ref="C19:V19"/>
    <mergeCell ref="A20:V20"/>
    <mergeCell ref="A21:B21"/>
    <mergeCell ref="C21:G21"/>
    <mergeCell ref="H21:K21"/>
    <mergeCell ref="L21:P21"/>
    <mergeCell ref="Q21:S21"/>
  </mergeCells>
  <phoneticPr fontId="31" type="noConversion"/>
  <pageMargins left="0.59055118110236215" right="0.39370078740157483" top="0.19685039370078741" bottom="0.39370078740157483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GridLines="0" zoomScaleNormal="100" zoomScaleSheetLayoutView="100" workbookViewId="0">
      <selection activeCell="K42" sqref="K42"/>
    </sheetView>
  </sheetViews>
  <sheetFormatPr defaultRowHeight="14.25"/>
  <cols>
    <col min="1" max="1" width="15" style="118" customWidth="1"/>
    <col min="2" max="2" width="10.875" style="118" customWidth="1"/>
    <col min="3" max="3" width="10" style="118" customWidth="1"/>
    <col min="4" max="4" width="10.875" style="118" customWidth="1"/>
    <col min="5" max="5" width="9.5" style="118" customWidth="1"/>
    <col min="6" max="6" width="8" style="118" customWidth="1"/>
    <col min="7" max="7" width="7.5" style="118" customWidth="1"/>
    <col min="8" max="8" width="6.875" style="118" customWidth="1"/>
    <col min="9" max="9" width="6.25" style="118" customWidth="1"/>
    <col min="10" max="181" width="9" style="118"/>
    <col min="182" max="182" width="18" style="118" customWidth="1"/>
    <col min="183" max="183" width="10.875" style="118" customWidth="1"/>
    <col min="184" max="184" width="10.75" style="118" customWidth="1"/>
    <col min="185" max="185" width="12" style="118" customWidth="1"/>
    <col min="186" max="186" width="10" style="118" customWidth="1"/>
    <col min="187" max="187" width="8" style="118" customWidth="1"/>
    <col min="188" max="188" width="7.5" style="118" customWidth="1"/>
    <col min="189" max="189" width="6.875" style="118" customWidth="1"/>
    <col min="190" max="190" width="6.25" style="118" customWidth="1"/>
    <col min="191" max="437" width="9" style="118"/>
    <col min="438" max="438" width="18" style="118" customWidth="1"/>
    <col min="439" max="439" width="10.875" style="118" customWidth="1"/>
    <col min="440" max="440" width="10.75" style="118" customWidth="1"/>
    <col min="441" max="441" width="12" style="118" customWidth="1"/>
    <col min="442" max="442" width="10" style="118" customWidth="1"/>
    <col min="443" max="443" width="8" style="118" customWidth="1"/>
    <col min="444" max="444" width="7.5" style="118" customWidth="1"/>
    <col min="445" max="445" width="6.875" style="118" customWidth="1"/>
    <col min="446" max="446" width="6.25" style="118" customWidth="1"/>
    <col min="447" max="693" width="9" style="118"/>
    <col min="694" max="694" width="18" style="118" customWidth="1"/>
    <col min="695" max="695" width="10.875" style="118" customWidth="1"/>
    <col min="696" max="696" width="10.75" style="118" customWidth="1"/>
    <col min="697" max="697" width="12" style="118" customWidth="1"/>
    <col min="698" max="698" width="10" style="118" customWidth="1"/>
    <col min="699" max="699" width="8" style="118" customWidth="1"/>
    <col min="700" max="700" width="7.5" style="118" customWidth="1"/>
    <col min="701" max="701" width="6.875" style="118" customWidth="1"/>
    <col min="702" max="702" width="6.25" style="118" customWidth="1"/>
    <col min="703" max="949" width="9" style="118"/>
    <col min="950" max="950" width="18" style="118" customWidth="1"/>
    <col min="951" max="951" width="10.875" style="118" customWidth="1"/>
    <col min="952" max="952" width="10.75" style="118" customWidth="1"/>
    <col min="953" max="953" width="12" style="118" customWidth="1"/>
    <col min="954" max="954" width="10" style="118" customWidth="1"/>
    <col min="955" max="955" width="8" style="118" customWidth="1"/>
    <col min="956" max="956" width="7.5" style="118" customWidth="1"/>
    <col min="957" max="957" width="6.875" style="118" customWidth="1"/>
    <col min="958" max="958" width="6.25" style="118" customWidth="1"/>
    <col min="959" max="1205" width="9" style="118"/>
    <col min="1206" max="1206" width="18" style="118" customWidth="1"/>
    <col min="1207" max="1207" width="10.875" style="118" customWidth="1"/>
    <col min="1208" max="1208" width="10.75" style="118" customWidth="1"/>
    <col min="1209" max="1209" width="12" style="118" customWidth="1"/>
    <col min="1210" max="1210" width="10" style="118" customWidth="1"/>
    <col min="1211" max="1211" width="8" style="118" customWidth="1"/>
    <col min="1212" max="1212" width="7.5" style="118" customWidth="1"/>
    <col min="1213" max="1213" width="6.875" style="118" customWidth="1"/>
    <col min="1214" max="1214" width="6.25" style="118" customWidth="1"/>
    <col min="1215" max="1461" width="9" style="118"/>
    <col min="1462" max="1462" width="18" style="118" customWidth="1"/>
    <col min="1463" max="1463" width="10.875" style="118" customWidth="1"/>
    <col min="1464" max="1464" width="10.75" style="118" customWidth="1"/>
    <col min="1465" max="1465" width="12" style="118" customWidth="1"/>
    <col min="1466" max="1466" width="10" style="118" customWidth="1"/>
    <col min="1467" max="1467" width="8" style="118" customWidth="1"/>
    <col min="1468" max="1468" width="7.5" style="118" customWidth="1"/>
    <col min="1469" max="1469" width="6.875" style="118" customWidth="1"/>
    <col min="1470" max="1470" width="6.25" style="118" customWidth="1"/>
    <col min="1471" max="1717" width="9" style="118"/>
    <col min="1718" max="1718" width="18" style="118" customWidth="1"/>
    <col min="1719" max="1719" width="10.875" style="118" customWidth="1"/>
    <col min="1720" max="1720" width="10.75" style="118" customWidth="1"/>
    <col min="1721" max="1721" width="12" style="118" customWidth="1"/>
    <col min="1722" max="1722" width="10" style="118" customWidth="1"/>
    <col min="1723" max="1723" width="8" style="118" customWidth="1"/>
    <col min="1724" max="1724" width="7.5" style="118" customWidth="1"/>
    <col min="1725" max="1725" width="6.875" style="118" customWidth="1"/>
    <col min="1726" max="1726" width="6.25" style="118" customWidth="1"/>
    <col min="1727" max="1973" width="9" style="118"/>
    <col min="1974" max="1974" width="18" style="118" customWidth="1"/>
    <col min="1975" max="1975" width="10.875" style="118" customWidth="1"/>
    <col min="1976" max="1976" width="10.75" style="118" customWidth="1"/>
    <col min="1977" max="1977" width="12" style="118" customWidth="1"/>
    <col min="1978" max="1978" width="10" style="118" customWidth="1"/>
    <col min="1979" max="1979" width="8" style="118" customWidth="1"/>
    <col min="1980" max="1980" width="7.5" style="118" customWidth="1"/>
    <col min="1981" max="1981" width="6.875" style="118" customWidth="1"/>
    <col min="1982" max="1982" width="6.25" style="118" customWidth="1"/>
    <col min="1983" max="2229" width="9" style="118"/>
    <col min="2230" max="2230" width="18" style="118" customWidth="1"/>
    <col min="2231" max="2231" width="10.875" style="118" customWidth="1"/>
    <col min="2232" max="2232" width="10.75" style="118" customWidth="1"/>
    <col min="2233" max="2233" width="12" style="118" customWidth="1"/>
    <col min="2234" max="2234" width="10" style="118" customWidth="1"/>
    <col min="2235" max="2235" width="8" style="118" customWidth="1"/>
    <col min="2236" max="2236" width="7.5" style="118" customWidth="1"/>
    <col min="2237" max="2237" width="6.875" style="118" customWidth="1"/>
    <col min="2238" max="2238" width="6.25" style="118" customWidth="1"/>
    <col min="2239" max="2485" width="9" style="118"/>
    <col min="2486" max="2486" width="18" style="118" customWidth="1"/>
    <col min="2487" max="2487" width="10.875" style="118" customWidth="1"/>
    <col min="2488" max="2488" width="10.75" style="118" customWidth="1"/>
    <col min="2489" max="2489" width="12" style="118" customWidth="1"/>
    <col min="2490" max="2490" width="10" style="118" customWidth="1"/>
    <col min="2491" max="2491" width="8" style="118" customWidth="1"/>
    <col min="2492" max="2492" width="7.5" style="118" customWidth="1"/>
    <col min="2493" max="2493" width="6.875" style="118" customWidth="1"/>
    <col min="2494" max="2494" width="6.25" style="118" customWidth="1"/>
    <col min="2495" max="2741" width="9" style="118"/>
    <col min="2742" max="2742" width="18" style="118" customWidth="1"/>
    <col min="2743" max="2743" width="10.875" style="118" customWidth="1"/>
    <col min="2744" max="2744" width="10.75" style="118" customWidth="1"/>
    <col min="2745" max="2745" width="12" style="118" customWidth="1"/>
    <col min="2746" max="2746" width="10" style="118" customWidth="1"/>
    <col min="2747" max="2747" width="8" style="118" customWidth="1"/>
    <col min="2748" max="2748" width="7.5" style="118" customWidth="1"/>
    <col min="2749" max="2749" width="6.875" style="118" customWidth="1"/>
    <col min="2750" max="2750" width="6.25" style="118" customWidth="1"/>
    <col min="2751" max="2997" width="9" style="118"/>
    <col min="2998" max="2998" width="18" style="118" customWidth="1"/>
    <col min="2999" max="2999" width="10.875" style="118" customWidth="1"/>
    <col min="3000" max="3000" width="10.75" style="118" customWidth="1"/>
    <col min="3001" max="3001" width="12" style="118" customWidth="1"/>
    <col min="3002" max="3002" width="10" style="118" customWidth="1"/>
    <col min="3003" max="3003" width="8" style="118" customWidth="1"/>
    <col min="3004" max="3004" width="7.5" style="118" customWidth="1"/>
    <col min="3005" max="3005" width="6.875" style="118" customWidth="1"/>
    <col min="3006" max="3006" width="6.25" style="118" customWidth="1"/>
    <col min="3007" max="3253" width="9" style="118"/>
    <col min="3254" max="3254" width="18" style="118" customWidth="1"/>
    <col min="3255" max="3255" width="10.875" style="118" customWidth="1"/>
    <col min="3256" max="3256" width="10.75" style="118" customWidth="1"/>
    <col min="3257" max="3257" width="12" style="118" customWidth="1"/>
    <col min="3258" max="3258" width="10" style="118" customWidth="1"/>
    <col min="3259" max="3259" width="8" style="118" customWidth="1"/>
    <col min="3260" max="3260" width="7.5" style="118" customWidth="1"/>
    <col min="3261" max="3261" width="6.875" style="118" customWidth="1"/>
    <col min="3262" max="3262" width="6.25" style="118" customWidth="1"/>
    <col min="3263" max="3509" width="9" style="118"/>
    <col min="3510" max="3510" width="18" style="118" customWidth="1"/>
    <col min="3511" max="3511" width="10.875" style="118" customWidth="1"/>
    <col min="3512" max="3512" width="10.75" style="118" customWidth="1"/>
    <col min="3513" max="3513" width="12" style="118" customWidth="1"/>
    <col min="3514" max="3514" width="10" style="118" customWidth="1"/>
    <col min="3515" max="3515" width="8" style="118" customWidth="1"/>
    <col min="3516" max="3516" width="7.5" style="118" customWidth="1"/>
    <col min="3517" max="3517" width="6.875" style="118" customWidth="1"/>
    <col min="3518" max="3518" width="6.25" style="118" customWidth="1"/>
    <col min="3519" max="3765" width="9" style="118"/>
    <col min="3766" max="3766" width="18" style="118" customWidth="1"/>
    <col min="3767" max="3767" width="10.875" style="118" customWidth="1"/>
    <col min="3768" max="3768" width="10.75" style="118" customWidth="1"/>
    <col min="3769" max="3769" width="12" style="118" customWidth="1"/>
    <col min="3770" max="3770" width="10" style="118" customWidth="1"/>
    <col min="3771" max="3771" width="8" style="118" customWidth="1"/>
    <col min="3772" max="3772" width="7.5" style="118" customWidth="1"/>
    <col min="3773" max="3773" width="6.875" style="118" customWidth="1"/>
    <col min="3774" max="3774" width="6.25" style="118" customWidth="1"/>
    <col min="3775" max="4021" width="9" style="118"/>
    <col min="4022" max="4022" width="18" style="118" customWidth="1"/>
    <col min="4023" max="4023" width="10.875" style="118" customWidth="1"/>
    <col min="4024" max="4024" width="10.75" style="118" customWidth="1"/>
    <col min="4025" max="4025" width="12" style="118" customWidth="1"/>
    <col min="4026" max="4026" width="10" style="118" customWidth="1"/>
    <col min="4027" max="4027" width="8" style="118" customWidth="1"/>
    <col min="4028" max="4028" width="7.5" style="118" customWidth="1"/>
    <col min="4029" max="4029" width="6.875" style="118" customWidth="1"/>
    <col min="4030" max="4030" width="6.25" style="118" customWidth="1"/>
    <col min="4031" max="4277" width="9" style="118"/>
    <col min="4278" max="4278" width="18" style="118" customWidth="1"/>
    <col min="4279" max="4279" width="10.875" style="118" customWidth="1"/>
    <col min="4280" max="4280" width="10.75" style="118" customWidth="1"/>
    <col min="4281" max="4281" width="12" style="118" customWidth="1"/>
    <col min="4282" max="4282" width="10" style="118" customWidth="1"/>
    <col min="4283" max="4283" width="8" style="118" customWidth="1"/>
    <col min="4284" max="4284" width="7.5" style="118" customWidth="1"/>
    <col min="4285" max="4285" width="6.875" style="118" customWidth="1"/>
    <col min="4286" max="4286" width="6.25" style="118" customWidth="1"/>
    <col min="4287" max="4533" width="9" style="118"/>
    <col min="4534" max="4534" width="18" style="118" customWidth="1"/>
    <col min="4535" max="4535" width="10.875" style="118" customWidth="1"/>
    <col min="4536" max="4536" width="10.75" style="118" customWidth="1"/>
    <col min="4537" max="4537" width="12" style="118" customWidth="1"/>
    <col min="4538" max="4538" width="10" style="118" customWidth="1"/>
    <col min="4539" max="4539" width="8" style="118" customWidth="1"/>
    <col min="4540" max="4540" width="7.5" style="118" customWidth="1"/>
    <col min="4541" max="4541" width="6.875" style="118" customWidth="1"/>
    <col min="4542" max="4542" width="6.25" style="118" customWidth="1"/>
    <col min="4543" max="4789" width="9" style="118"/>
    <col min="4790" max="4790" width="18" style="118" customWidth="1"/>
    <col min="4791" max="4791" width="10.875" style="118" customWidth="1"/>
    <col min="4792" max="4792" width="10.75" style="118" customWidth="1"/>
    <col min="4793" max="4793" width="12" style="118" customWidth="1"/>
    <col min="4794" max="4794" width="10" style="118" customWidth="1"/>
    <col min="4795" max="4795" width="8" style="118" customWidth="1"/>
    <col min="4796" max="4796" width="7.5" style="118" customWidth="1"/>
    <col min="4797" max="4797" width="6.875" style="118" customWidth="1"/>
    <col min="4798" max="4798" width="6.25" style="118" customWidth="1"/>
    <col min="4799" max="5045" width="9" style="118"/>
    <col min="5046" max="5046" width="18" style="118" customWidth="1"/>
    <col min="5047" max="5047" width="10.875" style="118" customWidth="1"/>
    <col min="5048" max="5048" width="10.75" style="118" customWidth="1"/>
    <col min="5049" max="5049" width="12" style="118" customWidth="1"/>
    <col min="5050" max="5050" width="10" style="118" customWidth="1"/>
    <col min="5051" max="5051" width="8" style="118" customWidth="1"/>
    <col min="5052" max="5052" width="7.5" style="118" customWidth="1"/>
    <col min="5053" max="5053" width="6.875" style="118" customWidth="1"/>
    <col min="5054" max="5054" width="6.25" style="118" customWidth="1"/>
    <col min="5055" max="5301" width="9" style="118"/>
    <col min="5302" max="5302" width="18" style="118" customWidth="1"/>
    <col min="5303" max="5303" width="10.875" style="118" customWidth="1"/>
    <col min="5304" max="5304" width="10.75" style="118" customWidth="1"/>
    <col min="5305" max="5305" width="12" style="118" customWidth="1"/>
    <col min="5306" max="5306" width="10" style="118" customWidth="1"/>
    <col min="5307" max="5307" width="8" style="118" customWidth="1"/>
    <col min="5308" max="5308" width="7.5" style="118" customWidth="1"/>
    <col min="5309" max="5309" width="6.875" style="118" customWidth="1"/>
    <col min="5310" max="5310" width="6.25" style="118" customWidth="1"/>
    <col min="5311" max="5557" width="9" style="118"/>
    <col min="5558" max="5558" width="18" style="118" customWidth="1"/>
    <col min="5559" max="5559" width="10.875" style="118" customWidth="1"/>
    <col min="5560" max="5560" width="10.75" style="118" customWidth="1"/>
    <col min="5561" max="5561" width="12" style="118" customWidth="1"/>
    <col min="5562" max="5562" width="10" style="118" customWidth="1"/>
    <col min="5563" max="5563" width="8" style="118" customWidth="1"/>
    <col min="5564" max="5564" width="7.5" style="118" customWidth="1"/>
    <col min="5565" max="5565" width="6.875" style="118" customWidth="1"/>
    <col min="5566" max="5566" width="6.25" style="118" customWidth="1"/>
    <col min="5567" max="5813" width="9" style="118"/>
    <col min="5814" max="5814" width="18" style="118" customWidth="1"/>
    <col min="5815" max="5815" width="10.875" style="118" customWidth="1"/>
    <col min="5816" max="5816" width="10.75" style="118" customWidth="1"/>
    <col min="5817" max="5817" width="12" style="118" customWidth="1"/>
    <col min="5818" max="5818" width="10" style="118" customWidth="1"/>
    <col min="5819" max="5819" width="8" style="118" customWidth="1"/>
    <col min="5820" max="5820" width="7.5" style="118" customWidth="1"/>
    <col min="5821" max="5821" width="6.875" style="118" customWidth="1"/>
    <col min="5822" max="5822" width="6.25" style="118" customWidth="1"/>
    <col min="5823" max="6069" width="9" style="118"/>
    <col min="6070" max="6070" width="18" style="118" customWidth="1"/>
    <col min="6071" max="6071" width="10.875" style="118" customWidth="1"/>
    <col min="6072" max="6072" width="10.75" style="118" customWidth="1"/>
    <col min="6073" max="6073" width="12" style="118" customWidth="1"/>
    <col min="6074" max="6074" width="10" style="118" customWidth="1"/>
    <col min="6075" max="6075" width="8" style="118" customWidth="1"/>
    <col min="6076" max="6076" width="7.5" style="118" customWidth="1"/>
    <col min="6077" max="6077" width="6.875" style="118" customWidth="1"/>
    <col min="6078" max="6078" width="6.25" style="118" customWidth="1"/>
    <col min="6079" max="6325" width="9" style="118"/>
    <col min="6326" max="6326" width="18" style="118" customWidth="1"/>
    <col min="6327" max="6327" width="10.875" style="118" customWidth="1"/>
    <col min="6328" max="6328" width="10.75" style="118" customWidth="1"/>
    <col min="6329" max="6329" width="12" style="118" customWidth="1"/>
    <col min="6330" max="6330" width="10" style="118" customWidth="1"/>
    <col min="6331" max="6331" width="8" style="118" customWidth="1"/>
    <col min="6332" max="6332" width="7.5" style="118" customWidth="1"/>
    <col min="6333" max="6333" width="6.875" style="118" customWidth="1"/>
    <col min="6334" max="6334" width="6.25" style="118" customWidth="1"/>
    <col min="6335" max="6581" width="9" style="118"/>
    <col min="6582" max="6582" width="18" style="118" customWidth="1"/>
    <col min="6583" max="6583" width="10.875" style="118" customWidth="1"/>
    <col min="6584" max="6584" width="10.75" style="118" customWidth="1"/>
    <col min="6585" max="6585" width="12" style="118" customWidth="1"/>
    <col min="6586" max="6586" width="10" style="118" customWidth="1"/>
    <col min="6587" max="6587" width="8" style="118" customWidth="1"/>
    <col min="6588" max="6588" width="7.5" style="118" customWidth="1"/>
    <col min="6589" max="6589" width="6.875" style="118" customWidth="1"/>
    <col min="6590" max="6590" width="6.25" style="118" customWidth="1"/>
    <col min="6591" max="6837" width="9" style="118"/>
    <col min="6838" max="6838" width="18" style="118" customWidth="1"/>
    <col min="6839" max="6839" width="10.875" style="118" customWidth="1"/>
    <col min="6840" max="6840" width="10.75" style="118" customWidth="1"/>
    <col min="6841" max="6841" width="12" style="118" customWidth="1"/>
    <col min="6842" max="6842" width="10" style="118" customWidth="1"/>
    <col min="6843" max="6843" width="8" style="118" customWidth="1"/>
    <col min="6844" max="6844" width="7.5" style="118" customWidth="1"/>
    <col min="6845" max="6845" width="6.875" style="118" customWidth="1"/>
    <col min="6846" max="6846" width="6.25" style="118" customWidth="1"/>
    <col min="6847" max="7093" width="9" style="118"/>
    <col min="7094" max="7094" width="18" style="118" customWidth="1"/>
    <col min="7095" max="7095" width="10.875" style="118" customWidth="1"/>
    <col min="7096" max="7096" width="10.75" style="118" customWidth="1"/>
    <col min="7097" max="7097" width="12" style="118" customWidth="1"/>
    <col min="7098" max="7098" width="10" style="118" customWidth="1"/>
    <col min="7099" max="7099" width="8" style="118" customWidth="1"/>
    <col min="7100" max="7100" width="7.5" style="118" customWidth="1"/>
    <col min="7101" max="7101" width="6.875" style="118" customWidth="1"/>
    <col min="7102" max="7102" width="6.25" style="118" customWidth="1"/>
    <col min="7103" max="7349" width="9" style="118"/>
    <col min="7350" max="7350" width="18" style="118" customWidth="1"/>
    <col min="7351" max="7351" width="10.875" style="118" customWidth="1"/>
    <col min="7352" max="7352" width="10.75" style="118" customWidth="1"/>
    <col min="7353" max="7353" width="12" style="118" customWidth="1"/>
    <col min="7354" max="7354" width="10" style="118" customWidth="1"/>
    <col min="7355" max="7355" width="8" style="118" customWidth="1"/>
    <col min="7356" max="7356" width="7.5" style="118" customWidth="1"/>
    <col min="7357" max="7357" width="6.875" style="118" customWidth="1"/>
    <col min="7358" max="7358" width="6.25" style="118" customWidth="1"/>
    <col min="7359" max="7605" width="9" style="118"/>
    <col min="7606" max="7606" width="18" style="118" customWidth="1"/>
    <col min="7607" max="7607" width="10.875" style="118" customWidth="1"/>
    <col min="7608" max="7608" width="10.75" style="118" customWidth="1"/>
    <col min="7609" max="7609" width="12" style="118" customWidth="1"/>
    <col min="7610" max="7610" width="10" style="118" customWidth="1"/>
    <col min="7611" max="7611" width="8" style="118" customWidth="1"/>
    <col min="7612" max="7612" width="7.5" style="118" customWidth="1"/>
    <col min="7613" max="7613" width="6.875" style="118" customWidth="1"/>
    <col min="7614" max="7614" width="6.25" style="118" customWidth="1"/>
    <col min="7615" max="7861" width="9" style="118"/>
    <col min="7862" max="7862" width="18" style="118" customWidth="1"/>
    <col min="7863" max="7863" width="10.875" style="118" customWidth="1"/>
    <col min="7864" max="7864" width="10.75" style="118" customWidth="1"/>
    <col min="7865" max="7865" width="12" style="118" customWidth="1"/>
    <col min="7866" max="7866" width="10" style="118" customWidth="1"/>
    <col min="7867" max="7867" width="8" style="118" customWidth="1"/>
    <col min="7868" max="7868" width="7.5" style="118" customWidth="1"/>
    <col min="7869" max="7869" width="6.875" style="118" customWidth="1"/>
    <col min="7870" max="7870" width="6.25" style="118" customWidth="1"/>
    <col min="7871" max="8117" width="9" style="118"/>
    <col min="8118" max="8118" width="18" style="118" customWidth="1"/>
    <col min="8119" max="8119" width="10.875" style="118" customWidth="1"/>
    <col min="8120" max="8120" width="10.75" style="118" customWidth="1"/>
    <col min="8121" max="8121" width="12" style="118" customWidth="1"/>
    <col min="8122" max="8122" width="10" style="118" customWidth="1"/>
    <col min="8123" max="8123" width="8" style="118" customWidth="1"/>
    <col min="8124" max="8124" width="7.5" style="118" customWidth="1"/>
    <col min="8125" max="8125" width="6.875" style="118" customWidth="1"/>
    <col min="8126" max="8126" width="6.25" style="118" customWidth="1"/>
    <col min="8127" max="8373" width="9" style="118"/>
    <col min="8374" max="8374" width="18" style="118" customWidth="1"/>
    <col min="8375" max="8375" width="10.875" style="118" customWidth="1"/>
    <col min="8376" max="8376" width="10.75" style="118" customWidth="1"/>
    <col min="8377" max="8377" width="12" style="118" customWidth="1"/>
    <col min="8378" max="8378" width="10" style="118" customWidth="1"/>
    <col min="8379" max="8379" width="8" style="118" customWidth="1"/>
    <col min="8380" max="8380" width="7.5" style="118" customWidth="1"/>
    <col min="8381" max="8381" width="6.875" style="118" customWidth="1"/>
    <col min="8382" max="8382" width="6.25" style="118" customWidth="1"/>
    <col min="8383" max="8629" width="9" style="118"/>
    <col min="8630" max="8630" width="18" style="118" customWidth="1"/>
    <col min="8631" max="8631" width="10.875" style="118" customWidth="1"/>
    <col min="8632" max="8632" width="10.75" style="118" customWidth="1"/>
    <col min="8633" max="8633" width="12" style="118" customWidth="1"/>
    <col min="8634" max="8634" width="10" style="118" customWidth="1"/>
    <col min="8635" max="8635" width="8" style="118" customWidth="1"/>
    <col min="8636" max="8636" width="7.5" style="118" customWidth="1"/>
    <col min="8637" max="8637" width="6.875" style="118" customWidth="1"/>
    <col min="8638" max="8638" width="6.25" style="118" customWidth="1"/>
    <col min="8639" max="8885" width="9" style="118"/>
    <col min="8886" max="8886" width="18" style="118" customWidth="1"/>
    <col min="8887" max="8887" width="10.875" style="118" customWidth="1"/>
    <col min="8888" max="8888" width="10.75" style="118" customWidth="1"/>
    <col min="8889" max="8889" width="12" style="118" customWidth="1"/>
    <col min="8890" max="8890" width="10" style="118" customWidth="1"/>
    <col min="8891" max="8891" width="8" style="118" customWidth="1"/>
    <col min="8892" max="8892" width="7.5" style="118" customWidth="1"/>
    <col min="8893" max="8893" width="6.875" style="118" customWidth="1"/>
    <col min="8894" max="8894" width="6.25" style="118" customWidth="1"/>
    <col min="8895" max="9141" width="9" style="118"/>
    <col min="9142" max="9142" width="18" style="118" customWidth="1"/>
    <col min="9143" max="9143" width="10.875" style="118" customWidth="1"/>
    <col min="9144" max="9144" width="10.75" style="118" customWidth="1"/>
    <col min="9145" max="9145" width="12" style="118" customWidth="1"/>
    <col min="9146" max="9146" width="10" style="118" customWidth="1"/>
    <col min="9147" max="9147" width="8" style="118" customWidth="1"/>
    <col min="9148" max="9148" width="7.5" style="118" customWidth="1"/>
    <col min="9149" max="9149" width="6.875" style="118" customWidth="1"/>
    <col min="9150" max="9150" width="6.25" style="118" customWidth="1"/>
    <col min="9151" max="9397" width="9" style="118"/>
    <col min="9398" max="9398" width="18" style="118" customWidth="1"/>
    <col min="9399" max="9399" width="10.875" style="118" customWidth="1"/>
    <col min="9400" max="9400" width="10.75" style="118" customWidth="1"/>
    <col min="9401" max="9401" width="12" style="118" customWidth="1"/>
    <col min="9402" max="9402" width="10" style="118" customWidth="1"/>
    <col min="9403" max="9403" width="8" style="118" customWidth="1"/>
    <col min="9404" max="9404" width="7.5" style="118" customWidth="1"/>
    <col min="9405" max="9405" width="6.875" style="118" customWidth="1"/>
    <col min="9406" max="9406" width="6.25" style="118" customWidth="1"/>
    <col min="9407" max="9653" width="9" style="118"/>
    <col min="9654" max="9654" width="18" style="118" customWidth="1"/>
    <col min="9655" max="9655" width="10.875" style="118" customWidth="1"/>
    <col min="9656" max="9656" width="10.75" style="118" customWidth="1"/>
    <col min="9657" max="9657" width="12" style="118" customWidth="1"/>
    <col min="9658" max="9658" width="10" style="118" customWidth="1"/>
    <col min="9659" max="9659" width="8" style="118" customWidth="1"/>
    <col min="9660" max="9660" width="7.5" style="118" customWidth="1"/>
    <col min="9661" max="9661" width="6.875" style="118" customWidth="1"/>
    <col min="9662" max="9662" width="6.25" style="118" customWidth="1"/>
    <col min="9663" max="9909" width="9" style="118"/>
    <col min="9910" max="9910" width="18" style="118" customWidth="1"/>
    <col min="9911" max="9911" width="10.875" style="118" customWidth="1"/>
    <col min="9912" max="9912" width="10.75" style="118" customWidth="1"/>
    <col min="9913" max="9913" width="12" style="118" customWidth="1"/>
    <col min="9914" max="9914" width="10" style="118" customWidth="1"/>
    <col min="9915" max="9915" width="8" style="118" customWidth="1"/>
    <col min="9916" max="9916" width="7.5" style="118" customWidth="1"/>
    <col min="9917" max="9917" width="6.875" style="118" customWidth="1"/>
    <col min="9918" max="9918" width="6.25" style="118" customWidth="1"/>
    <col min="9919" max="10165" width="9" style="118"/>
    <col min="10166" max="10166" width="18" style="118" customWidth="1"/>
    <col min="10167" max="10167" width="10.875" style="118" customWidth="1"/>
    <col min="10168" max="10168" width="10.75" style="118" customWidth="1"/>
    <col min="10169" max="10169" width="12" style="118" customWidth="1"/>
    <col min="10170" max="10170" width="10" style="118" customWidth="1"/>
    <col min="10171" max="10171" width="8" style="118" customWidth="1"/>
    <col min="10172" max="10172" width="7.5" style="118" customWidth="1"/>
    <col min="10173" max="10173" width="6.875" style="118" customWidth="1"/>
    <col min="10174" max="10174" width="6.25" style="118" customWidth="1"/>
    <col min="10175" max="10421" width="9" style="118"/>
    <col min="10422" max="10422" width="18" style="118" customWidth="1"/>
    <col min="10423" max="10423" width="10.875" style="118" customWidth="1"/>
    <col min="10424" max="10424" width="10.75" style="118" customWidth="1"/>
    <col min="10425" max="10425" width="12" style="118" customWidth="1"/>
    <col min="10426" max="10426" width="10" style="118" customWidth="1"/>
    <col min="10427" max="10427" width="8" style="118" customWidth="1"/>
    <col min="10428" max="10428" width="7.5" style="118" customWidth="1"/>
    <col min="10429" max="10429" width="6.875" style="118" customWidth="1"/>
    <col min="10430" max="10430" width="6.25" style="118" customWidth="1"/>
    <col min="10431" max="10677" width="9" style="118"/>
    <col min="10678" max="10678" width="18" style="118" customWidth="1"/>
    <col min="10679" max="10679" width="10.875" style="118" customWidth="1"/>
    <col min="10680" max="10680" width="10.75" style="118" customWidth="1"/>
    <col min="10681" max="10681" width="12" style="118" customWidth="1"/>
    <col min="10682" max="10682" width="10" style="118" customWidth="1"/>
    <col min="10683" max="10683" width="8" style="118" customWidth="1"/>
    <col min="10684" max="10684" width="7.5" style="118" customWidth="1"/>
    <col min="10685" max="10685" width="6.875" style="118" customWidth="1"/>
    <col min="10686" max="10686" width="6.25" style="118" customWidth="1"/>
    <col min="10687" max="10933" width="9" style="118"/>
    <col min="10934" max="10934" width="18" style="118" customWidth="1"/>
    <col min="10935" max="10935" width="10.875" style="118" customWidth="1"/>
    <col min="10936" max="10936" width="10.75" style="118" customWidth="1"/>
    <col min="10937" max="10937" width="12" style="118" customWidth="1"/>
    <col min="10938" max="10938" width="10" style="118" customWidth="1"/>
    <col min="10939" max="10939" width="8" style="118" customWidth="1"/>
    <col min="10940" max="10940" width="7.5" style="118" customWidth="1"/>
    <col min="10941" max="10941" width="6.875" style="118" customWidth="1"/>
    <col min="10942" max="10942" width="6.25" style="118" customWidth="1"/>
    <col min="10943" max="11189" width="9" style="118"/>
    <col min="11190" max="11190" width="18" style="118" customWidth="1"/>
    <col min="11191" max="11191" width="10.875" style="118" customWidth="1"/>
    <col min="11192" max="11192" width="10.75" style="118" customWidth="1"/>
    <col min="11193" max="11193" width="12" style="118" customWidth="1"/>
    <col min="11194" max="11194" width="10" style="118" customWidth="1"/>
    <col min="11195" max="11195" width="8" style="118" customWidth="1"/>
    <col min="11196" max="11196" width="7.5" style="118" customWidth="1"/>
    <col min="11197" max="11197" width="6.875" style="118" customWidth="1"/>
    <col min="11198" max="11198" width="6.25" style="118" customWidth="1"/>
    <col min="11199" max="11445" width="9" style="118"/>
    <col min="11446" max="11446" width="18" style="118" customWidth="1"/>
    <col min="11447" max="11447" width="10.875" style="118" customWidth="1"/>
    <col min="11448" max="11448" width="10.75" style="118" customWidth="1"/>
    <col min="11449" max="11449" width="12" style="118" customWidth="1"/>
    <col min="11450" max="11450" width="10" style="118" customWidth="1"/>
    <col min="11451" max="11451" width="8" style="118" customWidth="1"/>
    <col min="11452" max="11452" width="7.5" style="118" customWidth="1"/>
    <col min="11453" max="11453" width="6.875" style="118" customWidth="1"/>
    <col min="11454" max="11454" width="6.25" style="118" customWidth="1"/>
    <col min="11455" max="11701" width="9" style="118"/>
    <col min="11702" max="11702" width="18" style="118" customWidth="1"/>
    <col min="11703" max="11703" width="10.875" style="118" customWidth="1"/>
    <col min="11704" max="11704" width="10.75" style="118" customWidth="1"/>
    <col min="11705" max="11705" width="12" style="118" customWidth="1"/>
    <col min="11706" max="11706" width="10" style="118" customWidth="1"/>
    <col min="11707" max="11707" width="8" style="118" customWidth="1"/>
    <col min="11708" max="11708" width="7.5" style="118" customWidth="1"/>
    <col min="11709" max="11709" width="6.875" style="118" customWidth="1"/>
    <col min="11710" max="11710" width="6.25" style="118" customWidth="1"/>
    <col min="11711" max="11957" width="9" style="118"/>
    <col min="11958" max="11958" width="18" style="118" customWidth="1"/>
    <col min="11959" max="11959" width="10.875" style="118" customWidth="1"/>
    <col min="11960" max="11960" width="10.75" style="118" customWidth="1"/>
    <col min="11961" max="11961" width="12" style="118" customWidth="1"/>
    <col min="11962" max="11962" width="10" style="118" customWidth="1"/>
    <col min="11963" max="11963" width="8" style="118" customWidth="1"/>
    <col min="11964" max="11964" width="7.5" style="118" customWidth="1"/>
    <col min="11965" max="11965" width="6.875" style="118" customWidth="1"/>
    <col min="11966" max="11966" width="6.25" style="118" customWidth="1"/>
    <col min="11967" max="12213" width="9" style="118"/>
    <col min="12214" max="12214" width="18" style="118" customWidth="1"/>
    <col min="12215" max="12215" width="10.875" style="118" customWidth="1"/>
    <col min="12216" max="12216" width="10.75" style="118" customWidth="1"/>
    <col min="12217" max="12217" width="12" style="118" customWidth="1"/>
    <col min="12218" max="12218" width="10" style="118" customWidth="1"/>
    <col min="12219" max="12219" width="8" style="118" customWidth="1"/>
    <col min="12220" max="12220" width="7.5" style="118" customWidth="1"/>
    <col min="12221" max="12221" width="6.875" style="118" customWidth="1"/>
    <col min="12222" max="12222" width="6.25" style="118" customWidth="1"/>
    <col min="12223" max="12469" width="9" style="118"/>
    <col min="12470" max="12470" width="18" style="118" customWidth="1"/>
    <col min="12471" max="12471" width="10.875" style="118" customWidth="1"/>
    <col min="12472" max="12472" width="10.75" style="118" customWidth="1"/>
    <col min="12473" max="12473" width="12" style="118" customWidth="1"/>
    <col min="12474" max="12474" width="10" style="118" customWidth="1"/>
    <col min="12475" max="12475" width="8" style="118" customWidth="1"/>
    <col min="12476" max="12476" width="7.5" style="118" customWidth="1"/>
    <col min="12477" max="12477" width="6.875" style="118" customWidth="1"/>
    <col min="12478" max="12478" width="6.25" style="118" customWidth="1"/>
    <col min="12479" max="12725" width="9" style="118"/>
    <col min="12726" max="12726" width="18" style="118" customWidth="1"/>
    <col min="12727" max="12727" width="10.875" style="118" customWidth="1"/>
    <col min="12728" max="12728" width="10.75" style="118" customWidth="1"/>
    <col min="12729" max="12729" width="12" style="118" customWidth="1"/>
    <col min="12730" max="12730" width="10" style="118" customWidth="1"/>
    <col min="12731" max="12731" width="8" style="118" customWidth="1"/>
    <col min="12732" max="12732" width="7.5" style="118" customWidth="1"/>
    <col min="12733" max="12733" width="6.875" style="118" customWidth="1"/>
    <col min="12734" max="12734" width="6.25" style="118" customWidth="1"/>
    <col min="12735" max="12981" width="9" style="118"/>
    <col min="12982" max="12982" width="18" style="118" customWidth="1"/>
    <col min="12983" max="12983" width="10.875" style="118" customWidth="1"/>
    <col min="12984" max="12984" width="10.75" style="118" customWidth="1"/>
    <col min="12985" max="12985" width="12" style="118" customWidth="1"/>
    <col min="12986" max="12986" width="10" style="118" customWidth="1"/>
    <col min="12987" max="12987" width="8" style="118" customWidth="1"/>
    <col min="12988" max="12988" width="7.5" style="118" customWidth="1"/>
    <col min="12989" max="12989" width="6.875" style="118" customWidth="1"/>
    <col min="12990" max="12990" width="6.25" style="118" customWidth="1"/>
    <col min="12991" max="13237" width="9" style="118"/>
    <col min="13238" max="13238" width="18" style="118" customWidth="1"/>
    <col min="13239" max="13239" width="10.875" style="118" customWidth="1"/>
    <col min="13240" max="13240" width="10.75" style="118" customWidth="1"/>
    <col min="13241" max="13241" width="12" style="118" customWidth="1"/>
    <col min="13242" max="13242" width="10" style="118" customWidth="1"/>
    <col min="13243" max="13243" width="8" style="118" customWidth="1"/>
    <col min="13244" max="13244" width="7.5" style="118" customWidth="1"/>
    <col min="13245" max="13245" width="6.875" style="118" customWidth="1"/>
    <col min="13246" max="13246" width="6.25" style="118" customWidth="1"/>
    <col min="13247" max="13493" width="9" style="118"/>
    <col min="13494" max="13494" width="18" style="118" customWidth="1"/>
    <col min="13495" max="13495" width="10.875" style="118" customWidth="1"/>
    <col min="13496" max="13496" width="10.75" style="118" customWidth="1"/>
    <col min="13497" max="13497" width="12" style="118" customWidth="1"/>
    <col min="13498" max="13498" width="10" style="118" customWidth="1"/>
    <col min="13499" max="13499" width="8" style="118" customWidth="1"/>
    <col min="13500" max="13500" width="7.5" style="118" customWidth="1"/>
    <col min="13501" max="13501" width="6.875" style="118" customWidth="1"/>
    <col min="13502" max="13502" width="6.25" style="118" customWidth="1"/>
    <col min="13503" max="13749" width="9" style="118"/>
    <col min="13750" max="13750" width="18" style="118" customWidth="1"/>
    <col min="13751" max="13751" width="10.875" style="118" customWidth="1"/>
    <col min="13752" max="13752" width="10.75" style="118" customWidth="1"/>
    <col min="13753" max="13753" width="12" style="118" customWidth="1"/>
    <col min="13754" max="13754" width="10" style="118" customWidth="1"/>
    <col min="13755" max="13755" width="8" style="118" customWidth="1"/>
    <col min="13756" max="13756" width="7.5" style="118" customWidth="1"/>
    <col min="13757" max="13757" width="6.875" style="118" customWidth="1"/>
    <col min="13758" max="13758" width="6.25" style="118" customWidth="1"/>
    <col min="13759" max="14005" width="9" style="118"/>
    <col min="14006" max="14006" width="18" style="118" customWidth="1"/>
    <col min="14007" max="14007" width="10.875" style="118" customWidth="1"/>
    <col min="14008" max="14008" width="10.75" style="118" customWidth="1"/>
    <col min="14009" max="14009" width="12" style="118" customWidth="1"/>
    <col min="14010" max="14010" width="10" style="118" customWidth="1"/>
    <col min="14011" max="14011" width="8" style="118" customWidth="1"/>
    <col min="14012" max="14012" width="7.5" style="118" customWidth="1"/>
    <col min="14013" max="14013" width="6.875" style="118" customWidth="1"/>
    <col min="14014" max="14014" width="6.25" style="118" customWidth="1"/>
    <col min="14015" max="14261" width="9" style="118"/>
    <col min="14262" max="14262" width="18" style="118" customWidth="1"/>
    <col min="14263" max="14263" width="10.875" style="118" customWidth="1"/>
    <col min="14264" max="14264" width="10.75" style="118" customWidth="1"/>
    <col min="14265" max="14265" width="12" style="118" customWidth="1"/>
    <col min="14266" max="14266" width="10" style="118" customWidth="1"/>
    <col min="14267" max="14267" width="8" style="118" customWidth="1"/>
    <col min="14268" max="14268" width="7.5" style="118" customWidth="1"/>
    <col min="14269" max="14269" width="6.875" style="118" customWidth="1"/>
    <col min="14270" max="14270" width="6.25" style="118" customWidth="1"/>
    <col min="14271" max="14517" width="9" style="118"/>
    <col min="14518" max="14518" width="18" style="118" customWidth="1"/>
    <col min="14519" max="14519" width="10.875" style="118" customWidth="1"/>
    <col min="14520" max="14520" width="10.75" style="118" customWidth="1"/>
    <col min="14521" max="14521" width="12" style="118" customWidth="1"/>
    <col min="14522" max="14522" width="10" style="118" customWidth="1"/>
    <col min="14523" max="14523" width="8" style="118" customWidth="1"/>
    <col min="14524" max="14524" width="7.5" style="118" customWidth="1"/>
    <col min="14525" max="14525" width="6.875" style="118" customWidth="1"/>
    <col min="14526" max="14526" width="6.25" style="118" customWidth="1"/>
    <col min="14527" max="14773" width="9" style="118"/>
    <col min="14774" max="14774" width="18" style="118" customWidth="1"/>
    <col min="14775" max="14775" width="10.875" style="118" customWidth="1"/>
    <col min="14776" max="14776" width="10.75" style="118" customWidth="1"/>
    <col min="14777" max="14777" width="12" style="118" customWidth="1"/>
    <col min="14778" max="14778" width="10" style="118" customWidth="1"/>
    <col min="14779" max="14779" width="8" style="118" customWidth="1"/>
    <col min="14780" max="14780" width="7.5" style="118" customWidth="1"/>
    <col min="14781" max="14781" width="6.875" style="118" customWidth="1"/>
    <col min="14782" max="14782" width="6.25" style="118" customWidth="1"/>
    <col min="14783" max="15029" width="9" style="118"/>
    <col min="15030" max="15030" width="18" style="118" customWidth="1"/>
    <col min="15031" max="15031" width="10.875" style="118" customWidth="1"/>
    <col min="15032" max="15032" width="10.75" style="118" customWidth="1"/>
    <col min="15033" max="15033" width="12" style="118" customWidth="1"/>
    <col min="15034" max="15034" width="10" style="118" customWidth="1"/>
    <col min="15035" max="15035" width="8" style="118" customWidth="1"/>
    <col min="15036" max="15036" width="7.5" style="118" customWidth="1"/>
    <col min="15037" max="15037" width="6.875" style="118" customWidth="1"/>
    <col min="15038" max="15038" width="6.25" style="118" customWidth="1"/>
    <col min="15039" max="15285" width="9" style="118"/>
    <col min="15286" max="15286" width="18" style="118" customWidth="1"/>
    <col min="15287" max="15287" width="10.875" style="118" customWidth="1"/>
    <col min="15288" max="15288" width="10.75" style="118" customWidth="1"/>
    <col min="15289" max="15289" width="12" style="118" customWidth="1"/>
    <col min="15290" max="15290" width="10" style="118" customWidth="1"/>
    <col min="15291" max="15291" width="8" style="118" customWidth="1"/>
    <col min="15292" max="15292" width="7.5" style="118" customWidth="1"/>
    <col min="15293" max="15293" width="6.875" style="118" customWidth="1"/>
    <col min="15294" max="15294" width="6.25" style="118" customWidth="1"/>
    <col min="15295" max="15541" width="9" style="118"/>
    <col min="15542" max="15542" width="18" style="118" customWidth="1"/>
    <col min="15543" max="15543" width="10.875" style="118" customWidth="1"/>
    <col min="15544" max="15544" width="10.75" style="118" customWidth="1"/>
    <col min="15545" max="15545" width="12" style="118" customWidth="1"/>
    <col min="15546" max="15546" width="10" style="118" customWidth="1"/>
    <col min="15547" max="15547" width="8" style="118" customWidth="1"/>
    <col min="15548" max="15548" width="7.5" style="118" customWidth="1"/>
    <col min="15549" max="15549" width="6.875" style="118" customWidth="1"/>
    <col min="15550" max="15550" width="6.25" style="118" customWidth="1"/>
    <col min="15551" max="15797" width="9" style="118"/>
    <col min="15798" max="15798" width="18" style="118" customWidth="1"/>
    <col min="15799" max="15799" width="10.875" style="118" customWidth="1"/>
    <col min="15800" max="15800" width="10.75" style="118" customWidth="1"/>
    <col min="15801" max="15801" width="12" style="118" customWidth="1"/>
    <col min="15802" max="15802" width="10" style="118" customWidth="1"/>
    <col min="15803" max="15803" width="8" style="118" customWidth="1"/>
    <col min="15804" max="15804" width="7.5" style="118" customWidth="1"/>
    <col min="15805" max="15805" width="6.875" style="118" customWidth="1"/>
    <col min="15806" max="15806" width="6.25" style="118" customWidth="1"/>
    <col min="15807" max="16053" width="9" style="118"/>
    <col min="16054" max="16054" width="18" style="118" customWidth="1"/>
    <col min="16055" max="16055" width="10.875" style="118" customWidth="1"/>
    <col min="16056" max="16056" width="10.75" style="118" customWidth="1"/>
    <col min="16057" max="16057" width="12" style="118" customWidth="1"/>
    <col min="16058" max="16058" width="10" style="118" customWidth="1"/>
    <col min="16059" max="16059" width="8" style="118" customWidth="1"/>
    <col min="16060" max="16060" width="7.5" style="118" customWidth="1"/>
    <col min="16061" max="16061" width="6.875" style="118" customWidth="1"/>
    <col min="16062" max="16062" width="6.25" style="118" customWidth="1"/>
    <col min="16063" max="16384" width="9" style="118"/>
  </cols>
  <sheetData>
    <row r="1" spans="1:12" s="105" customFormat="1" ht="20.100000000000001" customHeight="1">
      <c r="A1" s="439" t="s">
        <v>183</v>
      </c>
      <c r="B1" s="439"/>
      <c r="C1" s="439"/>
      <c r="D1" s="439"/>
      <c r="F1" s="440">
        <f>A2</f>
        <v>0</v>
      </c>
      <c r="G1" s="440"/>
      <c r="H1" s="440"/>
      <c r="I1" s="440"/>
    </row>
    <row r="2" spans="1:12" s="105" customFormat="1" ht="14.25" customHeight="1">
      <c r="A2" s="106"/>
      <c r="B2" s="106"/>
      <c r="C2" s="106"/>
      <c r="D2" s="106"/>
      <c r="E2" s="106"/>
      <c r="H2" s="440" t="s">
        <v>184</v>
      </c>
      <c r="I2" s="440"/>
    </row>
    <row r="3" spans="1:12" s="107" customFormat="1" ht="17.25" customHeight="1">
      <c r="A3" s="441" t="s">
        <v>185</v>
      </c>
      <c r="B3" s="441"/>
      <c r="C3" s="441"/>
      <c r="D3" s="441"/>
      <c r="E3" s="441"/>
      <c r="F3" s="441"/>
      <c r="G3" s="441"/>
      <c r="H3" s="441"/>
      <c r="I3" s="441"/>
    </row>
    <row r="4" spans="1:12" s="109" customFormat="1" ht="16.5" customHeight="1" thickBot="1">
      <c r="A4" s="442" t="s">
        <v>186</v>
      </c>
      <c r="B4" s="442"/>
      <c r="C4" s="442"/>
      <c r="D4" s="108"/>
      <c r="E4" s="443" t="s">
        <v>187</v>
      </c>
      <c r="F4" s="443"/>
      <c r="G4" s="442">
        <f>数据共享表!D2</f>
        <v>0</v>
      </c>
      <c r="H4" s="442"/>
      <c r="I4" s="442"/>
    </row>
    <row r="5" spans="1:12" s="112" customFormat="1" ht="16.5" customHeight="1">
      <c r="A5" s="110" t="s">
        <v>188</v>
      </c>
      <c r="B5" s="444">
        <f>数据共享表!B3</f>
        <v>0</v>
      </c>
      <c r="C5" s="445"/>
      <c r="D5" s="445"/>
      <c r="E5" s="111" t="s">
        <v>189</v>
      </c>
      <c r="F5" s="445">
        <f>数据共享表!D3</f>
        <v>0</v>
      </c>
      <c r="G5" s="445"/>
      <c r="H5" s="445"/>
      <c r="I5" s="446"/>
    </row>
    <row r="6" spans="1:12" s="112" customFormat="1" ht="15.75" customHeight="1">
      <c r="A6" s="113" t="s">
        <v>190</v>
      </c>
      <c r="B6" s="447">
        <f>B2</f>
        <v>0</v>
      </c>
      <c r="C6" s="448"/>
      <c r="D6" s="448"/>
      <c r="E6" s="114" t="s">
        <v>191</v>
      </c>
      <c r="F6" s="448">
        <f>数据共享表!D4</f>
        <v>0</v>
      </c>
      <c r="G6" s="448"/>
      <c r="H6" s="448"/>
      <c r="I6" s="449"/>
    </row>
    <row r="7" spans="1:12" s="112" customFormat="1" ht="15" customHeight="1">
      <c r="A7" s="113" t="s">
        <v>192</v>
      </c>
      <c r="B7" s="447">
        <f>数据共享表!B5</f>
        <v>0</v>
      </c>
      <c r="C7" s="448"/>
      <c r="D7" s="448"/>
      <c r="E7" s="115" t="s">
        <v>193</v>
      </c>
      <c r="F7" s="448">
        <f>数据共享表!D5</f>
        <v>0</v>
      </c>
      <c r="G7" s="448"/>
      <c r="H7" s="448"/>
      <c r="I7" s="449"/>
    </row>
    <row r="8" spans="1:12" s="112" customFormat="1" ht="18" customHeight="1">
      <c r="A8" s="113" t="s">
        <v>194</v>
      </c>
      <c r="B8" s="447">
        <f>C2</f>
        <v>0</v>
      </c>
      <c r="C8" s="448"/>
      <c r="D8" s="448"/>
      <c r="E8" s="116" t="s">
        <v>195</v>
      </c>
      <c r="F8" s="453">
        <f>D2</f>
        <v>0</v>
      </c>
      <c r="G8" s="453"/>
      <c r="H8" s="453"/>
      <c r="I8" s="454"/>
    </row>
    <row r="9" spans="1:12" s="112" customFormat="1" ht="30" customHeight="1" thickBot="1">
      <c r="A9" s="117" t="s">
        <v>196</v>
      </c>
      <c r="B9" s="455">
        <f>E2</f>
        <v>0</v>
      </c>
      <c r="C9" s="456"/>
      <c r="D9" s="456"/>
      <c r="E9" s="456"/>
      <c r="F9" s="456"/>
      <c r="G9" s="456"/>
      <c r="H9" s="456"/>
      <c r="I9" s="457"/>
    </row>
    <row r="10" spans="1:12" ht="17.25" customHeight="1">
      <c r="A10" s="458" t="s">
        <v>197</v>
      </c>
      <c r="B10" s="459"/>
      <c r="C10" s="459"/>
      <c r="D10" s="459"/>
      <c r="E10" s="459"/>
      <c r="F10" s="459"/>
      <c r="G10" s="459"/>
      <c r="H10" s="459"/>
      <c r="I10" s="460"/>
    </row>
    <row r="11" spans="1:12" ht="28.5" customHeight="1">
      <c r="A11" s="119" t="s">
        <v>198</v>
      </c>
      <c r="B11" s="451" t="s">
        <v>199</v>
      </c>
      <c r="C11" s="451"/>
      <c r="D11" s="115" t="s">
        <v>200</v>
      </c>
      <c r="E11" s="115" t="s">
        <v>201</v>
      </c>
      <c r="F11" s="461" t="s">
        <v>202</v>
      </c>
      <c r="G11" s="462"/>
      <c r="H11" s="463" t="s">
        <v>203</v>
      </c>
      <c r="I11" s="464"/>
    </row>
    <row r="12" spans="1:12" ht="15" customHeight="1">
      <c r="A12" s="188">
        <v>10.01</v>
      </c>
      <c r="B12" s="465">
        <v>2.4700000000000002</v>
      </c>
      <c r="C12" s="465"/>
      <c r="D12" s="189">
        <f>B12/A12*100</f>
        <v>24.675324675324678</v>
      </c>
      <c r="E12" s="466">
        <v>1</v>
      </c>
      <c r="F12" s="467">
        <f>(D12*E12+D13*E12)/2</f>
        <v>24.53766233766234</v>
      </c>
      <c r="G12" s="468"/>
      <c r="H12" s="463"/>
      <c r="I12" s="464"/>
    </row>
    <row r="13" spans="1:12" ht="15" customHeight="1">
      <c r="A13" s="188">
        <v>10</v>
      </c>
      <c r="B13" s="465">
        <v>2.44</v>
      </c>
      <c r="C13" s="465"/>
      <c r="D13" s="189">
        <f>B13/A13*100</f>
        <v>24.4</v>
      </c>
      <c r="E13" s="466"/>
      <c r="F13" s="469"/>
      <c r="G13" s="470"/>
      <c r="H13" s="463"/>
      <c r="I13" s="464"/>
    </row>
    <row r="14" spans="1:12" ht="15.75" customHeight="1">
      <c r="A14" s="450" t="s">
        <v>204</v>
      </c>
      <c r="B14" s="451"/>
      <c r="C14" s="451"/>
      <c r="D14" s="451"/>
      <c r="E14" s="451"/>
      <c r="F14" s="451"/>
      <c r="G14" s="451"/>
      <c r="H14" s="451"/>
      <c r="I14" s="452"/>
    </row>
    <row r="15" spans="1:12" ht="27" customHeight="1">
      <c r="A15" s="119" t="s">
        <v>198</v>
      </c>
      <c r="B15" s="451" t="s">
        <v>205</v>
      </c>
      <c r="C15" s="451"/>
      <c r="D15" s="471" t="s">
        <v>206</v>
      </c>
      <c r="E15" s="471"/>
      <c r="F15" s="471" t="s">
        <v>207</v>
      </c>
      <c r="G15" s="471"/>
      <c r="H15" s="451" t="s">
        <v>10</v>
      </c>
      <c r="I15" s="452"/>
      <c r="K15" s="176" t="s">
        <v>376</v>
      </c>
    </row>
    <row r="16" spans="1:12" ht="15" customHeight="1">
      <c r="A16" s="191">
        <v>1.0337000000000001</v>
      </c>
      <c r="B16" s="472">
        <v>0.9778</v>
      </c>
      <c r="C16" s="472"/>
      <c r="D16" s="465">
        <f>(A16-B16)/A16*100</f>
        <v>5.4077585372932235</v>
      </c>
      <c r="E16" s="465"/>
      <c r="F16" s="473">
        <f>AVERAGE(D16:D21)</f>
        <v>5.4146930047481536</v>
      </c>
      <c r="G16" s="473"/>
      <c r="H16" s="463"/>
      <c r="I16" s="464"/>
      <c r="K16" s="177">
        <f>D16-D17</f>
        <v>-1.3868934909859298E-2</v>
      </c>
      <c r="L16" s="178" t="s">
        <v>372</v>
      </c>
    </row>
    <row r="17" spans="1:16" ht="12" customHeight="1">
      <c r="A17" s="191">
        <v>1.0163</v>
      </c>
      <c r="B17" s="472">
        <v>0.96120000000000005</v>
      </c>
      <c r="C17" s="472"/>
      <c r="D17" s="465">
        <f>(A17-B17)/A17*100</f>
        <v>5.4216274722030828</v>
      </c>
      <c r="E17" s="465"/>
      <c r="F17" s="473"/>
      <c r="G17" s="473"/>
      <c r="H17" s="463"/>
      <c r="I17" s="464"/>
    </row>
    <row r="18" spans="1:16" ht="14.25" customHeight="1">
      <c r="A18" s="450" t="s">
        <v>208</v>
      </c>
      <c r="B18" s="451"/>
      <c r="C18" s="451"/>
      <c r="D18" s="451"/>
      <c r="E18" s="451"/>
      <c r="F18" s="451"/>
      <c r="G18" s="451"/>
      <c r="H18" s="451"/>
      <c r="I18" s="452"/>
    </row>
    <row r="19" spans="1:16" ht="30" customHeight="1">
      <c r="A19" s="119" t="s">
        <v>209</v>
      </c>
      <c r="B19" s="115" t="s">
        <v>210</v>
      </c>
      <c r="C19" s="451" t="s">
        <v>211</v>
      </c>
      <c r="D19" s="451"/>
      <c r="E19" s="451" t="s">
        <v>212</v>
      </c>
      <c r="F19" s="451"/>
      <c r="G19" s="451" t="s">
        <v>10</v>
      </c>
      <c r="H19" s="451"/>
      <c r="I19" s="452"/>
      <c r="K19" s="176" t="s">
        <v>377</v>
      </c>
    </row>
    <row r="20" spans="1:16" ht="12" customHeight="1">
      <c r="A20" s="191">
        <v>0.50339999999999996</v>
      </c>
      <c r="B20" s="192">
        <v>1.2699999999999999E-2</v>
      </c>
      <c r="C20" s="465">
        <f>B20*0.343/A20*100</f>
        <v>0.86533571712355994</v>
      </c>
      <c r="D20" s="465"/>
      <c r="E20" s="473">
        <f>AVERAGE(C20:D21)</f>
        <v>0.86445385384108775</v>
      </c>
      <c r="F20" s="473"/>
      <c r="G20" s="451"/>
      <c r="H20" s="451"/>
      <c r="I20" s="452"/>
      <c r="K20" s="177">
        <f>C20-C21</f>
        <v>1.7637265649445011E-3</v>
      </c>
      <c r="L20" s="178" t="s">
        <v>372</v>
      </c>
    </row>
    <row r="21" spans="1:16" ht="12" customHeight="1">
      <c r="A21" s="191">
        <v>0.50839999999999996</v>
      </c>
      <c r="B21" s="192">
        <v>1.2800000000000001E-2</v>
      </c>
      <c r="C21" s="465">
        <f>B21*0.343/A21*100</f>
        <v>0.86357199055861544</v>
      </c>
      <c r="D21" s="465"/>
      <c r="E21" s="473"/>
      <c r="F21" s="473"/>
      <c r="G21" s="451"/>
      <c r="H21" s="451"/>
      <c r="I21" s="452"/>
    </row>
    <row r="22" spans="1:16" ht="15" customHeight="1">
      <c r="A22" s="450" t="s">
        <v>213</v>
      </c>
      <c r="B22" s="451"/>
      <c r="C22" s="451"/>
      <c r="D22" s="451"/>
      <c r="E22" s="451"/>
      <c r="F22" s="451"/>
      <c r="G22" s="451"/>
      <c r="H22" s="451"/>
      <c r="I22" s="452"/>
    </row>
    <row r="23" spans="1:16" s="122" customFormat="1" ht="66" customHeight="1">
      <c r="A23" s="450" t="s">
        <v>214</v>
      </c>
      <c r="B23" s="451"/>
      <c r="C23" s="115" t="s">
        <v>215</v>
      </c>
      <c r="D23" s="115" t="s">
        <v>216</v>
      </c>
      <c r="E23" s="120" t="s">
        <v>217</v>
      </c>
      <c r="F23" s="115" t="s">
        <v>218</v>
      </c>
      <c r="G23" s="115" t="s">
        <v>219</v>
      </c>
      <c r="H23" s="114" t="s">
        <v>220</v>
      </c>
      <c r="I23" s="121" t="s">
        <v>221</v>
      </c>
      <c r="K23" s="179" t="s">
        <v>378</v>
      </c>
      <c r="L23" s="436" t="s">
        <v>379</v>
      </c>
      <c r="M23" s="436"/>
      <c r="N23" s="436" t="s">
        <v>380</v>
      </c>
      <c r="O23" s="436"/>
      <c r="P23" s="179" t="s">
        <v>381</v>
      </c>
    </row>
    <row r="24" spans="1:16" s="122" customFormat="1" ht="16.5" customHeight="1">
      <c r="A24" s="474">
        <v>122</v>
      </c>
      <c r="B24" s="475"/>
      <c r="C24" s="184">
        <v>137</v>
      </c>
      <c r="D24" s="476">
        <f>AVERAGE(C24:C25)</f>
        <v>138</v>
      </c>
      <c r="E24" s="185">
        <v>125</v>
      </c>
      <c r="F24" s="184">
        <v>136</v>
      </c>
      <c r="G24" s="476">
        <f>AVERAGE(F24:F25)</f>
        <v>136</v>
      </c>
      <c r="H24" s="199">
        <f>A24/E24*100</f>
        <v>97.6</v>
      </c>
      <c r="I24" s="477">
        <f>AVERAGE(H24:H25)</f>
        <v>98</v>
      </c>
      <c r="K24" s="180"/>
      <c r="L24" s="180" t="s">
        <v>382</v>
      </c>
      <c r="M24" s="180" t="s">
        <v>383</v>
      </c>
      <c r="N24" s="180" t="s">
        <v>384</v>
      </c>
      <c r="O24" s="180" t="s">
        <v>385</v>
      </c>
      <c r="P24" s="180"/>
    </row>
    <row r="25" spans="1:16" s="122" customFormat="1" ht="17.25" customHeight="1">
      <c r="A25" s="474">
        <v>123</v>
      </c>
      <c r="B25" s="475"/>
      <c r="C25" s="184">
        <v>139</v>
      </c>
      <c r="D25" s="476"/>
      <c r="E25" s="185">
        <v>125</v>
      </c>
      <c r="F25" s="184">
        <v>136</v>
      </c>
      <c r="G25" s="476"/>
      <c r="H25" s="199">
        <f>A25/E25*100</f>
        <v>98.4</v>
      </c>
      <c r="I25" s="477"/>
    </row>
    <row r="26" spans="1:16" ht="14.25" customHeight="1">
      <c r="A26" s="119" t="s">
        <v>203</v>
      </c>
      <c r="B26" s="478"/>
      <c r="C26" s="478"/>
      <c r="D26" s="478"/>
      <c r="E26" s="478"/>
      <c r="F26" s="478"/>
      <c r="G26" s="478"/>
      <c r="H26" s="478"/>
      <c r="I26" s="479"/>
    </row>
    <row r="27" spans="1:16" ht="13.5" customHeight="1">
      <c r="A27" s="450" t="s">
        <v>222</v>
      </c>
      <c r="B27" s="451"/>
      <c r="C27" s="451"/>
      <c r="D27" s="451"/>
      <c r="E27" s="451"/>
      <c r="F27" s="451"/>
      <c r="G27" s="451"/>
      <c r="H27" s="451"/>
      <c r="I27" s="452"/>
    </row>
    <row r="28" spans="1:16" ht="18.75" customHeight="1">
      <c r="A28" s="123" t="s">
        <v>223</v>
      </c>
      <c r="B28" s="451" t="s">
        <v>224</v>
      </c>
      <c r="C28" s="451"/>
      <c r="D28" s="115" t="s">
        <v>225</v>
      </c>
      <c r="E28" s="451" t="s">
        <v>226</v>
      </c>
      <c r="F28" s="451"/>
      <c r="G28" s="451" t="s">
        <v>203</v>
      </c>
      <c r="H28" s="451"/>
      <c r="I28" s="452"/>
    </row>
    <row r="29" spans="1:16" ht="15" customHeight="1">
      <c r="A29" s="191">
        <v>50.002099999999999</v>
      </c>
      <c r="B29" s="472">
        <v>49.882399999999997</v>
      </c>
      <c r="C29" s="472"/>
      <c r="D29" s="189">
        <f>(A29-B29)/A29*100</f>
        <v>0.23938994562228724</v>
      </c>
      <c r="E29" s="473">
        <f>AVERAGE(D29:D30)</f>
        <v>0.23339315364025182</v>
      </c>
      <c r="F29" s="473"/>
      <c r="G29" s="451"/>
      <c r="H29" s="451"/>
      <c r="I29" s="452"/>
    </row>
    <row r="30" spans="1:16" ht="14.25" customHeight="1">
      <c r="A30" s="191">
        <v>50.000799999999998</v>
      </c>
      <c r="B30" s="472">
        <v>49.887099999999997</v>
      </c>
      <c r="C30" s="472"/>
      <c r="D30" s="189">
        <f>(A30-B30)/A30*100</f>
        <v>0.22739636165821642</v>
      </c>
      <c r="E30" s="473"/>
      <c r="F30" s="473"/>
      <c r="G30" s="451"/>
      <c r="H30" s="451"/>
      <c r="I30" s="452"/>
    </row>
    <row r="31" spans="1:16" ht="15" customHeight="1">
      <c r="A31" s="481" t="s">
        <v>227</v>
      </c>
      <c r="B31" s="463"/>
      <c r="C31" s="463"/>
      <c r="D31" s="463"/>
      <c r="E31" s="463"/>
      <c r="F31" s="463"/>
      <c r="G31" s="463"/>
      <c r="H31" s="463"/>
      <c r="I31" s="464"/>
    </row>
    <row r="32" spans="1:16" ht="35.25" customHeight="1">
      <c r="A32" s="119" t="s">
        <v>228</v>
      </c>
      <c r="B32" s="115" t="s">
        <v>229</v>
      </c>
      <c r="C32" s="115" t="s">
        <v>230</v>
      </c>
      <c r="D32" s="120" t="s">
        <v>129</v>
      </c>
      <c r="E32" s="120" t="s">
        <v>231</v>
      </c>
      <c r="F32" s="115" t="s">
        <v>131</v>
      </c>
      <c r="G32" s="451" t="s">
        <v>132</v>
      </c>
      <c r="H32" s="451"/>
      <c r="I32" s="452"/>
    </row>
    <row r="33" spans="1:14" ht="16.5" customHeight="1">
      <c r="A33" s="193">
        <v>0.20219999999999999</v>
      </c>
      <c r="B33" s="194">
        <v>3</v>
      </c>
      <c r="C33" s="194">
        <v>0.79500000000000004</v>
      </c>
      <c r="D33" s="190">
        <f>B33/A33*0.1</f>
        <v>1.4836795252225521</v>
      </c>
      <c r="E33" s="190">
        <f>C33/A33*0.1</f>
        <v>0.39317507418397635</v>
      </c>
      <c r="F33" s="190">
        <f>E33+0.658*D33</f>
        <v>1.3694362017804158</v>
      </c>
      <c r="G33" s="482">
        <f>AVERAGE(F33:F34)</f>
        <v>1.3741969123855804</v>
      </c>
      <c r="H33" s="482"/>
      <c r="I33" s="483"/>
    </row>
    <row r="34" spans="1:14" ht="15" customHeight="1">
      <c r="A34" s="193">
        <v>0.20530000000000001</v>
      </c>
      <c r="B34" s="194">
        <v>3</v>
      </c>
      <c r="C34" s="194">
        <v>0.85699999999999998</v>
      </c>
      <c r="D34" s="190">
        <f>B34/A34*0.1</f>
        <v>1.4612761811982464</v>
      </c>
      <c r="E34" s="190">
        <f>C34/A34*0.1</f>
        <v>0.41743789576229906</v>
      </c>
      <c r="F34" s="190">
        <f>E34+0.658*D34</f>
        <v>1.3789576229907452</v>
      </c>
      <c r="G34" s="482"/>
      <c r="H34" s="482"/>
      <c r="I34" s="483"/>
    </row>
    <row r="35" spans="1:14" ht="13.5" customHeight="1">
      <c r="A35" s="123" t="s">
        <v>203</v>
      </c>
      <c r="B35" s="451"/>
      <c r="C35" s="451"/>
      <c r="D35" s="451"/>
      <c r="E35" s="451"/>
      <c r="F35" s="451"/>
      <c r="G35" s="451"/>
      <c r="H35" s="451"/>
      <c r="I35" s="452"/>
      <c r="L35" s="437" t="s">
        <v>386</v>
      </c>
      <c r="M35" s="437"/>
      <c r="N35" s="437"/>
    </row>
    <row r="36" spans="1:14" ht="14.25" customHeight="1">
      <c r="A36" s="481" t="s">
        <v>232</v>
      </c>
      <c r="B36" s="463"/>
      <c r="C36" s="463"/>
      <c r="D36" s="463"/>
      <c r="E36" s="463"/>
      <c r="F36" s="463"/>
      <c r="G36" s="463"/>
      <c r="H36" s="463"/>
      <c r="I36" s="464"/>
      <c r="L36" s="182" t="s">
        <v>387</v>
      </c>
      <c r="M36" s="438" t="s">
        <v>391</v>
      </c>
      <c r="N36" s="438"/>
    </row>
    <row r="37" spans="1:14" ht="39" customHeight="1">
      <c r="A37" s="119" t="s">
        <v>233</v>
      </c>
      <c r="B37" s="116" t="s">
        <v>234</v>
      </c>
      <c r="C37" s="124" t="s">
        <v>235</v>
      </c>
      <c r="D37" s="451" t="s">
        <v>236</v>
      </c>
      <c r="E37" s="451"/>
      <c r="F37" s="124" t="s">
        <v>237</v>
      </c>
      <c r="G37" s="115" t="s">
        <v>238</v>
      </c>
      <c r="H37" s="463" t="s">
        <v>203</v>
      </c>
      <c r="I37" s="464"/>
      <c r="L37" s="183" t="s">
        <v>394</v>
      </c>
      <c r="M37" s="183" t="s">
        <v>393</v>
      </c>
      <c r="N37" s="183" t="s">
        <v>392</v>
      </c>
    </row>
    <row r="38" spans="1:14" ht="15.75" customHeight="1">
      <c r="A38" s="197">
        <v>324</v>
      </c>
      <c r="B38" s="484">
        <v>1.39</v>
      </c>
      <c r="C38" s="186"/>
      <c r="D38" s="486"/>
      <c r="E38" s="486"/>
      <c r="F38" s="195">
        <v>412</v>
      </c>
      <c r="G38" s="487">
        <f>AVERAGE(F38:F39)</f>
        <v>414</v>
      </c>
      <c r="H38" s="463"/>
      <c r="I38" s="464"/>
      <c r="L38" s="182" t="s">
        <v>388</v>
      </c>
      <c r="M38" s="182" t="s">
        <v>389</v>
      </c>
      <c r="N38" s="182" t="s">
        <v>390</v>
      </c>
    </row>
    <row r="39" spans="1:14" ht="15" customHeight="1" thickBot="1">
      <c r="A39" s="198">
        <v>324</v>
      </c>
      <c r="B39" s="485"/>
      <c r="C39" s="187"/>
      <c r="D39" s="491"/>
      <c r="E39" s="491"/>
      <c r="F39" s="196">
        <v>416</v>
      </c>
      <c r="G39" s="488"/>
      <c r="H39" s="489"/>
      <c r="I39" s="490"/>
    </row>
    <row r="40" spans="1:14" ht="14.25" customHeight="1">
      <c r="A40" s="480" t="s">
        <v>239</v>
      </c>
      <c r="B40" s="480"/>
      <c r="C40" s="480"/>
      <c r="D40" s="480"/>
      <c r="E40" s="480"/>
      <c r="F40" s="480"/>
      <c r="G40" s="480"/>
      <c r="H40" s="480"/>
      <c r="I40" s="480"/>
    </row>
  </sheetData>
  <mergeCells count="77">
    <mergeCell ref="A40:I40"/>
    <mergeCell ref="A31:I31"/>
    <mergeCell ref="G32:I32"/>
    <mergeCell ref="G33:I34"/>
    <mergeCell ref="B35:I35"/>
    <mergeCell ref="A36:I36"/>
    <mergeCell ref="D37:E37"/>
    <mergeCell ref="H37:I37"/>
    <mergeCell ref="B38:B39"/>
    <mergeCell ref="D38:E38"/>
    <mergeCell ref="G38:G39"/>
    <mergeCell ref="H38:I39"/>
    <mergeCell ref="D39:E39"/>
    <mergeCell ref="B29:C29"/>
    <mergeCell ref="E29:F30"/>
    <mergeCell ref="G29:I30"/>
    <mergeCell ref="B30:C30"/>
    <mergeCell ref="A22:I22"/>
    <mergeCell ref="A23:B23"/>
    <mergeCell ref="A24:B24"/>
    <mergeCell ref="D24:D25"/>
    <mergeCell ref="G24:G25"/>
    <mergeCell ref="I24:I25"/>
    <mergeCell ref="A25:B25"/>
    <mergeCell ref="B26:I26"/>
    <mergeCell ref="A27:I27"/>
    <mergeCell ref="B28:C28"/>
    <mergeCell ref="E28:F28"/>
    <mergeCell ref="G28:I28"/>
    <mergeCell ref="A18:I18"/>
    <mergeCell ref="C19:D19"/>
    <mergeCell ref="E19:F19"/>
    <mergeCell ref="G19:I19"/>
    <mergeCell ref="C20:D20"/>
    <mergeCell ref="E20:F21"/>
    <mergeCell ref="G20:I21"/>
    <mergeCell ref="C21:D21"/>
    <mergeCell ref="B15:C15"/>
    <mergeCell ref="D15:E15"/>
    <mergeCell ref="F15:G15"/>
    <mergeCell ref="H15:I15"/>
    <mergeCell ref="B16:C16"/>
    <mergeCell ref="D16:E16"/>
    <mergeCell ref="F16:G17"/>
    <mergeCell ref="H16:I17"/>
    <mergeCell ref="B17:C17"/>
    <mergeCell ref="D17:E17"/>
    <mergeCell ref="F7:I7"/>
    <mergeCell ref="A14:I14"/>
    <mergeCell ref="B8:D8"/>
    <mergeCell ref="F8:I8"/>
    <mergeCell ref="B9:I9"/>
    <mergeCell ref="A10:I10"/>
    <mergeCell ref="B11:C11"/>
    <mergeCell ref="F11:G11"/>
    <mergeCell ref="H11:I11"/>
    <mergeCell ref="B12:C12"/>
    <mergeCell ref="E12:E13"/>
    <mergeCell ref="F12:G13"/>
    <mergeCell ref="H12:I13"/>
    <mergeCell ref="B13:C13"/>
    <mergeCell ref="L23:M23"/>
    <mergeCell ref="N23:O23"/>
    <mergeCell ref="L35:N35"/>
    <mergeCell ref="M36:N36"/>
    <mergeCell ref="A1:D1"/>
    <mergeCell ref="F1:I1"/>
    <mergeCell ref="H2:I2"/>
    <mergeCell ref="A3:I3"/>
    <mergeCell ref="A4:C4"/>
    <mergeCell ref="E4:F4"/>
    <mergeCell ref="G4:I4"/>
    <mergeCell ref="B5:D5"/>
    <mergeCell ref="F5:I5"/>
    <mergeCell ref="B6:D6"/>
    <mergeCell ref="F6:I6"/>
    <mergeCell ref="B7:D7"/>
  </mergeCells>
  <phoneticPr fontId="31" type="noConversion"/>
  <printOptions horizontalCentered="1" verticalCentered="1"/>
  <pageMargins left="0.59055118110236215" right="0.39370078740157483" top="0.19685039370078741" bottom="0.39370078740157483" header="0" footer="0"/>
  <pageSetup paperSize="9"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A10" sqref="A10:H10"/>
    </sheetView>
  </sheetViews>
  <sheetFormatPr defaultColWidth="9" defaultRowHeight="14.25"/>
  <cols>
    <col min="1" max="1" width="10.625" style="68" customWidth="1"/>
    <col min="2" max="2" width="8.625" style="68" customWidth="1"/>
    <col min="3" max="4" width="9.875" style="68" customWidth="1"/>
    <col min="5" max="5" width="7.625" style="68" customWidth="1"/>
    <col min="6" max="6" width="12.625" style="68" customWidth="1"/>
    <col min="7" max="7" width="12.25" style="68" customWidth="1"/>
    <col min="8" max="8" width="13" style="68" customWidth="1"/>
    <col min="9" max="16384" width="9" style="68"/>
  </cols>
  <sheetData>
    <row r="1" spans="1:8" ht="20.100000000000001" customHeight="1">
      <c r="A1" s="379" t="s">
        <v>276</v>
      </c>
      <c r="B1" s="379"/>
      <c r="C1" s="379"/>
      <c r="D1" s="379"/>
      <c r="E1" s="125"/>
      <c r="F1" s="310">
        <f>A2</f>
        <v>0</v>
      </c>
      <c r="G1" s="310"/>
      <c r="H1" s="310"/>
    </row>
    <row r="2" spans="1:8" ht="20.100000000000001" customHeight="1">
      <c r="A2" s="126"/>
      <c r="B2" s="126"/>
      <c r="C2" s="126"/>
      <c r="D2" s="126"/>
      <c r="E2" s="126"/>
      <c r="F2" s="125"/>
      <c r="G2" s="125"/>
      <c r="H2" s="91" t="s">
        <v>277</v>
      </c>
    </row>
    <row r="3" spans="1:8" ht="20.100000000000001" customHeight="1">
      <c r="A3" s="374" t="s">
        <v>143</v>
      </c>
      <c r="B3" s="375"/>
      <c r="C3" s="375"/>
      <c r="D3" s="375"/>
      <c r="E3" s="375"/>
      <c r="F3" s="375"/>
      <c r="G3" s="375"/>
      <c r="H3" s="375"/>
    </row>
    <row r="4" spans="1:8" ht="20.100000000000001" customHeight="1" thickBot="1">
      <c r="A4" s="297" t="s">
        <v>73</v>
      </c>
      <c r="B4" s="297"/>
      <c r="C4" s="297"/>
      <c r="D4" s="297"/>
      <c r="E4" s="297"/>
      <c r="F4" s="92" t="s">
        <v>157</v>
      </c>
      <c r="G4" s="313">
        <f>数据共享表!D2</f>
        <v>0</v>
      </c>
      <c r="H4" s="313"/>
    </row>
    <row r="5" spans="1:8" ht="54.75" customHeight="1">
      <c r="A5" s="504" t="s">
        <v>144</v>
      </c>
      <c r="B5" s="377"/>
      <c r="C5" s="376">
        <f>数据共享表!B3</f>
        <v>0</v>
      </c>
      <c r="D5" s="505"/>
      <c r="E5" s="377"/>
      <c r="F5" s="42" t="s">
        <v>145</v>
      </c>
      <c r="G5" s="376">
        <f>数据共享表!D3</f>
        <v>0</v>
      </c>
      <c r="H5" s="378"/>
    </row>
    <row r="6" spans="1:8" ht="54.75" customHeight="1">
      <c r="A6" s="497" t="s">
        <v>146</v>
      </c>
      <c r="B6" s="359"/>
      <c r="C6" s="358">
        <f>B2</f>
        <v>0</v>
      </c>
      <c r="D6" s="498"/>
      <c r="E6" s="359"/>
      <c r="F6" s="44" t="s">
        <v>147</v>
      </c>
      <c r="G6" s="358">
        <f>数据共享表!D4</f>
        <v>0</v>
      </c>
      <c r="H6" s="360"/>
    </row>
    <row r="7" spans="1:8" ht="54.75" customHeight="1">
      <c r="A7" s="497" t="s">
        <v>148</v>
      </c>
      <c r="B7" s="359"/>
      <c r="C7" s="358">
        <f>数据共享表!B5</f>
        <v>0</v>
      </c>
      <c r="D7" s="498"/>
      <c r="E7" s="359"/>
      <c r="F7" s="45" t="s">
        <v>149</v>
      </c>
      <c r="G7" s="361">
        <f>数据共享表!D5</f>
        <v>0</v>
      </c>
      <c r="H7" s="362"/>
    </row>
    <row r="8" spans="1:8" ht="54.75" customHeight="1">
      <c r="A8" s="497" t="s">
        <v>150</v>
      </c>
      <c r="B8" s="359"/>
      <c r="C8" s="358">
        <f>C2</f>
        <v>0</v>
      </c>
      <c r="D8" s="498"/>
      <c r="E8" s="359"/>
      <c r="F8" s="46" t="s">
        <v>151</v>
      </c>
      <c r="G8" s="363">
        <f>D2</f>
        <v>0</v>
      </c>
      <c r="H8" s="364"/>
    </row>
    <row r="9" spans="1:8" ht="54.75" customHeight="1" thickBot="1">
      <c r="A9" s="499" t="s">
        <v>152</v>
      </c>
      <c r="B9" s="500"/>
      <c r="C9" s="365">
        <f>E2</f>
        <v>0</v>
      </c>
      <c r="D9" s="366"/>
      <c r="E9" s="366"/>
      <c r="F9" s="366"/>
      <c r="G9" s="366"/>
      <c r="H9" s="367"/>
    </row>
    <row r="10" spans="1:8" ht="41.25" customHeight="1">
      <c r="A10" s="501" t="s">
        <v>136</v>
      </c>
      <c r="B10" s="502"/>
      <c r="C10" s="502"/>
      <c r="D10" s="502"/>
      <c r="E10" s="502"/>
      <c r="F10" s="502"/>
      <c r="G10" s="502"/>
      <c r="H10" s="503"/>
    </row>
    <row r="11" spans="1:8" ht="60" customHeight="1">
      <c r="A11" s="70" t="s">
        <v>137</v>
      </c>
      <c r="B11" s="420" t="s">
        <v>138</v>
      </c>
      <c r="C11" s="420"/>
      <c r="D11" s="420" t="s">
        <v>139</v>
      </c>
      <c r="E11" s="420"/>
      <c r="F11" s="420" t="s">
        <v>140</v>
      </c>
      <c r="G11" s="420"/>
      <c r="H11" s="421"/>
    </row>
    <row r="12" spans="1:8" ht="57" customHeight="1">
      <c r="A12" s="74">
        <v>1</v>
      </c>
      <c r="B12" s="492">
        <v>100</v>
      </c>
      <c r="C12" s="492"/>
      <c r="D12" s="492">
        <v>200</v>
      </c>
      <c r="E12" s="492"/>
      <c r="F12" s="492" t="s">
        <v>153</v>
      </c>
      <c r="G12" s="492"/>
      <c r="H12" s="493"/>
    </row>
    <row r="13" spans="1:8" ht="57" customHeight="1">
      <c r="A13" s="74">
        <v>2</v>
      </c>
      <c r="B13" s="492">
        <v>100</v>
      </c>
      <c r="C13" s="492"/>
      <c r="D13" s="492">
        <v>200</v>
      </c>
      <c r="E13" s="492"/>
      <c r="F13" s="492" t="s">
        <v>153</v>
      </c>
      <c r="G13" s="492"/>
      <c r="H13" s="493"/>
    </row>
    <row r="14" spans="1:8" ht="49.5" customHeight="1">
      <c r="A14" s="419" t="s">
        <v>141</v>
      </c>
      <c r="B14" s="420"/>
      <c r="C14" s="420"/>
      <c r="D14" s="420"/>
      <c r="E14" s="420"/>
      <c r="F14" s="420"/>
      <c r="G14" s="420"/>
      <c r="H14" s="421"/>
    </row>
    <row r="15" spans="1:8" ht="67.5" customHeight="1">
      <c r="A15" s="71" t="s">
        <v>142</v>
      </c>
      <c r="B15" s="494" t="s">
        <v>154</v>
      </c>
      <c r="C15" s="495"/>
      <c r="D15" s="495"/>
      <c r="E15" s="495"/>
      <c r="F15" s="495"/>
      <c r="G15" s="495"/>
      <c r="H15" s="496"/>
    </row>
    <row r="16" spans="1:8" ht="54" customHeight="1" thickBot="1">
      <c r="A16" s="75" t="s">
        <v>10</v>
      </c>
      <c r="B16" s="405"/>
      <c r="C16" s="405"/>
      <c r="D16" s="405"/>
      <c r="E16" s="405"/>
      <c r="F16" s="405"/>
      <c r="G16" s="405"/>
      <c r="H16" s="406"/>
    </row>
    <row r="17" spans="1:8" s="76" customFormat="1" ht="20.100000000000001" customHeight="1">
      <c r="A17" s="379" t="s">
        <v>155</v>
      </c>
      <c r="B17" s="379"/>
      <c r="C17" s="379"/>
      <c r="D17" s="379"/>
      <c r="E17" s="379"/>
      <c r="F17" s="379"/>
      <c r="G17" s="379"/>
      <c r="H17" s="379"/>
    </row>
  </sheetData>
  <mergeCells count="33">
    <mergeCell ref="A3:H3"/>
    <mergeCell ref="A5:B5"/>
    <mergeCell ref="C5:E5"/>
    <mergeCell ref="G5:H5"/>
    <mergeCell ref="F1:H1"/>
    <mergeCell ref="A1:D1"/>
    <mergeCell ref="A6:B6"/>
    <mergeCell ref="C6:E6"/>
    <mergeCell ref="G6:H6"/>
    <mergeCell ref="A7:B7"/>
    <mergeCell ref="C7:E7"/>
    <mergeCell ref="G7:H7"/>
    <mergeCell ref="C8:E8"/>
    <mergeCell ref="G8:H8"/>
    <mergeCell ref="A9:B9"/>
    <mergeCell ref="C9:H9"/>
    <mergeCell ref="A10:H10"/>
    <mergeCell ref="A17:H17"/>
    <mergeCell ref="G4:H4"/>
    <mergeCell ref="A4:E4"/>
    <mergeCell ref="B13:C13"/>
    <mergeCell ref="D13:E13"/>
    <mergeCell ref="F13:H13"/>
    <mergeCell ref="A14:H14"/>
    <mergeCell ref="B15:H15"/>
    <mergeCell ref="B16:H16"/>
    <mergeCell ref="B11:C11"/>
    <mergeCell ref="D11:E11"/>
    <mergeCell ref="F11:H11"/>
    <mergeCell ref="B12:C12"/>
    <mergeCell ref="D12:E12"/>
    <mergeCell ref="F12:H12"/>
    <mergeCell ref="A8:B8"/>
  </mergeCells>
  <phoneticPr fontId="31" type="noConversion"/>
  <pageMargins left="0.59055118110236215" right="0.39370078740157483" top="0.19685039370078741" bottom="0.39370078740157483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showGridLines="0" workbookViewId="0">
      <selection activeCell="N14" sqref="N14"/>
    </sheetView>
  </sheetViews>
  <sheetFormatPr defaultColWidth="9" defaultRowHeight="14.25"/>
  <cols>
    <col min="1" max="1" width="18" customWidth="1"/>
    <col min="3" max="3" width="7.125" customWidth="1"/>
    <col min="4" max="4" width="12" customWidth="1"/>
    <col min="5" max="5" width="11.75" customWidth="1"/>
    <col min="6" max="6" width="12.625" customWidth="1"/>
    <col min="7" max="7" width="14.125" customWidth="1"/>
  </cols>
  <sheetData>
    <row r="1" spans="1:12" ht="20.100000000000001" customHeight="1">
      <c r="A1" s="379" t="s">
        <v>278</v>
      </c>
      <c r="B1" s="379"/>
      <c r="C1" s="379"/>
      <c r="D1" s="379"/>
      <c r="E1" s="125"/>
      <c r="F1" s="310" t="str">
        <f>SUBSTITUTE(A2,"，",",")</f>
        <v/>
      </c>
      <c r="G1" s="310"/>
    </row>
    <row r="2" spans="1:12" ht="20.100000000000001" customHeight="1">
      <c r="A2" s="126"/>
      <c r="B2" s="126"/>
      <c r="C2" s="126"/>
      <c r="D2" s="126"/>
      <c r="E2" s="126"/>
      <c r="F2" s="125"/>
      <c r="G2" s="91" t="s">
        <v>279</v>
      </c>
    </row>
    <row r="3" spans="1:12" ht="20.100000000000001" customHeight="1">
      <c r="A3" s="374" t="s">
        <v>158</v>
      </c>
      <c r="B3" s="375"/>
      <c r="C3" s="375"/>
      <c r="D3" s="375"/>
      <c r="E3" s="375"/>
      <c r="F3" s="375"/>
      <c r="G3" s="375"/>
    </row>
    <row r="4" spans="1:12" ht="20.100000000000001" customHeight="1" thickBot="1">
      <c r="A4" s="297" t="s">
        <v>73</v>
      </c>
      <c r="B4" s="297"/>
      <c r="C4" s="297"/>
      <c r="D4" s="297"/>
      <c r="E4" s="127" t="s">
        <v>178</v>
      </c>
      <c r="F4" s="313">
        <f>数据共享表!$D$2</f>
        <v>0</v>
      </c>
      <c r="G4" s="313"/>
    </row>
    <row r="5" spans="1:12" ht="27" customHeight="1">
      <c r="A5" s="41" t="s">
        <v>144</v>
      </c>
      <c r="B5" s="376">
        <f>数据共享表!$B$3</f>
        <v>0</v>
      </c>
      <c r="C5" s="505"/>
      <c r="D5" s="377"/>
      <c r="E5" s="104" t="s">
        <v>145</v>
      </c>
      <c r="F5" s="376">
        <f>数据共享表!$D$3</f>
        <v>0</v>
      </c>
      <c r="G5" s="378"/>
    </row>
    <row r="6" spans="1:12" ht="27" customHeight="1">
      <c r="A6" s="43" t="s">
        <v>146</v>
      </c>
      <c r="B6" s="358">
        <f>$B$2</f>
        <v>0</v>
      </c>
      <c r="C6" s="498"/>
      <c r="D6" s="359"/>
      <c r="E6" s="94" t="s">
        <v>147</v>
      </c>
      <c r="F6" s="358">
        <f>数据共享表!$D$4</f>
        <v>0</v>
      </c>
      <c r="G6" s="360"/>
    </row>
    <row r="7" spans="1:12" ht="27" customHeight="1">
      <c r="A7" s="43" t="s">
        <v>148</v>
      </c>
      <c r="B7" s="358">
        <f>数据共享表!$B$5</f>
        <v>0</v>
      </c>
      <c r="C7" s="498"/>
      <c r="D7" s="359"/>
      <c r="E7" s="95" t="s">
        <v>149</v>
      </c>
      <c r="F7" s="361">
        <f>数据共享表!$D$5</f>
        <v>0</v>
      </c>
      <c r="G7" s="362"/>
    </row>
    <row r="8" spans="1:12" ht="27" customHeight="1">
      <c r="A8" s="43" t="s">
        <v>150</v>
      </c>
      <c r="B8" s="358">
        <f>$C$2</f>
        <v>0</v>
      </c>
      <c r="C8" s="498"/>
      <c r="D8" s="359"/>
      <c r="E8" s="97" t="s">
        <v>159</v>
      </c>
      <c r="F8" s="363">
        <f>$D$2</f>
        <v>0</v>
      </c>
      <c r="G8" s="364"/>
    </row>
    <row r="9" spans="1:12" ht="33" customHeight="1" thickBot="1">
      <c r="A9" s="47" t="s">
        <v>196</v>
      </c>
      <c r="B9" s="365">
        <f>$E$2</f>
        <v>0</v>
      </c>
      <c r="C9" s="366"/>
      <c r="D9" s="366"/>
      <c r="E9" s="366"/>
      <c r="F9" s="366"/>
      <c r="G9" s="367"/>
    </row>
    <row r="10" spans="1:12" ht="18" customHeight="1">
      <c r="A10" s="511" t="s">
        <v>179</v>
      </c>
      <c r="B10" s="512"/>
      <c r="C10" s="512"/>
      <c r="D10" s="512"/>
      <c r="E10" s="512"/>
      <c r="F10" s="512"/>
      <c r="G10" s="513"/>
    </row>
    <row r="11" spans="1:12" ht="27">
      <c r="A11" s="82" t="s">
        <v>137</v>
      </c>
      <c r="B11" s="396" t="s">
        <v>160</v>
      </c>
      <c r="C11" s="396"/>
      <c r="D11" s="45" t="s">
        <v>161</v>
      </c>
      <c r="E11" s="45" t="s">
        <v>162</v>
      </c>
      <c r="F11" s="45" t="s">
        <v>163</v>
      </c>
      <c r="G11" s="78" t="s">
        <v>10</v>
      </c>
    </row>
    <row r="12" spans="1:12" ht="27.75" customHeight="1">
      <c r="A12" s="71">
        <v>1</v>
      </c>
      <c r="B12" s="396">
        <v>125</v>
      </c>
      <c r="C12" s="396"/>
      <c r="D12" s="45">
        <v>113</v>
      </c>
      <c r="E12" s="83">
        <f>D12/B12*100</f>
        <v>90.4</v>
      </c>
      <c r="F12" s="509">
        <f>AVERAGE(E12:E13)</f>
        <v>90.041269841269838</v>
      </c>
      <c r="G12" s="510" t="s">
        <v>164</v>
      </c>
    </row>
    <row r="13" spans="1:12" ht="27.75" customHeight="1">
      <c r="A13" s="71">
        <v>2</v>
      </c>
      <c r="B13" s="396">
        <v>126</v>
      </c>
      <c r="C13" s="396"/>
      <c r="D13" s="45">
        <v>113</v>
      </c>
      <c r="E13" s="83">
        <f>D13/B13*100</f>
        <v>89.682539682539684</v>
      </c>
      <c r="F13" s="509"/>
      <c r="G13" s="510"/>
      <c r="H13" s="203"/>
      <c r="I13" s="204"/>
      <c r="J13" s="204"/>
      <c r="K13" s="204"/>
      <c r="L13" s="204"/>
    </row>
    <row r="14" spans="1:12" ht="24.75" customHeight="1">
      <c r="A14" s="395" t="s">
        <v>165</v>
      </c>
      <c r="B14" s="396"/>
      <c r="C14" s="396"/>
      <c r="D14" s="396"/>
      <c r="E14" s="396"/>
      <c r="F14" s="396"/>
      <c r="G14" s="399"/>
      <c r="H14" s="203"/>
      <c r="I14" s="437" t="s">
        <v>395</v>
      </c>
      <c r="J14" s="437"/>
      <c r="K14" s="437"/>
      <c r="L14" s="437"/>
    </row>
    <row r="15" spans="1:12" ht="26.25" customHeight="1">
      <c r="A15" s="395" t="s">
        <v>166</v>
      </c>
      <c r="B15" s="396"/>
      <c r="C15" s="396"/>
      <c r="D15" s="396" t="s">
        <v>167</v>
      </c>
      <c r="E15" s="396"/>
      <c r="F15" s="396"/>
      <c r="G15" s="399"/>
      <c r="H15" s="203"/>
      <c r="I15" s="183" t="s">
        <v>396</v>
      </c>
      <c r="J15" s="183" t="s">
        <v>397</v>
      </c>
      <c r="K15" s="183" t="s">
        <v>398</v>
      </c>
      <c r="L15" s="182" t="s">
        <v>399</v>
      </c>
    </row>
    <row r="16" spans="1:12" ht="27">
      <c r="A16" s="395" t="s">
        <v>269</v>
      </c>
      <c r="B16" s="396" t="s">
        <v>168</v>
      </c>
      <c r="C16" s="396"/>
      <c r="D16" s="45" t="s">
        <v>169</v>
      </c>
      <c r="E16" s="45" t="s">
        <v>170</v>
      </c>
      <c r="F16" s="45" t="s">
        <v>171</v>
      </c>
      <c r="G16" s="78" t="s">
        <v>172</v>
      </c>
      <c r="H16" s="203"/>
      <c r="I16" s="183"/>
      <c r="J16" s="183" t="s">
        <v>388</v>
      </c>
      <c r="K16" s="183" t="s">
        <v>389</v>
      </c>
      <c r="L16" s="183" t="s">
        <v>390</v>
      </c>
    </row>
    <row r="17" spans="1:12" ht="25.5" customHeight="1">
      <c r="A17" s="395"/>
      <c r="B17" s="396" t="s">
        <v>173</v>
      </c>
      <c r="C17" s="396"/>
      <c r="D17" s="200">
        <v>55.6</v>
      </c>
      <c r="E17" s="201">
        <f>D17/1600*1000</f>
        <v>34.75</v>
      </c>
      <c r="F17" s="507">
        <f>AVERAGE(E17:E22)</f>
        <v>34.75</v>
      </c>
      <c r="G17" s="508">
        <f>F23/F17*100</f>
        <v>95.863309352517973</v>
      </c>
      <c r="H17" s="203"/>
      <c r="I17" s="183" t="s">
        <v>400</v>
      </c>
      <c r="J17" s="202" t="s">
        <v>397</v>
      </c>
      <c r="K17" s="202" t="s">
        <v>401</v>
      </c>
      <c r="L17" s="202" t="s">
        <v>402</v>
      </c>
    </row>
    <row r="18" spans="1:12" ht="25.5" customHeight="1">
      <c r="A18" s="395"/>
      <c r="B18" s="396"/>
      <c r="C18" s="396"/>
      <c r="D18" s="200">
        <v>55.6</v>
      </c>
      <c r="E18" s="201">
        <f t="shared" ref="E18:E28" si="0">D18/1600*1000</f>
        <v>34.75</v>
      </c>
      <c r="F18" s="507"/>
      <c r="G18" s="508"/>
      <c r="H18" s="203"/>
      <c r="I18" s="205" t="s">
        <v>403</v>
      </c>
      <c r="J18" s="205" t="s">
        <v>404</v>
      </c>
      <c r="K18" s="205" t="s">
        <v>397</v>
      </c>
      <c r="L18" s="205" t="s">
        <v>401</v>
      </c>
    </row>
    <row r="19" spans="1:12" ht="25.5" customHeight="1">
      <c r="A19" s="395"/>
      <c r="B19" s="396"/>
      <c r="C19" s="396"/>
      <c r="D19" s="200">
        <v>55.6</v>
      </c>
      <c r="E19" s="201">
        <f t="shared" si="0"/>
        <v>34.75</v>
      </c>
      <c r="F19" s="507"/>
      <c r="G19" s="508"/>
      <c r="H19" s="203"/>
      <c r="I19" s="203"/>
      <c r="J19" s="203"/>
      <c r="K19" s="203"/>
      <c r="L19" s="203"/>
    </row>
    <row r="20" spans="1:12" ht="25.5" customHeight="1">
      <c r="A20" s="395"/>
      <c r="B20" s="396"/>
      <c r="C20" s="396"/>
      <c r="D20" s="200">
        <v>55.6</v>
      </c>
      <c r="E20" s="201">
        <f t="shared" si="0"/>
        <v>34.75</v>
      </c>
      <c r="F20" s="507"/>
      <c r="G20" s="508"/>
      <c r="I20" s="206">
        <f>F17</f>
        <v>34.75</v>
      </c>
      <c r="J20" s="206">
        <f>F23</f>
        <v>33.312499999999993</v>
      </c>
      <c r="K20" s="181" t="s">
        <v>405</v>
      </c>
    </row>
    <row r="21" spans="1:12" ht="25.5" customHeight="1">
      <c r="A21" s="395"/>
      <c r="B21" s="396"/>
      <c r="C21" s="396"/>
      <c r="D21" s="200">
        <v>55.6</v>
      </c>
      <c r="E21" s="201">
        <f t="shared" si="0"/>
        <v>34.75</v>
      </c>
      <c r="F21" s="507"/>
      <c r="G21" s="508"/>
      <c r="I21" s="207">
        <f>I20+I20*0.1</f>
        <v>38.225000000000001</v>
      </c>
      <c r="J21" s="208">
        <f>J20+J20*0.1</f>
        <v>36.64374999999999</v>
      </c>
      <c r="K21" s="209">
        <v>0.1</v>
      </c>
    </row>
    <row r="22" spans="1:12" ht="25.5" customHeight="1">
      <c r="A22" s="395"/>
      <c r="B22" s="396"/>
      <c r="C22" s="396"/>
      <c r="D22" s="200">
        <v>55.6</v>
      </c>
      <c r="E22" s="201">
        <f t="shared" si="0"/>
        <v>34.75</v>
      </c>
      <c r="F22" s="507"/>
      <c r="G22" s="508"/>
      <c r="I22" s="210">
        <f>I20-I20*0.1</f>
        <v>31.274999999999999</v>
      </c>
      <c r="J22" s="211">
        <f>J20-J20*0.1</f>
        <v>29.981249999999992</v>
      </c>
      <c r="K22" s="212">
        <v>-0.1</v>
      </c>
    </row>
    <row r="23" spans="1:12" ht="25.5" customHeight="1">
      <c r="A23" s="395" t="s">
        <v>270</v>
      </c>
      <c r="B23" s="396" t="s">
        <v>174</v>
      </c>
      <c r="C23" s="396"/>
      <c r="D23" s="200">
        <v>53.3</v>
      </c>
      <c r="E23" s="201">
        <f t="shared" si="0"/>
        <v>33.312499999999993</v>
      </c>
      <c r="F23" s="507">
        <f>AVERAGE(E23:E28)</f>
        <v>33.312499999999993</v>
      </c>
      <c r="G23" s="508"/>
    </row>
    <row r="24" spans="1:12" ht="25.5" customHeight="1">
      <c r="A24" s="395"/>
      <c r="B24" s="396"/>
      <c r="C24" s="396"/>
      <c r="D24" s="200">
        <v>53.3</v>
      </c>
      <c r="E24" s="201">
        <f t="shared" si="0"/>
        <v>33.312499999999993</v>
      </c>
      <c r="F24" s="507"/>
      <c r="G24" s="508"/>
    </row>
    <row r="25" spans="1:12" ht="25.5" customHeight="1">
      <c r="A25" s="395"/>
      <c r="B25" s="396"/>
      <c r="C25" s="396"/>
      <c r="D25" s="200">
        <v>53.3</v>
      </c>
      <c r="E25" s="201">
        <f t="shared" si="0"/>
        <v>33.312499999999993</v>
      </c>
      <c r="F25" s="507"/>
      <c r="G25" s="508"/>
    </row>
    <row r="26" spans="1:12" ht="25.5" customHeight="1">
      <c r="A26" s="395"/>
      <c r="B26" s="396"/>
      <c r="C26" s="396"/>
      <c r="D26" s="200">
        <v>53.3</v>
      </c>
      <c r="E26" s="201">
        <f t="shared" si="0"/>
        <v>33.312499999999993</v>
      </c>
      <c r="F26" s="507"/>
      <c r="G26" s="508"/>
    </row>
    <row r="27" spans="1:12" ht="25.5" customHeight="1">
      <c r="A27" s="395"/>
      <c r="B27" s="396"/>
      <c r="C27" s="396"/>
      <c r="D27" s="200">
        <v>53.3</v>
      </c>
      <c r="E27" s="201">
        <f t="shared" si="0"/>
        <v>33.312499999999993</v>
      </c>
      <c r="F27" s="507"/>
      <c r="G27" s="508"/>
    </row>
    <row r="28" spans="1:12" ht="25.5" customHeight="1">
      <c r="A28" s="395"/>
      <c r="B28" s="396"/>
      <c r="C28" s="396"/>
      <c r="D28" s="200">
        <v>53.3</v>
      </c>
      <c r="E28" s="201">
        <f t="shared" si="0"/>
        <v>33.312499999999993</v>
      </c>
      <c r="F28" s="507"/>
      <c r="G28" s="508"/>
    </row>
    <row r="29" spans="1:12" ht="38.25" customHeight="1" thickBot="1">
      <c r="A29" s="84" t="s">
        <v>175</v>
      </c>
      <c r="B29" s="405" t="s">
        <v>176</v>
      </c>
      <c r="C29" s="405"/>
      <c r="D29" s="405"/>
      <c r="E29" s="405"/>
      <c r="F29" s="405"/>
      <c r="G29" s="406"/>
    </row>
    <row r="30" spans="1:12" s="53" customFormat="1" ht="15.75" customHeight="1">
      <c r="A30" s="506" t="s">
        <v>177</v>
      </c>
      <c r="B30" s="506"/>
      <c r="C30" s="506"/>
      <c r="D30" s="506"/>
      <c r="E30" s="506"/>
      <c r="F30" s="506"/>
      <c r="G30" s="506"/>
    </row>
    <row r="31" spans="1:12" ht="20.100000000000001" customHeight="1">
      <c r="A31" s="379" t="s">
        <v>278</v>
      </c>
      <c r="B31" s="379"/>
      <c r="C31" s="379"/>
      <c r="D31" s="379"/>
      <c r="E31" s="125"/>
      <c r="F31" s="310" t="e">
        <f>"第"&amp;--MID(MID(SUBSTITUTE(A2,"，",","),1,FIND(",",SUBSTITUTE(A2,"，",","))-1),2,FIND("页",MID(SUBSTITUTE(A2,"，",","),1,FIND(",",SUBSTITUTE(A2,"，",","),1)-1),1)-2)+1&amp;"页"&amp;MID(SUBSTITUTE(A2,"，",","),FIND(",",SUBSTITUTE(A2,"，",","),1),50)</f>
        <v>#VALUE!</v>
      </c>
      <c r="G31" s="310"/>
    </row>
    <row r="32" spans="1:12" ht="20.100000000000001" customHeight="1">
      <c r="A32" s="126"/>
      <c r="B32" s="126"/>
      <c r="C32" s="126"/>
      <c r="D32" s="126"/>
      <c r="E32" s="126"/>
      <c r="F32" s="125"/>
      <c r="G32" s="91" t="s">
        <v>279</v>
      </c>
    </row>
    <row r="33" spans="1:11" ht="20.100000000000001" customHeight="1">
      <c r="A33" s="374" t="s">
        <v>158</v>
      </c>
      <c r="B33" s="375"/>
      <c r="C33" s="375"/>
      <c r="D33" s="375"/>
      <c r="E33" s="375"/>
      <c r="F33" s="375"/>
      <c r="G33" s="375"/>
    </row>
    <row r="34" spans="1:11" ht="20.100000000000001" customHeight="1" thickBot="1">
      <c r="A34" s="297" t="s">
        <v>73</v>
      </c>
      <c r="B34" s="297"/>
      <c r="C34" s="297"/>
      <c r="D34" s="297"/>
      <c r="E34" s="127" t="s">
        <v>74</v>
      </c>
      <c r="F34" s="313">
        <f>数据共享表!$D$2</f>
        <v>0</v>
      </c>
      <c r="G34" s="313"/>
    </row>
    <row r="35" spans="1:11" ht="27" customHeight="1">
      <c r="A35" s="103" t="s">
        <v>45</v>
      </c>
      <c r="B35" s="376">
        <f>数据共享表!$B$3</f>
        <v>0</v>
      </c>
      <c r="C35" s="505"/>
      <c r="D35" s="377"/>
      <c r="E35" s="104" t="s">
        <v>46</v>
      </c>
      <c r="F35" s="376">
        <f>数据共享表!$D$3</f>
        <v>0</v>
      </c>
      <c r="G35" s="378"/>
    </row>
    <row r="36" spans="1:11" ht="27" customHeight="1">
      <c r="A36" s="93" t="s">
        <v>47</v>
      </c>
      <c r="B36" s="358">
        <f>$B$2</f>
        <v>0</v>
      </c>
      <c r="C36" s="498"/>
      <c r="D36" s="359"/>
      <c r="E36" s="94" t="s">
        <v>48</v>
      </c>
      <c r="F36" s="358">
        <f>数据共享表!$D$4</f>
        <v>0</v>
      </c>
      <c r="G36" s="360"/>
    </row>
    <row r="37" spans="1:11" ht="27" customHeight="1">
      <c r="A37" s="93" t="s">
        <v>49</v>
      </c>
      <c r="B37" s="358">
        <f>数据共享表!$B$5</f>
        <v>0</v>
      </c>
      <c r="C37" s="498"/>
      <c r="D37" s="359"/>
      <c r="E37" s="95" t="s">
        <v>50</v>
      </c>
      <c r="F37" s="361">
        <f>数据共享表!$D$5</f>
        <v>0</v>
      </c>
      <c r="G37" s="362"/>
    </row>
    <row r="38" spans="1:11" ht="27" customHeight="1">
      <c r="A38" s="93" t="s">
        <v>51</v>
      </c>
      <c r="B38" s="358">
        <f>$C$2</f>
        <v>0</v>
      </c>
      <c r="C38" s="498"/>
      <c r="D38" s="359"/>
      <c r="E38" s="97" t="s">
        <v>159</v>
      </c>
      <c r="F38" s="363">
        <f>$D$2</f>
        <v>0</v>
      </c>
      <c r="G38" s="364"/>
    </row>
    <row r="39" spans="1:11" ht="27" customHeight="1" thickBot="1">
      <c r="A39" s="102" t="s">
        <v>196</v>
      </c>
      <c r="B39" s="365">
        <f>$E$2</f>
        <v>0</v>
      </c>
      <c r="C39" s="366"/>
      <c r="D39" s="366"/>
      <c r="E39" s="366"/>
      <c r="F39" s="366"/>
      <c r="G39" s="367"/>
    </row>
    <row r="40" spans="1:11" ht="26.45" customHeight="1">
      <c r="A40" s="511" t="s">
        <v>179</v>
      </c>
      <c r="B40" s="512"/>
      <c r="C40" s="512"/>
      <c r="D40" s="512"/>
      <c r="E40" s="512"/>
      <c r="F40" s="512"/>
      <c r="G40" s="513"/>
    </row>
    <row r="41" spans="1:11" ht="26.45" customHeight="1">
      <c r="A41" s="82" t="s">
        <v>137</v>
      </c>
      <c r="B41" s="396" t="s">
        <v>160</v>
      </c>
      <c r="C41" s="396"/>
      <c r="D41" s="95" t="s">
        <v>161</v>
      </c>
      <c r="E41" s="95" t="s">
        <v>162</v>
      </c>
      <c r="F41" s="95" t="s">
        <v>163</v>
      </c>
      <c r="G41" s="98" t="s">
        <v>10</v>
      </c>
    </row>
    <row r="42" spans="1:11" ht="26.45" customHeight="1">
      <c r="A42" s="96">
        <v>1</v>
      </c>
      <c r="B42" s="396">
        <v>125</v>
      </c>
      <c r="C42" s="396"/>
      <c r="D42" s="95">
        <v>113</v>
      </c>
      <c r="E42" s="83">
        <f>D42/B42*100</f>
        <v>90.4</v>
      </c>
      <c r="F42" s="509">
        <f>AVERAGE(E42:E43)</f>
        <v>90.041269841269838</v>
      </c>
      <c r="G42" s="510" t="s">
        <v>164</v>
      </c>
    </row>
    <row r="43" spans="1:11" ht="26.45" customHeight="1">
      <c r="A43" s="96">
        <v>2</v>
      </c>
      <c r="B43" s="396">
        <v>126</v>
      </c>
      <c r="C43" s="396"/>
      <c r="D43" s="95">
        <v>113</v>
      </c>
      <c r="E43" s="83">
        <f>D43/B43*100</f>
        <v>89.682539682539684</v>
      </c>
      <c r="F43" s="509"/>
      <c r="G43" s="510"/>
    </row>
    <row r="44" spans="1:11" ht="26.45" customHeight="1">
      <c r="A44" s="395" t="s">
        <v>165</v>
      </c>
      <c r="B44" s="396"/>
      <c r="C44" s="396"/>
      <c r="D44" s="396"/>
      <c r="E44" s="396"/>
      <c r="F44" s="396"/>
      <c r="G44" s="399"/>
    </row>
    <row r="45" spans="1:11" ht="26.45" customHeight="1">
      <c r="A45" s="395" t="s">
        <v>166</v>
      </c>
      <c r="B45" s="396"/>
      <c r="C45" s="396"/>
      <c r="D45" s="396" t="s">
        <v>167</v>
      </c>
      <c r="E45" s="396"/>
      <c r="F45" s="396"/>
      <c r="G45" s="399"/>
    </row>
    <row r="46" spans="1:11" ht="26.45" customHeight="1">
      <c r="A46" s="395" t="s">
        <v>280</v>
      </c>
      <c r="B46" s="396" t="s">
        <v>168</v>
      </c>
      <c r="C46" s="396"/>
      <c r="D46" s="95" t="s">
        <v>169</v>
      </c>
      <c r="E46" s="95" t="s">
        <v>170</v>
      </c>
      <c r="F46" s="95" t="s">
        <v>171</v>
      </c>
      <c r="G46" s="98" t="s">
        <v>172</v>
      </c>
    </row>
    <row r="47" spans="1:11" ht="26.45" customHeight="1">
      <c r="A47" s="395"/>
      <c r="B47" s="396" t="s">
        <v>173</v>
      </c>
      <c r="C47" s="396"/>
      <c r="D47" s="200">
        <v>55.6</v>
      </c>
      <c r="E47" s="201">
        <f>D47/1600*1000</f>
        <v>34.75</v>
      </c>
      <c r="F47" s="507">
        <f>AVERAGE(E47:E52)</f>
        <v>34.75</v>
      </c>
      <c r="G47" s="508">
        <f>F53/F47*100</f>
        <v>95.863309352517973</v>
      </c>
    </row>
    <row r="48" spans="1:11" ht="26.45" customHeight="1">
      <c r="A48" s="395"/>
      <c r="B48" s="396"/>
      <c r="C48" s="396"/>
      <c r="D48" s="200">
        <v>55.6</v>
      </c>
      <c r="E48" s="201">
        <f t="shared" ref="E48:E58" si="1">D48/1600*1000</f>
        <v>34.75</v>
      </c>
      <c r="F48" s="507"/>
      <c r="G48" s="508"/>
      <c r="I48" s="206">
        <f>F47</f>
        <v>34.75</v>
      </c>
      <c r="J48" s="206">
        <f>F53</f>
        <v>33.312499999999993</v>
      </c>
      <c r="K48" s="181" t="s">
        <v>405</v>
      </c>
    </row>
    <row r="49" spans="1:11" ht="26.45" customHeight="1">
      <c r="A49" s="395"/>
      <c r="B49" s="396"/>
      <c r="C49" s="396"/>
      <c r="D49" s="200">
        <v>55.6</v>
      </c>
      <c r="E49" s="201">
        <f t="shared" si="1"/>
        <v>34.75</v>
      </c>
      <c r="F49" s="507"/>
      <c r="G49" s="508"/>
      <c r="I49" s="207">
        <f>I48+I48*0.1</f>
        <v>38.225000000000001</v>
      </c>
      <c r="J49" s="208">
        <f>J48+J48*0.1</f>
        <v>36.64374999999999</v>
      </c>
      <c r="K49" s="209">
        <v>0.1</v>
      </c>
    </row>
    <row r="50" spans="1:11" ht="26.45" customHeight="1">
      <c r="A50" s="395"/>
      <c r="B50" s="396"/>
      <c r="C50" s="396"/>
      <c r="D50" s="200">
        <v>55.6</v>
      </c>
      <c r="E50" s="201">
        <f t="shared" si="1"/>
        <v>34.75</v>
      </c>
      <c r="F50" s="507"/>
      <c r="G50" s="508"/>
      <c r="I50" s="210">
        <f>I48-I48*0.1</f>
        <v>31.274999999999999</v>
      </c>
      <c r="J50" s="211">
        <f>J48-J48*0.1</f>
        <v>29.981249999999992</v>
      </c>
      <c r="K50" s="212">
        <v>-0.1</v>
      </c>
    </row>
    <row r="51" spans="1:11" ht="26.45" customHeight="1">
      <c r="A51" s="395"/>
      <c r="B51" s="396"/>
      <c r="C51" s="396"/>
      <c r="D51" s="200">
        <v>55.6</v>
      </c>
      <c r="E51" s="201">
        <f t="shared" si="1"/>
        <v>34.75</v>
      </c>
      <c r="F51" s="507"/>
      <c r="G51" s="508"/>
    </row>
    <row r="52" spans="1:11" ht="26.45" customHeight="1">
      <c r="A52" s="395"/>
      <c r="B52" s="396"/>
      <c r="C52" s="396"/>
      <c r="D52" s="200">
        <v>55.6</v>
      </c>
      <c r="E52" s="201">
        <f t="shared" si="1"/>
        <v>34.75</v>
      </c>
      <c r="F52" s="507"/>
      <c r="G52" s="508"/>
    </row>
    <row r="53" spans="1:11" ht="26.45" customHeight="1">
      <c r="A53" s="395" t="s">
        <v>281</v>
      </c>
      <c r="B53" s="396" t="s">
        <v>173</v>
      </c>
      <c r="C53" s="396"/>
      <c r="D53" s="200">
        <v>53.3</v>
      </c>
      <c r="E53" s="201">
        <f t="shared" si="1"/>
        <v>33.312499999999993</v>
      </c>
      <c r="F53" s="507">
        <f>AVERAGE(E53:E58)</f>
        <v>33.312499999999993</v>
      </c>
      <c r="G53" s="508"/>
    </row>
    <row r="54" spans="1:11" ht="26.45" customHeight="1">
      <c r="A54" s="395"/>
      <c r="B54" s="396"/>
      <c r="C54" s="396"/>
      <c r="D54" s="200">
        <v>53.3</v>
      </c>
      <c r="E54" s="201">
        <f t="shared" si="1"/>
        <v>33.312499999999993</v>
      </c>
      <c r="F54" s="507"/>
      <c r="G54" s="508"/>
    </row>
    <row r="55" spans="1:11" ht="26.45" customHeight="1">
      <c r="A55" s="395"/>
      <c r="B55" s="396"/>
      <c r="C55" s="396"/>
      <c r="D55" s="200">
        <v>53.3</v>
      </c>
      <c r="E55" s="201">
        <f t="shared" si="1"/>
        <v>33.312499999999993</v>
      </c>
      <c r="F55" s="507"/>
      <c r="G55" s="508"/>
    </row>
    <row r="56" spans="1:11" ht="26.45" customHeight="1">
      <c r="A56" s="395"/>
      <c r="B56" s="396"/>
      <c r="C56" s="396"/>
      <c r="D56" s="200">
        <v>53.3</v>
      </c>
      <c r="E56" s="201">
        <f t="shared" si="1"/>
        <v>33.312499999999993</v>
      </c>
      <c r="F56" s="507"/>
      <c r="G56" s="508"/>
    </row>
    <row r="57" spans="1:11" ht="26.45" customHeight="1">
      <c r="A57" s="395"/>
      <c r="B57" s="396"/>
      <c r="C57" s="396"/>
      <c r="D57" s="200">
        <v>53.3</v>
      </c>
      <c r="E57" s="201">
        <f t="shared" si="1"/>
        <v>33.312499999999993</v>
      </c>
      <c r="F57" s="507"/>
      <c r="G57" s="508"/>
    </row>
    <row r="58" spans="1:11" ht="26.45" customHeight="1">
      <c r="A58" s="395"/>
      <c r="B58" s="396"/>
      <c r="C58" s="396"/>
      <c r="D58" s="200">
        <v>53.3</v>
      </c>
      <c r="E58" s="201">
        <f t="shared" si="1"/>
        <v>33.312499999999993</v>
      </c>
      <c r="F58" s="507"/>
      <c r="G58" s="508"/>
    </row>
    <row r="59" spans="1:11" ht="31.5" customHeight="1" thickBot="1">
      <c r="A59" s="99" t="s">
        <v>175</v>
      </c>
      <c r="B59" s="405" t="s">
        <v>176</v>
      </c>
      <c r="C59" s="405"/>
      <c r="D59" s="405"/>
      <c r="E59" s="405"/>
      <c r="F59" s="405"/>
      <c r="G59" s="406"/>
    </row>
    <row r="60" spans="1:11" ht="15.75" customHeight="1">
      <c r="A60" s="506" t="s">
        <v>177</v>
      </c>
      <c r="B60" s="506"/>
      <c r="C60" s="506"/>
      <c r="D60" s="506"/>
      <c r="E60" s="506"/>
      <c r="F60" s="506"/>
      <c r="G60" s="506"/>
    </row>
  </sheetData>
  <mergeCells count="67">
    <mergeCell ref="A3:G3"/>
    <mergeCell ref="B5:D5"/>
    <mergeCell ref="F5:G5"/>
    <mergeCell ref="F1:G1"/>
    <mergeCell ref="A1:D1"/>
    <mergeCell ref="B6:D6"/>
    <mergeCell ref="F6:G6"/>
    <mergeCell ref="B7:D7"/>
    <mergeCell ref="F7:G7"/>
    <mergeCell ref="B8:D8"/>
    <mergeCell ref="F8:G8"/>
    <mergeCell ref="A10:G10"/>
    <mergeCell ref="B11:C11"/>
    <mergeCell ref="B12:C12"/>
    <mergeCell ref="F12:F13"/>
    <mergeCell ref="G12:G13"/>
    <mergeCell ref="B13:C13"/>
    <mergeCell ref="F23:F28"/>
    <mergeCell ref="B29:G29"/>
    <mergeCell ref="A30:G30"/>
    <mergeCell ref="F4:G4"/>
    <mergeCell ref="A4:D4"/>
    <mergeCell ref="A14:G14"/>
    <mergeCell ref="A15:C15"/>
    <mergeCell ref="D15:G15"/>
    <mergeCell ref="A16:A22"/>
    <mergeCell ref="B16:C16"/>
    <mergeCell ref="B17:C22"/>
    <mergeCell ref="F17:F22"/>
    <mergeCell ref="G17:G28"/>
    <mergeCell ref="A23:A28"/>
    <mergeCell ref="B23:C28"/>
    <mergeCell ref="B9:G9"/>
    <mergeCell ref="A31:D31"/>
    <mergeCell ref="F31:G31"/>
    <mergeCell ref="A33:G33"/>
    <mergeCell ref="A34:D34"/>
    <mergeCell ref="F34:G34"/>
    <mergeCell ref="B35:D35"/>
    <mergeCell ref="F35:G35"/>
    <mergeCell ref="B36:D36"/>
    <mergeCell ref="F36:G36"/>
    <mergeCell ref="B37:D37"/>
    <mergeCell ref="F37:G37"/>
    <mergeCell ref="B43:C43"/>
    <mergeCell ref="A44:G44"/>
    <mergeCell ref="B38:D38"/>
    <mergeCell ref="F38:G38"/>
    <mergeCell ref="B39:G39"/>
    <mergeCell ref="A40:G40"/>
    <mergeCell ref="B41:C41"/>
    <mergeCell ref="I14:L14"/>
    <mergeCell ref="B59:G59"/>
    <mergeCell ref="A60:G60"/>
    <mergeCell ref="A45:C45"/>
    <mergeCell ref="D45:G45"/>
    <mergeCell ref="A46:A52"/>
    <mergeCell ref="B46:C46"/>
    <mergeCell ref="B47:C52"/>
    <mergeCell ref="F47:F52"/>
    <mergeCell ref="G47:G58"/>
    <mergeCell ref="A53:A58"/>
    <mergeCell ref="B53:C58"/>
    <mergeCell ref="F53:F58"/>
    <mergeCell ref="B42:C42"/>
    <mergeCell ref="F42:F43"/>
    <mergeCell ref="G42:G43"/>
  </mergeCells>
  <phoneticPr fontId="31" type="noConversion"/>
  <pageMargins left="0.59055118110236215" right="0.39370078740157483" top="0.19685039370078741" bottom="0.39370078740157483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I2" sqref="I2"/>
    </sheetView>
  </sheetViews>
  <sheetFormatPr defaultColWidth="8.75" defaultRowHeight="14.25"/>
  <cols>
    <col min="1" max="1" width="11.125" style="1" customWidth="1"/>
    <col min="2" max="2" width="6.5" style="1" customWidth="1"/>
    <col min="3" max="3" width="9.5" style="1" customWidth="1"/>
    <col min="4" max="4" width="9.75" style="1" customWidth="1"/>
    <col min="5" max="5" width="10.5" style="1" customWidth="1"/>
    <col min="6" max="6" width="6.5" style="1" customWidth="1"/>
    <col min="7" max="7" width="6.375" style="1" customWidth="1"/>
    <col min="8" max="8" width="12.875" style="1" customWidth="1"/>
    <col min="9" max="9" width="11.625" style="1" customWidth="1"/>
    <col min="10" max="16384" width="8.75" style="1"/>
  </cols>
  <sheetData>
    <row r="1" spans="1:9" ht="20.100000000000001" customHeight="1">
      <c r="A1" s="379" t="s">
        <v>282</v>
      </c>
      <c r="B1" s="379"/>
      <c r="C1" s="379"/>
      <c r="D1" s="379"/>
      <c r="E1" s="379"/>
      <c r="F1" s="125"/>
      <c r="G1" s="310">
        <f>A2</f>
        <v>0</v>
      </c>
      <c r="H1" s="310"/>
      <c r="I1" s="310"/>
    </row>
    <row r="2" spans="1:9" s="40" customFormat="1" ht="20.100000000000001" customHeight="1">
      <c r="A2" s="126"/>
      <c r="B2" s="126"/>
      <c r="C2" s="126"/>
      <c r="D2" s="126"/>
      <c r="E2" s="126"/>
      <c r="F2" s="125"/>
      <c r="G2" s="125"/>
      <c r="H2" s="125"/>
      <c r="I2" s="91" t="s">
        <v>406</v>
      </c>
    </row>
    <row r="3" spans="1:9" s="61" customFormat="1" ht="20.100000000000001" customHeight="1">
      <c r="A3" s="374" t="s">
        <v>75</v>
      </c>
      <c r="B3" s="375"/>
      <c r="C3" s="375"/>
      <c r="D3" s="375"/>
      <c r="E3" s="375"/>
      <c r="F3" s="375"/>
      <c r="G3" s="375"/>
      <c r="H3" s="375"/>
      <c r="I3" s="375"/>
    </row>
    <row r="4" spans="1:9" s="49" customFormat="1" ht="20.100000000000001" customHeight="1" thickBot="1">
      <c r="A4" s="343" t="s">
        <v>73</v>
      </c>
      <c r="B4" s="343"/>
      <c r="C4" s="343"/>
      <c r="D4" s="343"/>
      <c r="E4" s="343"/>
      <c r="F4" s="525" t="s">
        <v>96</v>
      </c>
      <c r="G4" s="525"/>
      <c r="H4" s="313">
        <f>数据共享表!D2</f>
        <v>0</v>
      </c>
      <c r="I4" s="313"/>
    </row>
    <row r="5" spans="1:9" s="49" customFormat="1" ht="35.25" customHeight="1">
      <c r="A5" s="523" t="s">
        <v>76</v>
      </c>
      <c r="B5" s="524"/>
      <c r="C5" s="376">
        <f>数据共享表!B3</f>
        <v>0</v>
      </c>
      <c r="D5" s="505"/>
      <c r="E5" s="377"/>
      <c r="F5" s="376" t="s">
        <v>77</v>
      </c>
      <c r="G5" s="377"/>
      <c r="H5" s="376">
        <f>数据共享表!D3</f>
        <v>0</v>
      </c>
      <c r="I5" s="378"/>
    </row>
    <row r="6" spans="1:9" s="49" customFormat="1" ht="35.25" customHeight="1">
      <c r="A6" s="355" t="s">
        <v>78</v>
      </c>
      <c r="B6" s="356"/>
      <c r="C6" s="358">
        <f>B2</f>
        <v>0</v>
      </c>
      <c r="D6" s="498"/>
      <c r="E6" s="359"/>
      <c r="F6" s="358" t="s">
        <v>79</v>
      </c>
      <c r="G6" s="359"/>
      <c r="H6" s="358">
        <f>数据共享表!D4</f>
        <v>0</v>
      </c>
      <c r="I6" s="360"/>
    </row>
    <row r="7" spans="1:9" s="49" customFormat="1" ht="35.25" customHeight="1">
      <c r="A7" s="355" t="s">
        <v>80</v>
      </c>
      <c r="B7" s="356"/>
      <c r="C7" s="358">
        <f>数据共享表!B5</f>
        <v>0</v>
      </c>
      <c r="D7" s="498"/>
      <c r="E7" s="359"/>
      <c r="F7" s="361" t="s">
        <v>81</v>
      </c>
      <c r="G7" s="522"/>
      <c r="H7" s="361">
        <f>数据共享表!D5</f>
        <v>0</v>
      </c>
      <c r="I7" s="362"/>
    </row>
    <row r="8" spans="1:9" s="49" customFormat="1" ht="35.25" customHeight="1">
      <c r="A8" s="355" t="s">
        <v>82</v>
      </c>
      <c r="B8" s="356"/>
      <c r="C8" s="358">
        <f>C2</f>
        <v>0</v>
      </c>
      <c r="D8" s="498"/>
      <c r="E8" s="359"/>
      <c r="F8" s="422" t="s">
        <v>83</v>
      </c>
      <c r="G8" s="424"/>
      <c r="H8" s="363">
        <f>D2</f>
        <v>0</v>
      </c>
      <c r="I8" s="364"/>
    </row>
    <row r="9" spans="1:9" s="49" customFormat="1" ht="31.5" customHeight="1" thickBot="1">
      <c r="A9" s="331" t="s">
        <v>275</v>
      </c>
      <c r="B9" s="514"/>
      <c r="C9" s="365">
        <f>E2</f>
        <v>0</v>
      </c>
      <c r="D9" s="366"/>
      <c r="E9" s="366"/>
      <c r="F9" s="366"/>
      <c r="G9" s="366"/>
      <c r="H9" s="366"/>
      <c r="I9" s="367"/>
    </row>
    <row r="10" spans="1:9" s="49" customFormat="1" ht="54" customHeight="1">
      <c r="A10" s="62" t="s">
        <v>84</v>
      </c>
      <c r="B10" s="63" t="s">
        <v>85</v>
      </c>
      <c r="C10" s="63" t="s">
        <v>86</v>
      </c>
      <c r="D10" s="63" t="s">
        <v>87</v>
      </c>
      <c r="E10" s="64" t="s">
        <v>88</v>
      </c>
      <c r="F10" s="64" t="s">
        <v>89</v>
      </c>
      <c r="G10" s="64" t="s">
        <v>90</v>
      </c>
      <c r="H10" s="64" t="s">
        <v>91</v>
      </c>
      <c r="I10" s="65" t="s">
        <v>92</v>
      </c>
    </row>
    <row r="11" spans="1:9" s="49" customFormat="1" ht="39.75" customHeight="1">
      <c r="A11" s="520" t="s">
        <v>93</v>
      </c>
      <c r="B11" s="213">
        <v>1</v>
      </c>
      <c r="C11" s="214">
        <v>123.33</v>
      </c>
      <c r="D11" s="214">
        <v>185.77</v>
      </c>
      <c r="E11" s="214">
        <v>183.23</v>
      </c>
      <c r="F11" s="214">
        <f>D11-E11</f>
        <v>2.5400000000000205</v>
      </c>
      <c r="G11" s="214">
        <f>E11-C11</f>
        <v>59.899999999999991</v>
      </c>
      <c r="H11" s="214">
        <f>F11/G11*100</f>
        <v>4.2404006677796673</v>
      </c>
      <c r="I11" s="521">
        <f>AVERAGE(H11:H12)</f>
        <v>4.0651085141903449</v>
      </c>
    </row>
    <row r="12" spans="1:9" s="49" customFormat="1" ht="39.75" customHeight="1">
      <c r="A12" s="520"/>
      <c r="B12" s="213">
        <v>2</v>
      </c>
      <c r="C12" s="214">
        <v>124.33</v>
      </c>
      <c r="D12" s="214">
        <v>186.56</v>
      </c>
      <c r="E12" s="214">
        <v>184.23</v>
      </c>
      <c r="F12" s="214">
        <f>D12-E12</f>
        <v>2.3300000000000125</v>
      </c>
      <c r="G12" s="214">
        <f>E12-C12</f>
        <v>59.899999999999991</v>
      </c>
      <c r="H12" s="214">
        <f>F12/G12*100</f>
        <v>3.8898163606010225</v>
      </c>
      <c r="I12" s="521"/>
    </row>
    <row r="13" spans="1:9" s="49" customFormat="1" ht="39.75" customHeight="1">
      <c r="A13" s="395"/>
      <c r="B13" s="215"/>
      <c r="C13" s="200"/>
      <c r="D13" s="200"/>
      <c r="E13" s="200"/>
      <c r="F13" s="200"/>
      <c r="G13" s="200"/>
      <c r="H13" s="200"/>
      <c r="I13" s="515"/>
    </row>
    <row r="14" spans="1:9" s="49" customFormat="1" ht="39.75" customHeight="1">
      <c r="A14" s="395"/>
      <c r="B14" s="215"/>
      <c r="C14" s="200"/>
      <c r="D14" s="200"/>
      <c r="E14" s="200"/>
      <c r="F14" s="200"/>
      <c r="G14" s="200"/>
      <c r="H14" s="200"/>
      <c r="I14" s="515"/>
    </row>
    <row r="15" spans="1:9" s="49" customFormat="1" ht="39.75" customHeight="1">
      <c r="A15" s="395"/>
      <c r="B15" s="215"/>
      <c r="C15" s="200"/>
      <c r="D15" s="200"/>
      <c r="E15" s="200"/>
      <c r="F15" s="200"/>
      <c r="G15" s="200"/>
      <c r="H15" s="200"/>
      <c r="I15" s="515"/>
    </row>
    <row r="16" spans="1:9" s="49" customFormat="1" ht="39.75" customHeight="1">
      <c r="A16" s="395"/>
      <c r="B16" s="215"/>
      <c r="C16" s="200"/>
      <c r="D16" s="200"/>
      <c r="E16" s="200"/>
      <c r="F16" s="200"/>
      <c r="G16" s="200"/>
      <c r="H16" s="200"/>
      <c r="I16" s="515"/>
    </row>
    <row r="17" spans="1:9" s="49" customFormat="1" ht="39.75" customHeight="1">
      <c r="A17" s="395"/>
      <c r="B17" s="215"/>
      <c r="C17" s="200"/>
      <c r="D17" s="200"/>
      <c r="E17" s="200"/>
      <c r="F17" s="200"/>
      <c r="G17" s="200"/>
      <c r="H17" s="200"/>
      <c r="I17" s="515"/>
    </row>
    <row r="18" spans="1:9" s="49" customFormat="1" ht="39.75" customHeight="1">
      <c r="A18" s="395"/>
      <c r="B18" s="215"/>
      <c r="C18" s="200"/>
      <c r="D18" s="200"/>
      <c r="E18" s="200"/>
      <c r="F18" s="200"/>
      <c r="G18" s="200"/>
      <c r="H18" s="200"/>
      <c r="I18" s="515"/>
    </row>
    <row r="19" spans="1:9" s="49" customFormat="1" ht="39.75" customHeight="1">
      <c r="A19" s="395"/>
      <c r="B19" s="215"/>
      <c r="C19" s="200"/>
      <c r="D19" s="200"/>
      <c r="E19" s="200"/>
      <c r="F19" s="200"/>
      <c r="G19" s="200"/>
      <c r="H19" s="200"/>
      <c r="I19" s="515"/>
    </row>
    <row r="20" spans="1:9" s="49" customFormat="1" ht="39.75" customHeight="1">
      <c r="A20" s="395"/>
      <c r="B20" s="215"/>
      <c r="C20" s="200"/>
      <c r="D20" s="200"/>
      <c r="E20" s="200"/>
      <c r="F20" s="200"/>
      <c r="G20" s="200"/>
      <c r="H20" s="200"/>
      <c r="I20" s="515"/>
    </row>
    <row r="21" spans="1:9" ht="35.25" customHeight="1" thickBot="1">
      <c r="A21" s="66" t="s">
        <v>67</v>
      </c>
      <c r="B21" s="516"/>
      <c r="C21" s="517"/>
      <c r="D21" s="517"/>
      <c r="E21" s="517"/>
      <c r="F21" s="517"/>
      <c r="G21" s="517"/>
      <c r="H21" s="517"/>
      <c r="I21" s="518"/>
    </row>
    <row r="22" spans="1:9" ht="20.100000000000001" customHeight="1">
      <c r="A22" s="519" t="s">
        <v>94</v>
      </c>
      <c r="B22" s="519"/>
      <c r="C22" s="519"/>
      <c r="D22" s="519"/>
      <c r="E22" s="519"/>
      <c r="F22" s="519"/>
      <c r="G22" s="519"/>
      <c r="H22" s="519"/>
      <c r="I22" s="519"/>
    </row>
  </sheetData>
  <mergeCells count="36">
    <mergeCell ref="G1:I1"/>
    <mergeCell ref="A1:E1"/>
    <mergeCell ref="C7:E7"/>
    <mergeCell ref="F7:G7"/>
    <mergeCell ref="H7:I7"/>
    <mergeCell ref="A3:I3"/>
    <mergeCell ref="A5:B5"/>
    <mergeCell ref="C5:E5"/>
    <mergeCell ref="F5:G5"/>
    <mergeCell ref="H5:I5"/>
    <mergeCell ref="F4:G4"/>
    <mergeCell ref="H4:I4"/>
    <mergeCell ref="A4:E4"/>
    <mergeCell ref="A6:B6"/>
    <mergeCell ref="C6:E6"/>
    <mergeCell ref="F6:G6"/>
    <mergeCell ref="A22:I22"/>
    <mergeCell ref="A11:A12"/>
    <mergeCell ref="I11:I12"/>
    <mergeCell ref="A13:A14"/>
    <mergeCell ref="I13:I14"/>
    <mergeCell ref="A15:A16"/>
    <mergeCell ref="I15:I16"/>
    <mergeCell ref="A17:A18"/>
    <mergeCell ref="I17:I18"/>
    <mergeCell ref="A9:B9"/>
    <mergeCell ref="C9:I9"/>
    <mergeCell ref="A19:A20"/>
    <mergeCell ref="I19:I20"/>
    <mergeCell ref="B21:I21"/>
    <mergeCell ref="H6:I6"/>
    <mergeCell ref="A7:B7"/>
    <mergeCell ref="A8:B8"/>
    <mergeCell ref="C8:E8"/>
    <mergeCell ref="F8:G8"/>
    <mergeCell ref="H8:I8"/>
  </mergeCells>
  <phoneticPr fontId="31" type="noConversion"/>
  <pageMargins left="0.59055118110236215" right="0.39370078740157483" top="0.19685039370078741" bottom="0.39370078740157483" header="0" footer="0"/>
  <pageSetup paperSize="9" orientation="portrait" r:id="rId1"/>
  <ignoredErrors>
    <ignoredError sqref="A11:I12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0"/>
  <sheetViews>
    <sheetView showGridLines="0" showZeros="0" topLeftCell="A7" workbookViewId="0">
      <selection activeCell="D14" sqref="D14"/>
    </sheetView>
  </sheetViews>
  <sheetFormatPr defaultColWidth="22.5" defaultRowHeight="13.5"/>
  <cols>
    <col min="1" max="1" width="20.5" style="17" customWidth="1"/>
    <col min="2" max="2" width="16.375" style="17" customWidth="1"/>
    <col min="3" max="3" width="12.625" style="17" customWidth="1"/>
    <col min="4" max="4" width="18" style="17" customWidth="1"/>
    <col min="5" max="5" width="0" style="17" hidden="1" customWidth="1"/>
    <col min="6" max="16384" width="22.5" style="17"/>
  </cols>
  <sheetData>
    <row r="1" spans="1:4" ht="27" customHeight="1" thickBot="1">
      <c r="A1" s="16" t="s">
        <v>23</v>
      </c>
      <c r="B1" s="526" t="s">
        <v>24</v>
      </c>
      <c r="C1" s="526"/>
      <c r="D1" s="526"/>
    </row>
    <row r="2" spans="1:4" ht="20.100000000000001" customHeight="1">
      <c r="A2" s="18" t="s">
        <v>25</v>
      </c>
      <c r="B2" s="60" t="s">
        <v>24</v>
      </c>
      <c r="C2" s="19" t="s">
        <v>26</v>
      </c>
      <c r="D2" s="20"/>
    </row>
    <row r="3" spans="1:4" ht="20.100000000000001" customHeight="1">
      <c r="A3" s="21" t="s">
        <v>27</v>
      </c>
      <c r="B3" s="22"/>
      <c r="C3" s="19" t="s">
        <v>28</v>
      </c>
      <c r="D3" s="23"/>
    </row>
    <row r="4" spans="1:4" ht="20.100000000000001" customHeight="1">
      <c r="A4" s="21" t="s">
        <v>29</v>
      </c>
      <c r="B4" s="22"/>
      <c r="C4" s="19" t="s">
        <v>30</v>
      </c>
      <c r="D4" s="24"/>
    </row>
    <row r="5" spans="1:4" ht="20.100000000000001" customHeight="1">
      <c r="A5" s="21" t="s">
        <v>31</v>
      </c>
      <c r="B5" s="22"/>
      <c r="C5" s="19" t="s">
        <v>32</v>
      </c>
      <c r="D5" s="24"/>
    </row>
    <row r="6" spans="1:4" ht="20.100000000000001" customHeight="1">
      <c r="A6" s="21" t="s">
        <v>33</v>
      </c>
      <c r="B6" s="22"/>
      <c r="C6" s="19" t="s">
        <v>34</v>
      </c>
      <c r="D6" s="25"/>
    </row>
    <row r="7" spans="1:4" ht="20.100000000000001" customHeight="1">
      <c r="A7" s="21" t="s">
        <v>35</v>
      </c>
      <c r="B7" s="527"/>
      <c r="C7" s="528"/>
      <c r="D7" s="529"/>
    </row>
    <row r="8" spans="1:4" ht="20.100000000000001" customHeight="1" thickBot="1">
      <c r="A8" s="26" t="s">
        <v>36</v>
      </c>
      <c r="B8" s="27"/>
      <c r="C8" s="28" t="s">
        <v>37</v>
      </c>
      <c r="D8" s="29"/>
    </row>
    <row r="9" spans="1:4" ht="20.100000000000001" customHeight="1"/>
    <row r="10" spans="1:4" ht="24.75" customHeight="1" thickBot="1">
      <c r="A10" s="30" t="s">
        <v>38</v>
      </c>
      <c r="B10" s="31"/>
      <c r="C10" s="32"/>
    </row>
    <row r="11" spans="1:4" ht="24.75" customHeight="1">
      <c r="A11" s="33" t="s">
        <v>39</v>
      </c>
      <c r="B11" s="33" t="s">
        <v>40</v>
      </c>
      <c r="C11" s="128" t="s">
        <v>243</v>
      </c>
      <c r="D11" s="34" t="s">
        <v>41</v>
      </c>
    </row>
    <row r="12" spans="1:4" ht="20.100000000000001" customHeight="1">
      <c r="A12" s="55" t="s">
        <v>316</v>
      </c>
      <c r="B12" s="55" t="s">
        <v>317</v>
      </c>
      <c r="C12" s="129" t="s">
        <v>244</v>
      </c>
      <c r="D12" s="39" t="s">
        <v>43</v>
      </c>
    </row>
    <row r="13" spans="1:4" ht="19.5" customHeight="1">
      <c r="A13" s="243" t="s">
        <v>408</v>
      </c>
      <c r="B13" s="39" t="s">
        <v>408</v>
      </c>
      <c r="C13" s="129" t="s">
        <v>245</v>
      </c>
      <c r="D13" s="56">
        <f>'JJ0218'!$C$18</f>
        <v>2.7189802070019571</v>
      </c>
    </row>
    <row r="14" spans="1:4" ht="33" customHeight="1">
      <c r="A14" s="57" t="s">
        <v>182</v>
      </c>
      <c r="B14" s="58" t="s">
        <v>69</v>
      </c>
      <c r="C14" s="129" t="s">
        <v>246</v>
      </c>
      <c r="D14" s="56">
        <f>'JJ0218'!$C$19</f>
        <v>2.7238286219490262</v>
      </c>
    </row>
    <row r="15" spans="1:4" ht="20.100000000000001" customHeight="1">
      <c r="A15" s="54" t="s">
        <v>70</v>
      </c>
      <c r="B15" s="55" t="s">
        <v>70</v>
      </c>
      <c r="C15" s="129" t="s">
        <v>247</v>
      </c>
      <c r="D15" s="59">
        <f>'JJ0218'!$C$25</f>
        <v>0.59699792960662523</v>
      </c>
    </row>
    <row r="16" spans="1:4" ht="20.100000000000001" customHeight="1">
      <c r="A16" s="67" t="s">
        <v>95</v>
      </c>
      <c r="B16" s="67" t="s">
        <v>95</v>
      </c>
      <c r="C16" s="129" t="s">
        <v>248</v>
      </c>
      <c r="D16" s="59">
        <f>'JJ2707'!$I$11</f>
        <v>4.0651085141903449</v>
      </c>
    </row>
    <row r="17" spans="1:4" ht="20.100000000000001" customHeight="1">
      <c r="A17" s="54" t="s">
        <v>249</v>
      </c>
      <c r="B17" s="54" t="s">
        <v>249</v>
      </c>
      <c r="C17" s="130" t="s">
        <v>250</v>
      </c>
      <c r="D17" s="69">
        <f>'JJ0706'!$G$38</f>
        <v>414</v>
      </c>
    </row>
    <row r="18" spans="1:4" ht="20.100000000000001" customHeight="1">
      <c r="A18" s="67" t="s">
        <v>251</v>
      </c>
      <c r="B18" s="67" t="s">
        <v>251</v>
      </c>
      <c r="C18" s="129" t="s">
        <v>252</v>
      </c>
      <c r="D18" s="72">
        <f>'JJ0706'!$F$16</f>
        <v>5.4146930047481536</v>
      </c>
    </row>
    <row r="19" spans="1:4" ht="20.100000000000001" customHeight="1">
      <c r="A19" s="54" t="s">
        <v>253</v>
      </c>
      <c r="B19" s="54" t="s">
        <v>254</v>
      </c>
      <c r="C19" s="129" t="s">
        <v>255</v>
      </c>
      <c r="D19" s="72">
        <f>'JJ0706'!$E$20</f>
        <v>0.86445385384108775</v>
      </c>
    </row>
    <row r="20" spans="1:4" ht="20.100000000000001" customHeight="1">
      <c r="A20" s="54" t="s">
        <v>256</v>
      </c>
      <c r="B20" s="54" t="s">
        <v>256</v>
      </c>
      <c r="C20" s="129" t="s">
        <v>257</v>
      </c>
      <c r="D20" s="73">
        <f>'JJ0410'!$T$22</f>
        <v>1.1157173335909879E-2</v>
      </c>
    </row>
    <row r="21" spans="1:4" ht="23.25" customHeight="1">
      <c r="A21" s="67" t="s">
        <v>258</v>
      </c>
      <c r="B21" s="67" t="s">
        <v>258</v>
      </c>
      <c r="C21" s="129" t="s">
        <v>259</v>
      </c>
      <c r="D21" s="77" t="str">
        <f>'JJ2701'!$B$15</f>
        <v>矿粉无结块现像</v>
      </c>
    </row>
    <row r="22" spans="1:4" ht="33.75" customHeight="1">
      <c r="A22" s="54" t="s">
        <v>156</v>
      </c>
      <c r="B22" s="54" t="s">
        <v>156</v>
      </c>
      <c r="C22" s="130" t="s">
        <v>260</v>
      </c>
      <c r="D22" s="77" t="str">
        <f>'JJ2701'!$F$12</f>
        <v>加热后矿粉颜色无变化</v>
      </c>
    </row>
    <row r="23" spans="1:4" ht="20.100000000000001" customHeight="1">
      <c r="A23" s="67" t="s">
        <v>261</v>
      </c>
      <c r="B23" s="67" t="s">
        <v>261</v>
      </c>
      <c r="C23" s="129" t="s">
        <v>262</v>
      </c>
      <c r="D23" s="85">
        <f>'JJ2705'!$F$12</f>
        <v>90.041269841269838</v>
      </c>
    </row>
    <row r="24" spans="1:4" ht="38.25" customHeight="1">
      <c r="A24" s="54" t="s">
        <v>263</v>
      </c>
      <c r="B24" s="133" t="s">
        <v>264</v>
      </c>
      <c r="C24" s="130" t="s">
        <v>267</v>
      </c>
      <c r="D24" s="86">
        <f>'JJ2705'!$G$17</f>
        <v>95.863309352517973</v>
      </c>
    </row>
    <row r="25" spans="1:4" ht="35.25" customHeight="1">
      <c r="A25" s="54" t="s">
        <v>265</v>
      </c>
      <c r="B25" s="133" t="s">
        <v>266</v>
      </c>
      <c r="C25" s="131" t="s">
        <v>268</v>
      </c>
      <c r="D25" s="134">
        <f>'JJ2705'!$G$47</f>
        <v>95.863309352517973</v>
      </c>
    </row>
    <row r="26" spans="1:4" ht="20.100000000000001" customHeight="1">
      <c r="A26" s="79" t="s">
        <v>283</v>
      </c>
      <c r="B26" s="80" t="s">
        <v>283</v>
      </c>
      <c r="C26" s="131" t="s">
        <v>284</v>
      </c>
      <c r="D26" s="134">
        <f>'JJ0706'!$I$24</f>
        <v>98</v>
      </c>
    </row>
    <row r="27" spans="1:4" ht="20.100000000000001" customHeight="1">
      <c r="A27" s="79" t="s">
        <v>332</v>
      </c>
      <c r="B27" s="80" t="s">
        <v>332</v>
      </c>
      <c r="C27" s="144" t="s">
        <v>334</v>
      </c>
      <c r="D27" s="157">
        <f>JJ0102a!$C$25</f>
        <v>27.9</v>
      </c>
    </row>
    <row r="28" spans="1:4" ht="20.100000000000001" customHeight="1">
      <c r="A28" s="79"/>
      <c r="B28" s="80"/>
      <c r="C28" s="131"/>
      <c r="D28" s="81"/>
    </row>
    <row r="29" spans="1:4" ht="20.100000000000001" customHeight="1">
      <c r="A29" s="79"/>
      <c r="B29" s="80"/>
      <c r="C29" s="131"/>
      <c r="D29" s="81"/>
    </row>
    <row r="30" spans="1:4" ht="20.100000000000001" customHeight="1" thickBot="1">
      <c r="A30" s="35"/>
      <c r="B30" s="36"/>
      <c r="C30" s="132"/>
      <c r="D30" s="36"/>
    </row>
    <row r="31" spans="1:4">
      <c r="A31" s="37" t="s">
        <v>42</v>
      </c>
      <c r="B31" s="38"/>
      <c r="C31" s="38"/>
      <c r="D31" s="38"/>
    </row>
    <row r="32" spans="1:4">
      <c r="A32" s="37" t="s">
        <v>42</v>
      </c>
      <c r="B32" s="38"/>
      <c r="C32" s="38"/>
      <c r="D32" s="38"/>
    </row>
    <row r="33" spans="1:4">
      <c r="A33" s="38"/>
      <c r="B33" s="38"/>
      <c r="C33" s="38"/>
      <c r="D33" s="38"/>
    </row>
    <row r="34" spans="1:4">
      <c r="A34" s="38"/>
      <c r="B34" s="38"/>
      <c r="C34" s="38"/>
      <c r="D34" s="38"/>
    </row>
    <row r="35" spans="1:4">
      <c r="A35" s="38"/>
      <c r="B35" s="38"/>
      <c r="C35" s="38"/>
      <c r="D35" s="38"/>
    </row>
    <row r="36" spans="1:4">
      <c r="A36" s="38"/>
      <c r="B36" s="38"/>
      <c r="C36" s="38"/>
      <c r="D36" s="38"/>
    </row>
    <row r="37" spans="1:4">
      <c r="A37" s="38"/>
      <c r="B37" s="38"/>
      <c r="C37" s="38"/>
      <c r="D37" s="38"/>
    </row>
    <row r="38" spans="1:4">
      <c r="A38" s="38"/>
      <c r="B38" s="38"/>
      <c r="C38" s="38"/>
      <c r="D38" s="38"/>
    </row>
    <row r="39" spans="1:4">
      <c r="A39" s="38"/>
      <c r="B39" s="38"/>
      <c r="C39" s="38"/>
      <c r="D39" s="38"/>
    </row>
    <row r="40" spans="1:4">
      <c r="A40" s="38"/>
      <c r="B40" s="38"/>
      <c r="C40" s="38"/>
      <c r="D40" s="38"/>
    </row>
    <row r="41" spans="1:4">
      <c r="A41" s="38"/>
      <c r="B41" s="38"/>
      <c r="C41" s="38"/>
      <c r="D41" s="38"/>
    </row>
    <row r="42" spans="1:4">
      <c r="A42" s="38"/>
      <c r="B42" s="38"/>
      <c r="C42" s="38"/>
      <c r="D42" s="38"/>
    </row>
    <row r="43" spans="1:4">
      <c r="A43" s="38"/>
      <c r="B43" s="38"/>
      <c r="C43" s="38"/>
      <c r="D43" s="38"/>
    </row>
    <row r="44" spans="1:4">
      <c r="A44" s="38"/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/>
      <c r="B46" s="38"/>
      <c r="C46" s="38"/>
      <c r="D46" s="38"/>
    </row>
    <row r="47" spans="1:4">
      <c r="A47" s="38"/>
      <c r="B47" s="38"/>
      <c r="C47" s="38"/>
      <c r="D47" s="38"/>
    </row>
    <row r="48" spans="1:4">
      <c r="A48" s="38"/>
      <c r="B48" s="38"/>
      <c r="C48" s="38"/>
      <c r="D48" s="38"/>
    </row>
    <row r="49" spans="1:4">
      <c r="A49" s="38"/>
      <c r="B49" s="38"/>
      <c r="C49" s="38"/>
      <c r="D49" s="38"/>
    </row>
    <row r="50" spans="1:4">
      <c r="A50" s="38"/>
      <c r="B50" s="38"/>
      <c r="C50" s="38"/>
      <c r="D50" s="38"/>
    </row>
    <row r="51" spans="1:4">
      <c r="A51" s="38"/>
      <c r="B51" s="38"/>
      <c r="C51" s="38"/>
      <c r="D51" s="38"/>
    </row>
    <row r="52" spans="1:4">
      <c r="A52" s="38"/>
      <c r="B52" s="38"/>
      <c r="C52" s="38"/>
      <c r="D52" s="38"/>
    </row>
    <row r="53" spans="1:4">
      <c r="A53" s="38"/>
      <c r="B53" s="38"/>
      <c r="C53" s="38"/>
      <c r="D53" s="38"/>
    </row>
    <row r="54" spans="1:4">
      <c r="A54" s="38"/>
      <c r="B54" s="38"/>
      <c r="C54" s="38"/>
      <c r="D54" s="38"/>
    </row>
    <row r="55" spans="1:4">
      <c r="A55" s="38"/>
      <c r="B55" s="38"/>
      <c r="C55" s="38"/>
      <c r="D55" s="38"/>
    </row>
    <row r="56" spans="1:4">
      <c r="A56" s="38"/>
      <c r="B56" s="38"/>
      <c r="C56" s="38"/>
      <c r="D56" s="38"/>
    </row>
    <row r="57" spans="1:4">
      <c r="A57" s="38"/>
      <c r="B57" s="38"/>
      <c r="C57" s="38"/>
      <c r="D57" s="38"/>
    </row>
    <row r="58" spans="1:4">
      <c r="A58" s="38"/>
      <c r="B58" s="38"/>
      <c r="C58" s="38"/>
      <c r="D58" s="38"/>
    </row>
    <row r="59" spans="1:4">
      <c r="A59" s="38"/>
      <c r="B59" s="38"/>
      <c r="C59" s="38"/>
      <c r="D59" s="38"/>
    </row>
    <row r="60" spans="1:4">
      <c r="A60" s="38"/>
      <c r="B60" s="38"/>
      <c r="C60" s="38"/>
      <c r="D60" s="38"/>
    </row>
  </sheetData>
  <mergeCells count="2">
    <mergeCell ref="B1:D1"/>
    <mergeCell ref="B7:D7"/>
  </mergeCells>
  <phoneticPr fontId="25" type="noConversion"/>
  <pageMargins left="0.7" right="0.7" top="0.75" bottom="0.75" header="0.3" footer="0.3"/>
  <pageSetup paperSize="9" orientation="portrait" r:id="rId1"/>
  <ignoredErrors>
    <ignoredError sqref="D13 D17:D27 D15" unlockedFormula="1"/>
    <ignoredError sqref="C12 C13:C25 C27 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JJ0102a</vt:lpstr>
      <vt:lpstr>JJ0201e</vt:lpstr>
      <vt:lpstr>JJ0218</vt:lpstr>
      <vt:lpstr>JJ0410</vt:lpstr>
      <vt:lpstr>JJ0706</vt:lpstr>
      <vt:lpstr>JJ2701</vt:lpstr>
      <vt:lpstr>JJ2705</vt:lpstr>
      <vt:lpstr>JJ2707</vt:lpstr>
      <vt:lpstr>数据共享表</vt:lpstr>
      <vt:lpstr>报告</vt:lpstr>
      <vt:lpstr>JJ0201e!Print_Area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/>
  <cp:lastPrinted>2013-12-12T09:03:00Z</cp:lastPrinted>
  <dcterms:created xsi:type="dcterms:W3CDTF">2004-01-14T07:59:02Z</dcterms:created>
  <dcterms:modified xsi:type="dcterms:W3CDTF">2015-04-15T05:09:38Z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2052-8.1.0.3035</vt:lpwstr>
  </property>
</Properties>
</file>