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2970" windowWidth="15090" windowHeight="4365" firstSheet="6" activeTab="8"/>
  </bookViews>
  <sheets>
    <sheet name="目录" sheetId="19" r:id="rId1"/>
    <sheet name="同比、环比、定比" sheetId="54" r:id="rId2"/>
    <sheet name="(一）总体情况（按累计主营收入）" sheetId="69" r:id="rId3"/>
    <sheet name="（二）结构分析" sheetId="71" r:id="rId4"/>
    <sheet name="（三）3个月以上应收账款" sheetId="13" r:id="rId5"/>
    <sheet name="3个月以上用户欠费" sheetId="14" r:id="rId6"/>
    <sheet name="大于1年以上占收比" sheetId="68" r:id="rId7"/>
    <sheet name="（四）打单未返销" sheetId="18" r:id="rId8"/>
    <sheet name="(五)坏账准备" sheetId="39" r:id="rId9"/>
    <sheet name="（六）新装用户预付费占比" sheetId="53" r:id="rId10"/>
    <sheet name="(七-1)欠费回收率" sheetId="66" r:id="rId11"/>
    <sheet name="（七-2）零账龄欠费回收" sheetId="67" r:id="rId12"/>
    <sheet name="（八）现金预存占收比" sheetId="70" r:id="rId13"/>
    <sheet name="(九)大额欠费及坏账信息填录" sheetId="72" r:id="rId14"/>
    <sheet name="库内欠费用户数分析--增存量" sheetId="46" r:id="rId15"/>
    <sheet name="库内欠费分析-增存量" sheetId="44" r:id="rId16"/>
  </sheets>
  <definedNames>
    <definedName name="_xlnm._FilterDatabase" localSheetId="10" hidden="1">'(七-1)欠费回收率'!$A$2:$D$18</definedName>
  </definedNames>
  <calcPr calcId="144525" concurrentCalc="0"/>
</workbook>
</file>

<file path=xl/calcChain.xml><?xml version="1.0" encoding="utf-8"?>
<calcChain xmlns="http://schemas.openxmlformats.org/spreadsheetml/2006/main">
  <c r="C46" i="39" l="1"/>
  <c r="D46" i="39"/>
  <c r="E46" i="39"/>
  <c r="F46" i="39"/>
  <c r="G46" i="39"/>
  <c r="H46" i="39"/>
  <c r="I46" i="39"/>
  <c r="J46" i="39"/>
  <c r="K46" i="39"/>
  <c r="L46" i="39"/>
  <c r="M46" i="39"/>
  <c r="N46" i="39"/>
  <c r="O46" i="39"/>
  <c r="P46" i="39"/>
  <c r="Q46" i="39"/>
  <c r="R46" i="39"/>
  <c r="S46" i="39"/>
  <c r="T46" i="39"/>
  <c r="U46" i="39"/>
  <c r="C47" i="39"/>
  <c r="D47" i="39"/>
  <c r="E47" i="39"/>
  <c r="F47" i="39"/>
  <c r="G47" i="39"/>
  <c r="H47" i="39"/>
  <c r="I47" i="39"/>
  <c r="J47" i="39"/>
  <c r="K47" i="39"/>
  <c r="L47" i="39"/>
  <c r="M47" i="39"/>
  <c r="N47" i="39"/>
  <c r="O47" i="39"/>
  <c r="P47" i="39"/>
  <c r="Q47" i="39"/>
  <c r="R47" i="39"/>
  <c r="S47" i="39"/>
  <c r="T47" i="39"/>
  <c r="U47" i="39"/>
  <c r="C48" i="39"/>
  <c r="D48" i="39"/>
  <c r="E48" i="39"/>
  <c r="F48" i="39"/>
  <c r="G48" i="39"/>
  <c r="H48" i="39"/>
  <c r="I48" i="39"/>
  <c r="J48" i="39"/>
  <c r="K48" i="39"/>
  <c r="L48" i="39"/>
  <c r="M48" i="39"/>
  <c r="N48" i="39"/>
  <c r="O48" i="39"/>
  <c r="P48" i="39"/>
  <c r="Q48" i="39"/>
  <c r="R48" i="39"/>
  <c r="S48" i="39"/>
  <c r="T48" i="39"/>
  <c r="U48" i="39"/>
  <c r="C49" i="39"/>
  <c r="D49" i="39"/>
  <c r="E49" i="39"/>
  <c r="F49" i="39"/>
  <c r="G49" i="39"/>
  <c r="H49" i="39"/>
  <c r="I49" i="39"/>
  <c r="J49" i="39"/>
  <c r="K49" i="39"/>
  <c r="L49" i="39"/>
  <c r="M49" i="39"/>
  <c r="N49" i="39"/>
  <c r="O49" i="39"/>
  <c r="P49" i="39"/>
  <c r="Q49" i="39"/>
  <c r="R49" i="39"/>
  <c r="S49" i="39"/>
  <c r="T49" i="39"/>
  <c r="U49" i="39"/>
  <c r="C50" i="39"/>
  <c r="D50" i="39"/>
  <c r="E50" i="39"/>
  <c r="F50" i="39"/>
  <c r="G50" i="39"/>
  <c r="H50" i="39"/>
  <c r="I50" i="39"/>
  <c r="J50" i="39"/>
  <c r="K50" i="39"/>
  <c r="L50" i="39"/>
  <c r="M50" i="39"/>
  <c r="N50" i="39"/>
  <c r="O50" i="39"/>
  <c r="P50" i="39"/>
  <c r="Q50" i="39"/>
  <c r="R50" i="39"/>
  <c r="S50" i="39"/>
  <c r="T50" i="39"/>
  <c r="U50" i="39"/>
  <c r="C51" i="39"/>
  <c r="D51" i="39"/>
  <c r="E51" i="39"/>
  <c r="F51" i="39"/>
  <c r="G51" i="39"/>
  <c r="H51" i="39"/>
  <c r="I51" i="39"/>
  <c r="J51" i="39"/>
  <c r="K51" i="39"/>
  <c r="L51" i="39"/>
  <c r="M51" i="39"/>
  <c r="N51" i="39"/>
  <c r="O51" i="39"/>
  <c r="P51" i="39"/>
  <c r="Q51" i="39"/>
  <c r="R51" i="39"/>
  <c r="S51" i="39"/>
  <c r="T51" i="39"/>
  <c r="U51" i="39"/>
  <c r="C52" i="39"/>
  <c r="D52" i="39"/>
  <c r="E52" i="39"/>
  <c r="F52" i="39"/>
  <c r="G52" i="39"/>
  <c r="H52" i="39"/>
  <c r="I52" i="39"/>
  <c r="J52" i="39"/>
  <c r="K52" i="39"/>
  <c r="L52" i="39"/>
  <c r="M52" i="39"/>
  <c r="N52" i="39"/>
  <c r="O52" i="39"/>
  <c r="P52" i="39"/>
  <c r="Q52" i="39"/>
  <c r="R52" i="39"/>
  <c r="S52" i="39"/>
  <c r="T52" i="39"/>
  <c r="U52" i="39"/>
  <c r="C53" i="39"/>
  <c r="D53" i="39"/>
  <c r="E53" i="39"/>
  <c r="F53" i="39"/>
  <c r="G53" i="39"/>
  <c r="H53" i="39"/>
  <c r="I53" i="39"/>
  <c r="J53" i="39"/>
  <c r="K53" i="39"/>
  <c r="L53" i="39"/>
  <c r="M53" i="39"/>
  <c r="N53" i="39"/>
  <c r="O53" i="39"/>
  <c r="P53" i="39"/>
  <c r="Q53" i="39"/>
  <c r="R53" i="39"/>
  <c r="S53" i="39"/>
  <c r="T53" i="39"/>
  <c r="U53" i="39"/>
  <c r="C54" i="39"/>
  <c r="D54" i="39"/>
  <c r="E54" i="39"/>
  <c r="F54" i="39"/>
  <c r="G54" i="39"/>
  <c r="H54" i="39"/>
  <c r="I54" i="39"/>
  <c r="J54" i="39"/>
  <c r="K54" i="39"/>
  <c r="L54" i="39"/>
  <c r="M54" i="39"/>
  <c r="N54" i="39"/>
  <c r="O54" i="39"/>
  <c r="P54" i="39"/>
  <c r="Q54" i="39"/>
  <c r="R54" i="39"/>
  <c r="S54" i="39"/>
  <c r="T54" i="39"/>
  <c r="U54" i="39"/>
  <c r="C55" i="39"/>
  <c r="D55" i="39"/>
  <c r="E55" i="39"/>
  <c r="F55" i="39"/>
  <c r="G55" i="39"/>
  <c r="H55" i="39"/>
  <c r="I55" i="39"/>
  <c r="J55" i="39"/>
  <c r="K55" i="39"/>
  <c r="L55" i="39"/>
  <c r="M55" i="39"/>
  <c r="N55" i="39"/>
  <c r="O55" i="39"/>
  <c r="P55" i="39"/>
  <c r="Q55" i="39"/>
  <c r="R55" i="39"/>
  <c r="S55" i="39"/>
  <c r="T55" i="39"/>
  <c r="U55" i="39"/>
  <c r="C56" i="39"/>
  <c r="D56" i="39"/>
  <c r="E56" i="39"/>
  <c r="F56" i="39"/>
  <c r="G56" i="39"/>
  <c r="H56" i="39"/>
  <c r="I56" i="39"/>
  <c r="J56" i="39"/>
  <c r="K56" i="39"/>
  <c r="L56" i="39"/>
  <c r="M56" i="39"/>
  <c r="N56" i="39"/>
  <c r="O56" i="39"/>
  <c r="P56" i="39"/>
  <c r="Q56" i="39"/>
  <c r="R56" i="39"/>
  <c r="S56" i="39"/>
  <c r="T56" i="39"/>
  <c r="U56" i="39"/>
  <c r="C57" i="39"/>
  <c r="D57" i="39"/>
  <c r="E57" i="39"/>
  <c r="F57" i="39"/>
  <c r="G57" i="39"/>
  <c r="H57" i="39"/>
  <c r="I57" i="39"/>
  <c r="J57" i="39"/>
  <c r="K57" i="39"/>
  <c r="L57" i="39"/>
  <c r="M57" i="39"/>
  <c r="N57" i="39"/>
  <c r="O57" i="39"/>
  <c r="P57" i="39"/>
  <c r="Q57" i="39"/>
  <c r="R57" i="39"/>
  <c r="S57" i="39"/>
  <c r="T57" i="39"/>
  <c r="U57" i="39"/>
  <c r="C58" i="39"/>
  <c r="D58" i="39"/>
  <c r="E58" i="39"/>
  <c r="F58" i="39"/>
  <c r="G58" i="39"/>
  <c r="H58" i="39"/>
  <c r="I58" i="39"/>
  <c r="J58" i="39"/>
  <c r="K58" i="39"/>
  <c r="L58" i="39"/>
  <c r="M58" i="39"/>
  <c r="N58" i="39"/>
  <c r="O58" i="39"/>
  <c r="P58" i="39"/>
  <c r="Q58" i="39"/>
  <c r="R58" i="39"/>
  <c r="S58" i="39"/>
  <c r="T58" i="39"/>
  <c r="U58" i="39"/>
  <c r="C59" i="39"/>
  <c r="D59" i="39"/>
  <c r="E59" i="39"/>
  <c r="F59" i="39"/>
  <c r="G59" i="39"/>
  <c r="H59" i="39"/>
  <c r="I59" i="39"/>
  <c r="J59" i="39"/>
  <c r="K59" i="39"/>
  <c r="L59" i="39"/>
  <c r="M59" i="39"/>
  <c r="N59" i="39"/>
  <c r="O59" i="39"/>
  <c r="P59" i="39"/>
  <c r="Q59" i="39"/>
  <c r="R59" i="39"/>
  <c r="S59" i="39"/>
  <c r="T59" i="39"/>
  <c r="U59" i="39"/>
  <c r="C60" i="39"/>
  <c r="D60" i="39"/>
  <c r="E60" i="39"/>
  <c r="F60" i="39"/>
  <c r="G60" i="39"/>
  <c r="H60" i="39"/>
  <c r="I60" i="39"/>
  <c r="J60" i="39"/>
  <c r="K60" i="39"/>
  <c r="L60" i="39"/>
  <c r="M60" i="39"/>
  <c r="N60" i="39"/>
  <c r="O60" i="39"/>
  <c r="P60" i="39"/>
  <c r="Q60" i="39"/>
  <c r="R60" i="39"/>
  <c r="S60" i="39"/>
  <c r="T60" i="39"/>
  <c r="U60" i="39"/>
  <c r="C61" i="39"/>
  <c r="D61" i="39"/>
  <c r="E61" i="39"/>
  <c r="F61" i="39"/>
  <c r="G61" i="39"/>
  <c r="H61" i="39"/>
  <c r="I61" i="39"/>
  <c r="J61" i="39"/>
  <c r="K61" i="39"/>
  <c r="L61" i="39"/>
  <c r="M61" i="39"/>
  <c r="N61" i="39"/>
  <c r="O61" i="39"/>
  <c r="P61" i="39"/>
  <c r="Q61" i="39"/>
  <c r="R61" i="39"/>
  <c r="S61" i="39"/>
  <c r="T61" i="39"/>
  <c r="U61" i="39"/>
  <c r="C62" i="39"/>
  <c r="D62" i="39"/>
  <c r="E62" i="39"/>
  <c r="F62" i="39"/>
  <c r="G62" i="39"/>
  <c r="H62" i="39"/>
  <c r="I62" i="39"/>
  <c r="J62" i="39"/>
  <c r="K62" i="39"/>
  <c r="L62" i="39"/>
  <c r="M62" i="39"/>
  <c r="N62" i="39"/>
  <c r="O62" i="39"/>
  <c r="P62" i="39"/>
  <c r="Q62" i="39"/>
  <c r="R62" i="39"/>
  <c r="S62" i="39"/>
  <c r="T62" i="39"/>
  <c r="U62" i="39"/>
  <c r="C63" i="39"/>
  <c r="D63" i="39"/>
  <c r="E63" i="39"/>
  <c r="F63" i="39"/>
  <c r="G63" i="39"/>
  <c r="H63" i="39"/>
  <c r="I63" i="39"/>
  <c r="J63" i="39"/>
  <c r="K63" i="39"/>
  <c r="L63" i="39"/>
  <c r="M63" i="39"/>
  <c r="N63" i="39"/>
  <c r="O63" i="39"/>
  <c r="P63" i="39"/>
  <c r="Q63" i="39"/>
  <c r="R63" i="39"/>
  <c r="S63" i="39"/>
  <c r="T63" i="39"/>
  <c r="U63" i="39"/>
  <c r="C64" i="39"/>
  <c r="D64" i="39"/>
  <c r="E64" i="39"/>
  <c r="F64" i="39"/>
  <c r="G64" i="39"/>
  <c r="H64" i="39"/>
  <c r="I64" i="39"/>
  <c r="J64" i="39"/>
  <c r="K64" i="39"/>
  <c r="L64" i="39"/>
  <c r="M64" i="39"/>
  <c r="N64" i="39"/>
  <c r="O64" i="39"/>
  <c r="P64" i="39"/>
  <c r="Q64" i="39"/>
  <c r="R64" i="39"/>
  <c r="S64" i="39"/>
  <c r="T64" i="39"/>
  <c r="U64" i="39"/>
  <c r="C65" i="39"/>
  <c r="D65" i="39"/>
  <c r="E65" i="39"/>
  <c r="F65" i="39"/>
  <c r="G65" i="39"/>
  <c r="H65" i="39"/>
  <c r="I65" i="39"/>
  <c r="J65" i="39"/>
  <c r="K65" i="39"/>
  <c r="L65" i="39"/>
  <c r="M65" i="39"/>
  <c r="N65" i="39"/>
  <c r="O65" i="39"/>
  <c r="P65" i="39"/>
  <c r="Q65" i="39"/>
  <c r="R65" i="39"/>
  <c r="S65" i="39"/>
  <c r="T65" i="39"/>
  <c r="U65" i="39"/>
  <c r="C66" i="39"/>
  <c r="D66" i="39"/>
  <c r="E66" i="39"/>
  <c r="F66" i="39"/>
  <c r="G66" i="39"/>
  <c r="H66" i="39"/>
  <c r="I66" i="39"/>
  <c r="J66" i="39"/>
  <c r="K66" i="39"/>
  <c r="L66" i="39"/>
  <c r="M66" i="39"/>
  <c r="N66" i="39"/>
  <c r="O66" i="39"/>
  <c r="P66" i="39"/>
  <c r="Q66" i="39"/>
  <c r="R66" i="39"/>
  <c r="S66" i="39"/>
  <c r="T66" i="39"/>
  <c r="U6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46" i="39"/>
  <c r="B66" i="39"/>
  <c r="D3" i="66"/>
  <c r="E3" i="66"/>
  <c r="U4" i="39"/>
  <c r="J4" i="69"/>
  <c r="AU5" i="54"/>
  <c r="AU7" i="54"/>
  <c r="AU9" i="54"/>
  <c r="AU11" i="54"/>
  <c r="AU13" i="54"/>
  <c r="AU15" i="54"/>
  <c r="AU17" i="54"/>
  <c r="AU19" i="54"/>
  <c r="AU21" i="54"/>
  <c r="AU23" i="54"/>
  <c r="AS5" i="54"/>
  <c r="AS7" i="54"/>
  <c r="AS9" i="54"/>
  <c r="AS11" i="54"/>
  <c r="AS13" i="54"/>
  <c r="AS15" i="54"/>
  <c r="AS17" i="54"/>
  <c r="AS19" i="54"/>
  <c r="AS21" i="54"/>
  <c r="AS23" i="54"/>
  <c r="AN5" i="54"/>
  <c r="AN6" i="54"/>
  <c r="AN7" i="54"/>
  <c r="AN8" i="54"/>
  <c r="AN9" i="54"/>
  <c r="AN10" i="54"/>
  <c r="AN11" i="54"/>
  <c r="AN12" i="54"/>
  <c r="AN13" i="54"/>
  <c r="AN14" i="54"/>
  <c r="AN15" i="54"/>
  <c r="AN16" i="54"/>
  <c r="AN17" i="54"/>
  <c r="AN18" i="54"/>
  <c r="AN19" i="54"/>
  <c r="AN20" i="54"/>
  <c r="AN21" i="54"/>
  <c r="AN22" i="54"/>
  <c r="AN23" i="54"/>
  <c r="AK5" i="54"/>
  <c r="AK6" i="54"/>
  <c r="AK7" i="54"/>
  <c r="AK8" i="54"/>
  <c r="AK9" i="54"/>
  <c r="AK10" i="54"/>
  <c r="AK11" i="54"/>
  <c r="AK12" i="54"/>
  <c r="AK13" i="54"/>
  <c r="AK14" i="54"/>
  <c r="AK15" i="54"/>
  <c r="AK16" i="54"/>
  <c r="AK17" i="54"/>
  <c r="AK18" i="54"/>
  <c r="AK19" i="54"/>
  <c r="AK20" i="54"/>
  <c r="AK21" i="54"/>
  <c r="AK22" i="54"/>
  <c r="AK23" i="54"/>
  <c r="AJ5" i="54"/>
  <c r="AL5" i="54"/>
  <c r="AJ6" i="54"/>
  <c r="AP6" i="54"/>
  <c r="AJ7" i="54"/>
  <c r="AP7" i="54"/>
  <c r="AJ8" i="54"/>
  <c r="AL8" i="54"/>
  <c r="AJ9" i="54"/>
  <c r="AL9" i="54"/>
  <c r="AJ10" i="54"/>
  <c r="AP10" i="54"/>
  <c r="AJ11" i="54"/>
  <c r="AP11" i="54"/>
  <c r="AJ12" i="54"/>
  <c r="AL12" i="54"/>
  <c r="AJ13" i="54"/>
  <c r="AL13" i="54"/>
  <c r="AJ14" i="54"/>
  <c r="AP14" i="54"/>
  <c r="AJ15" i="54"/>
  <c r="AP15" i="54"/>
  <c r="AJ16" i="54"/>
  <c r="AL16" i="54"/>
  <c r="AJ17" i="54"/>
  <c r="AL17" i="54"/>
  <c r="AJ18" i="54"/>
  <c r="AP18" i="54"/>
  <c r="AJ19" i="54"/>
  <c r="AP19" i="54"/>
  <c r="AJ20" i="54"/>
  <c r="AL20" i="54"/>
  <c r="AJ21" i="54"/>
  <c r="AL21" i="54"/>
  <c r="AJ22" i="54"/>
  <c r="AP22" i="54"/>
  <c r="AJ23" i="54"/>
  <c r="AP23" i="54"/>
  <c r="Y27" i="54"/>
  <c r="Y25" i="54"/>
  <c r="Y23" i="54"/>
  <c r="Y22" i="54"/>
  <c r="Y5" i="54"/>
  <c r="W5" i="54"/>
  <c r="W6" i="54"/>
  <c r="Y6" i="54"/>
  <c r="W7" i="54"/>
  <c r="Y7" i="54"/>
  <c r="W8" i="54"/>
  <c r="Y8" i="54"/>
  <c r="W9" i="54"/>
  <c r="Y9" i="54"/>
  <c r="W10" i="54"/>
  <c r="Y10" i="54"/>
  <c r="W11" i="54"/>
  <c r="Y11" i="54"/>
  <c r="W12" i="54"/>
  <c r="Y12" i="54"/>
  <c r="W13" i="54"/>
  <c r="Y13" i="54"/>
  <c r="W14" i="54"/>
  <c r="Y14" i="54"/>
  <c r="W15" i="54"/>
  <c r="Y15" i="54"/>
  <c r="W16" i="54"/>
  <c r="Y16" i="54"/>
  <c r="W17" i="54"/>
  <c r="Y17" i="54"/>
  <c r="W18" i="54"/>
  <c r="Y18" i="54"/>
  <c r="W19" i="54"/>
  <c r="Y19" i="54"/>
  <c r="W20" i="54"/>
  <c r="Y20" i="54"/>
  <c r="W21" i="54"/>
  <c r="Y21" i="54"/>
  <c r="W22" i="54"/>
  <c r="W23" i="54"/>
  <c r="W24" i="54"/>
  <c r="Y24" i="54"/>
  <c r="W25" i="54"/>
  <c r="W26" i="54"/>
  <c r="Y26" i="54"/>
  <c r="W4" i="54"/>
  <c r="U5" i="54"/>
  <c r="U6" i="54"/>
  <c r="U7" i="54"/>
  <c r="U8" i="54"/>
  <c r="U9" i="54"/>
  <c r="U10" i="54"/>
  <c r="U11" i="54"/>
  <c r="U12" i="54"/>
  <c r="U13" i="54"/>
  <c r="U14" i="54"/>
  <c r="U15" i="54"/>
  <c r="U16" i="54"/>
  <c r="U17" i="54"/>
  <c r="U18" i="54"/>
  <c r="U19" i="54"/>
  <c r="U20" i="54"/>
  <c r="U21" i="54"/>
  <c r="U22" i="54"/>
  <c r="U23" i="54"/>
  <c r="U24" i="54"/>
  <c r="U25" i="54"/>
  <c r="U26" i="54"/>
  <c r="U4" i="54"/>
  <c r="S5" i="54"/>
  <c r="S6" i="54"/>
  <c r="S7" i="54"/>
  <c r="S8" i="54"/>
  <c r="S9" i="54"/>
  <c r="S10" i="54"/>
  <c r="S11" i="54"/>
  <c r="S12" i="54"/>
  <c r="S13" i="54"/>
  <c r="S14" i="54"/>
  <c r="S15" i="54"/>
  <c r="S16" i="54"/>
  <c r="S17" i="54"/>
  <c r="S18" i="54"/>
  <c r="S19" i="54"/>
  <c r="S20" i="54"/>
  <c r="S21" i="54"/>
  <c r="S22" i="54"/>
  <c r="S23" i="54"/>
  <c r="S24" i="54"/>
  <c r="S25" i="54"/>
  <c r="S26" i="54"/>
  <c r="Q5" i="54"/>
  <c r="Q6" i="54"/>
  <c r="Q7" i="54"/>
  <c r="Q8" i="54"/>
  <c r="Q9" i="54"/>
  <c r="Q10" i="54"/>
  <c r="Q11" i="54"/>
  <c r="Q12" i="54"/>
  <c r="Q13" i="54"/>
  <c r="Q14" i="54"/>
  <c r="Q15" i="54"/>
  <c r="Q16" i="54"/>
  <c r="Q17" i="54"/>
  <c r="Q18" i="54"/>
  <c r="Q19" i="54"/>
  <c r="Q20" i="54"/>
  <c r="Q21" i="54"/>
  <c r="Q22" i="54"/>
  <c r="Q23" i="54"/>
  <c r="Q24" i="54"/>
  <c r="Q25" i="54"/>
  <c r="Q26" i="54"/>
  <c r="Q4" i="54"/>
  <c r="O5" i="54"/>
  <c r="O7" i="54"/>
  <c r="O9" i="54"/>
  <c r="O11" i="54"/>
  <c r="O13" i="54"/>
  <c r="O15" i="54"/>
  <c r="O17" i="54"/>
  <c r="O19" i="54"/>
  <c r="O21" i="54"/>
  <c r="O23" i="54"/>
  <c r="O25" i="54"/>
  <c r="M5" i="54"/>
  <c r="M6" i="54"/>
  <c r="M7" i="54"/>
  <c r="M8" i="54"/>
  <c r="M9" i="54"/>
  <c r="M10" i="54"/>
  <c r="M11" i="54"/>
  <c r="M12" i="54"/>
  <c r="M13" i="54"/>
  <c r="M14" i="54"/>
  <c r="M15" i="54"/>
  <c r="M16" i="54"/>
  <c r="M17" i="54"/>
  <c r="M18" i="54"/>
  <c r="M19" i="54"/>
  <c r="M20" i="54"/>
  <c r="M21" i="54"/>
  <c r="M22" i="54"/>
  <c r="M23" i="54"/>
  <c r="M24" i="54"/>
  <c r="M25" i="54"/>
  <c r="M26" i="54"/>
  <c r="L5" i="54"/>
  <c r="L6" i="54"/>
  <c r="L7" i="54"/>
  <c r="L8" i="54"/>
  <c r="L9" i="54"/>
  <c r="L10" i="54"/>
  <c r="L11" i="54"/>
  <c r="L12" i="54"/>
  <c r="L13" i="54"/>
  <c r="L14" i="54"/>
  <c r="L15" i="54"/>
  <c r="L16" i="54"/>
  <c r="L17" i="54"/>
  <c r="L18" i="54"/>
  <c r="L19" i="54"/>
  <c r="L20" i="54"/>
  <c r="L21" i="54"/>
  <c r="L22" i="54"/>
  <c r="L23" i="54"/>
  <c r="L24" i="54"/>
  <c r="L25" i="54"/>
  <c r="L26" i="54"/>
  <c r="J5" i="54"/>
  <c r="J6" i="54"/>
  <c r="J7" i="54"/>
  <c r="J8" i="54"/>
  <c r="J9" i="54"/>
  <c r="J10" i="54"/>
  <c r="J11" i="54"/>
  <c r="J12" i="54"/>
  <c r="J13" i="54"/>
  <c r="J14" i="54"/>
  <c r="J15" i="54"/>
  <c r="J16" i="54"/>
  <c r="J17" i="54"/>
  <c r="J18" i="54"/>
  <c r="J19" i="54"/>
  <c r="J20" i="54"/>
  <c r="J21" i="54"/>
  <c r="J22" i="54"/>
  <c r="J23" i="54"/>
  <c r="J24" i="54"/>
  <c r="J25" i="54"/>
  <c r="J26" i="54"/>
  <c r="I5" i="54"/>
  <c r="I6" i="54"/>
  <c r="I7" i="54"/>
  <c r="I8" i="54"/>
  <c r="I9" i="54"/>
  <c r="I10" i="54"/>
  <c r="I11" i="54"/>
  <c r="I12" i="54"/>
  <c r="I13" i="54"/>
  <c r="I14" i="54"/>
  <c r="I15" i="54"/>
  <c r="I16" i="54"/>
  <c r="I17" i="54"/>
  <c r="I18" i="54"/>
  <c r="I19" i="54"/>
  <c r="I20" i="54"/>
  <c r="I21" i="54"/>
  <c r="I22" i="54"/>
  <c r="I23" i="54"/>
  <c r="I24" i="54"/>
  <c r="I25" i="54"/>
  <c r="I26" i="54"/>
  <c r="G5" i="54"/>
  <c r="H5" i="54"/>
  <c r="G6" i="54"/>
  <c r="G7" i="54"/>
  <c r="H7" i="54"/>
  <c r="G8" i="54"/>
  <c r="G9" i="54"/>
  <c r="H9" i="54"/>
  <c r="G10" i="54"/>
  <c r="G11" i="54"/>
  <c r="H11" i="54"/>
  <c r="G12" i="54"/>
  <c r="G13" i="54"/>
  <c r="H13" i="54"/>
  <c r="G14" i="54"/>
  <c r="G15" i="54"/>
  <c r="H15" i="54"/>
  <c r="G16" i="54"/>
  <c r="G17" i="54"/>
  <c r="H17" i="54"/>
  <c r="G18" i="54"/>
  <c r="G19" i="54"/>
  <c r="H19" i="54"/>
  <c r="G20" i="54"/>
  <c r="G21" i="54"/>
  <c r="H21" i="54"/>
  <c r="G22" i="54"/>
  <c r="G23" i="54"/>
  <c r="H23" i="54"/>
  <c r="G24" i="54"/>
  <c r="G25" i="54"/>
  <c r="H25" i="54"/>
  <c r="G26" i="54"/>
  <c r="G4" i="54"/>
  <c r="F5" i="54"/>
  <c r="F6" i="54"/>
  <c r="O6" i="54"/>
  <c r="F7" i="54"/>
  <c r="F8" i="54"/>
  <c r="H8" i="54"/>
  <c r="F9" i="54"/>
  <c r="F10" i="54"/>
  <c r="O10" i="54"/>
  <c r="F11" i="54"/>
  <c r="F12" i="54"/>
  <c r="H12" i="54"/>
  <c r="F13" i="54"/>
  <c r="F14" i="54"/>
  <c r="O14" i="54"/>
  <c r="F15" i="54"/>
  <c r="F16" i="54"/>
  <c r="H16" i="54"/>
  <c r="F17" i="54"/>
  <c r="F18" i="54"/>
  <c r="O18" i="54"/>
  <c r="F19" i="54"/>
  <c r="F20" i="54"/>
  <c r="H20" i="54"/>
  <c r="F21" i="54"/>
  <c r="F22" i="54"/>
  <c r="O22" i="54"/>
  <c r="F23" i="54"/>
  <c r="F24" i="54"/>
  <c r="H24" i="54"/>
  <c r="F25" i="54"/>
  <c r="F26" i="54"/>
  <c r="O26" i="54"/>
  <c r="F4" i="54"/>
  <c r="BF94" i="44"/>
  <c r="BF93" i="44"/>
  <c r="BF92" i="44"/>
  <c r="BF91" i="44"/>
  <c r="BF90" i="44"/>
  <c r="BF89" i="44"/>
  <c r="BF88" i="44"/>
  <c r="BF87" i="44"/>
  <c r="BF86" i="44"/>
  <c r="BF85" i="44"/>
  <c r="BF84" i="44"/>
  <c r="BF83" i="44"/>
  <c r="BF82" i="44"/>
  <c r="BF81" i="44"/>
  <c r="BF80" i="44"/>
  <c r="BF79" i="44"/>
  <c r="BF78" i="44"/>
  <c r="BF77" i="44"/>
  <c r="BF76" i="44"/>
  <c r="BF75" i="44"/>
  <c r="AA71" i="44"/>
  <c r="K71" i="44"/>
  <c r="F71" i="44"/>
  <c r="BF70" i="44"/>
  <c r="BF69" i="44"/>
  <c r="BF68" i="44"/>
  <c r="BF67" i="44"/>
  <c r="BF66" i="44"/>
  <c r="BF65" i="44"/>
  <c r="BF64" i="44"/>
  <c r="BF63" i="44"/>
  <c r="BF62" i="44"/>
  <c r="BF61" i="44"/>
  <c r="BF60" i="44"/>
  <c r="BF59" i="44"/>
  <c r="BF58" i="44"/>
  <c r="BF57" i="44"/>
  <c r="BF56" i="44"/>
  <c r="BF55" i="44"/>
  <c r="BF54" i="44"/>
  <c r="BF53" i="44"/>
  <c r="BF52" i="44"/>
  <c r="BF51" i="44"/>
  <c r="AA48" i="44"/>
  <c r="K48" i="44"/>
  <c r="F48" i="44"/>
  <c r="BF47" i="44"/>
  <c r="BF46" i="44"/>
  <c r="BF45" i="44"/>
  <c r="BF44" i="44"/>
  <c r="BF43" i="44"/>
  <c r="BF42" i="44"/>
  <c r="BF41" i="44"/>
  <c r="BF40" i="44"/>
  <c r="BF39" i="44"/>
  <c r="BF38" i="44"/>
  <c r="BF37" i="44"/>
  <c r="BF36" i="44"/>
  <c r="BF35" i="44"/>
  <c r="BF34" i="44"/>
  <c r="BF33" i="44"/>
  <c r="BF32" i="44"/>
  <c r="BF31" i="44"/>
  <c r="BF30" i="44"/>
  <c r="BF29" i="44"/>
  <c r="BF28" i="44"/>
  <c r="AK25" i="44"/>
  <c r="AA25" i="44"/>
  <c r="K25" i="44"/>
  <c r="BF24" i="44"/>
  <c r="BF23" i="44"/>
  <c r="BF22" i="44"/>
  <c r="BF21" i="44"/>
  <c r="BF20" i="44"/>
  <c r="BF19" i="44"/>
  <c r="BF18" i="44"/>
  <c r="BF17" i="44"/>
  <c r="BF16" i="44"/>
  <c r="BF15" i="44"/>
  <c r="BF14" i="44"/>
  <c r="BF13" i="44"/>
  <c r="BF12" i="44"/>
  <c r="BF11" i="44"/>
  <c r="BF10" i="44"/>
  <c r="BF9" i="44"/>
  <c r="BF8" i="44"/>
  <c r="BF7" i="44"/>
  <c r="BF6" i="44"/>
  <c r="BF5" i="44"/>
  <c r="Z71" i="46"/>
  <c r="Z47" i="46"/>
  <c r="Z24" i="46"/>
  <c r="U5" i="39"/>
  <c r="U6" i="39"/>
  <c r="U7" i="39"/>
  <c r="U8" i="39"/>
  <c r="U9" i="39"/>
  <c r="U10" i="39"/>
  <c r="U11" i="39"/>
  <c r="U12" i="39"/>
  <c r="U13" i="39"/>
  <c r="U14" i="39"/>
  <c r="U15" i="39"/>
  <c r="U16" i="39"/>
  <c r="U17" i="39"/>
  <c r="U18" i="39"/>
  <c r="U19" i="39"/>
  <c r="U20" i="39"/>
  <c r="U21" i="39"/>
  <c r="U22" i="39"/>
  <c r="T5" i="39"/>
  <c r="T6" i="39"/>
  <c r="T7" i="39"/>
  <c r="T8" i="39"/>
  <c r="T9" i="39"/>
  <c r="T10" i="39"/>
  <c r="T11" i="39"/>
  <c r="T12" i="39"/>
  <c r="T13" i="39"/>
  <c r="T14" i="39"/>
  <c r="T15" i="39"/>
  <c r="T16" i="39"/>
  <c r="T17" i="39"/>
  <c r="T18" i="39"/>
  <c r="T19" i="39"/>
  <c r="T20" i="39"/>
  <c r="T21" i="39"/>
  <c r="T22" i="39"/>
  <c r="R5" i="39"/>
  <c r="R6" i="39"/>
  <c r="R7" i="39"/>
  <c r="R8" i="39"/>
  <c r="R9" i="39"/>
  <c r="R10" i="39"/>
  <c r="R11" i="39"/>
  <c r="R12" i="39"/>
  <c r="R13" i="39"/>
  <c r="R14" i="39"/>
  <c r="R15" i="39"/>
  <c r="R16" i="39"/>
  <c r="R17" i="39"/>
  <c r="R18" i="39"/>
  <c r="R19" i="39"/>
  <c r="R20" i="39"/>
  <c r="R21" i="39"/>
  <c r="R22" i="39"/>
  <c r="R4" i="39"/>
  <c r="Q5" i="39"/>
  <c r="S5" i="39"/>
  <c r="Q6" i="39"/>
  <c r="S6" i="39"/>
  <c r="Q7" i="39"/>
  <c r="S7" i="39"/>
  <c r="Q8" i="39"/>
  <c r="S8" i="39"/>
  <c r="Q9" i="39"/>
  <c r="S9" i="39"/>
  <c r="Q10" i="39"/>
  <c r="S10" i="39"/>
  <c r="Q11" i="39"/>
  <c r="S11" i="39"/>
  <c r="Q12" i="39"/>
  <c r="S12" i="39"/>
  <c r="Q13" i="39"/>
  <c r="S13" i="39"/>
  <c r="Q14" i="39"/>
  <c r="S14" i="39"/>
  <c r="Q15" i="39"/>
  <c r="S15" i="39"/>
  <c r="Q16" i="39"/>
  <c r="S16" i="39"/>
  <c r="Q17" i="39"/>
  <c r="S17" i="39"/>
  <c r="Q18" i="39"/>
  <c r="S18" i="39"/>
  <c r="Q19" i="39"/>
  <c r="S19" i="39"/>
  <c r="Q20" i="39"/>
  <c r="S20" i="39"/>
  <c r="Q21" i="39"/>
  <c r="S21" i="39"/>
  <c r="Q22" i="39"/>
  <c r="S22" i="39"/>
  <c r="Q4" i="39"/>
  <c r="S4" i="39"/>
  <c r="K8" i="39"/>
  <c r="K12" i="39"/>
  <c r="K16" i="39"/>
  <c r="K20" i="39"/>
  <c r="J5" i="39"/>
  <c r="J6" i="39"/>
  <c r="J7" i="39"/>
  <c r="J8" i="39"/>
  <c r="J9" i="39"/>
  <c r="J10" i="39"/>
  <c r="J11" i="39"/>
  <c r="J12" i="39"/>
  <c r="J13" i="39"/>
  <c r="J14" i="39"/>
  <c r="J15" i="39"/>
  <c r="J16" i="39"/>
  <c r="J17" i="39"/>
  <c r="J18" i="39"/>
  <c r="J19" i="39"/>
  <c r="J20" i="39"/>
  <c r="J21" i="39"/>
  <c r="J22" i="39"/>
  <c r="I5" i="39"/>
  <c r="K5" i="39"/>
  <c r="I6" i="39"/>
  <c r="P6" i="39"/>
  <c r="I7" i="39"/>
  <c r="K7" i="39"/>
  <c r="I8" i="39"/>
  <c r="P8" i="39"/>
  <c r="I9" i="39"/>
  <c r="K9" i="39"/>
  <c r="I10" i="39"/>
  <c r="K10" i="39"/>
  <c r="I11" i="39"/>
  <c r="K11" i="39"/>
  <c r="I12" i="39"/>
  <c r="P12" i="39"/>
  <c r="I13" i="39"/>
  <c r="K13" i="39"/>
  <c r="I14" i="39"/>
  <c r="P14" i="39"/>
  <c r="I15" i="39"/>
  <c r="K15" i="39"/>
  <c r="I16" i="39"/>
  <c r="P16" i="39"/>
  <c r="I17" i="39"/>
  <c r="K17" i="39"/>
  <c r="I18" i="39"/>
  <c r="K18" i="39"/>
  <c r="I19" i="39"/>
  <c r="K19" i="39"/>
  <c r="I20" i="39"/>
  <c r="P20" i="39"/>
  <c r="I21" i="39"/>
  <c r="K21" i="39"/>
  <c r="I22" i="39"/>
  <c r="P22" i="39"/>
  <c r="P5" i="39"/>
  <c r="P7" i="39"/>
  <c r="P9" i="39"/>
  <c r="P11" i="39"/>
  <c r="P13" i="39"/>
  <c r="P15" i="39"/>
  <c r="P17" i="39"/>
  <c r="P19" i="39"/>
  <c r="P21" i="39"/>
  <c r="N5" i="39"/>
  <c r="N6" i="39"/>
  <c r="N7" i="39"/>
  <c r="N8" i="39"/>
  <c r="N9" i="39"/>
  <c r="N10" i="39"/>
  <c r="N11" i="39"/>
  <c r="N12" i="39"/>
  <c r="N13" i="39"/>
  <c r="N14" i="39"/>
  <c r="N15" i="39"/>
  <c r="N16" i="39"/>
  <c r="N17" i="39"/>
  <c r="N18" i="39"/>
  <c r="N19" i="39"/>
  <c r="N20" i="39"/>
  <c r="N21" i="39"/>
  <c r="N22" i="39"/>
  <c r="M5" i="39"/>
  <c r="M6" i="39"/>
  <c r="M7" i="39"/>
  <c r="M8" i="39"/>
  <c r="M9" i="39"/>
  <c r="M10" i="39"/>
  <c r="M11" i="39"/>
  <c r="M12" i="39"/>
  <c r="M13" i="39"/>
  <c r="M14" i="39"/>
  <c r="M15" i="39"/>
  <c r="M16" i="39"/>
  <c r="M17" i="39"/>
  <c r="M18" i="39"/>
  <c r="M19" i="39"/>
  <c r="M20" i="39"/>
  <c r="M21" i="39"/>
  <c r="M22" i="39"/>
  <c r="L23" i="39"/>
  <c r="F5" i="39"/>
  <c r="F6" i="39"/>
  <c r="F7" i="39"/>
  <c r="F8" i="39"/>
  <c r="F9" i="39"/>
  <c r="F10" i="39"/>
  <c r="F11" i="39"/>
  <c r="F12" i="39"/>
  <c r="F13" i="39"/>
  <c r="F14" i="39"/>
  <c r="F15" i="39"/>
  <c r="F16" i="39"/>
  <c r="F17" i="39"/>
  <c r="F18" i="39"/>
  <c r="F19" i="39"/>
  <c r="F20" i="39"/>
  <c r="E5" i="39"/>
  <c r="E6" i="39"/>
  <c r="E7" i="39"/>
  <c r="E8" i="39"/>
  <c r="E9" i="39"/>
  <c r="E10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R5" i="18"/>
  <c r="R7" i="18"/>
  <c r="R11" i="18"/>
  <c r="R12" i="18"/>
  <c r="R13" i="18"/>
  <c r="R14" i="18"/>
  <c r="R15" i="18"/>
  <c r="R16" i="18"/>
  <c r="R18" i="18"/>
  <c r="R19" i="18"/>
  <c r="R20" i="18"/>
  <c r="R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4" i="18"/>
  <c r="N5" i="68"/>
  <c r="N6" i="68"/>
  <c r="N7" i="68"/>
  <c r="N8" i="68"/>
  <c r="N9" i="68"/>
  <c r="N10" i="68"/>
  <c r="N11" i="68"/>
  <c r="N12" i="68"/>
  <c r="N13" i="68"/>
  <c r="N14" i="68"/>
  <c r="N15" i="68"/>
  <c r="N16" i="68"/>
  <c r="N17" i="68"/>
  <c r="N18" i="68"/>
  <c r="N19" i="68"/>
  <c r="N20" i="68"/>
  <c r="N21" i="68"/>
  <c r="N22" i="68"/>
  <c r="N25" i="68"/>
  <c r="N26" i="68"/>
  <c r="M5" i="68"/>
  <c r="M6" i="68"/>
  <c r="M7" i="68"/>
  <c r="M8" i="68"/>
  <c r="M9" i="68"/>
  <c r="M10" i="68"/>
  <c r="M11" i="68"/>
  <c r="M12" i="68"/>
  <c r="M13" i="68"/>
  <c r="M14" i="68"/>
  <c r="M15" i="68"/>
  <c r="M16" i="68"/>
  <c r="M17" i="68"/>
  <c r="M18" i="68"/>
  <c r="M19" i="68"/>
  <c r="M20" i="68"/>
  <c r="M21" i="68"/>
  <c r="M22" i="68"/>
  <c r="M25" i="68"/>
  <c r="M26" i="68"/>
  <c r="K5" i="68"/>
  <c r="K6" i="68"/>
  <c r="K7" i="68"/>
  <c r="K8" i="68"/>
  <c r="K9" i="68"/>
  <c r="K10" i="68"/>
  <c r="K11" i="68"/>
  <c r="K12" i="68"/>
  <c r="K13" i="68"/>
  <c r="K14" i="68"/>
  <c r="K15" i="68"/>
  <c r="K16" i="68"/>
  <c r="K17" i="68"/>
  <c r="K18" i="68"/>
  <c r="K19" i="68"/>
  <c r="K20" i="68"/>
  <c r="K21" i="68"/>
  <c r="K22" i="68"/>
  <c r="K25" i="68"/>
  <c r="K26" i="68"/>
  <c r="K4" i="68"/>
  <c r="J5" i="68"/>
  <c r="L5" i="68"/>
  <c r="J6" i="68"/>
  <c r="L6" i="68"/>
  <c r="J7" i="68"/>
  <c r="L7" i="68"/>
  <c r="J8" i="68"/>
  <c r="L8" i="68"/>
  <c r="J9" i="68"/>
  <c r="L9" i="68"/>
  <c r="J10" i="68"/>
  <c r="L10" i="68"/>
  <c r="J11" i="68"/>
  <c r="L11" i="68"/>
  <c r="J12" i="68"/>
  <c r="L12" i="68"/>
  <c r="J13" i="68"/>
  <c r="L13" i="68"/>
  <c r="J14" i="68"/>
  <c r="L14" i="68"/>
  <c r="J15" i="68"/>
  <c r="L15" i="68"/>
  <c r="J16" i="68"/>
  <c r="L16" i="68"/>
  <c r="J17" i="68"/>
  <c r="L17" i="68"/>
  <c r="J18" i="68"/>
  <c r="L18" i="68"/>
  <c r="J19" i="68"/>
  <c r="L19" i="68"/>
  <c r="J20" i="68"/>
  <c r="L20" i="68"/>
  <c r="J21" i="68"/>
  <c r="L21" i="68"/>
  <c r="J22" i="68"/>
  <c r="L22" i="68"/>
  <c r="J25" i="68"/>
  <c r="L25" i="68"/>
  <c r="J26" i="68"/>
  <c r="L26" i="68"/>
  <c r="J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U5" i="68"/>
  <c r="U6" i="68"/>
  <c r="V6" i="68"/>
  <c r="U7" i="68"/>
  <c r="U8" i="68"/>
  <c r="V8" i="68"/>
  <c r="U9" i="68"/>
  <c r="U10" i="68"/>
  <c r="V10" i="68"/>
  <c r="U11" i="68"/>
  <c r="U12" i="68"/>
  <c r="V12" i="68"/>
  <c r="U13" i="68"/>
  <c r="U14" i="68"/>
  <c r="V14" i="68"/>
  <c r="U15" i="68"/>
  <c r="U16" i="68"/>
  <c r="V16" i="68"/>
  <c r="U17" i="68"/>
  <c r="U18" i="68"/>
  <c r="V18" i="68"/>
  <c r="U19" i="68"/>
  <c r="U20" i="68"/>
  <c r="V20" i="68"/>
  <c r="U21" i="68"/>
  <c r="U22" i="68"/>
  <c r="V22" i="68"/>
  <c r="U24" i="68"/>
  <c r="U4" i="68"/>
  <c r="Y5" i="68"/>
  <c r="Y6" i="68"/>
  <c r="Y7" i="68"/>
  <c r="Y8" i="68"/>
  <c r="Y9" i="68"/>
  <c r="Y10" i="68"/>
  <c r="Y11" i="68"/>
  <c r="Y12" i="68"/>
  <c r="Y13" i="68"/>
  <c r="Y14" i="68"/>
  <c r="Y15" i="68"/>
  <c r="Y16" i="68"/>
  <c r="Y17" i="68"/>
  <c r="Y18" i="68"/>
  <c r="Y19" i="68"/>
  <c r="Y20" i="68"/>
  <c r="Y21" i="68"/>
  <c r="Y22" i="68"/>
  <c r="Y25" i="68"/>
  <c r="Y26" i="68"/>
  <c r="V5" i="68"/>
  <c r="V7" i="68"/>
  <c r="V9" i="68"/>
  <c r="V11" i="68"/>
  <c r="V13" i="68"/>
  <c r="V15" i="68"/>
  <c r="V17" i="68"/>
  <c r="V19" i="68"/>
  <c r="V21" i="68"/>
  <c r="V25" i="68"/>
  <c r="V26" i="68"/>
  <c r="AG5" i="69"/>
  <c r="AG6" i="69"/>
  <c r="AG7" i="69"/>
  <c r="AG8" i="69"/>
  <c r="AG9" i="69"/>
  <c r="AG10" i="69"/>
  <c r="AG11" i="69"/>
  <c r="AG12" i="69"/>
  <c r="AG13" i="69"/>
  <c r="AG14" i="69"/>
  <c r="AG15" i="69"/>
  <c r="AG16" i="69"/>
  <c r="AG17" i="69"/>
  <c r="AG18" i="69"/>
  <c r="AG19" i="69"/>
  <c r="AG20" i="69"/>
  <c r="AG21" i="69"/>
  <c r="AG22" i="69"/>
  <c r="AG25" i="69"/>
  <c r="AG26" i="69"/>
  <c r="AG4" i="69"/>
  <c r="AF23" i="69"/>
  <c r="AE23" i="69"/>
  <c r="W5" i="68"/>
  <c r="W6" i="68"/>
  <c r="W8" i="68"/>
  <c r="W9" i="68"/>
  <c r="W11" i="68"/>
  <c r="W12" i="68"/>
  <c r="W13" i="68"/>
  <c r="W14" i="68"/>
  <c r="W15" i="68"/>
  <c r="W17" i="68"/>
  <c r="W19" i="68"/>
  <c r="W21" i="68"/>
  <c r="W22" i="68"/>
  <c r="AB23" i="68"/>
  <c r="AA23" i="68"/>
  <c r="Q5" i="68"/>
  <c r="Q6" i="68"/>
  <c r="Q7" i="68"/>
  <c r="Q8" i="68"/>
  <c r="Q9" i="68"/>
  <c r="Q10" i="68"/>
  <c r="Q11" i="68"/>
  <c r="Q12" i="68"/>
  <c r="Q13" i="68"/>
  <c r="Q14" i="68"/>
  <c r="Q15" i="68"/>
  <c r="Q16" i="68"/>
  <c r="Q17" i="68"/>
  <c r="Q18" i="68"/>
  <c r="Q19" i="68"/>
  <c r="Q20" i="68"/>
  <c r="Q21" i="68"/>
  <c r="Q22" i="68"/>
  <c r="Q25" i="68"/>
  <c r="Q26" i="68"/>
  <c r="P5" i="68"/>
  <c r="P6" i="68"/>
  <c r="P7" i="68"/>
  <c r="P8" i="68"/>
  <c r="P9" i="68"/>
  <c r="P10" i="68"/>
  <c r="P11" i="68"/>
  <c r="P12" i="68"/>
  <c r="P13" i="68"/>
  <c r="P14" i="68"/>
  <c r="P15" i="68"/>
  <c r="P16" i="68"/>
  <c r="P17" i="68"/>
  <c r="P18" i="68"/>
  <c r="P19" i="68"/>
  <c r="P20" i="68"/>
  <c r="P21" i="68"/>
  <c r="P22" i="68"/>
  <c r="P25" i="68"/>
  <c r="P26" i="68"/>
  <c r="T22" i="14"/>
  <c r="T2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5" i="14"/>
  <c r="S26" i="14"/>
  <c r="R6" i="14"/>
  <c r="T6" i="14"/>
  <c r="R7" i="14"/>
  <c r="T7" i="14"/>
  <c r="R8" i="14"/>
  <c r="T8" i="14"/>
  <c r="R9" i="14"/>
  <c r="T9" i="14"/>
  <c r="R10" i="14"/>
  <c r="T10" i="14"/>
  <c r="R11" i="14"/>
  <c r="T11" i="14"/>
  <c r="R12" i="14"/>
  <c r="T12" i="14"/>
  <c r="R13" i="14"/>
  <c r="T13" i="14"/>
  <c r="R14" i="14"/>
  <c r="T14" i="14"/>
  <c r="R15" i="14"/>
  <c r="T15" i="14"/>
  <c r="R16" i="14"/>
  <c r="T16" i="14"/>
  <c r="R17" i="14"/>
  <c r="T17" i="14"/>
  <c r="R18" i="14"/>
  <c r="T18" i="14"/>
  <c r="R19" i="14"/>
  <c r="T19" i="14"/>
  <c r="R20" i="14"/>
  <c r="T20" i="14"/>
  <c r="R21" i="14"/>
  <c r="T21" i="14"/>
  <c r="R25" i="14"/>
  <c r="R26" i="14"/>
  <c r="T26" i="14"/>
  <c r="R5" i="14"/>
  <c r="Q5" i="14"/>
  <c r="Q7" i="14"/>
  <c r="Q9" i="14"/>
  <c r="Q11" i="14"/>
  <c r="Q13" i="14"/>
  <c r="Q15" i="14"/>
  <c r="Q17" i="14"/>
  <c r="Q19" i="14"/>
  <c r="Q21" i="14"/>
  <c r="Q2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5" i="14"/>
  <c r="O26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5" i="14"/>
  <c r="N26" i="14"/>
  <c r="K5" i="14"/>
  <c r="L5" i="14"/>
  <c r="K6" i="14"/>
  <c r="K7" i="14"/>
  <c r="L7" i="14"/>
  <c r="K8" i="14"/>
  <c r="K9" i="14"/>
  <c r="L9" i="14"/>
  <c r="K10" i="14"/>
  <c r="K11" i="14"/>
  <c r="L11" i="14"/>
  <c r="K12" i="14"/>
  <c r="K13" i="14"/>
  <c r="L13" i="14"/>
  <c r="K14" i="14"/>
  <c r="K15" i="14"/>
  <c r="L15" i="14"/>
  <c r="K16" i="14"/>
  <c r="K17" i="14"/>
  <c r="L17" i="14"/>
  <c r="K18" i="14"/>
  <c r="K19" i="14"/>
  <c r="L19" i="14"/>
  <c r="K20" i="14"/>
  <c r="K21" i="14"/>
  <c r="L21" i="14"/>
  <c r="K22" i="14"/>
  <c r="K25" i="14"/>
  <c r="L25" i="14"/>
  <c r="K26" i="14"/>
  <c r="K4" i="14"/>
  <c r="J5" i="14"/>
  <c r="J6" i="14"/>
  <c r="Q6" i="14"/>
  <c r="J7" i="14"/>
  <c r="J8" i="14"/>
  <c r="Q8" i="14"/>
  <c r="J9" i="14"/>
  <c r="J10" i="14"/>
  <c r="Q10" i="14"/>
  <c r="J11" i="14"/>
  <c r="J12" i="14"/>
  <c r="Q12" i="14"/>
  <c r="J13" i="14"/>
  <c r="J14" i="14"/>
  <c r="Q14" i="14"/>
  <c r="J15" i="14"/>
  <c r="J16" i="14"/>
  <c r="Q16" i="14"/>
  <c r="J17" i="14"/>
  <c r="J18" i="14"/>
  <c r="Q18" i="14"/>
  <c r="J19" i="14"/>
  <c r="J20" i="14"/>
  <c r="Q20" i="14"/>
  <c r="J21" i="14"/>
  <c r="J22" i="14"/>
  <c r="Q22" i="14"/>
  <c r="J25" i="14"/>
  <c r="J26" i="14"/>
  <c r="Q26" i="14"/>
  <c r="J4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5" i="14"/>
  <c r="I26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5" i="14"/>
  <c r="H26" i="14"/>
  <c r="E24" i="14"/>
  <c r="K24" i="14"/>
  <c r="O5" i="13"/>
  <c r="O6" i="13"/>
  <c r="O7" i="13"/>
  <c r="O8" i="13"/>
  <c r="O9" i="13"/>
  <c r="O10" i="13"/>
  <c r="O11" i="13"/>
  <c r="O13" i="13"/>
  <c r="O14" i="13"/>
  <c r="O15" i="13"/>
  <c r="O16" i="13"/>
  <c r="O17" i="13"/>
  <c r="O18" i="13"/>
  <c r="O19" i="13"/>
  <c r="O20" i="13"/>
  <c r="O21" i="13"/>
  <c r="O22" i="13"/>
  <c r="O25" i="13"/>
  <c r="O26" i="13"/>
  <c r="N5" i="13"/>
  <c r="N6" i="13"/>
  <c r="N7" i="13"/>
  <c r="N8" i="13"/>
  <c r="N9" i="13"/>
  <c r="N10" i="13"/>
  <c r="N11" i="13"/>
  <c r="N13" i="13"/>
  <c r="N14" i="13"/>
  <c r="N15" i="13"/>
  <c r="N16" i="13"/>
  <c r="N17" i="13"/>
  <c r="N18" i="13"/>
  <c r="N19" i="13"/>
  <c r="N20" i="13"/>
  <c r="N21" i="13"/>
  <c r="N22" i="13"/>
  <c r="N25" i="13"/>
  <c r="N26" i="13"/>
  <c r="D24" i="68"/>
  <c r="E2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5" i="13"/>
  <c r="I26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5" i="13"/>
  <c r="H26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5" i="13"/>
  <c r="K26" i="13"/>
  <c r="L26" i="13"/>
  <c r="J5" i="13"/>
  <c r="Q5" i="13"/>
  <c r="J6" i="13"/>
  <c r="L6" i="13"/>
  <c r="J7" i="13"/>
  <c r="Q7" i="13"/>
  <c r="J8" i="13"/>
  <c r="L8" i="13"/>
  <c r="J9" i="13"/>
  <c r="Q9" i="13"/>
  <c r="J10" i="13"/>
  <c r="L10" i="13"/>
  <c r="J11" i="13"/>
  <c r="Q11" i="13"/>
  <c r="J12" i="13"/>
  <c r="L12" i="13"/>
  <c r="J13" i="13"/>
  <c r="Q13" i="13"/>
  <c r="J14" i="13"/>
  <c r="L14" i="13"/>
  <c r="J15" i="13"/>
  <c r="Q15" i="13"/>
  <c r="J16" i="13"/>
  <c r="L16" i="13"/>
  <c r="J17" i="13"/>
  <c r="Q17" i="13"/>
  <c r="J18" i="13"/>
  <c r="L18" i="13"/>
  <c r="J19" i="13"/>
  <c r="Q19" i="13"/>
  <c r="J20" i="13"/>
  <c r="L20" i="13"/>
  <c r="J21" i="13"/>
  <c r="Q21" i="13"/>
  <c r="J22" i="13"/>
  <c r="L22" i="13"/>
  <c r="J25" i="13"/>
  <c r="Q25" i="13"/>
  <c r="J26" i="13"/>
  <c r="Q26" i="13"/>
  <c r="K4" i="13"/>
  <c r="J4" i="13"/>
  <c r="Q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5" i="13"/>
  <c r="S26" i="13"/>
  <c r="R5" i="13"/>
  <c r="T5" i="13"/>
  <c r="R6" i="13"/>
  <c r="T6" i="13"/>
  <c r="R7" i="13"/>
  <c r="T7" i="13"/>
  <c r="R8" i="13"/>
  <c r="T8" i="13"/>
  <c r="R9" i="13"/>
  <c r="T9" i="13"/>
  <c r="R10" i="13"/>
  <c r="T10" i="13"/>
  <c r="R11" i="13"/>
  <c r="T11" i="13"/>
  <c r="R12" i="13"/>
  <c r="T12" i="13"/>
  <c r="R13" i="13"/>
  <c r="T13" i="13"/>
  <c r="R14" i="13"/>
  <c r="T14" i="13"/>
  <c r="R15" i="13"/>
  <c r="T15" i="13"/>
  <c r="R16" i="13"/>
  <c r="T16" i="13"/>
  <c r="R17" i="13"/>
  <c r="T17" i="13"/>
  <c r="R18" i="13"/>
  <c r="T18" i="13"/>
  <c r="R19" i="13"/>
  <c r="T19" i="13"/>
  <c r="R20" i="13"/>
  <c r="T20" i="13"/>
  <c r="R21" i="13"/>
  <c r="T21" i="13"/>
  <c r="R22" i="13"/>
  <c r="T22" i="13"/>
  <c r="R25" i="13"/>
  <c r="T25" i="13"/>
  <c r="R26" i="13"/>
  <c r="T26" i="13"/>
  <c r="M12" i="13"/>
  <c r="O12" i="13"/>
  <c r="Y26" i="69"/>
  <c r="AA26" i="69"/>
  <c r="Y25" i="69"/>
  <c r="AD5" i="69"/>
  <c r="AD6" i="69"/>
  <c r="AD7" i="69"/>
  <c r="AD8" i="69"/>
  <c r="AD9" i="69"/>
  <c r="AD10" i="69"/>
  <c r="AD11" i="69"/>
  <c r="AD12" i="69"/>
  <c r="AD13" i="69"/>
  <c r="AD14" i="69"/>
  <c r="AD15" i="69"/>
  <c r="AD16" i="69"/>
  <c r="AD17" i="69"/>
  <c r="AD18" i="69"/>
  <c r="AD19" i="69"/>
  <c r="AD20" i="69"/>
  <c r="AD21" i="69"/>
  <c r="AD22" i="69"/>
  <c r="AD25" i="69"/>
  <c r="AD26" i="69"/>
  <c r="AC5" i="69"/>
  <c r="AC6" i="69"/>
  <c r="AC7" i="69"/>
  <c r="AC8" i="69"/>
  <c r="AC9" i="69"/>
  <c r="AC10" i="69"/>
  <c r="AC11" i="69"/>
  <c r="AC12" i="69"/>
  <c r="AC13" i="69"/>
  <c r="AC14" i="69"/>
  <c r="AC15" i="69"/>
  <c r="AC16" i="69"/>
  <c r="AC17" i="69"/>
  <c r="AC18" i="69"/>
  <c r="AC19" i="69"/>
  <c r="AC20" i="69"/>
  <c r="AC21" i="69"/>
  <c r="AC22" i="69"/>
  <c r="AC25" i="69"/>
  <c r="AC26" i="69"/>
  <c r="AB24" i="69"/>
  <c r="AG24" i="69"/>
  <c r="AA5" i="69"/>
  <c r="AA6" i="69"/>
  <c r="AA7" i="69"/>
  <c r="AA8" i="69"/>
  <c r="AA9" i="69"/>
  <c r="AA10" i="69"/>
  <c r="AA11" i="69"/>
  <c r="AA12" i="69"/>
  <c r="AA13" i="69"/>
  <c r="AA14" i="69"/>
  <c r="AA15" i="69"/>
  <c r="AA16" i="69"/>
  <c r="AA17" i="69"/>
  <c r="AA18" i="69"/>
  <c r="AA19" i="69"/>
  <c r="AA20" i="69"/>
  <c r="AA21" i="69"/>
  <c r="AA22" i="69"/>
  <c r="AA25" i="69"/>
  <c r="Z5" i="69"/>
  <c r="Z6" i="69"/>
  <c r="Z7" i="69"/>
  <c r="Z8" i="69"/>
  <c r="Z9" i="69"/>
  <c r="Z10" i="69"/>
  <c r="Z11" i="69"/>
  <c r="Z12" i="69"/>
  <c r="Z13" i="69"/>
  <c r="Z14" i="69"/>
  <c r="Z15" i="69"/>
  <c r="Z16" i="69"/>
  <c r="Z17" i="69"/>
  <c r="Z18" i="69"/>
  <c r="Z19" i="69"/>
  <c r="Z20" i="69"/>
  <c r="Z21" i="69"/>
  <c r="Z22" i="69"/>
  <c r="Z25" i="69"/>
  <c r="V5" i="69"/>
  <c r="V6" i="69"/>
  <c r="V7" i="69"/>
  <c r="V8" i="69"/>
  <c r="V9" i="69"/>
  <c r="V10" i="69"/>
  <c r="V11" i="69"/>
  <c r="V12" i="69"/>
  <c r="V13" i="69"/>
  <c r="V14" i="69"/>
  <c r="V15" i="69"/>
  <c r="V16" i="69"/>
  <c r="V17" i="69"/>
  <c r="V18" i="69"/>
  <c r="V19" i="69"/>
  <c r="V20" i="69"/>
  <c r="V21" i="69"/>
  <c r="V22" i="69"/>
  <c r="V25" i="69"/>
  <c r="V26" i="69"/>
  <c r="U5" i="69"/>
  <c r="U6" i="69"/>
  <c r="U7" i="69"/>
  <c r="U8" i="69"/>
  <c r="U9" i="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2" i="69"/>
  <c r="U25" i="69"/>
  <c r="U26" i="69"/>
  <c r="Q5" i="69"/>
  <c r="Q6" i="69"/>
  <c r="Q7" i="69"/>
  <c r="Q8" i="69"/>
  <c r="Q9" i="69"/>
  <c r="Q10" i="69"/>
  <c r="Q11" i="69"/>
  <c r="Q12" i="69"/>
  <c r="Q13" i="69"/>
  <c r="Q14" i="69"/>
  <c r="Q15" i="69"/>
  <c r="Q16" i="69"/>
  <c r="Q17" i="69"/>
  <c r="Q18" i="69"/>
  <c r="Q19" i="69"/>
  <c r="Q20" i="69"/>
  <c r="Q21" i="69"/>
  <c r="Q22" i="69"/>
  <c r="Q25" i="69"/>
  <c r="Q26" i="69"/>
  <c r="Q4" i="69"/>
  <c r="P5" i="69"/>
  <c r="P6" i="69"/>
  <c r="P7" i="69"/>
  <c r="P8" i="69"/>
  <c r="P9" i="69"/>
  <c r="P10" i="69"/>
  <c r="P11" i="69"/>
  <c r="P12" i="69"/>
  <c r="P13" i="69"/>
  <c r="P14" i="69"/>
  <c r="P15" i="69"/>
  <c r="P16" i="69"/>
  <c r="P17" i="69"/>
  <c r="P18" i="69"/>
  <c r="P19" i="69"/>
  <c r="P20" i="69"/>
  <c r="P21" i="69"/>
  <c r="P22" i="69"/>
  <c r="P25" i="69"/>
  <c r="P26" i="69"/>
  <c r="P4" i="69"/>
  <c r="O24" i="69"/>
  <c r="O23" i="69"/>
  <c r="N5" i="69"/>
  <c r="N6" i="69"/>
  <c r="N7" i="69"/>
  <c r="N8" i="69"/>
  <c r="N9" i="69"/>
  <c r="N10" i="69"/>
  <c r="N11" i="69"/>
  <c r="N12" i="69"/>
  <c r="N13" i="69"/>
  <c r="N14" i="69"/>
  <c r="N15" i="69"/>
  <c r="N16" i="69"/>
  <c r="N17" i="69"/>
  <c r="N18" i="69"/>
  <c r="N19" i="69"/>
  <c r="N20" i="69"/>
  <c r="N21" i="69"/>
  <c r="N22" i="69"/>
  <c r="N25" i="69"/>
  <c r="N26" i="69"/>
  <c r="M5" i="69"/>
  <c r="M6" i="69"/>
  <c r="M7" i="69"/>
  <c r="M8" i="69"/>
  <c r="M9" i="69"/>
  <c r="M10" i="69"/>
  <c r="M11" i="69"/>
  <c r="M12" i="69"/>
  <c r="M13" i="69"/>
  <c r="M14" i="69"/>
  <c r="M15" i="69"/>
  <c r="M16" i="69"/>
  <c r="M17" i="69"/>
  <c r="M18" i="69"/>
  <c r="M19" i="69"/>
  <c r="M20" i="69"/>
  <c r="M21" i="69"/>
  <c r="M22" i="69"/>
  <c r="M25" i="69"/>
  <c r="M26" i="69"/>
  <c r="K5" i="69"/>
  <c r="K6" i="69"/>
  <c r="K7" i="69"/>
  <c r="K8" i="69"/>
  <c r="K9" i="69"/>
  <c r="K10" i="69"/>
  <c r="K11" i="69"/>
  <c r="K12" i="69"/>
  <c r="K13" i="69"/>
  <c r="K14" i="69"/>
  <c r="K15" i="69"/>
  <c r="K16" i="69"/>
  <c r="K17" i="69"/>
  <c r="K18" i="69"/>
  <c r="K19" i="69"/>
  <c r="K20" i="69"/>
  <c r="K21" i="69"/>
  <c r="K22" i="69"/>
  <c r="K25" i="69"/>
  <c r="K26" i="69"/>
  <c r="K4" i="69"/>
  <c r="J5" i="69"/>
  <c r="X5" i="69"/>
  <c r="J6" i="69"/>
  <c r="S6" i="69"/>
  <c r="J7" i="69"/>
  <c r="X7" i="69"/>
  <c r="J8" i="69"/>
  <c r="S8" i="69"/>
  <c r="J9" i="69"/>
  <c r="X9" i="69"/>
  <c r="J10" i="69"/>
  <c r="S10" i="69"/>
  <c r="J11" i="69"/>
  <c r="X11" i="69"/>
  <c r="J12" i="69"/>
  <c r="S12" i="69"/>
  <c r="J13" i="69"/>
  <c r="X13" i="69"/>
  <c r="J14" i="69"/>
  <c r="S14" i="69"/>
  <c r="J15" i="69"/>
  <c r="X15" i="69"/>
  <c r="J16" i="69"/>
  <c r="S16" i="69"/>
  <c r="J17" i="69"/>
  <c r="X17" i="69"/>
  <c r="J18" i="69"/>
  <c r="S18" i="69"/>
  <c r="J19" i="69"/>
  <c r="X19" i="69"/>
  <c r="J20" i="69"/>
  <c r="S20" i="69"/>
  <c r="J21" i="69"/>
  <c r="X21" i="69"/>
  <c r="J22" i="69"/>
  <c r="S22" i="69"/>
  <c r="J25" i="69"/>
  <c r="X25" i="69"/>
  <c r="J26" i="69"/>
  <c r="S26" i="69"/>
  <c r="X4" i="69"/>
  <c r="C23" i="69"/>
  <c r="F5" i="69"/>
  <c r="B24" i="69"/>
  <c r="AD24" i="69"/>
  <c r="O27" i="71"/>
  <c r="P27" i="71"/>
  <c r="Q27" i="71"/>
  <c r="O28" i="71"/>
  <c r="P28" i="71"/>
  <c r="Q28" i="71"/>
  <c r="O29" i="71"/>
  <c r="P29" i="71"/>
  <c r="Q29" i="71"/>
  <c r="O23" i="71"/>
  <c r="P23" i="71"/>
  <c r="Q23" i="71"/>
  <c r="O22" i="71"/>
  <c r="P22" i="71"/>
  <c r="Q22" i="71"/>
  <c r="O21" i="71"/>
  <c r="P21" i="71"/>
  <c r="Q21" i="71"/>
  <c r="O20" i="71"/>
  <c r="P20" i="71"/>
  <c r="Q20" i="71"/>
  <c r="O19" i="71"/>
  <c r="P19" i="71"/>
  <c r="Q19" i="71"/>
  <c r="O18" i="71"/>
  <c r="P18" i="71"/>
  <c r="Q18" i="71"/>
  <c r="O17" i="71"/>
  <c r="P17" i="71"/>
  <c r="Q17" i="71"/>
  <c r="O16" i="71"/>
  <c r="P16" i="71"/>
  <c r="Q16" i="71"/>
  <c r="O15" i="71"/>
  <c r="P15" i="71"/>
  <c r="Q15" i="71"/>
  <c r="O14" i="71"/>
  <c r="P14" i="71"/>
  <c r="Q14" i="71"/>
  <c r="O13" i="71"/>
  <c r="P13" i="71"/>
  <c r="Q13" i="71"/>
  <c r="O12" i="71"/>
  <c r="P12" i="71"/>
  <c r="Q12" i="71"/>
  <c r="N24" i="71"/>
  <c r="M24" i="71"/>
  <c r="L24" i="71"/>
  <c r="K24" i="71"/>
  <c r="J24" i="71"/>
  <c r="I24" i="71"/>
  <c r="H24" i="71"/>
  <c r="G24" i="71"/>
  <c r="F24" i="71"/>
  <c r="E24" i="71"/>
  <c r="D24" i="71"/>
  <c r="C24" i="71"/>
  <c r="O10" i="71"/>
  <c r="P10" i="71"/>
  <c r="Q10" i="71"/>
  <c r="O9" i="71"/>
  <c r="P9" i="71"/>
  <c r="Q9" i="71"/>
  <c r="O8" i="71"/>
  <c r="P8" i="71"/>
  <c r="Q8" i="71"/>
  <c r="O7" i="71"/>
  <c r="P7" i="71"/>
  <c r="Q7" i="71"/>
  <c r="O6" i="71"/>
  <c r="P6" i="71"/>
  <c r="Q6" i="71"/>
  <c r="O5" i="71"/>
  <c r="P5" i="71"/>
  <c r="Q5" i="71"/>
  <c r="O4" i="71"/>
  <c r="P4" i="71"/>
  <c r="Q4" i="71"/>
  <c r="O3" i="71"/>
  <c r="O24" i="71"/>
  <c r="O11" i="71"/>
  <c r="P11" i="71"/>
  <c r="Q11" i="71"/>
  <c r="P3" i="71"/>
  <c r="Q3" i="71"/>
  <c r="S5" i="68"/>
  <c r="S6" i="68"/>
  <c r="S7" i="68"/>
  <c r="S8" i="68"/>
  <c r="S9" i="68"/>
  <c r="S10" i="68"/>
  <c r="S11" i="68"/>
  <c r="S12" i="68"/>
  <c r="S13" i="68"/>
  <c r="S14" i="68"/>
  <c r="S15" i="68"/>
  <c r="S16" i="68"/>
  <c r="S17" i="68"/>
  <c r="S18" i="68"/>
  <c r="S19" i="68"/>
  <c r="S20" i="68"/>
  <c r="S21" i="68"/>
  <c r="S22" i="68"/>
  <c r="S25" i="68"/>
  <c r="S26" i="68"/>
  <c r="O24" i="68"/>
  <c r="O23" i="68"/>
  <c r="M24" i="14"/>
  <c r="M23" i="14"/>
  <c r="M23" i="13"/>
  <c r="P33" i="18"/>
  <c r="Q33" i="18"/>
  <c r="P32" i="18"/>
  <c r="Q32" i="18"/>
  <c r="P31" i="18"/>
  <c r="Q31" i="18"/>
  <c r="P30" i="18"/>
  <c r="Q30" i="18"/>
  <c r="P29" i="18"/>
  <c r="Q29" i="18"/>
  <c r="P28" i="18"/>
  <c r="Q28" i="18"/>
  <c r="P27" i="18"/>
  <c r="Q27" i="18"/>
  <c r="P26" i="18"/>
  <c r="Q26" i="18"/>
  <c r="P25" i="18"/>
  <c r="Q25" i="18"/>
  <c r="P24" i="18"/>
  <c r="Q24" i="18"/>
  <c r="P23" i="18"/>
  <c r="P5" i="18"/>
  <c r="P7" i="18"/>
  <c r="P10" i="18"/>
  <c r="P11" i="18"/>
  <c r="P13" i="18"/>
  <c r="P14" i="18"/>
  <c r="P15" i="18"/>
  <c r="P16" i="18"/>
  <c r="P18" i="18"/>
  <c r="P19" i="18"/>
  <c r="P20" i="18"/>
  <c r="P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4" i="18"/>
  <c r="D23" i="39"/>
  <c r="J23" i="39"/>
  <c r="C23" i="39"/>
  <c r="T24" i="69"/>
  <c r="T23" i="69"/>
  <c r="V22" i="53"/>
  <c r="U22" i="53"/>
  <c r="T22" i="53"/>
  <c r="V21" i="53"/>
  <c r="U21" i="53"/>
  <c r="T21" i="53"/>
  <c r="V20" i="53"/>
  <c r="U20" i="53"/>
  <c r="T20" i="53"/>
  <c r="V19" i="53"/>
  <c r="U19" i="53"/>
  <c r="T19" i="53"/>
  <c r="V18" i="53"/>
  <c r="U18" i="53"/>
  <c r="T18" i="53"/>
  <c r="V17" i="53"/>
  <c r="U17" i="53"/>
  <c r="T17" i="53"/>
  <c r="V16" i="53"/>
  <c r="U16" i="53"/>
  <c r="T16" i="53"/>
  <c r="V15" i="53"/>
  <c r="U15" i="53"/>
  <c r="T15" i="53"/>
  <c r="V14" i="53"/>
  <c r="U14" i="53"/>
  <c r="T14" i="53"/>
  <c r="V13" i="53"/>
  <c r="U13" i="53"/>
  <c r="T13" i="53"/>
  <c r="V12" i="53"/>
  <c r="U12" i="53"/>
  <c r="T12" i="53"/>
  <c r="V11" i="53"/>
  <c r="U11" i="53"/>
  <c r="T11" i="53"/>
  <c r="V10" i="53"/>
  <c r="U10" i="53"/>
  <c r="T10" i="53"/>
  <c r="V9" i="53"/>
  <c r="U9" i="53"/>
  <c r="T9" i="53"/>
  <c r="V8" i="53"/>
  <c r="U8" i="53"/>
  <c r="T8" i="53"/>
  <c r="V7" i="53"/>
  <c r="U7" i="53"/>
  <c r="T7" i="53"/>
  <c r="V6" i="53"/>
  <c r="U6" i="53"/>
  <c r="T6" i="53"/>
  <c r="L4" i="13"/>
  <c r="F4" i="69"/>
  <c r="B23" i="69"/>
  <c r="D23" i="68"/>
  <c r="F23" i="14"/>
  <c r="V7" i="14"/>
  <c r="E23" i="14"/>
  <c r="E23" i="13"/>
  <c r="V5" i="13"/>
  <c r="B23" i="13"/>
  <c r="U5" i="13"/>
  <c r="D23" i="69"/>
  <c r="K23" i="69"/>
  <c r="AK4" i="54"/>
  <c r="Q23" i="18"/>
  <c r="F24" i="14"/>
  <c r="S24" i="14"/>
  <c r="B23" i="14"/>
  <c r="X7" i="14"/>
  <c r="AJ4" i="54"/>
  <c r="AU4" i="54"/>
  <c r="AS4" i="54"/>
  <c r="B24" i="68"/>
  <c r="V24" i="68"/>
  <c r="C24" i="14"/>
  <c r="U24" i="14"/>
  <c r="B24" i="14"/>
  <c r="R24" i="14"/>
  <c r="B23" i="68"/>
  <c r="Z5" i="68"/>
  <c r="Z6" i="68"/>
  <c r="Z7" i="68"/>
  <c r="Z8" i="68"/>
  <c r="Z9" i="68"/>
  <c r="Z10" i="68"/>
  <c r="Z11" i="68"/>
  <c r="Z12" i="68"/>
  <c r="Z13" i="68"/>
  <c r="Z14" i="68"/>
  <c r="Z15" i="68"/>
  <c r="Z16" i="68"/>
  <c r="Z17" i="68"/>
  <c r="Z18" i="68"/>
  <c r="Z19" i="68"/>
  <c r="Z20" i="68"/>
  <c r="Z21" i="68"/>
  <c r="Z22" i="68"/>
  <c r="Z25" i="68"/>
  <c r="AB23" i="69"/>
  <c r="AG23" i="69"/>
  <c r="Y23" i="69"/>
  <c r="AD4" i="69"/>
  <c r="AC4" i="69"/>
  <c r="AA4" i="69"/>
  <c r="Z4" i="69"/>
  <c r="V4" i="69"/>
  <c r="U4" i="69"/>
  <c r="N4" i="69"/>
  <c r="M4" i="69"/>
  <c r="O4" i="54"/>
  <c r="X23" i="68"/>
  <c r="Z23" i="68"/>
  <c r="Y4" i="54"/>
  <c r="S4" i="54"/>
  <c r="T4" i="39"/>
  <c r="Z4" i="68"/>
  <c r="Y4" i="68"/>
  <c r="W4" i="68"/>
  <c r="V4" i="68"/>
  <c r="Q4" i="68"/>
  <c r="P4" i="68"/>
  <c r="N4" i="68"/>
  <c r="M4" i="68"/>
  <c r="G4" i="68"/>
  <c r="F4" i="68"/>
  <c r="M4" i="54"/>
  <c r="S5" i="14"/>
  <c r="T5" i="14"/>
  <c r="I5" i="14"/>
  <c r="N4" i="39"/>
  <c r="M4" i="39"/>
  <c r="O5" i="14"/>
  <c r="N4" i="14"/>
  <c r="O4" i="13"/>
  <c r="N4" i="13"/>
  <c r="Q4" i="14"/>
  <c r="AN4" i="54"/>
  <c r="AL4" i="54"/>
  <c r="C23" i="14"/>
  <c r="U5" i="14"/>
  <c r="H4" i="54"/>
  <c r="J4" i="39"/>
  <c r="AP4" i="54"/>
  <c r="L4" i="54"/>
  <c r="S4" i="13"/>
  <c r="J4" i="54"/>
  <c r="I4" i="54"/>
  <c r="I4" i="39"/>
  <c r="K4" i="39"/>
  <c r="E4" i="39"/>
  <c r="T4" i="14"/>
  <c r="I4" i="13"/>
  <c r="H4" i="13"/>
  <c r="R4" i="13"/>
  <c r="H4" i="14"/>
  <c r="L4" i="14"/>
  <c r="Y4" i="14"/>
  <c r="S4" i="68"/>
  <c r="H4" i="68"/>
  <c r="I4" i="68"/>
  <c r="P4" i="39"/>
  <c r="Z24" i="68"/>
  <c r="H4" i="69"/>
  <c r="I4" i="69"/>
  <c r="G4" i="69"/>
  <c r="L4" i="68"/>
  <c r="U4" i="13"/>
  <c r="B24" i="13"/>
  <c r="O24" i="13"/>
  <c r="D24" i="69"/>
  <c r="K24" i="69"/>
  <c r="Q23" i="68"/>
  <c r="P23" i="68"/>
  <c r="Q24" i="68"/>
  <c r="P24" i="68"/>
  <c r="K24" i="13"/>
  <c r="S24" i="13"/>
  <c r="I24" i="13"/>
  <c r="H24" i="13"/>
  <c r="J24" i="13"/>
  <c r="Q24" i="13"/>
  <c r="R24" i="13"/>
  <c r="T24" i="13"/>
  <c r="T4" i="13"/>
  <c r="L4" i="69"/>
  <c r="L24" i="13"/>
  <c r="Y24" i="68"/>
  <c r="W24" i="68"/>
  <c r="Y23" i="68"/>
  <c r="U23" i="68"/>
  <c r="V23" i="68"/>
  <c r="W23" i="68"/>
  <c r="R23" i="13"/>
  <c r="L25" i="13"/>
  <c r="J23" i="13"/>
  <c r="H23" i="13"/>
  <c r="L21" i="13"/>
  <c r="L19" i="13"/>
  <c r="L17" i="13"/>
  <c r="L15" i="13"/>
  <c r="L13" i="13"/>
  <c r="L11" i="13"/>
  <c r="L9" i="13"/>
  <c r="L7" i="13"/>
  <c r="L5" i="13"/>
  <c r="N23" i="13"/>
  <c r="O23" i="13"/>
  <c r="Q22" i="13"/>
  <c r="Q20" i="13"/>
  <c r="Q18" i="13"/>
  <c r="Q16" i="13"/>
  <c r="Q14" i="13"/>
  <c r="Q12" i="13"/>
  <c r="Q10" i="13"/>
  <c r="Q8" i="13"/>
  <c r="Q6" i="13"/>
  <c r="U26" i="13"/>
  <c r="U24" i="13"/>
  <c r="U22" i="13"/>
  <c r="U20" i="13"/>
  <c r="U18" i="13"/>
  <c r="U16" i="13"/>
  <c r="U14" i="13"/>
  <c r="U12" i="13"/>
  <c r="U10" i="13"/>
  <c r="U8" i="13"/>
  <c r="U6" i="13"/>
  <c r="V26" i="13"/>
  <c r="V22" i="13"/>
  <c r="V20" i="13"/>
  <c r="V18" i="13"/>
  <c r="V16" i="13"/>
  <c r="V14" i="13"/>
  <c r="V12" i="13"/>
  <c r="V10" i="13"/>
  <c r="V8" i="13"/>
  <c r="V6" i="13"/>
  <c r="S23" i="13"/>
  <c r="K23" i="13"/>
  <c r="I23" i="13"/>
  <c r="N24" i="13"/>
  <c r="N12" i="13"/>
  <c r="U25" i="13"/>
  <c r="U23" i="13"/>
  <c r="U21" i="13"/>
  <c r="U19" i="13"/>
  <c r="U17" i="13"/>
  <c r="U15" i="13"/>
  <c r="U13" i="13"/>
  <c r="U11" i="13"/>
  <c r="U9" i="13"/>
  <c r="U7" i="13"/>
  <c r="V25" i="13"/>
  <c r="V23" i="13"/>
  <c r="V21" i="13"/>
  <c r="V19" i="13"/>
  <c r="V17" i="13"/>
  <c r="V15" i="13"/>
  <c r="V13" i="13"/>
  <c r="V11" i="13"/>
  <c r="V9" i="13"/>
  <c r="V7" i="13"/>
  <c r="F25" i="71"/>
  <c r="H25" i="71"/>
  <c r="J25" i="71"/>
  <c r="L25" i="71"/>
  <c r="N25" i="71"/>
  <c r="O25" i="71"/>
  <c r="P24" i="71"/>
  <c r="C25" i="71"/>
  <c r="E25" i="71"/>
  <c r="G25" i="71"/>
  <c r="I25" i="71"/>
  <c r="K25" i="71"/>
  <c r="M25" i="71"/>
  <c r="D25" i="71"/>
  <c r="AA23" i="69"/>
  <c r="F26" i="69"/>
  <c r="F24" i="69"/>
  <c r="F22" i="69"/>
  <c r="F20" i="69"/>
  <c r="F18" i="69"/>
  <c r="F16" i="69"/>
  <c r="F14" i="69"/>
  <c r="F12" i="69"/>
  <c r="F10" i="69"/>
  <c r="F8" i="69"/>
  <c r="F6" i="69"/>
  <c r="G26" i="69"/>
  <c r="G24" i="69"/>
  <c r="G22" i="69"/>
  <c r="G20" i="69"/>
  <c r="G18" i="69"/>
  <c r="G16" i="69"/>
  <c r="G14" i="69"/>
  <c r="G12" i="69"/>
  <c r="G10" i="69"/>
  <c r="G8" i="69"/>
  <c r="G6" i="69"/>
  <c r="H26" i="69"/>
  <c r="H24" i="69"/>
  <c r="H22" i="69"/>
  <c r="H20" i="69"/>
  <c r="H18" i="69"/>
  <c r="H16" i="69"/>
  <c r="H14" i="69"/>
  <c r="H12" i="69"/>
  <c r="H10" i="69"/>
  <c r="H8" i="69"/>
  <c r="H6" i="69"/>
  <c r="J23" i="69"/>
  <c r="L26" i="69"/>
  <c r="L22" i="69"/>
  <c r="L20" i="69"/>
  <c r="L18" i="69"/>
  <c r="L16" i="69"/>
  <c r="L14" i="69"/>
  <c r="L12" i="69"/>
  <c r="L10" i="69"/>
  <c r="L8" i="69"/>
  <c r="L6" i="69"/>
  <c r="M24" i="69"/>
  <c r="N24" i="69"/>
  <c r="P23" i="69"/>
  <c r="Q24" i="69"/>
  <c r="S4" i="69"/>
  <c r="S25" i="69"/>
  <c r="S21" i="69"/>
  <c r="S19" i="69"/>
  <c r="S17" i="69"/>
  <c r="S15" i="69"/>
  <c r="S13" i="69"/>
  <c r="S11" i="69"/>
  <c r="S9" i="69"/>
  <c r="S7" i="69"/>
  <c r="S5" i="69"/>
  <c r="U23" i="69"/>
  <c r="V23" i="69"/>
  <c r="X26" i="69"/>
  <c r="X22" i="69"/>
  <c r="X20" i="69"/>
  <c r="X18" i="69"/>
  <c r="X16" i="69"/>
  <c r="X14" i="69"/>
  <c r="X12" i="69"/>
  <c r="X10" i="69"/>
  <c r="X8" i="69"/>
  <c r="X6" i="69"/>
  <c r="AC23" i="69"/>
  <c r="AD23" i="69"/>
  <c r="F25" i="69"/>
  <c r="F23" i="69"/>
  <c r="F21" i="69"/>
  <c r="F19" i="69"/>
  <c r="F17" i="69"/>
  <c r="F15" i="69"/>
  <c r="F13" i="69"/>
  <c r="F11" i="69"/>
  <c r="F9" i="69"/>
  <c r="F7" i="69"/>
  <c r="G25" i="69"/>
  <c r="G23" i="69"/>
  <c r="G21" i="69"/>
  <c r="G19" i="69"/>
  <c r="I19" i="69"/>
  <c r="G17" i="69"/>
  <c r="G15" i="69"/>
  <c r="G13" i="69"/>
  <c r="G11" i="69"/>
  <c r="I11" i="69"/>
  <c r="G9" i="69"/>
  <c r="G7" i="69"/>
  <c r="G5" i="69"/>
  <c r="H25" i="69"/>
  <c r="I25" i="69"/>
  <c r="H23" i="69"/>
  <c r="H21" i="69"/>
  <c r="H19" i="69"/>
  <c r="H17" i="69"/>
  <c r="I17" i="69"/>
  <c r="H15" i="69"/>
  <c r="H13" i="69"/>
  <c r="H11" i="69"/>
  <c r="H9" i="69"/>
  <c r="I9" i="69"/>
  <c r="H7" i="69"/>
  <c r="H5" i="69"/>
  <c r="J24" i="69"/>
  <c r="L25" i="69"/>
  <c r="L21" i="69"/>
  <c r="L19" i="69"/>
  <c r="L17" i="69"/>
  <c r="L15" i="69"/>
  <c r="L13" i="69"/>
  <c r="L11" i="69"/>
  <c r="L9" i="69"/>
  <c r="L7" i="69"/>
  <c r="L5" i="69"/>
  <c r="M23" i="69"/>
  <c r="N23" i="69"/>
  <c r="P24" i="69"/>
  <c r="Q23" i="69"/>
  <c r="U24" i="69"/>
  <c r="V24" i="69"/>
  <c r="Z23" i="69"/>
  <c r="AC24" i="69"/>
  <c r="Q23" i="13"/>
  <c r="L23" i="13"/>
  <c r="W9" i="13"/>
  <c r="W13" i="13"/>
  <c r="W17" i="13"/>
  <c r="W21" i="13"/>
  <c r="W25" i="13"/>
  <c r="W6" i="13"/>
  <c r="W10" i="13"/>
  <c r="W14" i="13"/>
  <c r="W18" i="13"/>
  <c r="W22" i="13"/>
  <c r="W26" i="13"/>
  <c r="T23" i="13"/>
  <c r="W7" i="13"/>
  <c r="W11" i="13"/>
  <c r="W15" i="13"/>
  <c r="W19" i="13"/>
  <c r="W23" i="13"/>
  <c r="W8" i="13"/>
  <c r="W12" i="13"/>
  <c r="W16" i="13"/>
  <c r="W20" i="13"/>
  <c r="P25" i="71"/>
  <c r="Q24" i="71"/>
  <c r="Q25" i="71"/>
  <c r="I5" i="69"/>
  <c r="I13" i="69"/>
  <c r="I21" i="69"/>
  <c r="I6" i="69"/>
  <c r="I10" i="69"/>
  <c r="I14" i="69"/>
  <c r="I18" i="69"/>
  <c r="I22" i="69"/>
  <c r="I26" i="69"/>
  <c r="I7" i="69"/>
  <c r="I15" i="69"/>
  <c r="I23" i="69"/>
  <c r="I8" i="69"/>
  <c r="I12" i="69"/>
  <c r="I16" i="69"/>
  <c r="I20" i="69"/>
  <c r="I24" i="69"/>
  <c r="S24" i="69"/>
  <c r="X24" i="69"/>
  <c r="L24" i="69"/>
  <c r="X23" i="69"/>
  <c r="L23" i="69"/>
  <c r="S23" i="69"/>
  <c r="W5" i="14"/>
  <c r="T24" i="14"/>
  <c r="W5" i="13"/>
  <c r="Z7" i="14"/>
  <c r="X4" i="14"/>
  <c r="Z4" i="14"/>
  <c r="V4" i="13"/>
  <c r="W4" i="13"/>
  <c r="Y8" i="14"/>
  <c r="Y12" i="14"/>
  <c r="Y16" i="14"/>
  <c r="Y5" i="14"/>
  <c r="Y6" i="14"/>
  <c r="Y10" i="14"/>
  <c r="Y14" i="14"/>
  <c r="Y18" i="14"/>
  <c r="Y7" i="14"/>
  <c r="Y11" i="14"/>
  <c r="Y15" i="14"/>
  <c r="H6" i="68"/>
  <c r="H10" i="68"/>
  <c r="H14" i="68"/>
  <c r="H18" i="68"/>
  <c r="H22" i="68"/>
  <c r="H26" i="68"/>
  <c r="K23" i="68"/>
  <c r="H7" i="68"/>
  <c r="H11" i="68"/>
  <c r="H15" i="68"/>
  <c r="H19" i="68"/>
  <c r="H23" i="68"/>
  <c r="H8" i="68"/>
  <c r="H12" i="68"/>
  <c r="H16" i="68"/>
  <c r="H20" i="68"/>
  <c r="H5" i="68"/>
  <c r="H9" i="68"/>
  <c r="H13" i="68"/>
  <c r="H17" i="68"/>
  <c r="H21" i="68"/>
  <c r="H25" i="68"/>
  <c r="I23" i="14"/>
  <c r="J23" i="14"/>
  <c r="L20" i="14"/>
  <c r="L16" i="14"/>
  <c r="L12" i="14"/>
  <c r="L8" i="14"/>
  <c r="O24" i="14"/>
  <c r="R23" i="14"/>
  <c r="S23" i="14"/>
  <c r="U20" i="14"/>
  <c r="U16" i="14"/>
  <c r="W16" i="14"/>
  <c r="U12" i="14"/>
  <c r="U8" i="14"/>
  <c r="W8" i="14"/>
  <c r="V26" i="14"/>
  <c r="V22" i="14"/>
  <c r="V18" i="14"/>
  <c r="V14" i="14"/>
  <c r="V10" i="14"/>
  <c r="V6" i="14"/>
  <c r="X26" i="14"/>
  <c r="X22" i="14"/>
  <c r="X18" i="14"/>
  <c r="X14" i="14"/>
  <c r="Z14" i="14"/>
  <c r="X10" i="14"/>
  <c r="X6" i="14"/>
  <c r="Z6" i="14"/>
  <c r="Y24" i="14"/>
  <c r="Y20" i="14"/>
  <c r="Y9" i="14"/>
  <c r="U23" i="39"/>
  <c r="T23" i="39"/>
  <c r="F23" i="39"/>
  <c r="I23" i="39"/>
  <c r="M23" i="39"/>
  <c r="R23" i="39"/>
  <c r="Q23" i="39"/>
  <c r="S23" i="39"/>
  <c r="N23" i="39"/>
  <c r="E23" i="39"/>
  <c r="Y24" i="69"/>
  <c r="V24" i="13"/>
  <c r="W24" i="13"/>
  <c r="H24" i="14"/>
  <c r="O23" i="14"/>
  <c r="U23" i="14"/>
  <c r="U19" i="14"/>
  <c r="U15" i="14"/>
  <c r="U11" i="14"/>
  <c r="U7" i="14"/>
  <c r="W7" i="14"/>
  <c r="V25" i="14"/>
  <c r="V21" i="14"/>
  <c r="V17" i="14"/>
  <c r="V13" i="14"/>
  <c r="V9" i="14"/>
  <c r="V5" i="14"/>
  <c r="X25" i="14"/>
  <c r="Z25" i="14"/>
  <c r="X21" i="14"/>
  <c r="X17" i="14"/>
  <c r="Z17" i="14"/>
  <c r="X13" i="14"/>
  <c r="X9" i="14"/>
  <c r="Z9" i="14"/>
  <c r="X5" i="14"/>
  <c r="Y23" i="14"/>
  <c r="Y19" i="14"/>
  <c r="U4" i="14"/>
  <c r="W4" i="14"/>
  <c r="J23" i="68"/>
  <c r="G8" i="68"/>
  <c r="I8" i="68"/>
  <c r="G12" i="68"/>
  <c r="I12" i="68"/>
  <c r="G16" i="68"/>
  <c r="I16" i="68"/>
  <c r="G20" i="68"/>
  <c r="I20" i="68"/>
  <c r="M23" i="68"/>
  <c r="G5" i="68"/>
  <c r="G9" i="68"/>
  <c r="I9" i="68"/>
  <c r="G13" i="68"/>
  <c r="G17" i="68"/>
  <c r="I17" i="68"/>
  <c r="G21" i="68"/>
  <c r="G25" i="68"/>
  <c r="I25" i="68"/>
  <c r="G6" i="68"/>
  <c r="G10" i="68"/>
  <c r="I10" i="68"/>
  <c r="G14" i="68"/>
  <c r="G18" i="68"/>
  <c r="I18" i="68"/>
  <c r="G22" i="68"/>
  <c r="G26" i="68"/>
  <c r="I26" i="68"/>
  <c r="N23" i="68"/>
  <c r="G7" i="68"/>
  <c r="I7" i="68"/>
  <c r="G11" i="68"/>
  <c r="G15" i="68"/>
  <c r="I15" i="68"/>
  <c r="G19" i="68"/>
  <c r="G23" i="68"/>
  <c r="I23" i="68"/>
  <c r="N24" i="68"/>
  <c r="G24" i="68"/>
  <c r="I24" i="68"/>
  <c r="J24" i="68"/>
  <c r="M24" i="68"/>
  <c r="V4" i="14"/>
  <c r="Z26" i="69"/>
  <c r="H23" i="14"/>
  <c r="L26" i="14"/>
  <c r="L22" i="14"/>
  <c r="L18" i="14"/>
  <c r="L14" i="14"/>
  <c r="L10" i="14"/>
  <c r="L6" i="14"/>
  <c r="N24" i="14"/>
  <c r="U26" i="14"/>
  <c r="W26" i="14"/>
  <c r="U22" i="14"/>
  <c r="W22" i="14"/>
  <c r="U18" i="14"/>
  <c r="W18" i="14"/>
  <c r="U14" i="14"/>
  <c r="W14" i="14"/>
  <c r="U10" i="14"/>
  <c r="W10" i="14"/>
  <c r="U6" i="14"/>
  <c r="W6" i="14"/>
  <c r="V24" i="14"/>
  <c r="W24" i="14"/>
  <c r="V20" i="14"/>
  <c r="V16" i="14"/>
  <c r="V12" i="14"/>
  <c r="V8" i="14"/>
  <c r="X24" i="14"/>
  <c r="Z24" i="14"/>
  <c r="X20" i="14"/>
  <c r="X16" i="14"/>
  <c r="Z16" i="14"/>
  <c r="X12" i="14"/>
  <c r="X8" i="14"/>
  <c r="Z8" i="14"/>
  <c r="Y26" i="14"/>
  <c r="Y22" i="14"/>
  <c r="Y17" i="14"/>
  <c r="K24" i="68"/>
  <c r="H24" i="68"/>
  <c r="I24" i="14"/>
  <c r="J24" i="14"/>
  <c r="K23" i="14"/>
  <c r="N23" i="14"/>
  <c r="U25" i="14"/>
  <c r="W25" i="14"/>
  <c r="U21" i="14"/>
  <c r="W21" i="14"/>
  <c r="U17" i="14"/>
  <c r="W17" i="14"/>
  <c r="U13" i="14"/>
  <c r="W13" i="14"/>
  <c r="U9" i="14"/>
  <c r="W9" i="14"/>
  <c r="V23" i="14"/>
  <c r="V19" i="14"/>
  <c r="V15" i="14"/>
  <c r="V11" i="14"/>
  <c r="X23" i="14"/>
  <c r="X19" i="14"/>
  <c r="Z19" i="14"/>
  <c r="X15" i="14"/>
  <c r="Z15" i="14"/>
  <c r="X11" i="14"/>
  <c r="Z11" i="14"/>
  <c r="Y25" i="14"/>
  <c r="Y21" i="14"/>
  <c r="Y13" i="14"/>
  <c r="P18" i="39"/>
  <c r="P10" i="39"/>
  <c r="H26" i="54"/>
  <c r="H22" i="54"/>
  <c r="H18" i="54"/>
  <c r="H14" i="54"/>
  <c r="H10" i="54"/>
  <c r="H6" i="54"/>
  <c r="O24" i="54"/>
  <c r="O20" i="54"/>
  <c r="O16" i="54"/>
  <c r="O12" i="54"/>
  <c r="O8" i="54"/>
  <c r="AL23" i="54"/>
  <c r="AL19" i="54"/>
  <c r="AL15" i="54"/>
  <c r="AL11" i="54"/>
  <c r="AL7" i="54"/>
  <c r="AP21" i="54"/>
  <c r="AP17" i="54"/>
  <c r="AP13" i="54"/>
  <c r="AP9" i="54"/>
  <c r="AP5" i="54"/>
  <c r="AS20" i="54"/>
  <c r="AS16" i="54"/>
  <c r="AS12" i="54"/>
  <c r="AS8" i="54"/>
  <c r="AU20" i="54"/>
  <c r="AU16" i="54"/>
  <c r="AU12" i="54"/>
  <c r="AU8" i="54"/>
  <c r="K22" i="39"/>
  <c r="K14" i="39"/>
  <c r="K6" i="39"/>
  <c r="AL22" i="54"/>
  <c r="AL18" i="54"/>
  <c r="AL14" i="54"/>
  <c r="AL10" i="54"/>
  <c r="AL6" i="54"/>
  <c r="AP20" i="54"/>
  <c r="AP16" i="54"/>
  <c r="AP12" i="54"/>
  <c r="AP8" i="54"/>
  <c r="AS22" i="54"/>
  <c r="AS18" i="54"/>
  <c r="AS14" i="54"/>
  <c r="AS10" i="54"/>
  <c r="AS6" i="54"/>
  <c r="AU22" i="54"/>
  <c r="AU18" i="54"/>
  <c r="AU14" i="54"/>
  <c r="AU10" i="54"/>
  <c r="AU6" i="54"/>
  <c r="Z20" i="14"/>
  <c r="L24" i="68"/>
  <c r="S24" i="68"/>
  <c r="I19" i="68"/>
  <c r="I14" i="68"/>
  <c r="I21" i="68"/>
  <c r="I5" i="68"/>
  <c r="Z13" i="14"/>
  <c r="W15" i="14"/>
  <c r="P23" i="39"/>
  <c r="K23" i="39"/>
  <c r="Z10" i="14"/>
  <c r="Z26" i="14"/>
  <c r="W12" i="14"/>
  <c r="T23" i="14"/>
  <c r="W19" i="14"/>
  <c r="Z23" i="14"/>
  <c r="Q24" i="14"/>
  <c r="L24" i="14"/>
  <c r="Z12" i="14"/>
  <c r="I11" i="68"/>
  <c r="I22" i="68"/>
  <c r="I6" i="68"/>
  <c r="I13" i="68"/>
  <c r="L23" i="68"/>
  <c r="S23" i="68"/>
  <c r="Z5" i="14"/>
  <c r="Z21" i="14"/>
  <c r="W23" i="14"/>
  <c r="Z24" i="69"/>
  <c r="AA24" i="69"/>
  <c r="Z18" i="14"/>
  <c r="W20" i="14"/>
  <c r="Q23" i="14"/>
  <c r="L23" i="14"/>
  <c r="W11" i="14"/>
  <c r="Z22" i="14"/>
</calcChain>
</file>

<file path=xl/comments1.xml><?xml version="1.0" encoding="utf-8"?>
<comments xmlns="http://schemas.openxmlformats.org/spreadsheetml/2006/main">
  <authors>
    <author>陆群</author>
  </authors>
  <commentList>
    <comment ref="W27" authorId="0">
      <text>
        <r>
          <rPr>
            <b/>
            <sz val="9"/>
            <color indexed="81"/>
            <rFont val="宋体"/>
            <family val="3"/>
            <charset val="134"/>
          </rPr>
          <t>占经营收入国际准则的占收比。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WANGRM</author>
  </authors>
  <commentLis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根据集团下发的权重系数计算每月的值  参看应收账款加权系数表</t>
        </r>
      </text>
    </commen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(1/12)  1：当前月份数</t>
        </r>
      </text>
    </comment>
    <comment ref="A22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含差额</t>
        </r>
      </text>
    </comment>
    <comment ref="A24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昆明-省政企-省商客</t>
        </r>
      </text>
    </comment>
    <comment ref="A25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数据来源小朱提供的省政企部只管客户欠费账龄表+生商客欠费账龄表</t>
        </r>
      </text>
    </comment>
    <comment ref="A26" authorId="0">
      <text>
        <r>
          <rPr>
            <b/>
            <sz val="9"/>
            <color indexed="81"/>
            <rFont val="宋体"/>
            <family val="3"/>
            <charset val="134"/>
          </rPr>
          <t>WANGRM:
销账前的历史欠费+销账后当月欠费</t>
        </r>
      </text>
    </comment>
  </commentList>
</comments>
</file>

<file path=xl/comments3.xml><?xml version="1.0" encoding="utf-8"?>
<comments xmlns="http://schemas.openxmlformats.org/spreadsheetml/2006/main">
  <authors>
    <author>WANGRM</author>
  </authors>
  <commentList>
    <comment ref="B21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信产+差额</t>
        </r>
      </text>
    </comment>
    <comment ref="B28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应收账款科目余额表</t>
        </r>
      </text>
    </comment>
    <comment ref="B29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应收账款科目余额表中没有，使用应收账款明细表中的差额</t>
        </r>
      </text>
    </comment>
  </commentList>
</comments>
</file>

<file path=xl/comments4.xml><?xml version="1.0" encoding="utf-8"?>
<comments xmlns="http://schemas.openxmlformats.org/spreadsheetml/2006/main">
  <authors>
    <author>WANGRM</author>
  </authors>
  <commentLis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不展示</t>
        </r>
      </text>
    </comment>
  </commentList>
</comments>
</file>

<file path=xl/comments5.xml><?xml version="1.0" encoding="utf-8"?>
<comments xmlns="http://schemas.openxmlformats.org/spreadsheetml/2006/main">
  <authors>
    <author>WANGRM</author>
  </authors>
  <commentList>
    <comment ref="O2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不展示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删除</t>
        </r>
      </text>
    </comment>
  </commentList>
</comments>
</file>

<file path=xl/comments6.xml><?xml version="1.0" encoding="utf-8"?>
<comments xmlns="http://schemas.openxmlformats.org/spreadsheetml/2006/main">
  <authors>
    <author>WANGRM</author>
  </authors>
  <commentLis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经营分析模板主营收入累计</t>
        </r>
      </text>
    </comment>
    <comment ref="Q4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公式中*1  表示截止当前月份数</t>
        </r>
      </text>
    </commen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含省政企生商客</t>
        </r>
      </text>
    </comment>
  </commentList>
</comments>
</file>

<file path=xl/comments7.xml><?xml version="1.0" encoding="utf-8"?>
<comments xmlns="http://schemas.openxmlformats.org/spreadsheetml/2006/main">
  <authors>
    <author>WANGRM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1月欠费截止2月28号的回收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月欠费-月末当天的欠费</t>
        </r>
      </text>
    </comment>
  </commentList>
</comments>
</file>

<file path=xl/comments8.xml><?xml version="1.0" encoding="utf-8"?>
<comments xmlns="http://schemas.openxmlformats.org/spreadsheetml/2006/main">
  <authors>
    <author>WANGRM</author>
  </authors>
  <commentLis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W排序列</t>
        </r>
      </text>
    </comment>
  </commentList>
</comments>
</file>

<file path=xl/sharedStrings.xml><?xml version="1.0" encoding="utf-8"?>
<sst xmlns="http://schemas.openxmlformats.org/spreadsheetml/2006/main" count="1520" uniqueCount="392">
  <si>
    <t>单位：万元</t>
  </si>
  <si>
    <t>分公司</t>
  </si>
  <si>
    <t>当期应收帐款</t>
  </si>
  <si>
    <t>当期累计收入</t>
  </si>
  <si>
    <t>去年同期
应收帐款</t>
  </si>
  <si>
    <t>当期占收比</t>
  </si>
  <si>
    <t>去年同期占收比</t>
  </si>
  <si>
    <t>占收比变化</t>
  </si>
  <si>
    <t>省本部</t>
  </si>
  <si>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</si>
  <si>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</si>
  <si>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</si>
  <si>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</si>
  <si>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</si>
  <si>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</si>
  <si>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</si>
  <si>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</si>
  <si>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丽江</t>
  </si>
  <si>
    <t>临沧</t>
  </si>
  <si>
    <t>怒江</t>
  </si>
  <si>
    <t>普洱</t>
  </si>
  <si>
    <t>曲靖</t>
  </si>
  <si>
    <t>文山</t>
  </si>
  <si>
    <t>玉溪</t>
  </si>
  <si>
    <t>昭通</t>
  </si>
  <si>
    <t>号百</t>
  </si>
  <si>
    <t>信产</t>
  </si>
  <si>
    <t>当月累计收入</t>
  </si>
  <si>
    <t>去年同期应收帐款总额</t>
  </si>
  <si>
    <t>去年同期累计收入</t>
  </si>
  <si>
    <t>去年同期占应收账款总额比</t>
  </si>
  <si>
    <t>占比变化</t>
  </si>
  <si>
    <t>云南本部</t>
  </si>
  <si>
    <t>信产公司</t>
  </si>
  <si>
    <t>当期3个月以上欠费</t>
  </si>
  <si>
    <t>当期用户欠费</t>
  </si>
  <si>
    <t>去年同期3个月以上欠费</t>
  </si>
  <si>
    <t>去年同期用户欠费</t>
  </si>
  <si>
    <t>去年同期3个月以上欠费全省占比</t>
  </si>
  <si>
    <t>当期占用户欠费总额比</t>
  </si>
  <si>
    <t>去年同期占用户欠费总额比</t>
  </si>
  <si>
    <t>当期3个月以上欠费占收比</t>
  </si>
  <si>
    <t>去年同期3个月以上欠费占收比</t>
  </si>
  <si>
    <t>去年同期
占收比</t>
  </si>
  <si>
    <t>同比变化</t>
  </si>
  <si>
    <t>本部</t>
  </si>
  <si>
    <t>总计</t>
  </si>
  <si>
    <t>当期3个月以上欠费全省占比</t>
    <phoneticPr fontId="22" type="noConversion"/>
  </si>
  <si>
    <t>单位：万元</t>
    <phoneticPr fontId="24" type="noConversion"/>
  </si>
  <si>
    <t>当期用户欠费全省占比</t>
    <phoneticPr fontId="22" type="noConversion"/>
  </si>
  <si>
    <t>去年同期用户欠费全省占比</t>
    <phoneticPr fontId="22" type="noConversion"/>
  </si>
  <si>
    <t>占比变化</t>
    <phoneticPr fontId="22" type="noConversion"/>
  </si>
  <si>
    <t>同比增加</t>
    <phoneticPr fontId="22" type="noConversion"/>
  </si>
  <si>
    <t>同比增幅</t>
    <phoneticPr fontId="22" type="noConversion"/>
  </si>
  <si>
    <t>环比增加</t>
    <phoneticPr fontId="22" type="noConversion"/>
  </si>
  <si>
    <t>环比增幅</t>
    <phoneticPr fontId="22" type="noConversion"/>
  </si>
  <si>
    <t>环比增加</t>
  </si>
  <si>
    <t>环比增幅</t>
  </si>
  <si>
    <t>上月3个月以上用户欠费</t>
    <phoneticPr fontId="22" type="noConversion"/>
  </si>
  <si>
    <t>上月应收账款</t>
    <phoneticPr fontId="22" type="noConversion"/>
  </si>
  <si>
    <t>公众</t>
  </si>
  <si>
    <t>政企</t>
  </si>
  <si>
    <t>全省（国内）</t>
  </si>
  <si>
    <t>环比增加</t>
    <phoneticPr fontId="24" type="noConversion"/>
  </si>
  <si>
    <t>较年初增加</t>
    <phoneticPr fontId="24" type="noConversion"/>
  </si>
  <si>
    <t>环比增幅</t>
    <phoneticPr fontId="24" type="noConversion"/>
  </si>
  <si>
    <t>较年初增幅</t>
    <phoneticPr fontId="24" type="noConversion"/>
  </si>
  <si>
    <t>其中：昆电</t>
  </si>
  <si>
    <t>其中：昆电</t>
    <phoneticPr fontId="22" type="noConversion"/>
  </si>
  <si>
    <t>其中：省政企</t>
  </si>
  <si>
    <t>省政企</t>
  </si>
  <si>
    <t>去年同期</t>
    <phoneticPr fontId="27" type="noConversion"/>
  </si>
  <si>
    <t>同比增加</t>
    <phoneticPr fontId="27" type="noConversion"/>
  </si>
  <si>
    <t>上月累计</t>
    <phoneticPr fontId="27" type="noConversion"/>
  </si>
  <si>
    <t>环比增加</t>
    <phoneticPr fontId="27" type="noConversion"/>
  </si>
  <si>
    <t>3个月以上用户欠费</t>
    <phoneticPr fontId="22" type="noConversion"/>
  </si>
  <si>
    <t>状态正常</t>
  </si>
  <si>
    <t>双停</t>
  </si>
  <si>
    <t>活卡</t>
  </si>
  <si>
    <t>挂失</t>
  </si>
  <si>
    <t>是I类</t>
  </si>
  <si>
    <t>[1-3账龄]</t>
  </si>
  <si>
    <t>[4-12账龄]</t>
  </si>
  <si>
    <t>一年以上</t>
  </si>
  <si>
    <t>0账龄</t>
  </si>
  <si>
    <t>存量</t>
  </si>
  <si>
    <t>增量</t>
  </si>
  <si>
    <t>单停、停机保号+单停、用户要求停机</t>
  </si>
  <si>
    <t>欠费被拆机、用户申请拆机、预拆机</t>
  </si>
  <si>
    <t>同比增加</t>
  </si>
  <si>
    <t>同比增幅</t>
  </si>
  <si>
    <t>全省</t>
  </si>
  <si>
    <t>固网业务</t>
  </si>
  <si>
    <t>移动业务</t>
  </si>
  <si>
    <t>后付费</t>
  </si>
  <si>
    <t>预付费</t>
  </si>
  <si>
    <t>预付费占比</t>
  </si>
  <si>
    <t>占收比环比变化</t>
    <phoneticPr fontId="22" type="noConversion"/>
  </si>
  <si>
    <t>占收比同比变化</t>
    <phoneticPr fontId="22" type="noConversion"/>
  </si>
  <si>
    <t xml:space="preserve">占收比环比变化 </t>
    <phoneticPr fontId="22" type="noConversion"/>
  </si>
  <si>
    <t>上月占收比</t>
    <phoneticPr fontId="22" type="noConversion"/>
  </si>
  <si>
    <t>环比</t>
    <phoneticPr fontId="31" type="noConversion"/>
  </si>
  <si>
    <t>同比</t>
    <phoneticPr fontId="31" type="noConversion"/>
  </si>
  <si>
    <t>去年同期
占收比</t>
    <phoneticPr fontId="31" type="noConversion"/>
  </si>
  <si>
    <t>定比年初变化</t>
    <phoneticPr fontId="31" type="noConversion"/>
  </si>
  <si>
    <t>定比</t>
    <phoneticPr fontId="31" type="noConversion"/>
  </si>
  <si>
    <t>与指标比</t>
    <phoneticPr fontId="31" type="noConversion"/>
  </si>
  <si>
    <t>超预算</t>
    <phoneticPr fontId="31" type="noConversion"/>
  </si>
  <si>
    <t>2、分公司坏账准备</t>
    <phoneticPr fontId="31" type="noConversion"/>
  </si>
  <si>
    <t>3、分公司打单未返销</t>
    <phoneticPr fontId="31" type="noConversion"/>
  </si>
  <si>
    <t>总用户数</t>
  </si>
  <si>
    <t>占比</t>
  </si>
  <si>
    <t>预付费欠费金额</t>
  </si>
  <si>
    <t>后付费欠费金额</t>
  </si>
  <si>
    <t>云南公司应收账款分析管控表</t>
    <phoneticPr fontId="22" type="noConversion"/>
  </si>
  <si>
    <t>序号</t>
    <phoneticPr fontId="22" type="noConversion"/>
  </si>
  <si>
    <t>报表名</t>
    <phoneticPr fontId="22" type="noConversion"/>
  </si>
  <si>
    <t>应收账款结构分析</t>
  </si>
  <si>
    <t>3个月以上应收账款</t>
  </si>
  <si>
    <t>其中：打单未返销</t>
    <phoneticPr fontId="22" type="noConversion"/>
  </si>
  <si>
    <t>库外</t>
    <phoneticPr fontId="22" type="noConversion"/>
  </si>
  <si>
    <t>全省</t>
    <phoneticPr fontId="24" type="noConversion"/>
  </si>
  <si>
    <t>打单未返销</t>
  </si>
  <si>
    <t>坏账准备完成</t>
  </si>
  <si>
    <t>新装预付费用户占比</t>
  </si>
  <si>
    <t>库内欠费回收率</t>
  </si>
  <si>
    <t>分公司1万元以上大额欠费回收</t>
  </si>
  <si>
    <t>增幅</t>
  </si>
  <si>
    <t>去年同期
累计收入</t>
  </si>
  <si>
    <t>1.分公司应收账款占收比</t>
    <phoneticPr fontId="31" type="noConversion"/>
  </si>
  <si>
    <t>当月累计</t>
  </si>
  <si>
    <t>当月占收比</t>
    <phoneticPr fontId="27" type="noConversion"/>
  </si>
  <si>
    <t xml:space="preserve">占收比环比变化 </t>
  </si>
  <si>
    <t>201512应收账款（含坏账核销且加权后）</t>
    <phoneticPr fontId="54" type="noConversion"/>
  </si>
  <si>
    <t>超指标</t>
    <phoneticPr fontId="54" type="noConversion"/>
  </si>
  <si>
    <t>其中：省商客</t>
    <phoneticPr fontId="55" type="noConversion"/>
  </si>
  <si>
    <t>省商业客户部</t>
  </si>
  <si>
    <t>省商客</t>
  </si>
  <si>
    <t>现金预存</t>
  </si>
  <si>
    <t>占收比</t>
  </si>
  <si>
    <t>环比上月增加</t>
  </si>
  <si>
    <t>全省</t>
    <phoneticPr fontId="22" type="noConversion"/>
  </si>
  <si>
    <t>占收比同比变化</t>
  </si>
  <si>
    <t>创新部（号百）</t>
  </si>
  <si>
    <t>同比增幅</t>
    <phoneticPr fontId="27" type="noConversion"/>
  </si>
  <si>
    <t>（七-1 ）分公司库内欠费回收率</t>
    <phoneticPr fontId="22" type="noConversion"/>
  </si>
  <si>
    <t>回收率环比增加</t>
    <phoneticPr fontId="22" type="noConversion"/>
  </si>
  <si>
    <t>单位：万元</t>
    <phoneticPr fontId="22" type="noConversion"/>
  </si>
  <si>
    <t>回收率环比增加</t>
  </si>
  <si>
    <t>上月</t>
    <phoneticPr fontId="22" type="noConversion"/>
  </si>
  <si>
    <t>本月</t>
    <phoneticPr fontId="22" type="noConversion"/>
  </si>
  <si>
    <t>环比提升</t>
    <phoneticPr fontId="22" type="noConversion"/>
  </si>
  <si>
    <t>宽带业务</t>
    <phoneticPr fontId="22" type="noConversion"/>
  </si>
  <si>
    <t>固网业务</t>
    <phoneticPr fontId="22" type="noConversion"/>
  </si>
  <si>
    <t>预付费占比</t>
    <phoneticPr fontId="22" type="noConversion"/>
  </si>
  <si>
    <t>号百（创新部）</t>
    <phoneticPr fontId="55" type="noConversion"/>
  </si>
  <si>
    <t>其中：省政企</t>
    <phoneticPr fontId="22" type="noConversion"/>
  </si>
  <si>
    <t>科目/科目描述</t>
  </si>
  <si>
    <t>全省</t>
    <phoneticPr fontId="24" type="noConversion"/>
  </si>
  <si>
    <t>集团最终定的完成</t>
    <phoneticPr fontId="31" type="noConversion"/>
  </si>
  <si>
    <t>其中：省商客</t>
    <phoneticPr fontId="31" type="noConversion"/>
  </si>
  <si>
    <t>2017年1月应收帐款、坏账总体情况(主营收入）</t>
    <phoneticPr fontId="22" type="noConversion"/>
  </si>
  <si>
    <t>2017年1月大于1年以上应收账款总体情况</t>
    <phoneticPr fontId="22" type="noConversion"/>
  </si>
  <si>
    <t>备注：报表数据取自财务部201701应收账款明细表；本月号百收入已还原。</t>
    <phoneticPr fontId="22" type="noConversion"/>
  </si>
  <si>
    <t>备注：报表数据取自财务部201701应收账款账龄分析表。</t>
    <phoneticPr fontId="22" type="noConversion"/>
  </si>
  <si>
    <t>备注：报表数据取自财务部201701营业款结算清理表。</t>
    <phoneticPr fontId="24" type="noConversion"/>
  </si>
  <si>
    <t>1122010000应收账款.用户欠费</t>
  </si>
  <si>
    <t>1122080000应收账款.代办单位营业款</t>
  </si>
  <si>
    <t>1122990000应收账款.其他</t>
  </si>
  <si>
    <t>1124000000营业款结算</t>
  </si>
  <si>
    <t>合计</t>
    <phoneticPr fontId="22" type="noConversion"/>
  </si>
  <si>
    <t>库外（不含营业款结算）</t>
    <phoneticPr fontId="22" type="noConversion"/>
  </si>
  <si>
    <t>版纳分公司</t>
  </si>
  <si>
    <t>保山分公司</t>
  </si>
  <si>
    <t>楚雄分公司</t>
  </si>
  <si>
    <t>大理分公司</t>
  </si>
  <si>
    <t>德宏分公司</t>
  </si>
  <si>
    <t>迪庆分公司</t>
  </si>
  <si>
    <t>红河分公司</t>
  </si>
  <si>
    <t>昆明分公司</t>
  </si>
  <si>
    <t>丽江分公司</t>
  </si>
  <si>
    <t>临沧分公司</t>
  </si>
  <si>
    <t>怒江分公司</t>
  </si>
  <si>
    <t>普洱分公司</t>
  </si>
  <si>
    <t>曲靖分公司</t>
  </si>
  <si>
    <t>文山分公司</t>
  </si>
  <si>
    <t>玉溪分公司</t>
  </si>
  <si>
    <t>昭通分公司</t>
  </si>
  <si>
    <t>百事通</t>
  </si>
  <si>
    <t>信产公司</t>
    <phoneticPr fontId="22" type="noConversion"/>
  </si>
  <si>
    <t>省政企部</t>
    <phoneticPr fontId="22" type="noConversion"/>
  </si>
  <si>
    <t>省商客部</t>
    <phoneticPr fontId="22" type="noConversion"/>
  </si>
  <si>
    <t>昆明（大昆明）</t>
    <phoneticPr fontId="22" type="noConversion"/>
  </si>
  <si>
    <t>信产差额表</t>
    <phoneticPr fontId="22" type="noConversion"/>
  </si>
  <si>
    <t>去年同期
应收账款</t>
    <phoneticPr fontId="22" type="noConversion"/>
  </si>
  <si>
    <t>去年同期
累计收入</t>
    <phoneticPr fontId="22" type="noConversion"/>
  </si>
  <si>
    <t>当期累计收入全省占比</t>
    <phoneticPr fontId="22" type="noConversion"/>
  </si>
  <si>
    <t>当期应收账款全省占比</t>
    <phoneticPr fontId="22" type="noConversion"/>
  </si>
  <si>
    <t>去年同期应收账款全省占比</t>
    <phoneticPr fontId="22" type="noConversion"/>
  </si>
  <si>
    <t>占比变化</t>
    <phoneticPr fontId="22" type="noConversion"/>
  </si>
  <si>
    <t>占收比同比变化</t>
    <phoneticPr fontId="22" type="noConversion"/>
  </si>
  <si>
    <t>同比增加</t>
    <phoneticPr fontId="22" type="noConversion"/>
  </si>
  <si>
    <t>同比增幅</t>
    <phoneticPr fontId="22" type="noConversion"/>
  </si>
  <si>
    <t>环比增加</t>
    <phoneticPr fontId="22" type="noConversion"/>
  </si>
  <si>
    <t>环比增幅</t>
    <phoneticPr fontId="22" type="noConversion"/>
  </si>
  <si>
    <t>上月占收比</t>
    <phoneticPr fontId="22" type="noConversion"/>
  </si>
  <si>
    <t>占收比环比变化</t>
    <phoneticPr fontId="22" type="noConversion"/>
  </si>
  <si>
    <t>较年末增加不含坏账核销</t>
    <phoneticPr fontId="22" type="noConversion"/>
  </si>
  <si>
    <t>增幅</t>
    <phoneticPr fontId="22" type="noConversion"/>
  </si>
  <si>
    <t>较年末增加含坏账核销</t>
    <phoneticPr fontId="22" type="noConversion"/>
  </si>
  <si>
    <t>201612不含坏账核销</t>
    <phoneticPr fontId="22" type="noConversion"/>
  </si>
  <si>
    <t>201612含坏账核销</t>
    <phoneticPr fontId="22" type="noConversion"/>
  </si>
  <si>
    <t>上月应收账款（加权后）20170116时点数</t>
    <phoneticPr fontId="22" type="noConversion"/>
  </si>
  <si>
    <t>加权前</t>
    <phoneticPr fontId="55" type="noConversion"/>
  </si>
  <si>
    <t>加权后</t>
    <phoneticPr fontId="55" type="noConversion"/>
  </si>
  <si>
    <t>当期3个月以上应收账款</t>
    <phoneticPr fontId="22" type="noConversion"/>
  </si>
  <si>
    <t>当期应收账款总额</t>
    <phoneticPr fontId="22" type="noConversion"/>
  </si>
  <si>
    <t>去年同期3个月以上应收帐款</t>
    <phoneticPr fontId="22" type="noConversion"/>
  </si>
  <si>
    <t>同比增加</t>
    <phoneticPr fontId="22" type="noConversion"/>
  </si>
  <si>
    <t>同比增幅</t>
    <phoneticPr fontId="22" type="noConversion"/>
  </si>
  <si>
    <t>上月3个月以上应收账款</t>
    <phoneticPr fontId="22" type="noConversion"/>
  </si>
  <si>
    <t>环比增加</t>
    <phoneticPr fontId="22" type="noConversion"/>
  </si>
  <si>
    <t>环比增幅</t>
    <phoneticPr fontId="22" type="noConversion"/>
  </si>
  <si>
    <t>上月占收比</t>
    <phoneticPr fontId="22" type="noConversion"/>
  </si>
  <si>
    <t>占收比环比变化</t>
    <phoneticPr fontId="22" type="noConversion"/>
  </si>
  <si>
    <t>当期占应收账款总额比</t>
    <phoneticPr fontId="22" type="noConversion"/>
  </si>
  <si>
    <t>当期3个月以上应收全省占比</t>
    <phoneticPr fontId="22" type="noConversion"/>
  </si>
  <si>
    <t>去年同期3个月以上应收全省占比</t>
    <phoneticPr fontId="22" type="noConversion"/>
  </si>
  <si>
    <t>创新部（号百）</t>
    <phoneticPr fontId="22" type="noConversion"/>
  </si>
  <si>
    <t>全省</t>
    <phoneticPr fontId="22" type="noConversion"/>
  </si>
  <si>
    <t>其中：省政企</t>
    <phoneticPr fontId="22" type="noConversion"/>
  </si>
  <si>
    <t>其中：省商客</t>
    <phoneticPr fontId="55" type="noConversion"/>
  </si>
  <si>
    <t>备注：报表数据取自财务部201701应收账款账龄分析表。</t>
    <phoneticPr fontId="22" type="noConversion"/>
  </si>
  <si>
    <t>当期1年以上应收账款</t>
    <phoneticPr fontId="22" type="noConversion"/>
  </si>
  <si>
    <t>当期累计收入</t>
    <phoneticPr fontId="22" type="noConversion"/>
  </si>
  <si>
    <t>去年同期1年以上应收账款</t>
    <phoneticPr fontId="22" type="noConversion"/>
  </si>
  <si>
    <t>去年同期
累计收入</t>
    <phoneticPr fontId="22" type="noConversion"/>
  </si>
  <si>
    <t>当期累计收入全省占比</t>
    <phoneticPr fontId="22" type="noConversion"/>
  </si>
  <si>
    <t>当期1年以上应收账款全省占比</t>
    <phoneticPr fontId="22" type="noConversion"/>
  </si>
  <si>
    <t>去年同期1年以上应收账款全省占比</t>
    <phoneticPr fontId="22" type="noConversion"/>
  </si>
  <si>
    <t>占比变化</t>
    <phoneticPr fontId="22" type="noConversion"/>
  </si>
  <si>
    <t>上月1年以上应收账款</t>
    <phoneticPr fontId="22" type="noConversion"/>
  </si>
  <si>
    <t>较年末增加（不含坏账核销）</t>
    <phoneticPr fontId="22" type="noConversion"/>
  </si>
  <si>
    <t>增幅</t>
    <phoneticPr fontId="22" type="noConversion"/>
  </si>
  <si>
    <t>较年末增加（含坏账核销）</t>
    <phoneticPr fontId="22" type="noConversion"/>
  </si>
  <si>
    <t>创新部（号百）</t>
    <phoneticPr fontId="22" type="noConversion"/>
  </si>
  <si>
    <t>全省</t>
    <phoneticPr fontId="22" type="noConversion"/>
  </si>
  <si>
    <t>其中：昆电</t>
    <phoneticPr fontId="22" type="noConversion"/>
  </si>
  <si>
    <t>其中：省政企</t>
    <phoneticPr fontId="22" type="noConversion"/>
  </si>
  <si>
    <t>其中：省商客</t>
    <phoneticPr fontId="22" type="noConversion"/>
  </si>
  <si>
    <t>备注：报表数据取自财务部201701应收账款明细表。</t>
    <phoneticPr fontId="22" type="noConversion"/>
  </si>
  <si>
    <t>分公司</t>
    <phoneticPr fontId="22" type="noConversion"/>
  </si>
  <si>
    <t>同比变化</t>
    <phoneticPr fontId="22" type="noConversion"/>
  </si>
  <si>
    <t>环比变化</t>
    <phoneticPr fontId="22" type="noConversion"/>
  </si>
  <si>
    <t>超预算指标</t>
    <phoneticPr fontId="22" type="noConversion"/>
  </si>
  <si>
    <t>加权前（截止20170116  11点的12月月报数）</t>
    <phoneticPr fontId="22" type="noConversion"/>
  </si>
  <si>
    <t>当月累计</t>
    <phoneticPr fontId="27" type="noConversion"/>
  </si>
  <si>
    <t>去年同期</t>
    <phoneticPr fontId="27" type="noConversion"/>
  </si>
  <si>
    <t>同比增加</t>
    <phoneticPr fontId="27" type="noConversion"/>
  </si>
  <si>
    <t>同比增幅</t>
    <phoneticPr fontId="27" type="noConversion"/>
  </si>
  <si>
    <t>去年同期累计收入</t>
    <phoneticPr fontId="22" type="noConversion"/>
  </si>
  <si>
    <t>当期占收比</t>
    <phoneticPr fontId="27" type="noConversion"/>
  </si>
  <si>
    <t>占收比同比变化</t>
    <phoneticPr fontId="22" type="noConversion"/>
  </si>
  <si>
    <t>上月累计</t>
    <phoneticPr fontId="22" type="noConversion"/>
  </si>
  <si>
    <t>当期超预算额度（时序）</t>
    <phoneticPr fontId="22" type="noConversion"/>
  </si>
  <si>
    <t>预算完成率（时序）</t>
    <phoneticPr fontId="22" type="noConversion"/>
  </si>
  <si>
    <t>超预算进度（时序）</t>
    <phoneticPr fontId="22" type="noConversion"/>
  </si>
  <si>
    <t>预算完成率</t>
    <phoneticPr fontId="22" type="noConversion"/>
  </si>
  <si>
    <t>当期超预算进度</t>
    <phoneticPr fontId="22" type="noConversion"/>
  </si>
  <si>
    <t>全省</t>
    <phoneticPr fontId="27" type="noConversion"/>
  </si>
  <si>
    <t>备注：数据取自财务部201701股份收入成本表中的资产减值损失表；本月号百收入已还原。</t>
    <phoneticPr fontId="27" type="noConversion"/>
  </si>
  <si>
    <t>占收比</t>
    <phoneticPr fontId="22" type="noConversion"/>
  </si>
  <si>
    <t>环比变化</t>
    <phoneticPr fontId="22" type="noConversion"/>
  </si>
  <si>
    <t>普洱</t>
    <phoneticPr fontId="22" type="noConversion"/>
  </si>
  <si>
    <t>2016年库内坏账核销（财务部张宝珠提供）</t>
    <phoneticPr fontId="22" type="noConversion"/>
  </si>
  <si>
    <t>2016年12月月报坏账核销</t>
    <phoneticPr fontId="22" type="noConversion"/>
  </si>
  <si>
    <t>201612不含坏账核销1年以上</t>
    <phoneticPr fontId="22" type="noConversion"/>
  </si>
  <si>
    <t>201612含坏账核销1年以上</t>
    <phoneticPr fontId="22" type="noConversion"/>
  </si>
  <si>
    <t>2017年初</t>
    <phoneticPr fontId="24" type="noConversion"/>
  </si>
  <si>
    <t>2016年年末</t>
    <phoneticPr fontId="22" type="noConversion"/>
  </si>
  <si>
    <t>截止1月31日欠费回收</t>
    <phoneticPr fontId="22" type="noConversion"/>
  </si>
  <si>
    <t>截止1月31日欠费回收率</t>
    <phoneticPr fontId="22" type="noConversion"/>
  </si>
  <si>
    <t>12月账期累计欠费</t>
    <phoneticPr fontId="22" type="noConversion"/>
  </si>
  <si>
    <t>（八）1月现金预存占收比</t>
    <phoneticPr fontId="22" type="noConversion"/>
  </si>
  <si>
    <r>
      <t>201</t>
    </r>
    <r>
      <rPr>
        <b/>
        <sz val="11"/>
        <rFont val="宋体"/>
        <family val="3"/>
        <charset val="134"/>
      </rPr>
      <t>7</t>
    </r>
    <r>
      <rPr>
        <b/>
        <sz val="11"/>
        <rFont val="宋体"/>
        <family val="3"/>
        <charset val="134"/>
      </rPr>
      <t>年1月库内欠费用户数分析</t>
    </r>
    <phoneticPr fontId="63" type="noConversion"/>
  </si>
  <si>
    <t>合并</t>
    <phoneticPr fontId="63" type="noConversion"/>
  </si>
  <si>
    <t>总欠费用户数</t>
    <phoneticPr fontId="63" type="noConversion"/>
  </si>
  <si>
    <t>存量预付费用户数</t>
    <phoneticPr fontId="63" type="noConversion"/>
  </si>
  <si>
    <t>存量后付费用户数</t>
    <phoneticPr fontId="63" type="noConversion"/>
  </si>
  <si>
    <t>增量预付费用户数</t>
    <phoneticPr fontId="63" type="noConversion"/>
  </si>
  <si>
    <t>增量后付费用户数</t>
    <phoneticPr fontId="63" type="noConversion"/>
  </si>
  <si>
    <t>号百</t>
    <phoneticPr fontId="63" type="noConversion"/>
  </si>
  <si>
    <t>欠费用户数</t>
    <phoneticPr fontId="63" type="noConversion"/>
  </si>
  <si>
    <t>其他</t>
    <phoneticPr fontId="63" type="noConversion"/>
  </si>
  <si>
    <r>
      <t>201</t>
    </r>
    <r>
      <rPr>
        <b/>
        <sz val="11"/>
        <rFont val="宋体"/>
        <family val="3"/>
        <charset val="134"/>
      </rPr>
      <t>7</t>
    </r>
    <r>
      <rPr>
        <b/>
        <sz val="11"/>
        <rFont val="宋体"/>
        <family val="3"/>
        <charset val="134"/>
      </rPr>
      <t>年1月库内欠费分析</t>
    </r>
    <phoneticPr fontId="63" type="noConversion"/>
  </si>
  <si>
    <t>总欠费</t>
    <phoneticPr fontId="63" type="noConversion"/>
  </si>
  <si>
    <t>存量欠费</t>
    <phoneticPr fontId="63" type="noConversion"/>
  </si>
  <si>
    <t>增量欠费</t>
    <phoneticPr fontId="63" type="noConversion"/>
  </si>
  <si>
    <t>单停、停机保号+单停、用户要求停机</t>
    <phoneticPr fontId="63" type="noConversion"/>
  </si>
  <si>
    <t>欠费被拆机、用户申请拆机、预拆机</t>
    <phoneticPr fontId="63" type="noConversion"/>
  </si>
  <si>
    <t>分公司</t>
    <phoneticPr fontId="63" type="noConversion"/>
  </si>
  <si>
    <t>占总欠费比</t>
    <phoneticPr fontId="63" type="noConversion"/>
  </si>
  <si>
    <t>全省</t>
    <phoneticPr fontId="63" type="noConversion"/>
  </si>
  <si>
    <t>2017年1月银行托收金额：4076.854193万元</t>
    <phoneticPr fontId="28" type="noConversion"/>
  </si>
  <si>
    <r>
      <t>环比</t>
    </r>
    <r>
      <rPr>
        <b/>
        <sz val="8"/>
        <color indexed="10"/>
        <rFont val="微软雅黑"/>
        <family val="2"/>
        <charset val="134"/>
      </rPr>
      <t>（加权前）</t>
    </r>
    <phoneticPr fontId="31" type="noConversion"/>
  </si>
  <si>
    <t>201612占收比（不含坏账核销）</t>
    <phoneticPr fontId="54" type="noConversion"/>
  </si>
  <si>
    <t>201612应收账款（不含坏账核销）</t>
    <phoneticPr fontId="31" type="noConversion"/>
  </si>
  <si>
    <t>201612应收账款（含坏账核销）</t>
    <phoneticPr fontId="31" type="noConversion"/>
  </si>
  <si>
    <t>2016年年报主营收入</t>
    <phoneticPr fontId="54" type="noConversion"/>
  </si>
  <si>
    <t>201612占收比（含坏账核销）</t>
    <phoneticPr fontId="54" type="noConversion"/>
  </si>
  <si>
    <t>201612占收比（含坏账核销且加权后）</t>
    <phoneticPr fontId="54" type="noConversion"/>
  </si>
  <si>
    <t>2016年年度预算指标</t>
    <phoneticPr fontId="54" type="noConversion"/>
  </si>
  <si>
    <t>2017年预算</t>
    <phoneticPr fontId="22" type="noConversion"/>
  </si>
  <si>
    <t>2017年预算</t>
    <phoneticPr fontId="31" type="noConversion"/>
  </si>
  <si>
    <t>201612占收比</t>
    <phoneticPr fontId="31" type="noConversion"/>
  </si>
  <si>
    <t>201612坏账准备</t>
    <phoneticPr fontId="31" type="noConversion"/>
  </si>
  <si>
    <t>201612完成与2016年度指标比</t>
    <phoneticPr fontId="54" type="noConversion"/>
  </si>
  <si>
    <t>当月与2017年度指标比</t>
    <phoneticPr fontId="54" type="noConversion"/>
  </si>
  <si>
    <t>2017年年度预算指标</t>
    <phoneticPr fontId="54" type="noConversion"/>
  </si>
  <si>
    <t>2017年预算指标</t>
    <phoneticPr fontId="31" type="noConversion"/>
  </si>
  <si>
    <t>定比(主营收入口径（2017      月报时点数））</t>
    <phoneticPr fontId="54" type="noConversion"/>
  </si>
  <si>
    <t>（一）2017年1月应收账款总体情况</t>
    <phoneticPr fontId="22" type="noConversion"/>
  </si>
  <si>
    <t>（二）2017年01月应收账款构成</t>
    <phoneticPr fontId="22" type="noConversion"/>
  </si>
  <si>
    <t>（三）3个月以上应收账款</t>
    <phoneticPr fontId="22" type="noConversion"/>
  </si>
  <si>
    <t>（四）2017年1月打单未返销金额</t>
    <phoneticPr fontId="24" type="noConversion"/>
  </si>
  <si>
    <t>（五）2017年1月坏账准备完成</t>
    <phoneticPr fontId="27" type="noConversion"/>
  </si>
  <si>
    <t>（六）分公司新装用户预付费用户提升占比</t>
    <phoneticPr fontId="33" type="noConversion"/>
  </si>
  <si>
    <r>
      <t>７（</t>
    </r>
    <r>
      <rPr>
        <sz val="16"/>
        <color indexed="8"/>
        <rFont val="微软雅黑"/>
        <family val="2"/>
        <charset val="134"/>
      </rPr>
      <t>1）</t>
    </r>
    <phoneticPr fontId="24" type="noConversion"/>
  </si>
  <si>
    <r>
      <t>７（</t>
    </r>
    <r>
      <rPr>
        <sz val="16"/>
        <color indexed="8"/>
        <rFont val="微软雅黑"/>
        <family val="2"/>
        <charset val="134"/>
      </rPr>
      <t>2）</t>
    </r>
    <phoneticPr fontId="24" type="noConversion"/>
  </si>
  <si>
    <t>现金预存占收比</t>
    <phoneticPr fontId="24" type="noConversion"/>
  </si>
  <si>
    <t>当月应收账款总体完成情况</t>
    <phoneticPr fontId="24" type="noConversion"/>
  </si>
  <si>
    <t>1122020199应收账款.应收结算款.集团内结算款.其他</t>
    <phoneticPr fontId="22" type="noConversion"/>
  </si>
  <si>
    <t>1122020299应收账款.应收结算款.集团外结算款.其他</t>
    <phoneticPr fontId="22" type="noConversion"/>
  </si>
  <si>
    <t>1122020202应收账款.集团外.应收电路及其他网元服务</t>
    <phoneticPr fontId="22" type="noConversion"/>
  </si>
  <si>
    <t>1122020201应收账款.集团外.网间</t>
    <phoneticPr fontId="22" type="noConversion"/>
  </si>
  <si>
    <t>1122020203应收账款.集团外.SP结算</t>
    <phoneticPr fontId="22" type="noConversion"/>
  </si>
  <si>
    <t>1122240000应收账款.应收号百业务款</t>
    <phoneticPr fontId="22" type="noConversion"/>
  </si>
  <si>
    <t>占比</t>
    <phoneticPr fontId="22" type="noConversion"/>
  </si>
  <si>
    <t>1122030000应收账款.应收ICT业务结算款</t>
    <phoneticPr fontId="22" type="noConversion"/>
  </si>
  <si>
    <t>（七-1 ）分公司库内欠费回收率</t>
    <phoneticPr fontId="69" type="noConversion"/>
  </si>
  <si>
    <t>单位：万元</t>
    <phoneticPr fontId="69" type="noConversion"/>
  </si>
  <si>
    <t>分公司</t>
    <phoneticPr fontId="69" type="noConversion"/>
  </si>
  <si>
    <t>11月账期累计欠费</t>
    <phoneticPr fontId="69" type="noConversion"/>
  </si>
  <si>
    <t>截止12月31日欠费回收</t>
    <phoneticPr fontId="69" type="noConversion"/>
  </si>
  <si>
    <t>截止12月31日欠费回收率</t>
    <phoneticPr fontId="69" type="noConversion"/>
  </si>
  <si>
    <t>11月零账龄欠费</t>
    <phoneticPr fontId="69" type="noConversion"/>
  </si>
  <si>
    <t>（七-2）11月账期截止12月31日零账龄欠费回收情况</t>
    <phoneticPr fontId="69" type="noConversion"/>
  </si>
  <si>
    <t>省商客部</t>
  </si>
  <si>
    <t>计提坏账排本单位前300名</t>
  </si>
  <si>
    <t/>
  </si>
  <si>
    <t>合同号欠费≥2000元</t>
  </si>
  <si>
    <t>长账龄设备欠费≥500元</t>
  </si>
  <si>
    <t>截止统计日已填报合同号数</t>
  </si>
  <si>
    <t>截止统计日已填报设备数</t>
  </si>
  <si>
    <t>欠费≥2000元完成率</t>
  </si>
  <si>
    <t>长账龄欠费≥500元完成率</t>
  </si>
  <si>
    <t>（七-2）分公司库内零账龄欠费回收率</t>
    <phoneticPr fontId="22" type="noConversion"/>
  </si>
  <si>
    <t>单位：万元</t>
    <phoneticPr fontId="22" type="noConversion"/>
  </si>
  <si>
    <t>分公司</t>
    <phoneticPr fontId="22" type="noConversion"/>
  </si>
  <si>
    <t>12月零账龄欠费</t>
    <phoneticPr fontId="22" type="noConversion"/>
  </si>
  <si>
    <t>截止1月31日欠费回收</t>
    <phoneticPr fontId="22" type="noConversion"/>
  </si>
  <si>
    <t>截止1月31日欠费回收率</t>
    <phoneticPr fontId="22" type="noConversion"/>
  </si>
  <si>
    <t>省商客</t>
    <phoneticPr fontId="22" type="noConversion"/>
  </si>
  <si>
    <t>德宏</t>
    <phoneticPr fontId="22" type="noConversion"/>
  </si>
  <si>
    <t>大理</t>
    <phoneticPr fontId="22" type="noConversion"/>
  </si>
  <si>
    <t>玉溪</t>
    <phoneticPr fontId="22" type="noConversion"/>
  </si>
  <si>
    <t>临沧</t>
    <phoneticPr fontId="22" type="noConversion"/>
  </si>
  <si>
    <t>怒江</t>
    <phoneticPr fontId="22" type="noConversion"/>
  </si>
  <si>
    <t>丽江</t>
    <phoneticPr fontId="22" type="noConversion"/>
  </si>
  <si>
    <t>省商客部</t>
    <phoneticPr fontId="22" type="noConversion"/>
  </si>
  <si>
    <t>号百</t>
    <phoneticPr fontId="22" type="noConversion"/>
  </si>
  <si>
    <t>昆明</t>
    <phoneticPr fontId="22" type="noConversion"/>
  </si>
  <si>
    <t>迪庆</t>
    <phoneticPr fontId="22" type="noConversion"/>
  </si>
  <si>
    <t>红河</t>
    <phoneticPr fontId="22" type="noConversion"/>
  </si>
  <si>
    <t>楚雄</t>
    <phoneticPr fontId="22" type="noConversion"/>
  </si>
  <si>
    <t>版纳</t>
    <phoneticPr fontId="22" type="noConversion"/>
  </si>
  <si>
    <t>文山</t>
    <phoneticPr fontId="22" type="noConversion"/>
  </si>
  <si>
    <t>曲靖</t>
    <phoneticPr fontId="22" type="noConversion"/>
  </si>
  <si>
    <t>保山</t>
    <phoneticPr fontId="22" type="noConversion"/>
  </si>
  <si>
    <t>普洱</t>
    <phoneticPr fontId="22" type="noConversion"/>
  </si>
  <si>
    <t>昭通</t>
    <phoneticPr fontId="22" type="noConversion"/>
  </si>
  <si>
    <t>省政企部</t>
    <phoneticPr fontId="22" type="noConversion"/>
  </si>
  <si>
    <t>（九）大额、坏账及长账龄欠费管理汇总报表--截止20170224信息填录进度</t>
    <phoneticPr fontId="22" type="noConversion"/>
  </si>
  <si>
    <t>欠费责任人及回收期信息填录完成进度</t>
    <phoneticPr fontId="22" type="noConversion"/>
  </si>
  <si>
    <t>金额(万元)</t>
    <phoneticPr fontId="22" type="noConversion"/>
  </si>
  <si>
    <t>合同号数量（个）</t>
    <phoneticPr fontId="22" type="noConversion"/>
  </si>
  <si>
    <t>设备数量（个）</t>
    <phoneticPr fontId="22" type="noConversion"/>
  </si>
  <si>
    <t>计提坏账前300完成率</t>
    <phoneticPr fontId="22" type="noConversion"/>
  </si>
  <si>
    <t>总额占比变化</t>
    <phoneticPr fontId="22" type="noConversion"/>
  </si>
  <si>
    <t>当期应收账款</t>
    <phoneticPr fontId="22" type="noConversion"/>
  </si>
  <si>
    <t>当期累计收入</t>
    <phoneticPr fontId="22" type="noConversion"/>
  </si>
  <si>
    <t>上月应收账款（加权前）20170116时点数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</si>
</sst>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76" formatCode="0_ "/>
    <numFmt numFmtId="177" formatCode="0.00_ "/>
    <numFmt numFmtId="178" formatCode="0.0%"/>
    <numFmt numFmtId="179" formatCode="0.0"/>
    <numFmt numFmtId="180" formatCode="0.0_ "/>
    <numFmt numFmtId="181" formatCode="0_);[Red]\(0\)"/>
    <numFmt numFmtId="182" formatCode="0.000000_ "/>
    <numFmt numFmtId="183" formatCode="0.00000_ "/>
    <numFmt numFmtId="184" formatCode="0.000%"/>
    <numFmt numFmtId="185" formatCode="0;_蠂"/>
    <numFmt numFmtId="186" formatCode="0;_"/>
    <numFmt numFmtId="187" formatCode="#0"/>
    <numFmt numFmtId="188" formatCode="#0.00"/>
    <numFmt numFmtId="189" formatCode="#0%"/>
  </numFmts>
  <fonts count="90">
    <font>
      <sz val="10"/>
      <name val="宋体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54"/>
      <name val="宋体"/>
      <family val="3"/>
      <charset val="134"/>
    </font>
    <font>
      <b/>
      <sz val="18"/>
      <color indexed="49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49"/>
      <name val="宋体"/>
      <family val="3"/>
      <charset val="134"/>
    </font>
    <font>
      <sz val="11"/>
      <color indexed="1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4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3"/>
      <color indexed="49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0"/>
      <name val="微软雅黑"/>
      <family val="2"/>
      <charset val="134"/>
    </font>
    <font>
      <sz val="10"/>
      <name val="宋体"/>
      <family val="3"/>
      <charset val="134"/>
    </font>
    <font>
      <sz val="9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8"/>
      <name val="微软雅黑"/>
      <family val="2"/>
      <charset val="134"/>
    </font>
    <font>
      <sz val="9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b/>
      <sz val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54"/>
      <name val="宋体"/>
      <family val="3"/>
      <charset val="134"/>
    </font>
    <font>
      <b/>
      <sz val="18"/>
      <color indexed="49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49"/>
      <name val="宋体"/>
      <family val="3"/>
      <charset val="134"/>
    </font>
    <font>
      <sz val="11"/>
      <color indexed="1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4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3"/>
      <color indexed="49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2"/>
      <name val="宋体"/>
      <family val="3"/>
      <charset val="134"/>
    </font>
    <font>
      <sz val="16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8"/>
      <name val="Arial"/>
      <family val="2"/>
    </font>
    <font>
      <sz val="10"/>
      <color indexed="8"/>
      <name val="微软雅黑"/>
      <family val="2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8"/>
      <color indexed="10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8"/>
      <color indexed="8"/>
      <name val="微软雅黑"/>
      <family val="2"/>
      <charset val="134"/>
    </font>
    <font>
      <sz val="8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0"/>
      <color theme="10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16"/>
      <color theme="1"/>
      <name val="微软雅黑"/>
      <family val="2"/>
      <charset val="134"/>
    </font>
    <font>
      <u/>
      <sz val="16"/>
      <color theme="10"/>
      <name val="宋体"/>
      <family val="3"/>
      <charset val="134"/>
    </font>
    <font>
      <sz val="9"/>
      <color rgb="FFFF0000"/>
      <name val="微软雅黑"/>
      <family val="2"/>
      <charset val="134"/>
    </font>
    <font>
      <sz val="9"/>
      <color rgb="FFFF0000"/>
      <name val="宋体"/>
      <family val="3"/>
      <charset val="134"/>
    </font>
    <font>
      <sz val="9"/>
      <color indexed="8"/>
      <name val="宋体"/>
      <family val="3"/>
      <charset val="134"/>
      <scheme val="minor"/>
    </font>
    <font>
      <b/>
      <sz val="9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01">
    <xf numFmtId="0" fontId="0" fillId="0" borderId="0"/>
    <xf numFmtId="0" fontId="26" fillId="0" borderId="0"/>
    <xf numFmtId="0" fontId="52" fillId="0" borderId="0"/>
    <xf numFmtId="0" fontId="2" fillId="2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9" fontId="18" fillId="0" borderId="0" applyFont="0" applyFill="0" applyBorder="0" applyAlignment="0" applyProtection="0"/>
    <xf numFmtId="9" fontId="74" fillId="0" borderId="0" applyFont="0" applyFill="0" applyBorder="0" applyAlignment="0" applyProtection="0">
      <alignment vertical="center"/>
    </xf>
    <xf numFmtId="9" fontId="74" fillId="0" borderId="0" applyFont="0" applyFill="0" applyBorder="0" applyAlignment="0" applyProtection="0">
      <alignment vertical="center"/>
    </xf>
    <xf numFmtId="9" fontId="74" fillId="0" borderId="0" applyFont="0" applyFill="0" applyBorder="0" applyAlignment="0" applyProtection="0">
      <alignment vertical="center"/>
    </xf>
    <xf numFmtId="9" fontId="74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/>
    <xf numFmtId="0" fontId="35" fillId="0" borderId="0"/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top"/>
      <protection locked="0"/>
    </xf>
    <xf numFmtId="0" fontId="14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50" fillId="4" borderId="5" applyNumberFormat="0" applyAlignment="0" applyProtection="0">
      <alignment vertical="center"/>
    </xf>
    <xf numFmtId="0" fontId="7" fillId="11" borderId="6" applyNumberFormat="0" applyAlignment="0" applyProtection="0">
      <alignment vertical="center"/>
    </xf>
    <xf numFmtId="0" fontId="42" fillId="11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10" fillId="4" borderId="8" applyNumberFormat="0" applyAlignment="0" applyProtection="0">
      <alignment vertical="center"/>
    </xf>
    <xf numFmtId="0" fontId="45" fillId="4" borderId="8" applyNumberFormat="0" applyAlignment="0" applyProtection="0">
      <alignment vertical="center"/>
    </xf>
    <xf numFmtId="0" fontId="4" fillId="6" borderId="5" applyNumberFormat="0" applyAlignment="0" applyProtection="0">
      <alignment vertical="center"/>
    </xf>
    <xf numFmtId="0" fontId="39" fillId="6" borderId="5" applyNumberFormat="0" applyAlignment="0" applyProtection="0">
      <alignment vertical="center"/>
    </xf>
    <xf numFmtId="0" fontId="18" fillId="18" borderId="9" applyNumberFormat="0" applyFont="0" applyAlignment="0" applyProtection="0">
      <alignment vertical="center"/>
    </xf>
    <xf numFmtId="0" fontId="35" fillId="18" borderId="9" applyNumberFormat="0" applyFont="0" applyAlignment="0" applyProtection="0">
      <alignment vertical="center"/>
    </xf>
  </cellStyleXfs>
  <cellXfs count="389">
    <xf numFmtId="0" fontId="0" fillId="0" borderId="0" xfId="0"/>
    <xf numFmtId="177" fontId="21" fillId="0" borderId="10" xfId="0" applyNumberFormat="1" applyFont="1" applyFill="1" applyBorder="1" applyAlignment="1" applyProtection="1">
      <alignment horizontal="center" vertical="center" wrapText="1"/>
    </xf>
    <xf numFmtId="0" fontId="21" fillId="0" borderId="10" xfId="0" applyFont="1" applyBorder="1" applyAlignment="1">
      <alignment vertical="center" wrapText="1"/>
    </xf>
    <xf numFmtId="0" fontId="21" fillId="0" borderId="10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77" fillId="20" borderId="0" xfId="0" applyFont="1" applyFill="1" applyAlignment="1">
      <alignment vertical="center"/>
    </xf>
    <xf numFmtId="0" fontId="19" fillId="0" borderId="10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right" vertical="center" wrapText="1"/>
    </xf>
    <xf numFmtId="57" fontId="19" fillId="0" borderId="10" xfId="0" applyNumberFormat="1" applyFont="1" applyBorder="1" applyAlignment="1">
      <alignment horizontal="center" vertical="center" wrapText="1"/>
    </xf>
    <xf numFmtId="177" fontId="19" fillId="0" borderId="10" xfId="0" applyNumberFormat="1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right" vertical="center" wrapText="1"/>
    </xf>
    <xf numFmtId="0" fontId="19" fillId="0" borderId="10" xfId="0" applyFont="1" applyBorder="1" applyAlignment="1">
      <alignment horizontal="right" vertical="center" wrapText="1"/>
    </xf>
    <xf numFmtId="0" fontId="78" fillId="21" borderId="10" xfId="0" applyFont="1" applyFill="1" applyBorder="1" applyAlignment="1">
      <alignment horizontal="center" vertical="center"/>
    </xf>
    <xf numFmtId="0" fontId="79" fillId="21" borderId="10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10" fontId="19" fillId="0" borderId="10" xfId="39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" fontId="19" fillId="0" borderId="10" xfId="0" applyNumberFormat="1" applyFont="1" applyBorder="1" applyAlignment="1">
      <alignment horizontal="center" vertical="center" wrapText="1"/>
    </xf>
    <xf numFmtId="10" fontId="80" fillId="0" borderId="10" xfId="39" applyNumberFormat="1" applyFont="1" applyBorder="1" applyAlignment="1">
      <alignment horizontal="right" vertical="center" wrapText="1"/>
    </xf>
    <xf numFmtId="0" fontId="19" fillId="0" borderId="12" xfId="0" applyFont="1" applyFill="1" applyBorder="1" applyAlignment="1">
      <alignment horizontal="center" vertical="center" wrapText="1"/>
    </xf>
    <xf numFmtId="1" fontId="19" fillId="0" borderId="10" xfId="0" applyNumberFormat="1" applyFont="1" applyBorder="1" applyAlignment="1">
      <alignment vertical="center" wrapText="1"/>
    </xf>
    <xf numFmtId="10" fontId="19" fillId="0" borderId="0" xfId="39" applyNumberFormat="1" applyFont="1" applyBorder="1" applyAlignment="1">
      <alignment horizontal="right" vertical="center" wrapText="1"/>
    </xf>
    <xf numFmtId="0" fontId="32" fillId="0" borderId="0" xfId="0" applyFont="1" applyBorder="1" applyAlignment="1">
      <alignment horizontal="center" vertical="center" wrapText="1"/>
    </xf>
    <xf numFmtId="0" fontId="30" fillId="0" borderId="0" xfId="0" applyFont="1" applyBorder="1" applyAlignment="1">
      <alignment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1" fillId="0" borderId="11" xfId="0" applyFont="1" applyFill="1" applyBorder="1" applyAlignment="1">
      <alignment horizontal="center" vertical="center" wrapText="1"/>
    </xf>
    <xf numFmtId="57" fontId="21" fillId="0" borderId="10" xfId="0" applyNumberFormat="1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21" fillId="0" borderId="14" xfId="0" applyFont="1" applyBorder="1" applyAlignment="1">
      <alignment vertical="center" wrapText="1"/>
    </xf>
    <xf numFmtId="0" fontId="21" fillId="0" borderId="15" xfId="0" applyFont="1" applyBorder="1" applyAlignment="1">
      <alignment vertical="center" wrapText="1"/>
    </xf>
    <xf numFmtId="0" fontId="21" fillId="0" borderId="16" xfId="0" applyFont="1" applyFill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16" xfId="0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1" fontId="0" fillId="0" borderId="0" xfId="0" applyNumberFormat="1"/>
    <xf numFmtId="10" fontId="21" fillId="0" borderId="0" xfId="0" applyNumberFormat="1" applyFont="1" applyBorder="1" applyAlignment="1">
      <alignment vertical="center" wrapText="1"/>
    </xf>
    <xf numFmtId="10" fontId="80" fillId="0" borderId="10" xfId="39" applyNumberFormat="1" applyFont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1" fontId="19" fillId="0" borderId="10" xfId="0" applyNumberFormat="1" applyFont="1" applyFill="1" applyBorder="1" applyAlignment="1">
      <alignment horizontal="center" vertical="center" wrapText="1"/>
    </xf>
    <xf numFmtId="0" fontId="33" fillId="0" borderId="0" xfId="0" applyFont="1"/>
    <xf numFmtId="181" fontId="33" fillId="0" borderId="0" xfId="0" applyNumberFormat="1" applyFont="1"/>
    <xf numFmtId="0" fontId="81" fillId="0" borderId="10" xfId="0" applyNumberFormat="1" applyFont="1" applyBorder="1" applyAlignment="1">
      <alignment horizontal="center" vertical="center" wrapText="1" readingOrder="1"/>
    </xf>
    <xf numFmtId="0" fontId="17" fillId="0" borderId="0" xfId="0" applyFont="1" applyFill="1" applyAlignment="1">
      <alignment vertical="center" wrapText="1"/>
    </xf>
    <xf numFmtId="0" fontId="81" fillId="0" borderId="10" xfId="0" applyNumberFormat="1" applyFont="1" applyFill="1" applyBorder="1" applyAlignment="1">
      <alignment horizontal="center" vertical="center" wrapText="1" readingOrder="1"/>
    </xf>
    <xf numFmtId="0" fontId="19" fillId="0" borderId="10" xfId="0" applyFont="1" applyBorder="1" applyAlignment="1">
      <alignment horizontal="center" vertical="center"/>
    </xf>
    <xf numFmtId="9" fontId="19" fillId="22" borderId="10" xfId="0" applyNumberFormat="1" applyFont="1" applyFill="1" applyBorder="1" applyAlignment="1">
      <alignment horizontal="center" vertical="center"/>
    </xf>
    <xf numFmtId="1" fontId="21" fillId="0" borderId="10" xfId="0" applyNumberFormat="1" applyFont="1" applyBorder="1" applyAlignment="1">
      <alignment horizontal="center" vertical="center" wrapText="1"/>
    </xf>
    <xf numFmtId="9" fontId="19" fillId="0" borderId="10" xfId="0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left" vertical="center" wrapText="1"/>
    </xf>
    <xf numFmtId="9" fontId="19" fillId="0" borderId="10" xfId="39" applyNumberFormat="1" applyFont="1" applyBorder="1" applyAlignment="1">
      <alignment horizontal="center" vertical="center"/>
    </xf>
    <xf numFmtId="9" fontId="19" fillId="0" borderId="10" xfId="39" applyFont="1" applyBorder="1" applyAlignment="1">
      <alignment horizontal="center" vertical="center"/>
    </xf>
    <xf numFmtId="9" fontId="17" fillId="0" borderId="10" xfId="39" applyFont="1" applyFill="1" applyBorder="1" applyAlignment="1">
      <alignment horizontal="center" vertical="center" wrapText="1"/>
    </xf>
    <xf numFmtId="9" fontId="17" fillId="0" borderId="0" xfId="39" applyFont="1" applyFill="1" applyAlignment="1">
      <alignment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82" fillId="20" borderId="10" xfId="61" applyFont="1" applyFill="1" applyBorder="1" applyAlignment="1">
      <alignment horizontal="center" vertical="center"/>
    </xf>
    <xf numFmtId="0" fontId="83" fillId="0" borderId="10" xfId="64" applyFont="1" applyBorder="1" applyAlignment="1" applyProtection="1"/>
    <xf numFmtId="10" fontId="19" fillId="0" borderId="0" xfId="0" applyNumberFormat="1" applyFont="1" applyBorder="1" applyAlignment="1">
      <alignment horizontal="right" vertical="center" wrapText="1"/>
    </xf>
    <xf numFmtId="10" fontId="19" fillId="0" borderId="0" xfId="39" applyNumberFormat="1" applyFont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184" fontId="19" fillId="0" borderId="0" xfId="39" applyNumberFormat="1" applyFont="1" applyBorder="1" applyAlignment="1">
      <alignment horizontal="right" vertical="center" wrapText="1"/>
    </xf>
    <xf numFmtId="0" fontId="19" fillId="22" borderId="10" xfId="0" applyFont="1" applyFill="1" applyBorder="1" applyAlignment="1">
      <alignment horizontal="center" vertical="center" wrapText="1"/>
    </xf>
    <xf numFmtId="1" fontId="19" fillId="0" borderId="0" xfId="0" applyNumberFormat="1" applyFont="1" applyAlignment="1">
      <alignment vertical="center" wrapText="1"/>
    </xf>
    <xf numFmtId="10" fontId="19" fillId="0" borderId="10" xfId="0" applyNumberFormat="1" applyFont="1" applyFill="1" applyBorder="1" applyAlignment="1">
      <alignment horizontal="center" vertical="center" wrapText="1"/>
    </xf>
    <xf numFmtId="10" fontId="19" fillId="0" borderId="13" xfId="39" applyNumberFormat="1" applyFont="1" applyFill="1" applyBorder="1" applyAlignment="1">
      <alignment horizontal="center" vertical="center" wrapText="1"/>
    </xf>
    <xf numFmtId="10" fontId="19" fillId="22" borderId="10" xfId="0" applyNumberFormat="1" applyFont="1" applyFill="1" applyBorder="1" applyAlignment="1">
      <alignment horizontal="center" vertical="center" wrapText="1"/>
    </xf>
    <xf numFmtId="10" fontId="19" fillId="22" borderId="13" xfId="39" applyNumberFormat="1" applyFont="1" applyFill="1" applyBorder="1" applyAlignment="1">
      <alignment horizontal="center" vertical="center" wrapText="1"/>
    </xf>
    <xf numFmtId="10" fontId="19" fillId="22" borderId="10" xfId="39" applyNumberFormat="1" applyFont="1" applyFill="1" applyBorder="1" applyAlignment="1">
      <alignment horizontal="center" vertical="center" wrapText="1"/>
    </xf>
    <xf numFmtId="1" fontId="19" fillId="0" borderId="10" xfId="39" applyNumberFormat="1" applyFont="1" applyFill="1" applyBorder="1" applyAlignment="1">
      <alignment horizontal="center" vertical="center" wrapText="1"/>
    </xf>
    <xf numFmtId="10" fontId="25" fillId="0" borderId="10" xfId="0" applyNumberFormat="1" applyFont="1" applyFill="1" applyBorder="1" applyAlignment="1">
      <alignment horizontal="center" vertical="center" wrapText="1"/>
    </xf>
    <xf numFmtId="10" fontId="25" fillId="0" borderId="13" xfId="39" applyNumberFormat="1" applyFont="1" applyFill="1" applyBorder="1" applyAlignment="1">
      <alignment horizontal="center" vertical="center" wrapText="1"/>
    </xf>
    <xf numFmtId="10" fontId="25" fillId="0" borderId="10" xfId="39" applyNumberFormat="1" applyFont="1" applyFill="1" applyBorder="1" applyAlignment="1">
      <alignment horizontal="center" vertical="center" wrapText="1"/>
    </xf>
    <xf numFmtId="10" fontId="19" fillId="0" borderId="16" xfId="0" applyNumberFormat="1" applyFont="1" applyFill="1" applyBorder="1" applyAlignment="1">
      <alignment horizontal="center" vertical="center" wrapText="1"/>
    </xf>
    <xf numFmtId="184" fontId="19" fillId="0" borderId="0" xfId="39" applyNumberFormat="1" applyFont="1" applyAlignment="1">
      <alignment vertical="center" wrapText="1"/>
    </xf>
    <xf numFmtId="1" fontId="80" fillId="0" borderId="10" xfId="0" applyNumberFormat="1" applyFont="1" applyBorder="1" applyAlignment="1">
      <alignment horizontal="right" vertical="center" wrapText="1"/>
    </xf>
    <xf numFmtId="1" fontId="80" fillId="0" borderId="10" xfId="39" applyNumberFormat="1" applyFont="1" applyBorder="1" applyAlignment="1">
      <alignment horizontal="right" vertical="center" wrapText="1"/>
    </xf>
    <xf numFmtId="0" fontId="19" fillId="0" borderId="0" xfId="0" applyFont="1" applyAlignment="1">
      <alignment horizontal="right" vertical="center" wrapText="1"/>
    </xf>
    <xf numFmtId="10" fontId="19" fillId="0" borderId="0" xfId="39" applyNumberFormat="1" applyFont="1" applyFill="1" applyBorder="1" applyAlignment="1">
      <alignment vertical="center" wrapText="1"/>
    </xf>
    <xf numFmtId="10" fontId="19" fillId="0" borderId="10" xfId="39" applyNumberFormat="1" applyFont="1" applyFill="1" applyBorder="1" applyAlignment="1">
      <alignment vertical="center" wrapText="1"/>
    </xf>
    <xf numFmtId="0" fontId="30" fillId="0" borderId="15" xfId="0" applyNumberFormat="1" applyFont="1" applyBorder="1" applyAlignment="1">
      <alignment horizontal="center" vertical="center" wrapText="1"/>
    </xf>
    <xf numFmtId="10" fontId="19" fillId="0" borderId="10" xfId="39" applyNumberFormat="1" applyFont="1" applyBorder="1" applyAlignment="1">
      <alignment horizontal="center" vertical="center" wrapText="1"/>
    </xf>
    <xf numFmtId="0" fontId="19" fillId="0" borderId="10" xfId="0" applyFont="1" applyFill="1" applyBorder="1" applyAlignment="1">
      <alignment vertical="center" wrapText="1"/>
    </xf>
    <xf numFmtId="0" fontId="30" fillId="0" borderId="0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180" fontId="25" fillId="0" borderId="0" xfId="0" applyNumberFormat="1" applyFont="1" applyAlignment="1">
      <alignment horizontal="right" vertical="center" wrapText="1"/>
    </xf>
    <xf numFmtId="0" fontId="25" fillId="0" borderId="0" xfId="0" applyFont="1" applyAlignment="1">
      <alignment vertical="center" wrapText="1"/>
    </xf>
    <xf numFmtId="1" fontId="25" fillId="0" borderId="0" xfId="0" applyNumberFormat="1" applyFont="1" applyAlignment="1">
      <alignment horizontal="center" vertical="center" wrapText="1"/>
    </xf>
    <xf numFmtId="178" fontId="21" fillId="0" borderId="0" xfId="39" applyNumberFormat="1" applyFont="1" applyAlignment="1">
      <alignment vertical="center" wrapText="1"/>
    </xf>
    <xf numFmtId="0" fontId="21" fillId="22" borderId="0" xfId="0" applyFont="1" applyFill="1" applyAlignment="1">
      <alignment vertical="center" wrapText="1"/>
    </xf>
    <xf numFmtId="178" fontId="21" fillId="22" borderId="0" xfId="39" applyNumberFormat="1" applyFont="1" applyFill="1" applyAlignment="1">
      <alignment vertical="center" wrapText="1"/>
    </xf>
    <xf numFmtId="9" fontId="19" fillId="0" borderId="0" xfId="39" applyFont="1" applyAlignment="1">
      <alignment vertical="center" wrapText="1"/>
    </xf>
    <xf numFmtId="10" fontId="19" fillId="0" borderId="0" xfId="0" applyNumberFormat="1" applyFont="1" applyAlignment="1">
      <alignment vertical="center" wrapText="1"/>
    </xf>
    <xf numFmtId="1" fontId="19" fillId="0" borderId="10" xfId="0" applyNumberFormat="1" applyFont="1" applyBorder="1" applyAlignment="1">
      <alignment horizontal="right" vertical="center" wrapText="1"/>
    </xf>
    <xf numFmtId="1" fontId="19" fillId="0" borderId="11" xfId="0" applyNumberFormat="1" applyFont="1" applyBorder="1" applyAlignment="1">
      <alignment horizontal="right" vertical="center" wrapText="1"/>
    </xf>
    <xf numFmtId="10" fontId="21" fillId="0" borderId="10" xfId="39" applyNumberFormat="1" applyFont="1" applyBorder="1" applyAlignment="1">
      <alignment horizontal="right" vertical="center" wrapText="1"/>
    </xf>
    <xf numFmtId="176" fontId="21" fillId="0" borderId="10" xfId="0" applyNumberFormat="1" applyFont="1" applyBorder="1" applyAlignment="1">
      <alignment horizontal="center" vertical="center" wrapText="1"/>
    </xf>
    <xf numFmtId="10" fontId="21" fillId="0" borderId="10" xfId="39" applyNumberFormat="1" applyFont="1" applyBorder="1" applyAlignment="1">
      <alignment horizontal="center" vertical="center" wrapText="1"/>
    </xf>
    <xf numFmtId="1" fontId="21" fillId="0" borderId="10" xfId="39" applyNumberFormat="1" applyFont="1" applyBorder="1" applyAlignment="1">
      <alignment horizontal="center" vertical="center" wrapText="1"/>
    </xf>
    <xf numFmtId="10" fontId="21" fillId="0" borderId="10" xfId="0" applyNumberFormat="1" applyFont="1" applyBorder="1" applyAlignment="1">
      <alignment horizontal="center" vertical="center" wrapText="1"/>
    </xf>
    <xf numFmtId="10" fontId="21" fillId="0" borderId="13" xfId="39" applyNumberFormat="1" applyFont="1" applyBorder="1" applyAlignment="1">
      <alignment horizontal="center" vertical="center" wrapText="1"/>
    </xf>
    <xf numFmtId="1" fontId="21" fillId="0" borderId="11" xfId="0" applyNumberFormat="1" applyFont="1" applyBorder="1" applyAlignment="1">
      <alignment horizontal="center" vertical="center" wrapText="1"/>
    </xf>
    <xf numFmtId="10" fontId="21" fillId="0" borderId="0" xfId="39" applyNumberFormat="1" applyFont="1" applyAlignment="1">
      <alignment vertical="center" wrapText="1"/>
    </xf>
    <xf numFmtId="1" fontId="21" fillId="0" borderId="10" xfId="0" applyNumberFormat="1" applyFont="1" applyBorder="1" applyAlignment="1">
      <alignment horizontal="right" vertical="center" wrapText="1"/>
    </xf>
    <xf numFmtId="10" fontId="21" fillId="0" borderId="10" xfId="39" applyNumberFormat="1" applyFont="1" applyBorder="1" applyAlignment="1">
      <alignment vertical="center" wrapText="1"/>
    </xf>
    <xf numFmtId="10" fontId="21" fillId="0" borderId="10" xfId="0" applyNumberFormat="1" applyFont="1" applyBorder="1" applyAlignment="1">
      <alignment vertical="center" wrapText="1"/>
    </xf>
    <xf numFmtId="176" fontId="21" fillId="0" borderId="10" xfId="0" applyNumberFormat="1" applyFont="1" applyBorder="1" applyAlignment="1">
      <alignment horizontal="right" vertical="center" wrapText="1"/>
    </xf>
    <xf numFmtId="9" fontId="21" fillId="0" borderId="10" xfId="39" applyFont="1" applyBorder="1" applyAlignment="1">
      <alignment horizontal="right" vertical="center" wrapText="1"/>
    </xf>
    <xf numFmtId="1" fontId="21" fillId="0" borderId="12" xfId="0" applyNumberFormat="1" applyFont="1" applyBorder="1" applyAlignment="1">
      <alignment horizontal="right" vertical="center" wrapText="1"/>
    </xf>
    <xf numFmtId="176" fontId="21" fillId="0" borderId="10" xfId="39" applyNumberFormat="1" applyFont="1" applyBorder="1" applyAlignment="1">
      <alignment horizontal="right" vertical="center" wrapText="1"/>
    </xf>
    <xf numFmtId="1" fontId="17" fillId="0" borderId="10" xfId="0" applyNumberFormat="1" applyFont="1" applyFill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right" vertical="center" wrapText="1"/>
    </xf>
    <xf numFmtId="0" fontId="19" fillId="0" borderId="0" xfId="0" applyNumberFormat="1" applyFont="1" applyBorder="1" applyAlignment="1">
      <alignment horizontal="right" vertical="center" wrapText="1"/>
    </xf>
    <xf numFmtId="0" fontId="19" fillId="0" borderId="0" xfId="0" applyFont="1" applyBorder="1" applyAlignment="1">
      <alignment vertical="center" wrapText="1"/>
    </xf>
    <xf numFmtId="10" fontId="19" fillId="0" borderId="0" xfId="39" applyNumberFormat="1" applyFont="1" applyBorder="1" applyAlignment="1">
      <alignment vertical="center" wrapText="1"/>
    </xf>
    <xf numFmtId="10" fontId="80" fillId="0" borderId="10" xfId="39" applyNumberFormat="1" applyFont="1" applyBorder="1" applyAlignment="1">
      <alignment vertical="center" wrapText="1"/>
    </xf>
    <xf numFmtId="184" fontId="19" fillId="0" borderId="0" xfId="39" applyNumberFormat="1" applyFont="1" applyBorder="1" applyAlignment="1">
      <alignment vertical="center" wrapText="1"/>
    </xf>
    <xf numFmtId="9" fontId="25" fillId="0" borderId="0" xfId="39" applyFont="1" applyAlignment="1">
      <alignment vertical="center" wrapText="1"/>
    </xf>
    <xf numFmtId="1" fontId="17" fillId="22" borderId="10" xfId="0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10" fontId="17" fillId="0" borderId="10" xfId="39" applyNumberFormat="1" applyFont="1" applyFill="1" applyBorder="1" applyAlignment="1">
      <alignment horizontal="center" vertical="center" wrapText="1"/>
    </xf>
    <xf numFmtId="176" fontId="21" fillId="0" borderId="10" xfId="0" applyNumberFormat="1" applyFont="1" applyBorder="1" applyAlignment="1">
      <alignment vertical="center" wrapText="1"/>
    </xf>
    <xf numFmtId="1" fontId="80" fillId="0" borderId="10" xfId="0" applyNumberFormat="1" applyFont="1" applyBorder="1" applyAlignment="1">
      <alignment vertical="center" wrapText="1"/>
    </xf>
    <xf numFmtId="1" fontId="23" fillId="0" borderId="10" xfId="0" applyNumberFormat="1" applyFont="1" applyFill="1" applyBorder="1" applyAlignment="1">
      <alignment horizontal="center" vertical="center" wrapText="1"/>
    </xf>
    <xf numFmtId="0" fontId="57" fillId="0" borderId="10" xfId="0" applyFont="1" applyFill="1" applyBorder="1" applyAlignment="1">
      <alignment horizontal="center" vertical="center"/>
    </xf>
    <xf numFmtId="1" fontId="57" fillId="0" borderId="10" xfId="0" applyNumberFormat="1" applyFont="1" applyFill="1" applyBorder="1" applyAlignment="1">
      <alignment horizontal="center" vertical="center"/>
    </xf>
    <xf numFmtId="176" fontId="19" fillId="0" borderId="0" xfId="0" applyNumberFormat="1" applyFont="1" applyAlignment="1">
      <alignment horizontal="center" vertical="center"/>
    </xf>
    <xf numFmtId="10" fontId="25" fillId="0" borderId="0" xfId="39" applyNumberFormat="1" applyFont="1" applyAlignment="1">
      <alignment horizontal="center" vertical="center" wrapText="1"/>
    </xf>
    <xf numFmtId="9" fontId="19" fillId="0" borderId="10" xfId="39" applyNumberFormat="1" applyFont="1" applyBorder="1" applyAlignment="1">
      <alignment vertical="center" wrapText="1"/>
    </xf>
    <xf numFmtId="9" fontId="19" fillId="0" borderId="10" xfId="39" applyFont="1" applyBorder="1" applyAlignment="1">
      <alignment vertical="center" wrapText="1"/>
    </xf>
    <xf numFmtId="9" fontId="19" fillId="0" borderId="10" xfId="39" applyFont="1" applyBorder="1" applyAlignment="1">
      <alignment horizontal="center" vertical="center" wrapText="1"/>
    </xf>
    <xf numFmtId="10" fontId="80" fillId="0" borderId="10" xfId="0" applyNumberFormat="1" applyFont="1" applyBorder="1" applyAlignment="1">
      <alignment horizontal="right" vertical="center" wrapText="1"/>
    </xf>
    <xf numFmtId="176" fontId="80" fillId="0" borderId="10" xfId="0" applyNumberFormat="1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1" fontId="17" fillId="0" borderId="10" xfId="39" applyNumberFormat="1" applyFont="1" applyFill="1" applyBorder="1" applyAlignment="1">
      <alignment horizontal="center" vertical="center" wrapText="1"/>
    </xf>
    <xf numFmtId="176" fontId="80" fillId="0" borderId="10" xfId="0" applyNumberFormat="1" applyFont="1" applyBorder="1" applyAlignment="1">
      <alignment horizontal="center" vertical="center"/>
    </xf>
    <xf numFmtId="0" fontId="80" fillId="0" borderId="10" xfId="0" applyFont="1" applyBorder="1" applyAlignment="1">
      <alignment horizontal="center" vertical="center" wrapText="1"/>
    </xf>
    <xf numFmtId="1" fontId="17" fillId="0" borderId="0" xfId="0" applyNumberFormat="1" applyFont="1" applyFill="1" applyAlignment="1">
      <alignment horizontal="center" vertical="center" wrapText="1"/>
    </xf>
    <xf numFmtId="0" fontId="58" fillId="0" borderId="0" xfId="0" applyFont="1" applyAlignment="1">
      <alignment vertical="center" wrapText="1"/>
    </xf>
    <xf numFmtId="0" fontId="58" fillId="0" borderId="0" xfId="0" applyFont="1" applyAlignment="1">
      <alignment horizontal="center" vertical="center" wrapText="1"/>
    </xf>
    <xf numFmtId="1" fontId="17" fillId="0" borderId="10" xfId="0" applyNumberFormat="1" applyFont="1" applyBorder="1" applyAlignment="1">
      <alignment horizontal="center" vertical="center" wrapText="1"/>
    </xf>
    <xf numFmtId="9" fontId="17" fillId="0" borderId="10" xfId="39" applyFont="1" applyBorder="1" applyAlignment="1">
      <alignment horizontal="center" vertical="center" wrapText="1"/>
    </xf>
    <xf numFmtId="1" fontId="17" fillId="0" borderId="10" xfId="39" applyNumberFormat="1" applyFont="1" applyBorder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76" fontId="80" fillId="0" borderId="10" xfId="0" applyNumberFormat="1" applyFont="1" applyBorder="1" applyAlignment="1">
      <alignment vertical="center" wrapText="1"/>
    </xf>
    <xf numFmtId="176" fontId="80" fillId="0" borderId="10" xfId="0" applyNumberFormat="1" applyFont="1" applyBorder="1" applyAlignment="1">
      <alignment horizontal="right" vertical="center" wrapText="1"/>
    </xf>
    <xf numFmtId="176" fontId="80" fillId="0" borderId="10" xfId="0" applyNumberFormat="1" applyFont="1" applyFill="1" applyBorder="1" applyAlignment="1">
      <alignment horizontal="right" vertical="center" wrapText="1"/>
    </xf>
    <xf numFmtId="2" fontId="19" fillId="0" borderId="0" xfId="0" applyNumberFormat="1" applyFont="1" applyAlignment="1">
      <alignment vertical="center" wrapText="1"/>
    </xf>
    <xf numFmtId="1" fontId="80" fillId="0" borderId="10" xfId="0" applyNumberFormat="1" applyFont="1" applyBorder="1" applyAlignment="1">
      <alignment vertical="center"/>
    </xf>
    <xf numFmtId="178" fontId="80" fillId="0" borderId="10" xfId="39" applyNumberFormat="1" applyFont="1" applyBorder="1" applyAlignment="1">
      <alignment horizontal="center" vertical="center" wrapText="1"/>
    </xf>
    <xf numFmtId="178" fontId="80" fillId="0" borderId="10" xfId="39" applyNumberFormat="1" applyFont="1" applyBorder="1" applyAlignment="1">
      <alignment vertical="center" wrapText="1"/>
    </xf>
    <xf numFmtId="176" fontId="80" fillId="0" borderId="10" xfId="39" applyNumberFormat="1" applyFont="1" applyBorder="1" applyAlignment="1">
      <alignment horizontal="center" vertical="center" wrapText="1"/>
    </xf>
    <xf numFmtId="176" fontId="80" fillId="0" borderId="10" xfId="0" applyNumberFormat="1" applyFont="1" applyFill="1" applyBorder="1" applyAlignment="1">
      <alignment horizontal="center" vertical="center" wrapText="1"/>
    </xf>
    <xf numFmtId="1" fontId="80" fillId="0" borderId="10" xfId="39" applyNumberFormat="1" applyFont="1" applyBorder="1" applyAlignment="1">
      <alignment vertical="center" wrapText="1"/>
    </xf>
    <xf numFmtId="10" fontId="80" fillId="0" borderId="10" xfId="39" applyNumberFormat="1" applyFont="1" applyFill="1" applyBorder="1" applyAlignment="1">
      <alignment horizontal="center" vertical="center" wrapText="1"/>
    </xf>
    <xf numFmtId="178" fontId="80" fillId="0" borderId="10" xfId="0" applyNumberFormat="1" applyFont="1" applyBorder="1" applyAlignment="1">
      <alignment horizontal="center" vertical="center" wrapText="1"/>
    </xf>
    <xf numFmtId="0" fontId="80" fillId="0" borderId="10" xfId="0" applyFont="1" applyBorder="1" applyAlignment="1">
      <alignment vertical="center" wrapText="1"/>
    </xf>
    <xf numFmtId="176" fontId="80" fillId="0" borderId="10" xfId="39" applyNumberFormat="1" applyFont="1" applyBorder="1" applyAlignment="1">
      <alignment horizontal="right" vertical="center" wrapText="1"/>
    </xf>
    <xf numFmtId="1" fontId="80" fillId="0" borderId="10" xfId="0" applyNumberFormat="1" applyFont="1" applyBorder="1" applyAlignment="1">
      <alignment horizontal="center" vertical="center" wrapText="1"/>
    </xf>
    <xf numFmtId="0" fontId="59" fillId="0" borderId="0" xfId="0" applyFont="1" applyAlignment="1">
      <alignment vertical="center" wrapText="1"/>
    </xf>
    <xf numFmtId="176" fontId="17" fillId="0" borderId="10" xfId="0" applyNumberFormat="1" applyFont="1" applyBorder="1" applyAlignment="1">
      <alignment horizontal="center" vertical="center" wrapText="1"/>
    </xf>
    <xf numFmtId="1" fontId="80" fillId="0" borderId="10" xfId="0" applyNumberFormat="1" applyFont="1" applyBorder="1" applyAlignment="1">
      <alignment horizontal="center" vertical="center"/>
    </xf>
    <xf numFmtId="183" fontId="58" fillId="0" borderId="0" xfId="0" applyNumberFormat="1" applyFont="1" applyAlignment="1">
      <alignment vertical="center" wrapText="1"/>
    </xf>
    <xf numFmtId="182" fontId="58" fillId="0" borderId="0" xfId="0" applyNumberFormat="1" applyFont="1" applyAlignment="1">
      <alignment vertical="center" wrapText="1"/>
    </xf>
    <xf numFmtId="176" fontId="23" fillId="0" borderId="10" xfId="0" applyNumberFormat="1" applyFont="1" applyFill="1" applyBorder="1" applyAlignment="1">
      <alignment horizontal="center" vertical="center"/>
    </xf>
    <xf numFmtId="178" fontId="19" fillId="0" borderId="10" xfId="39" applyNumberFormat="1" applyFont="1" applyFill="1" applyBorder="1" applyAlignment="1">
      <alignment horizontal="center" vertical="center" wrapText="1"/>
    </xf>
    <xf numFmtId="178" fontId="23" fillId="0" borderId="10" xfId="0" applyNumberFormat="1" applyFont="1" applyFill="1" applyBorder="1" applyAlignment="1">
      <alignment horizontal="center" vertical="center" wrapText="1"/>
    </xf>
    <xf numFmtId="178" fontId="23" fillId="0" borderId="10" xfId="39" applyNumberFormat="1" applyFont="1" applyFill="1" applyBorder="1" applyAlignment="1">
      <alignment horizontal="center" vertical="center" wrapText="1"/>
    </xf>
    <xf numFmtId="1" fontId="17" fillId="0" borderId="10" xfId="0" applyNumberFormat="1" applyFont="1" applyFill="1" applyBorder="1" applyAlignment="1">
      <alignment horizontal="center" vertical="center"/>
    </xf>
    <xf numFmtId="176" fontId="17" fillId="0" borderId="0" xfId="0" applyNumberFormat="1" applyFont="1" applyBorder="1" applyAlignment="1">
      <alignment horizontal="left" vertical="center" wrapText="1"/>
    </xf>
    <xf numFmtId="176" fontId="19" fillId="0" borderId="10" xfId="0" applyNumberFormat="1" applyFont="1" applyBorder="1" applyAlignment="1">
      <alignment horizontal="center" vertical="center" wrapText="1"/>
    </xf>
    <xf numFmtId="1" fontId="19" fillId="0" borderId="10" xfId="39" applyNumberFormat="1" applyFont="1" applyBorder="1" applyAlignment="1">
      <alignment horizontal="center" vertical="center" wrapText="1"/>
    </xf>
    <xf numFmtId="178" fontId="19" fillId="0" borderId="10" xfId="39" applyNumberFormat="1" applyFont="1" applyFill="1" applyBorder="1" applyAlignment="1">
      <alignment horizontal="right" vertical="center" wrapText="1"/>
    </xf>
    <xf numFmtId="176" fontId="17" fillId="0" borderId="10" xfId="0" applyNumberFormat="1" applyFont="1" applyFill="1" applyBorder="1" applyAlignment="1">
      <alignment horizontal="center" vertical="center" wrapText="1"/>
    </xf>
    <xf numFmtId="1" fontId="58" fillId="0" borderId="0" xfId="0" applyNumberFormat="1" applyFont="1" applyAlignment="1">
      <alignment vertical="center" wrapText="1"/>
    </xf>
    <xf numFmtId="177" fontId="58" fillId="0" borderId="0" xfId="0" applyNumberFormat="1" applyFont="1" applyAlignment="1">
      <alignment vertical="center" wrapText="1"/>
    </xf>
    <xf numFmtId="0" fontId="58" fillId="0" borderId="0" xfId="0" applyFont="1" applyFill="1" applyAlignment="1">
      <alignment vertical="center" wrapText="1"/>
    </xf>
    <xf numFmtId="1" fontId="58" fillId="0" borderId="0" xfId="0" applyNumberFormat="1" applyFont="1" applyFill="1" applyAlignment="1">
      <alignment vertical="center" wrapText="1"/>
    </xf>
    <xf numFmtId="176" fontId="58" fillId="0" borderId="0" xfId="0" applyNumberFormat="1" applyFont="1" applyFill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0" xfId="39" applyNumberFormat="1" applyFont="1" applyBorder="1" applyAlignment="1">
      <alignment horizontal="right" vertical="center" wrapText="1"/>
    </xf>
    <xf numFmtId="178" fontId="57" fillId="0" borderId="10" xfId="39" applyNumberFormat="1" applyFont="1" applyFill="1" applyBorder="1" applyAlignment="1">
      <alignment horizontal="center" vertical="center"/>
    </xf>
    <xf numFmtId="177" fontId="25" fillId="0" borderId="0" xfId="0" applyNumberFormat="1" applyFont="1" applyAlignment="1">
      <alignment vertical="center" wrapText="1"/>
    </xf>
    <xf numFmtId="176" fontId="19" fillId="0" borderId="0" xfId="0" applyNumberFormat="1" applyFont="1" applyBorder="1" applyAlignment="1">
      <alignment vertical="center" wrapText="1"/>
    </xf>
    <xf numFmtId="1" fontId="19" fillId="0" borderId="0" xfId="0" applyNumberFormat="1" applyFont="1" applyBorder="1" applyAlignment="1">
      <alignment vertical="center" wrapText="1"/>
    </xf>
    <xf numFmtId="10" fontId="19" fillId="0" borderId="0" xfId="0" applyNumberFormat="1" applyFont="1" applyBorder="1" applyAlignment="1">
      <alignment vertical="center" wrapText="1"/>
    </xf>
    <xf numFmtId="9" fontId="19" fillId="0" borderId="0" xfId="39" applyFont="1" applyBorder="1" applyAlignment="1">
      <alignment vertical="center" wrapText="1"/>
    </xf>
    <xf numFmtId="176" fontId="32" fillId="0" borderId="0" xfId="0" applyNumberFormat="1" applyFont="1" applyBorder="1" applyAlignment="1">
      <alignment vertical="center" wrapText="1"/>
    </xf>
    <xf numFmtId="178" fontId="19" fillId="0" borderId="0" xfId="39" applyNumberFormat="1" applyFont="1" applyBorder="1" applyAlignment="1">
      <alignment vertical="center" wrapText="1"/>
    </xf>
    <xf numFmtId="185" fontId="21" fillId="0" borderId="0" xfId="0" applyNumberFormat="1" applyFont="1" applyBorder="1" applyAlignment="1">
      <alignment vertical="center" wrapText="1"/>
    </xf>
    <xf numFmtId="0" fontId="25" fillId="0" borderId="10" xfId="0" applyFont="1" applyBorder="1" applyAlignment="1">
      <alignment horizontal="center" vertical="center" wrapText="1"/>
    </xf>
    <xf numFmtId="2" fontId="21" fillId="0" borderId="10" xfId="0" applyNumberFormat="1" applyFont="1" applyBorder="1" applyAlignment="1">
      <alignment horizontal="right" vertical="center" wrapText="1"/>
    </xf>
    <xf numFmtId="2" fontId="21" fillId="0" borderId="10" xfId="0" applyNumberFormat="1" applyFont="1" applyBorder="1" applyAlignment="1">
      <alignment vertical="center" wrapText="1"/>
    </xf>
    <xf numFmtId="10" fontId="21" fillId="0" borderId="10" xfId="39" applyNumberFormat="1" applyFont="1" applyFill="1" applyBorder="1" applyAlignment="1">
      <alignment horizontal="right" vertical="center" wrapText="1"/>
    </xf>
    <xf numFmtId="2" fontId="21" fillId="0" borderId="11" xfId="0" applyNumberFormat="1" applyFont="1" applyBorder="1" applyAlignment="1">
      <alignment horizontal="right" vertical="center" wrapText="1"/>
    </xf>
    <xf numFmtId="2" fontId="21" fillId="0" borderId="10" xfId="0" applyNumberFormat="1" applyFont="1" applyBorder="1" applyAlignment="1">
      <alignment horizontal="right" vertical="center"/>
    </xf>
    <xf numFmtId="0" fontId="19" fillId="0" borderId="0" xfId="0" applyFont="1" applyFill="1" applyAlignment="1">
      <alignment vertical="center" wrapText="1"/>
    </xf>
    <xf numFmtId="0" fontId="19" fillId="0" borderId="10" xfId="0" applyFont="1" applyFill="1" applyBorder="1" applyAlignment="1">
      <alignment horizontal="left" vertical="center" wrapText="1"/>
    </xf>
    <xf numFmtId="176" fontId="19" fillId="0" borderId="10" xfId="0" applyNumberFormat="1" applyFont="1" applyFill="1" applyBorder="1" applyAlignment="1">
      <alignment horizontal="center" vertical="center" wrapText="1"/>
    </xf>
    <xf numFmtId="176" fontId="19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60" fillId="19" borderId="0" xfId="0" applyFont="1" applyFill="1" applyBorder="1" applyAlignment="1">
      <alignment horizontal="left" vertical="center" wrapText="1"/>
    </xf>
    <xf numFmtId="186" fontId="80" fillId="0" borderId="0" xfId="0" applyNumberFormat="1" applyFont="1"/>
    <xf numFmtId="10" fontId="80" fillId="0" borderId="12" xfId="39" applyNumberFormat="1" applyFont="1" applyBorder="1" applyAlignment="1">
      <alignment horizontal="right" vertical="center" wrapText="1"/>
    </xf>
    <xf numFmtId="176" fontId="19" fillId="0" borderId="0" xfId="0" applyNumberFormat="1" applyFont="1" applyAlignment="1">
      <alignment vertical="center" wrapText="1"/>
    </xf>
    <xf numFmtId="0" fontId="61" fillId="0" borderId="0" xfId="0" applyFont="1" applyAlignment="1">
      <alignment vertical="center" wrapText="1"/>
    </xf>
    <xf numFmtId="176" fontId="61" fillId="0" borderId="0" xfId="0" applyNumberFormat="1" applyFont="1" applyAlignment="1">
      <alignment vertical="center" wrapText="1"/>
    </xf>
    <xf numFmtId="0" fontId="61" fillId="0" borderId="0" xfId="0" applyFont="1" applyAlignment="1">
      <alignment horizontal="center" vertical="center" wrapText="1"/>
    </xf>
    <xf numFmtId="10" fontId="61" fillId="0" borderId="0" xfId="39" applyNumberFormat="1" applyFont="1" applyAlignment="1">
      <alignment vertical="center" wrapText="1"/>
    </xf>
    <xf numFmtId="0" fontId="61" fillId="0" borderId="0" xfId="0" applyFont="1" applyFill="1" applyAlignment="1">
      <alignment vertical="center" wrapText="1"/>
    </xf>
    <xf numFmtId="10" fontId="61" fillId="0" borderId="0" xfId="39" applyNumberFormat="1" applyFont="1" applyFill="1" applyAlignment="1">
      <alignment vertical="center" wrapText="1"/>
    </xf>
    <xf numFmtId="0" fontId="61" fillId="0" borderId="0" xfId="0" applyFont="1" applyBorder="1" applyAlignment="1">
      <alignment vertical="center" wrapText="1"/>
    </xf>
    <xf numFmtId="178" fontId="61" fillId="0" borderId="0" xfId="39" applyNumberFormat="1" applyFont="1" applyAlignment="1">
      <alignment vertical="center" wrapText="1"/>
    </xf>
    <xf numFmtId="1" fontId="61" fillId="0" borderId="0" xfId="0" applyNumberFormat="1" applyFont="1" applyAlignment="1">
      <alignment horizontal="center" vertical="center" wrapText="1"/>
    </xf>
    <xf numFmtId="9" fontId="61" fillId="0" borderId="0" xfId="39" applyFont="1" applyAlignment="1">
      <alignment vertical="center" wrapText="1"/>
    </xf>
    <xf numFmtId="1" fontId="61" fillId="0" borderId="0" xfId="0" applyNumberFormat="1" applyFont="1" applyFill="1" applyAlignment="1">
      <alignment horizontal="center" vertical="center" wrapText="1"/>
    </xf>
    <xf numFmtId="9" fontId="61" fillId="0" borderId="0" xfId="39" applyFont="1" applyFill="1" applyAlignment="1">
      <alignment vertical="center" wrapText="1"/>
    </xf>
    <xf numFmtId="179" fontId="61" fillId="0" borderId="0" xfId="0" applyNumberFormat="1" applyFont="1" applyAlignment="1">
      <alignment vertical="center" wrapText="1"/>
    </xf>
    <xf numFmtId="1" fontId="84" fillId="0" borderId="10" xfId="0" applyNumberFormat="1" applyFont="1" applyBorder="1" applyAlignment="1">
      <alignment vertical="center" wrapText="1"/>
    </xf>
    <xf numFmtId="176" fontId="84" fillId="0" borderId="10" xfId="0" applyNumberFormat="1" applyFont="1" applyBorder="1" applyAlignment="1">
      <alignment vertical="center" wrapText="1"/>
    </xf>
    <xf numFmtId="9" fontId="21" fillId="0" borderId="10" xfId="39" applyNumberFormat="1" applyFont="1" applyBorder="1" applyAlignment="1">
      <alignment horizontal="right" vertical="center" wrapText="1"/>
    </xf>
    <xf numFmtId="2" fontId="84" fillId="0" borderId="10" xfId="0" applyNumberFormat="1" applyFont="1" applyBorder="1" applyAlignment="1">
      <alignment vertical="center" wrapText="1"/>
    </xf>
    <xf numFmtId="2" fontId="84" fillId="0" borderId="10" xfId="0" applyNumberFormat="1" applyFont="1" applyBorder="1" applyAlignment="1">
      <alignment horizontal="right" vertical="center" wrapText="1"/>
    </xf>
    <xf numFmtId="178" fontId="84" fillId="0" borderId="10" xfId="39" applyNumberFormat="1" applyFont="1" applyBorder="1" applyAlignment="1">
      <alignment horizontal="right" vertical="center" wrapText="1"/>
    </xf>
    <xf numFmtId="2" fontId="84" fillId="0" borderId="11" xfId="0" applyNumberFormat="1" applyFont="1" applyBorder="1" applyAlignment="1">
      <alignment vertical="center" wrapText="1"/>
    </xf>
    <xf numFmtId="2" fontId="84" fillId="0" borderId="11" xfId="0" applyNumberFormat="1" applyFont="1" applyBorder="1" applyAlignment="1">
      <alignment horizontal="right" vertical="center" wrapText="1"/>
    </xf>
    <xf numFmtId="10" fontId="84" fillId="0" borderId="10" xfId="39" applyNumberFormat="1" applyFont="1" applyFill="1" applyBorder="1" applyAlignment="1">
      <alignment horizontal="right" vertical="center" wrapText="1"/>
    </xf>
    <xf numFmtId="177" fontId="84" fillId="0" borderId="10" xfId="0" applyNumberFormat="1" applyFont="1" applyBorder="1" applyAlignment="1">
      <alignment horizontal="right" vertical="center" wrapText="1"/>
    </xf>
    <xf numFmtId="10" fontId="84" fillId="0" borderId="10" xfId="39" applyNumberFormat="1" applyFont="1" applyBorder="1" applyAlignment="1">
      <alignment horizontal="right" vertical="center" wrapText="1"/>
    </xf>
    <xf numFmtId="0" fontId="85" fillId="23" borderId="0" xfId="0" applyFont="1" applyFill="1" applyAlignment="1">
      <alignment horizontal="center" vertical="center" wrapText="1"/>
    </xf>
    <xf numFmtId="0" fontId="63" fillId="0" borderId="11" xfId="0" applyFont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0" xfId="0" applyFont="1" applyFill="1" applyBorder="1" applyAlignment="1">
      <alignment horizontal="center" vertical="center" wrapText="1"/>
    </xf>
    <xf numFmtId="0" fontId="63" fillId="0" borderId="11" xfId="0" applyFont="1" applyFill="1" applyBorder="1" applyAlignment="1">
      <alignment horizontal="center" vertical="center" wrapText="1"/>
    </xf>
    <xf numFmtId="0" fontId="63" fillId="0" borderId="18" xfId="0" applyFont="1" applyFill="1" applyBorder="1" applyAlignment="1">
      <alignment horizontal="center" vertical="center" wrapText="1"/>
    </xf>
    <xf numFmtId="181" fontId="63" fillId="0" borderId="13" xfId="0" applyNumberFormat="1" applyFont="1" applyFill="1" applyBorder="1" applyAlignment="1">
      <alignment horizontal="center" vertical="center" wrapText="1"/>
    </xf>
    <xf numFmtId="1" fontId="63" fillId="0" borderId="17" xfId="0" applyNumberFormat="1" applyFont="1" applyFill="1" applyBorder="1" applyAlignment="1">
      <alignment vertical="center" wrapText="1"/>
    </xf>
    <xf numFmtId="0" fontId="63" fillId="0" borderId="10" xfId="0" applyFont="1" applyBorder="1" applyAlignment="1">
      <alignment horizontal="center" vertical="center" wrapText="1"/>
    </xf>
    <xf numFmtId="1" fontId="63" fillId="0" borderId="19" xfId="0" applyNumberFormat="1" applyFont="1" applyFill="1" applyBorder="1" applyAlignment="1">
      <alignment vertical="center" wrapText="1"/>
    </xf>
    <xf numFmtId="0" fontId="64" fillId="0" borderId="20" xfId="0" applyFont="1" applyFill="1" applyBorder="1" applyAlignment="1">
      <alignment vertical="center" wrapText="1"/>
    </xf>
    <xf numFmtId="0" fontId="64" fillId="0" borderId="21" xfId="0" applyFont="1" applyFill="1" applyBorder="1" applyAlignment="1">
      <alignment vertical="center" wrapText="1"/>
    </xf>
    <xf numFmtId="0" fontId="64" fillId="0" borderId="22" xfId="0" applyFont="1" applyFill="1" applyBorder="1" applyAlignment="1">
      <alignment vertical="center" wrapText="1"/>
    </xf>
    <xf numFmtId="181" fontId="64" fillId="0" borderId="23" xfId="0" applyNumberFormat="1" applyFont="1" applyFill="1" applyBorder="1" applyAlignment="1">
      <alignment vertical="center" wrapText="1"/>
    </xf>
    <xf numFmtId="0" fontId="64" fillId="0" borderId="24" xfId="0" applyFont="1" applyFill="1" applyBorder="1" applyAlignment="1">
      <alignment vertical="center" wrapText="1"/>
    </xf>
    <xf numFmtId="0" fontId="64" fillId="0" borderId="23" xfId="0" applyFont="1" applyFill="1" applyBorder="1" applyAlignment="1">
      <alignment vertical="center" wrapText="1"/>
    </xf>
    <xf numFmtId="1" fontId="63" fillId="0" borderId="0" xfId="0" applyNumberFormat="1" applyFont="1" applyFill="1" applyAlignment="1">
      <alignment vertical="center" wrapText="1"/>
    </xf>
    <xf numFmtId="0" fontId="85" fillId="23" borderId="11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1" fontId="63" fillId="0" borderId="10" xfId="0" applyNumberFormat="1" applyFont="1" applyFill="1" applyBorder="1" applyAlignment="1">
      <alignment horizontal="center" vertical="center" wrapText="1"/>
    </xf>
    <xf numFmtId="0" fontId="63" fillId="0" borderId="0" xfId="0" applyFont="1" applyBorder="1" applyAlignment="1">
      <alignment horizontal="center" vertical="center" wrapText="1"/>
    </xf>
    <xf numFmtId="1" fontId="63" fillId="0" borderId="0" xfId="0" applyNumberFormat="1" applyFont="1" applyFill="1" applyBorder="1" applyAlignment="1">
      <alignment vertical="center" wrapText="1"/>
    </xf>
    <xf numFmtId="57" fontId="65" fillId="0" borderId="0" xfId="0" applyNumberFormat="1" applyFont="1" applyAlignment="1">
      <alignment vertical="center" wrapText="1"/>
    </xf>
    <xf numFmtId="0" fontId="63" fillId="0" borderId="0" xfId="0" applyFont="1" applyAlignment="1">
      <alignment vertical="center" wrapText="1"/>
    </xf>
    <xf numFmtId="0" fontId="63" fillId="0" borderId="0" xfId="0" applyFont="1"/>
    <xf numFmtId="1" fontId="63" fillId="0" borderId="10" xfId="0" applyNumberFormat="1" applyFont="1" applyFill="1" applyBorder="1" applyAlignment="1">
      <alignment vertical="center" wrapText="1"/>
    </xf>
    <xf numFmtId="0" fontId="63" fillId="0" borderId="25" xfId="0" applyFont="1" applyFill="1" applyBorder="1" applyAlignment="1">
      <alignment vertical="center" wrapText="1"/>
    </xf>
    <xf numFmtId="0" fontId="63" fillId="0" borderId="0" xfId="0" applyFont="1" applyAlignment="1">
      <alignment horizontal="center" vertical="center" wrapText="1"/>
    </xf>
    <xf numFmtId="9" fontId="63" fillId="0" borderId="10" xfId="39" applyFont="1" applyFill="1" applyBorder="1" applyAlignment="1">
      <alignment vertical="center" wrapText="1"/>
    </xf>
    <xf numFmtId="0" fontId="63" fillId="0" borderId="0" xfId="0" applyFont="1" applyFill="1" applyAlignment="1">
      <alignment vertical="center" wrapText="1"/>
    </xf>
    <xf numFmtId="0" fontId="63" fillId="0" borderId="0" xfId="0" applyFont="1" applyFill="1" applyAlignment="1">
      <alignment horizontal="center" vertical="center" wrapText="1"/>
    </xf>
    <xf numFmtId="1" fontId="63" fillId="0" borderId="17" xfId="0" applyNumberFormat="1" applyFont="1" applyFill="1" applyBorder="1" applyAlignment="1">
      <alignment horizontal="center" vertical="center" wrapText="1"/>
    </xf>
    <xf numFmtId="1" fontId="63" fillId="0" borderId="11" xfId="0" applyNumberFormat="1" applyFont="1" applyFill="1" applyBorder="1" applyAlignment="1">
      <alignment horizontal="center" vertical="center" wrapText="1"/>
    </xf>
    <xf numFmtId="0" fontId="63" fillId="0" borderId="25" xfId="0" applyFont="1" applyFill="1" applyBorder="1" applyAlignment="1">
      <alignment horizontal="center" vertical="center" wrapText="1"/>
    </xf>
    <xf numFmtId="1" fontId="63" fillId="0" borderId="13" xfId="0" applyNumberFormat="1" applyFont="1" applyFill="1" applyBorder="1" applyAlignment="1">
      <alignment horizontal="center" vertical="center" wrapText="1"/>
    </xf>
    <xf numFmtId="9" fontId="63" fillId="0" borderId="19" xfId="39" applyFont="1" applyFill="1" applyBorder="1" applyAlignment="1">
      <alignment vertical="center" wrapText="1"/>
    </xf>
    <xf numFmtId="1" fontId="63" fillId="0" borderId="26" xfId="0" applyNumberFormat="1" applyFont="1" applyFill="1" applyBorder="1" applyAlignment="1">
      <alignment vertical="center" wrapText="1"/>
    </xf>
    <xf numFmtId="1" fontId="63" fillId="0" borderId="12" xfId="0" applyNumberFormat="1" applyFont="1" applyFill="1" applyBorder="1" applyAlignment="1">
      <alignment vertical="center" wrapText="1"/>
    </xf>
    <xf numFmtId="1" fontId="63" fillId="0" borderId="11" xfId="0" applyNumberFormat="1" applyFont="1" applyFill="1" applyBorder="1" applyAlignment="1">
      <alignment vertical="center" wrapText="1"/>
    </xf>
    <xf numFmtId="0" fontId="63" fillId="0" borderId="10" xfId="0" applyFont="1" applyFill="1" applyBorder="1" applyAlignment="1">
      <alignment vertical="center" wrapText="1"/>
    </xf>
    <xf numFmtId="0" fontId="63" fillId="0" borderId="27" xfId="0" applyFont="1" applyFill="1" applyBorder="1" applyAlignment="1">
      <alignment horizontal="center" vertical="center" wrapText="1"/>
    </xf>
    <xf numFmtId="181" fontId="63" fillId="0" borderId="0" xfId="0" applyNumberFormat="1" applyFont="1" applyFill="1" applyAlignment="1">
      <alignment vertical="center" wrapText="1"/>
    </xf>
    <xf numFmtId="10" fontId="80" fillId="0" borderId="11" xfId="39" applyNumberFormat="1" applyFont="1" applyBorder="1" applyAlignment="1">
      <alignment horizontal="right" vertical="center" wrapText="1"/>
    </xf>
    <xf numFmtId="1" fontId="56" fillId="0" borderId="10" xfId="0" applyNumberFormat="1" applyFont="1" applyBorder="1" applyAlignment="1">
      <alignment horizontal="center" vertical="center"/>
    </xf>
    <xf numFmtId="10" fontId="21" fillId="0" borderId="0" xfId="0" applyNumberFormat="1" applyFont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10" fontId="21" fillId="0" borderId="0" xfId="0" applyNumberFormat="1" applyFont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1" fontId="19" fillId="0" borderId="0" xfId="0" applyNumberFormat="1" applyFont="1" applyFill="1" applyBorder="1" applyAlignment="1">
      <alignment horizontal="center" vertical="center" wrapText="1"/>
    </xf>
    <xf numFmtId="9" fontId="19" fillId="0" borderId="0" xfId="39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10" fontId="21" fillId="0" borderId="0" xfId="39" applyNumberFormat="1" applyFont="1" applyBorder="1" applyAlignment="1">
      <alignment horizontal="right" vertical="center" wrapText="1"/>
    </xf>
    <xf numFmtId="176" fontId="19" fillId="0" borderId="10" xfId="0" applyNumberFormat="1" applyFont="1" applyBorder="1" applyAlignment="1">
      <alignment vertical="center" wrapText="1"/>
    </xf>
    <xf numFmtId="176" fontId="19" fillId="0" borderId="10" xfId="0" applyNumberFormat="1" applyFont="1" applyFill="1" applyBorder="1" applyAlignment="1">
      <alignment vertical="center" wrapText="1"/>
    </xf>
    <xf numFmtId="176" fontId="19" fillId="0" borderId="10" xfId="39" applyNumberFormat="1" applyFont="1" applyFill="1" applyBorder="1" applyAlignment="1">
      <alignment vertical="center" wrapText="1"/>
    </xf>
    <xf numFmtId="176" fontId="19" fillId="0" borderId="10" xfId="39" applyNumberFormat="1" applyFont="1" applyFill="1" applyBorder="1" applyAlignment="1">
      <alignment horizontal="right" vertical="center" wrapText="1"/>
    </xf>
    <xf numFmtId="176" fontId="19" fillId="0" borderId="10" xfId="0" applyNumberFormat="1" applyFont="1" applyFill="1" applyBorder="1" applyAlignment="1">
      <alignment horizontal="right" vertical="center" wrapText="1"/>
    </xf>
    <xf numFmtId="176" fontId="19" fillId="0" borderId="10" xfId="0" applyNumberFormat="1" applyFont="1" applyBorder="1" applyAlignment="1">
      <alignment horizontal="right" vertical="center" wrapText="1"/>
    </xf>
    <xf numFmtId="10" fontId="80" fillId="22" borderId="10" xfId="39" applyNumberFormat="1" applyFont="1" applyFill="1" applyBorder="1" applyAlignment="1">
      <alignment horizontal="right" vertical="center" wrapText="1"/>
    </xf>
    <xf numFmtId="10" fontId="80" fillId="22" borderId="11" xfId="39" applyNumberFormat="1" applyFont="1" applyFill="1" applyBorder="1" applyAlignment="1">
      <alignment horizontal="right" vertical="center" wrapText="1"/>
    </xf>
    <xf numFmtId="176" fontId="19" fillId="22" borderId="10" xfId="39" applyNumberFormat="1" applyFont="1" applyFill="1" applyBorder="1" applyAlignment="1">
      <alignment vertical="center" wrapText="1"/>
    </xf>
    <xf numFmtId="9" fontId="19" fillId="22" borderId="10" xfId="39" applyFont="1" applyFill="1" applyBorder="1" applyAlignment="1">
      <alignment vertical="center" wrapText="1"/>
    </xf>
    <xf numFmtId="176" fontId="19" fillId="22" borderId="10" xfId="39" applyNumberFormat="1" applyFont="1" applyFill="1" applyBorder="1" applyAlignment="1">
      <alignment horizontal="right" vertical="center" wrapText="1"/>
    </xf>
    <xf numFmtId="176" fontId="19" fillId="22" borderId="10" xfId="0" applyNumberFormat="1" applyFont="1" applyFill="1" applyBorder="1" applyAlignment="1">
      <alignment horizontal="right" vertical="center" wrapText="1"/>
    </xf>
    <xf numFmtId="10" fontId="80" fillId="0" borderId="10" xfId="0" applyNumberFormat="1" applyFont="1" applyBorder="1" applyAlignment="1">
      <alignment horizontal="center" vertical="center" wrapText="1"/>
    </xf>
    <xf numFmtId="0" fontId="61" fillId="0" borderId="0" xfId="0" applyFont="1" applyBorder="1" applyAlignment="1">
      <alignment horizontal="center" vertical="center" wrapText="1"/>
    </xf>
    <xf numFmtId="1" fontId="61" fillId="0" borderId="0" xfId="39" applyNumberFormat="1" applyFont="1" applyFill="1" applyBorder="1" applyAlignment="1">
      <alignment horizontal="center" vertical="center" wrapText="1"/>
    </xf>
    <xf numFmtId="178" fontId="61" fillId="0" borderId="0" xfId="39" applyNumberFormat="1" applyFont="1" applyFill="1" applyBorder="1" applyAlignment="1">
      <alignment vertical="center" wrapText="1"/>
    </xf>
    <xf numFmtId="0" fontId="61" fillId="0" borderId="0" xfId="0" applyFont="1" applyFill="1" applyBorder="1" applyAlignment="1">
      <alignment vertical="center" wrapText="1"/>
    </xf>
    <xf numFmtId="1" fontId="61" fillId="0" borderId="0" xfId="0" applyNumberFormat="1" applyFont="1" applyFill="1" applyBorder="1" applyAlignment="1">
      <alignment horizontal="center" vertical="center" wrapText="1"/>
    </xf>
    <xf numFmtId="0" fontId="61" fillId="0" borderId="0" xfId="0" applyFont="1" applyFill="1" applyBorder="1" applyAlignment="1">
      <alignment horizontal="center" vertical="center" wrapText="1"/>
    </xf>
    <xf numFmtId="10" fontId="61" fillId="0" borderId="0" xfId="39" applyNumberFormat="1" applyFont="1" applyFill="1" applyBorder="1" applyAlignment="1">
      <alignment vertical="center" wrapText="1"/>
    </xf>
    <xf numFmtId="0" fontId="21" fillId="22" borderId="10" xfId="0" applyFont="1" applyFill="1" applyBorder="1" applyAlignment="1">
      <alignment horizontal="center" vertical="center" wrapText="1"/>
    </xf>
    <xf numFmtId="176" fontId="80" fillId="22" borderId="10" xfId="0" applyNumberFormat="1" applyFont="1" applyFill="1" applyBorder="1" applyAlignment="1">
      <alignment horizontal="center" vertical="center" wrapText="1"/>
    </xf>
    <xf numFmtId="10" fontId="80" fillId="22" borderId="10" xfId="39" applyNumberFormat="1" applyFont="1" applyFill="1" applyBorder="1" applyAlignment="1">
      <alignment vertical="center" wrapText="1"/>
    </xf>
    <xf numFmtId="0" fontId="25" fillId="0" borderId="0" xfId="0" applyFont="1" applyBorder="1" applyAlignment="1">
      <alignment vertical="center" wrapText="1"/>
    </xf>
    <xf numFmtId="2" fontId="19" fillId="0" borderId="0" xfId="0" applyNumberFormat="1" applyFont="1" applyBorder="1" applyAlignment="1">
      <alignment vertical="center" wrapText="1"/>
    </xf>
    <xf numFmtId="1" fontId="19" fillId="0" borderId="0" xfId="0" applyNumberFormat="1" applyFont="1" applyBorder="1" applyAlignment="1">
      <alignment horizontal="center" vertical="center" wrapText="1"/>
    </xf>
    <xf numFmtId="2" fontId="19" fillId="0" borderId="0" xfId="0" applyNumberFormat="1" applyFont="1" applyBorder="1" applyAlignment="1">
      <alignment horizontal="right" vertical="center" wrapText="1"/>
    </xf>
    <xf numFmtId="0" fontId="86" fillId="0" borderId="0" xfId="0" applyFont="1" applyFill="1" applyAlignment="1">
      <alignment vertical="center"/>
    </xf>
    <xf numFmtId="180" fontId="86" fillId="0" borderId="0" xfId="0" applyNumberFormat="1" applyFont="1" applyFill="1" applyAlignment="1">
      <alignment vertical="center"/>
    </xf>
    <xf numFmtId="176" fontId="86" fillId="0" borderId="0" xfId="0" applyNumberFormat="1" applyFont="1" applyFill="1" applyAlignment="1">
      <alignment vertical="center"/>
    </xf>
    <xf numFmtId="10" fontId="86" fillId="0" borderId="0" xfId="39" applyNumberFormat="1" applyFont="1" applyFill="1" applyAlignment="1">
      <alignment vertical="center"/>
    </xf>
    <xf numFmtId="0" fontId="86" fillId="0" borderId="0" xfId="0" applyFont="1" applyFill="1" applyAlignment="1">
      <alignment vertical="center"/>
    </xf>
    <xf numFmtId="0" fontId="71" fillId="0" borderId="0" xfId="0" applyFont="1" applyFill="1" applyAlignment="1">
      <alignment horizontal="center" vertical="center" wrapText="1"/>
    </xf>
    <xf numFmtId="0" fontId="32" fillId="0" borderId="12" xfId="0" applyFont="1" applyFill="1" applyBorder="1" applyAlignment="1">
      <alignment horizontal="center" vertical="center" wrapText="1"/>
    </xf>
    <xf numFmtId="188" fontId="23" fillId="0" borderId="10" xfId="0" applyNumberFormat="1" applyFont="1" applyFill="1" applyBorder="1" applyAlignment="1">
      <alignment horizontal="right" vertical="center" wrapText="1"/>
    </xf>
    <xf numFmtId="187" fontId="23" fillId="0" borderId="10" xfId="0" applyNumberFormat="1" applyFont="1" applyFill="1" applyBorder="1" applyAlignment="1">
      <alignment horizontal="center" vertical="center" wrapText="1"/>
    </xf>
    <xf numFmtId="189" fontId="73" fillId="24" borderId="10" xfId="0" applyNumberFormat="1" applyFont="1" applyFill="1" applyBorder="1" applyAlignment="1">
      <alignment horizontal="center" vertical="center" wrapText="1"/>
    </xf>
    <xf numFmtId="189" fontId="73" fillId="0" borderId="10" xfId="0" applyNumberFormat="1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19" fillId="25" borderId="10" xfId="0" applyFont="1" applyFill="1" applyBorder="1" applyAlignment="1">
      <alignment horizontal="left" vertical="center" wrapText="1"/>
    </xf>
    <xf numFmtId="0" fontId="19" fillId="25" borderId="10" xfId="0" applyFont="1" applyFill="1" applyBorder="1" applyAlignment="1">
      <alignment vertical="center" wrapText="1"/>
    </xf>
    <xf numFmtId="57" fontId="19" fillId="25" borderId="10" xfId="0" applyNumberFormat="1" applyFont="1" applyFill="1" applyBorder="1" applyAlignment="1">
      <alignment horizontal="center" vertical="center" wrapText="1"/>
    </xf>
    <xf numFmtId="0" fontId="32" fillId="26" borderId="12" xfId="0" applyFont="1" applyFill="1" applyBorder="1" applyAlignment="1">
      <alignment horizontal="center" vertical="center" wrapText="1"/>
    </xf>
    <xf numFmtId="176" fontId="80" fillId="22" borderId="10" xfId="0" applyNumberFormat="1" applyFont="1" applyFill="1" applyBorder="1" applyAlignment="1">
      <alignment vertical="center" wrapText="1"/>
    </xf>
    <xf numFmtId="1" fontId="80" fillId="22" borderId="10" xfId="0" applyNumberFormat="1" applyFont="1" applyFill="1" applyBorder="1" applyAlignment="1">
      <alignment vertical="center" wrapText="1"/>
    </xf>
    <xf numFmtId="176" fontId="80" fillId="22" borderId="10" xfId="0" applyNumberFormat="1" applyFont="1" applyFill="1" applyBorder="1" applyAlignment="1">
      <alignment horizontal="right" vertical="center" wrapText="1"/>
    </xf>
    <xf numFmtId="0" fontId="79" fillId="20" borderId="0" xfId="0" applyFont="1" applyFill="1" applyAlignment="1">
      <alignment horizontal="center" vertical="center"/>
    </xf>
    <xf numFmtId="0" fontId="32" fillId="0" borderId="1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87" fillId="0" borderId="10" xfId="0" applyFont="1" applyBorder="1" applyAlignment="1">
      <alignment horizontal="center" vertical="center" wrapText="1"/>
    </xf>
    <xf numFmtId="0" fontId="30" fillId="0" borderId="0" xfId="0" applyFont="1" applyFill="1" applyAlignment="1">
      <alignment horizontal="center" vertical="center" wrapText="1"/>
    </xf>
    <xf numFmtId="0" fontId="21" fillId="0" borderId="0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 wrapText="1"/>
    </xf>
    <xf numFmtId="0" fontId="84" fillId="0" borderId="10" xfId="0" applyFont="1" applyBorder="1" applyAlignment="1">
      <alignment horizontal="center" vertical="center" wrapText="1"/>
    </xf>
    <xf numFmtId="0" fontId="84" fillId="25" borderId="10" xfId="0" applyFont="1" applyFill="1" applyBorder="1" applyAlignment="1">
      <alignment horizontal="center" vertical="center" wrapText="1"/>
    </xf>
    <xf numFmtId="0" fontId="17" fillId="0" borderId="28" xfId="0" applyFont="1" applyBorder="1" applyAlignment="1">
      <alignment horizontal="left" vertical="center" wrapText="1"/>
    </xf>
    <xf numFmtId="0" fontId="81" fillId="0" borderId="11" xfId="0" applyNumberFormat="1" applyFont="1" applyFill="1" applyBorder="1" applyAlignment="1">
      <alignment horizontal="center" vertical="center" wrapText="1" readingOrder="1"/>
    </xf>
    <xf numFmtId="0" fontId="81" fillId="0" borderId="27" xfId="0" applyNumberFormat="1" applyFont="1" applyFill="1" applyBorder="1" applyAlignment="1">
      <alignment horizontal="center" vertical="center" wrapText="1" readingOrder="1"/>
    </xf>
    <xf numFmtId="0" fontId="81" fillId="0" borderId="13" xfId="0" applyNumberFormat="1" applyFont="1" applyFill="1" applyBorder="1" applyAlignment="1">
      <alignment horizontal="center" vertical="center" wrapText="1" readingOrder="1"/>
    </xf>
    <xf numFmtId="0" fontId="30" fillId="0" borderId="15" xfId="0" applyNumberFormat="1" applyFont="1" applyBorder="1" applyAlignment="1">
      <alignment horizontal="center" vertical="center" wrapText="1"/>
    </xf>
    <xf numFmtId="0" fontId="81" fillId="0" borderId="12" xfId="0" applyNumberFormat="1" applyFont="1" applyBorder="1" applyAlignment="1">
      <alignment horizontal="center" vertical="center" wrapText="1" readingOrder="1"/>
    </xf>
    <xf numFmtId="0" fontId="81" fillId="0" borderId="19" xfId="0" applyNumberFormat="1" applyFont="1" applyBorder="1" applyAlignment="1">
      <alignment horizontal="center" vertical="center" wrapText="1" readingOrder="1"/>
    </xf>
    <xf numFmtId="0" fontId="81" fillId="0" borderId="16" xfId="0" applyNumberFormat="1" applyFont="1" applyBorder="1" applyAlignment="1">
      <alignment horizontal="center" vertical="center" wrapText="1" readingOrder="1"/>
    </xf>
    <xf numFmtId="0" fontId="81" fillId="0" borderId="11" xfId="0" applyNumberFormat="1" applyFont="1" applyBorder="1" applyAlignment="1">
      <alignment horizontal="center" vertical="center" wrapText="1" readingOrder="1"/>
    </xf>
    <xf numFmtId="0" fontId="81" fillId="0" borderId="27" xfId="0" applyNumberFormat="1" applyFont="1" applyBorder="1" applyAlignment="1">
      <alignment horizontal="center" vertical="center" wrapText="1" readingOrder="1"/>
    </xf>
    <xf numFmtId="0" fontId="81" fillId="0" borderId="13" xfId="0" applyNumberFormat="1" applyFont="1" applyBorder="1" applyAlignment="1">
      <alignment horizontal="center" vertical="center" wrapText="1" readingOrder="1"/>
    </xf>
    <xf numFmtId="0" fontId="20" fillId="0" borderId="15" xfId="0" applyFont="1" applyFill="1" applyBorder="1" applyAlignment="1">
      <alignment horizontal="center" vertical="center" wrapText="1"/>
    </xf>
    <xf numFmtId="0" fontId="17" fillId="0" borderId="15" xfId="0" applyFont="1" applyFill="1" applyBorder="1" applyAlignment="1">
      <alignment horizontal="left" vertical="center" wrapText="1"/>
    </xf>
    <xf numFmtId="0" fontId="88" fillId="0" borderId="0" xfId="0" applyFont="1" applyFill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7" fillId="0" borderId="16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72" fillId="0" borderId="15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0" fontId="71" fillId="0" borderId="10" xfId="0" applyFont="1" applyFill="1" applyBorder="1" applyAlignment="1">
      <alignment horizontal="center" vertical="center" wrapText="1"/>
    </xf>
    <xf numFmtId="0" fontId="70" fillId="0" borderId="10" xfId="0" applyFont="1" applyFill="1" applyBorder="1" applyAlignment="1">
      <alignment horizontal="center" vertical="center" wrapText="1"/>
    </xf>
    <xf numFmtId="57" fontId="62" fillId="0" borderId="0" xfId="0" applyNumberFormat="1" applyFont="1" applyAlignment="1">
      <alignment horizontal="center" vertical="center" wrapText="1"/>
    </xf>
    <xf numFmtId="0" fontId="64" fillId="0" borderId="29" xfId="0" applyFont="1" applyFill="1" applyBorder="1" applyAlignment="1">
      <alignment horizontal="center" vertical="center" wrapText="1"/>
    </xf>
    <xf numFmtId="0" fontId="64" fillId="0" borderId="30" xfId="0" applyFont="1" applyFill="1" applyBorder="1" applyAlignment="1">
      <alignment horizontal="center" vertical="center" wrapText="1"/>
    </xf>
    <xf numFmtId="0" fontId="64" fillId="0" borderId="31" xfId="0" applyFont="1" applyFill="1" applyBorder="1" applyAlignment="1">
      <alignment horizontal="center" vertical="center" wrapText="1"/>
    </xf>
    <xf numFmtId="0" fontId="64" fillId="0" borderId="27" xfId="0" applyFont="1" applyFill="1" applyBorder="1" applyAlignment="1">
      <alignment horizontal="center" vertical="center" wrapText="1"/>
    </xf>
    <xf numFmtId="0" fontId="64" fillId="0" borderId="13" xfId="0" applyFont="1" applyFill="1" applyBorder="1" applyAlignment="1">
      <alignment horizontal="center" vertical="center" wrapText="1"/>
    </xf>
    <xf numFmtId="0" fontId="64" fillId="0" borderId="11" xfId="0" applyFont="1" applyFill="1" applyBorder="1" applyAlignment="1">
      <alignment horizontal="center" vertical="center" wrapText="1"/>
    </xf>
    <xf numFmtId="0" fontId="64" fillId="0" borderId="10" xfId="0" applyFont="1" applyFill="1" applyBorder="1" applyAlignment="1">
      <alignment horizontal="center" vertical="center" wrapText="1"/>
    </xf>
    <xf numFmtId="0" fontId="85" fillId="0" borderId="0" xfId="0" applyFont="1" applyAlignment="1">
      <alignment horizontal="left" vertical="center" wrapText="1"/>
    </xf>
    <xf numFmtId="1" fontId="25" fillId="0" borderId="0" xfId="0" applyNumberFormat="1" applyFont="1" applyBorder="1" applyAlignment="1">
      <alignment horizontal="center" vertical="center" wrapText="1"/>
    </xf>
  </cellXfs>
  <cellStyles count="101">
    <cellStyle name="0,0_x000d__x000a_NA_x000d__x000a_" xfId="1"/>
    <cellStyle name="0,0_x000d__x000a_NA_x000d__x000a_ 2" xfId="2"/>
    <cellStyle name="20% - 强调文字颜色 1" xfId="3" builtinId="30" customBuiltin="1"/>
    <cellStyle name="20% - 强调文字颜色 1 2" xfId="4"/>
    <cellStyle name="20% - 强调文字颜色 2" xfId="5" builtinId="34" customBuiltin="1"/>
    <cellStyle name="20% - 强调文字颜色 2 2" xfId="6"/>
    <cellStyle name="20% - 强调文字颜色 3" xfId="7" builtinId="38" customBuiltin="1"/>
    <cellStyle name="20% - 强调文字颜色 3 2" xfId="8"/>
    <cellStyle name="20% - 强调文字颜色 4" xfId="9" builtinId="42" customBuiltin="1"/>
    <cellStyle name="20% - 强调文字颜色 4 2" xfId="10"/>
    <cellStyle name="20% - 强调文字颜色 5" xfId="11" builtinId="46" customBuiltin="1"/>
    <cellStyle name="20% - 强调文字颜色 5 2" xfId="12"/>
    <cellStyle name="20% - 强调文字颜色 6" xfId="13" builtinId="50" customBuiltin="1"/>
    <cellStyle name="20% - 强调文字颜色 6 2" xfId="14"/>
    <cellStyle name="40% - 强调文字颜色 1" xfId="15" builtinId="31" customBuiltin="1"/>
    <cellStyle name="40% - 强调文字颜色 1 2" xfId="16"/>
    <cellStyle name="40% - 强调文字颜色 2" xfId="17" builtinId="35" customBuiltin="1"/>
    <cellStyle name="40% - 强调文字颜色 2 2" xfId="18"/>
    <cellStyle name="40% - 强调文字颜色 3" xfId="19" builtinId="39" customBuiltin="1"/>
    <cellStyle name="40% - 强调文字颜色 3 2" xfId="20"/>
    <cellStyle name="40% - 强调文字颜色 4" xfId="21" builtinId="43" customBuiltin="1"/>
    <cellStyle name="40% - 强调文字颜色 4 2" xfId="22"/>
    <cellStyle name="40% - 强调文字颜色 5" xfId="23" builtinId="47" customBuiltin="1"/>
    <cellStyle name="40% - 强调文字颜色 5 2" xfId="24"/>
    <cellStyle name="40% - 强调文字颜色 6" xfId="25" builtinId="51" customBuiltin="1"/>
    <cellStyle name="40% - 强调文字颜色 6 2" xfId="26"/>
    <cellStyle name="60% - 强调文字颜色 1" xfId="27" builtinId="32" customBuiltin="1"/>
    <cellStyle name="60% - 强调文字颜色 1 2" xfId="28"/>
    <cellStyle name="60% - 强调文字颜色 2" xfId="29" builtinId="36" customBuiltin="1"/>
    <cellStyle name="60% - 强调文字颜色 2 2" xfId="30"/>
    <cellStyle name="60% - 强调文字颜色 3" xfId="31" builtinId="40" customBuiltin="1"/>
    <cellStyle name="60% - 强调文字颜色 3 2" xfId="32"/>
    <cellStyle name="60% - 强调文字颜色 4" xfId="33" builtinId="44" customBuiltin="1"/>
    <cellStyle name="60% - 强调文字颜色 4 2" xfId="34"/>
    <cellStyle name="60% - 强调文字颜色 5" xfId="35" builtinId="48" customBuiltin="1"/>
    <cellStyle name="60% - 强调文字颜色 5 2" xfId="36"/>
    <cellStyle name="60% - 强调文字颜色 6" xfId="37" builtinId="52" customBuiltin="1"/>
    <cellStyle name="60% - 强调文字颜色 6 2" xfId="38"/>
    <cellStyle name="百分比" xfId="39" builtinId="5"/>
    <cellStyle name="百分比 2" xfId="40"/>
    <cellStyle name="百分比 2 2" xfId="41"/>
    <cellStyle name="百分比 3" xfId="42"/>
    <cellStyle name="百分比 3 2" xfId="43"/>
    <cellStyle name="百分比 4" xfId="44"/>
    <cellStyle name="标题" xfId="45" builtinId="15" customBuiltin="1"/>
    <cellStyle name="标题 1" xfId="46" builtinId="16" customBuiltin="1"/>
    <cellStyle name="标题 1 2" xfId="47"/>
    <cellStyle name="标题 2" xfId="48" builtinId="17" customBuiltin="1"/>
    <cellStyle name="标题 2 2" xfId="49"/>
    <cellStyle name="标题 3" xfId="50" builtinId="18" customBuiltin="1"/>
    <cellStyle name="标题 3 2" xfId="51"/>
    <cellStyle name="标题 4" xfId="52" builtinId="19" customBuiltin="1"/>
    <cellStyle name="标题 4 2" xfId="53"/>
    <cellStyle name="标题 5" xfId="54"/>
    <cellStyle name="差" xfId="55" builtinId="27" customBuiltin="1"/>
    <cellStyle name="差 2" xfId="56"/>
    <cellStyle name="常规" xfId="0" builtinId="0"/>
    <cellStyle name="常规 2" xfId="57"/>
    <cellStyle name="常规 2 2" xfId="58"/>
    <cellStyle name="常规 3" xfId="59"/>
    <cellStyle name="常规 3 2" xfId="60"/>
    <cellStyle name="常规 4" xfId="61"/>
    <cellStyle name="超链接 2" xfId="62"/>
    <cellStyle name="超链接 2 2" xfId="63"/>
    <cellStyle name="超链接 3" xfId="64"/>
    <cellStyle name="好" xfId="65" builtinId="26" customBuiltin="1"/>
    <cellStyle name="好 2" xfId="66"/>
    <cellStyle name="汇总" xfId="67" builtinId="25" customBuiltin="1"/>
    <cellStyle name="汇总 2" xfId="68"/>
    <cellStyle name="计算" xfId="69" builtinId="22" customBuiltin="1"/>
    <cellStyle name="计算 2" xfId="70"/>
    <cellStyle name="检查单元格" xfId="71" builtinId="23" customBuiltin="1"/>
    <cellStyle name="检查单元格 2" xfId="72"/>
    <cellStyle name="解释性文本" xfId="73" builtinId="53" customBuiltin="1"/>
    <cellStyle name="解释性文本 2" xfId="74"/>
    <cellStyle name="警告文本" xfId="75" builtinId="11" customBuiltin="1"/>
    <cellStyle name="警告文本 2" xfId="76"/>
    <cellStyle name="链接单元格" xfId="77" builtinId="24" customBuiltin="1"/>
    <cellStyle name="链接单元格 2" xfId="78"/>
    <cellStyle name="千位分隔 2" xfId="79"/>
    <cellStyle name="千位分隔 2 2" xfId="80"/>
    <cellStyle name="强调文字颜色 1" xfId="81" builtinId="29" customBuiltin="1"/>
    <cellStyle name="强调文字颜色 1 2" xfId="82"/>
    <cellStyle name="强调文字颜色 2" xfId="83" builtinId="33" customBuiltin="1"/>
    <cellStyle name="强调文字颜色 2 2" xfId="84"/>
    <cellStyle name="强调文字颜色 3" xfId="85" builtinId="37" customBuiltin="1"/>
    <cellStyle name="强调文字颜色 3 2" xfId="86"/>
    <cellStyle name="强调文字颜色 4" xfId="87" builtinId="41" customBuiltin="1"/>
    <cellStyle name="强调文字颜色 4 2" xfId="88"/>
    <cellStyle name="强调文字颜色 5" xfId="89" builtinId="45" customBuiltin="1"/>
    <cellStyle name="强调文字颜色 5 2" xfId="90"/>
    <cellStyle name="强调文字颜色 6" xfId="91" builtinId="49" customBuiltin="1"/>
    <cellStyle name="强调文字颜色 6 2" xfId="92"/>
    <cellStyle name="适中" xfId="93" builtinId="28" customBuiltin="1"/>
    <cellStyle name="适中 2" xfId="94"/>
    <cellStyle name="输出" xfId="95" builtinId="21" customBuiltin="1"/>
    <cellStyle name="输出 2" xfId="96"/>
    <cellStyle name="输入" xfId="97" builtinId="20" customBuiltin="1"/>
    <cellStyle name="输入 2" xfId="98"/>
    <cellStyle name="注释" xfId="99" builtinId="10" customBuiltin="1"/>
    <cellStyle name="注释 2" xfId="10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E0E0E0"/>
      <rgbColor rgb="00003366"/>
      <rgbColor rgb="00A0A0A0"/>
      <rgbColor rgb="00EBE9ED"/>
      <rgbColor rgb="00A7A6AA"/>
      <rgbColor rgb="00ACA899"/>
      <rgbColor rgb="003366FF"/>
      <rgbColor rgb="00808080"/>
      <rgbColor rgb="00D4D0C8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2"/>
  <sheetViews>
    <sheetView workbookViewId="0">
      <selection activeCell="E14" sqref="E14"/>
    </sheetView>
  </sheetViews>
  <sheetFormatPr defaultRowHeight="12"/>
  <cols>
    <col min="1" max="1" width="15.140625" customWidth="1"/>
    <col min="2" max="2" width="51.140625" customWidth="1"/>
  </cols>
  <sheetData>
    <row r="1" spans="1:2" ht="22.5">
      <c r="A1" s="342" t="s">
        <v>114</v>
      </c>
      <c r="B1" s="342"/>
    </row>
    <row r="2" spans="1:2" ht="20.25">
      <c r="A2" s="6"/>
      <c r="B2" s="6"/>
    </row>
    <row r="3" spans="1:2" ht="22.5">
      <c r="A3" s="17" t="s">
        <v>115</v>
      </c>
      <c r="B3" s="18" t="s">
        <v>116</v>
      </c>
    </row>
    <row r="4" spans="1:2" ht="22.5">
      <c r="A4" s="71">
        <v>1</v>
      </c>
      <c r="B4" s="72" t="s">
        <v>330</v>
      </c>
    </row>
    <row r="5" spans="1:2" ht="22.5">
      <c r="A5" s="71">
        <v>2</v>
      </c>
      <c r="B5" s="72" t="s">
        <v>117</v>
      </c>
    </row>
    <row r="6" spans="1:2" ht="22.5">
      <c r="A6" s="71">
        <v>3</v>
      </c>
      <c r="B6" s="72" t="s">
        <v>118</v>
      </c>
    </row>
    <row r="7" spans="1:2" ht="22.5">
      <c r="A7" s="71">
        <v>4</v>
      </c>
      <c r="B7" s="72" t="s">
        <v>122</v>
      </c>
    </row>
    <row r="8" spans="1:2" ht="22.5">
      <c r="A8" s="71">
        <v>5</v>
      </c>
      <c r="B8" s="72" t="s">
        <v>123</v>
      </c>
    </row>
    <row r="9" spans="1:2" ht="22.5">
      <c r="A9" s="71">
        <v>6</v>
      </c>
      <c r="B9" s="72" t="s">
        <v>124</v>
      </c>
    </row>
    <row r="10" spans="1:2" ht="22.5">
      <c r="A10" s="71" t="s">
        <v>327</v>
      </c>
      <c r="B10" s="72" t="s">
        <v>125</v>
      </c>
    </row>
    <row r="11" spans="1:2" ht="22.5">
      <c r="A11" s="71" t="s">
        <v>328</v>
      </c>
      <c r="B11" s="72" t="s">
        <v>126</v>
      </c>
    </row>
    <row r="12" spans="1:2" ht="22.5">
      <c r="A12" s="71">
        <v>8</v>
      </c>
      <c r="B12" s="72" t="s">
        <v>329</v>
      </c>
    </row>
  </sheetData>
  <mergeCells count="1">
    <mergeCell ref="A1:B1"/>
  </mergeCells>
  <phoneticPr fontId="24" type="noConversion"/>
  <hyperlinks>
    <hyperlink ref="B10" location="'（九-1）欠费回收定比'!A1" display="库内欠费回收定比"/>
    <hyperlink ref="B4" location="'（一）2015年9月基本分析'!A1" display="2015年9应收账款分析"/>
    <hyperlink ref="B9" location="'（八-1）新装用户预付费占比'!A1" display="新装预付费用户占比"/>
    <hyperlink ref="B8" location="'(七)坏账准备'!A1" display="坏账准备完成"/>
    <hyperlink ref="B7" location="'（六）打单未返销'!A1" display="打单未返销"/>
    <hyperlink ref="B6" location="'（五）3个月以上应收账款'!A1" display="3个月以上应收账款"/>
    <hyperlink ref="B5" location="'（四）结构分析'!A1" display="应收账款结构分析"/>
    <hyperlink ref="B11" location="'（九-2）1万以上大额欠费回收'!A1" display="分公司1万元以上大额欠费回收"/>
    <hyperlink ref="B12" location="'（十）9月账期零账龄占收入比'!A1" display="零账龄占收入比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V22"/>
  <sheetViews>
    <sheetView topLeftCell="A2" workbookViewId="0">
      <selection activeCell="T6" sqref="T6"/>
    </sheetView>
  </sheetViews>
  <sheetFormatPr defaultRowHeight="11.25"/>
  <cols>
    <col min="1" max="1" width="5.7109375" style="52" customWidth="1"/>
    <col min="2" max="2" width="6" style="52" customWidth="1"/>
    <col min="3" max="3" width="6.42578125" style="52" customWidth="1"/>
    <col min="4" max="4" width="7.140625" style="52" customWidth="1"/>
    <col min="5" max="5" width="6.42578125" style="52" customWidth="1"/>
    <col min="6" max="6" width="7.42578125" style="52" customWidth="1"/>
    <col min="7" max="7" width="7.28515625" style="52" customWidth="1"/>
    <col min="8" max="8" width="6.42578125" style="52" customWidth="1"/>
    <col min="9" max="9" width="6.85546875" style="52" customWidth="1"/>
    <col min="10" max="10" width="7.42578125" style="52" customWidth="1"/>
    <col min="11" max="11" width="6" style="52" customWidth="1"/>
    <col min="12" max="12" width="6.28515625" style="52" customWidth="1"/>
    <col min="13" max="13" width="7" style="52" customWidth="1"/>
    <col min="14" max="15" width="7.28515625" style="52" customWidth="1"/>
    <col min="16" max="16" width="7.42578125" style="52" customWidth="1"/>
    <col min="17" max="17" width="6.5703125" style="52" customWidth="1"/>
    <col min="18" max="18" width="7" style="52" customWidth="1"/>
    <col min="19" max="19" width="6.7109375" style="52" customWidth="1"/>
    <col min="20" max="22" width="7.85546875" style="52" customWidth="1"/>
    <col min="23" max="16384" width="9.140625" style="52"/>
  </cols>
  <sheetData>
    <row r="1" spans="1:22" s="53" customFormat="1" ht="15.75" customHeight="1">
      <c r="A1" s="360" t="s">
        <v>326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  <c r="V1" s="360"/>
    </row>
    <row r="2" spans="1:22" s="53" customFormat="1" ht="15.75" customHeight="1">
      <c r="A2" s="98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</row>
    <row r="3" spans="1:22" ht="14.25" customHeight="1">
      <c r="A3" s="361" t="s">
        <v>1</v>
      </c>
      <c r="B3" s="364">
        <v>201701</v>
      </c>
      <c r="C3" s="365"/>
      <c r="D3" s="365"/>
      <c r="E3" s="365"/>
      <c r="F3" s="365"/>
      <c r="G3" s="365"/>
      <c r="H3" s="365"/>
      <c r="I3" s="365"/>
      <c r="J3" s="366"/>
      <c r="K3" s="364">
        <v>201612</v>
      </c>
      <c r="L3" s="365"/>
      <c r="M3" s="365"/>
      <c r="N3" s="365"/>
      <c r="O3" s="365"/>
      <c r="P3" s="365"/>
      <c r="Q3" s="365"/>
      <c r="R3" s="365"/>
      <c r="S3" s="366"/>
      <c r="T3" s="357" t="s">
        <v>151</v>
      </c>
      <c r="U3" s="358"/>
      <c r="V3" s="359"/>
    </row>
    <row r="4" spans="1:22" ht="14.25" customHeight="1">
      <c r="A4" s="362"/>
      <c r="B4" s="364" t="s">
        <v>92</v>
      </c>
      <c r="C4" s="365"/>
      <c r="D4" s="366"/>
      <c r="E4" s="364" t="s">
        <v>93</v>
      </c>
      <c r="F4" s="365"/>
      <c r="G4" s="366"/>
      <c r="H4" s="364" t="s">
        <v>152</v>
      </c>
      <c r="I4" s="365"/>
      <c r="J4" s="366"/>
      <c r="K4" s="364" t="s">
        <v>92</v>
      </c>
      <c r="L4" s="365"/>
      <c r="M4" s="366"/>
      <c r="N4" s="364" t="s">
        <v>93</v>
      </c>
      <c r="O4" s="365"/>
      <c r="P4" s="366"/>
      <c r="Q4" s="364" t="s">
        <v>152</v>
      </c>
      <c r="R4" s="365"/>
      <c r="S4" s="366"/>
      <c r="T4" s="56" t="s">
        <v>153</v>
      </c>
      <c r="U4" s="56" t="s">
        <v>93</v>
      </c>
      <c r="V4" s="56" t="s">
        <v>152</v>
      </c>
    </row>
    <row r="5" spans="1:22" ht="25.5" customHeight="1">
      <c r="A5" s="363"/>
      <c r="B5" s="54" t="s">
        <v>94</v>
      </c>
      <c r="C5" s="54" t="s">
        <v>95</v>
      </c>
      <c r="D5" s="54" t="s">
        <v>154</v>
      </c>
      <c r="E5" s="54" t="s">
        <v>94</v>
      </c>
      <c r="F5" s="54" t="s">
        <v>95</v>
      </c>
      <c r="G5" s="54" t="s">
        <v>154</v>
      </c>
      <c r="H5" s="54" t="s">
        <v>94</v>
      </c>
      <c r="I5" s="54" t="s">
        <v>95</v>
      </c>
      <c r="J5" s="54" t="s">
        <v>154</v>
      </c>
      <c r="K5" s="54" t="s">
        <v>94</v>
      </c>
      <c r="L5" s="54" t="s">
        <v>95</v>
      </c>
      <c r="M5" s="54" t="s">
        <v>154</v>
      </c>
      <c r="N5" s="54" t="s">
        <v>94</v>
      </c>
      <c r="O5" s="54" t="s">
        <v>95</v>
      </c>
      <c r="P5" s="54" t="s">
        <v>154</v>
      </c>
      <c r="Q5" s="54" t="s">
        <v>94</v>
      </c>
      <c r="R5" s="54" t="s">
        <v>95</v>
      </c>
      <c r="S5" s="54" t="s">
        <v>154</v>
      </c>
      <c r="T5" s="357" t="s">
        <v>96</v>
      </c>
      <c r="U5" s="358"/>
      <c r="V5" s="359"/>
    </row>
    <row r="6" spans="1:22" ht="14.25">
      <c r="A6" s="57" t="s">
        <v>9</v>
      </c>
      <c r="B6" s="57">
        <v>603</v>
      </c>
      <c r="C6" s="57">
        <v>292</v>
      </c>
      <c r="D6" s="66">
        <v>0.32625698324022345</v>
      </c>
      <c r="E6" s="57">
        <v>1152</v>
      </c>
      <c r="F6" s="57">
        <v>12939</v>
      </c>
      <c r="G6" s="67">
        <v>0.91824568873749202</v>
      </c>
      <c r="H6" s="57">
        <v>7302</v>
      </c>
      <c r="I6" s="57">
        <v>3185</v>
      </c>
      <c r="J6" s="67">
        <v>0.30370935443882902</v>
      </c>
      <c r="K6" s="57">
        <v>430</v>
      </c>
      <c r="L6" s="57">
        <v>500</v>
      </c>
      <c r="M6" s="67">
        <v>0.5376344086021505</v>
      </c>
      <c r="N6" s="57">
        <v>865</v>
      </c>
      <c r="O6" s="57">
        <v>14319</v>
      </c>
      <c r="P6" s="67">
        <v>0.94303213909378292</v>
      </c>
      <c r="Q6" s="57">
        <v>5465</v>
      </c>
      <c r="R6" s="57">
        <v>3266</v>
      </c>
      <c r="S6" s="67">
        <v>0.37406940785706105</v>
      </c>
      <c r="T6" s="58">
        <f>D6-M6</f>
        <v>-0.21137742536192705</v>
      </c>
      <c r="U6" s="58">
        <f>G6-P6</f>
        <v>-2.4786450356290901E-2</v>
      </c>
      <c r="V6" s="58">
        <f>J6-S6</f>
        <v>-7.0360053418232038E-2</v>
      </c>
    </row>
    <row r="7" spans="1:22" ht="14.25">
      <c r="A7" s="57" t="s">
        <v>10</v>
      </c>
      <c r="B7" s="57">
        <v>757</v>
      </c>
      <c r="C7" s="57">
        <v>1158</v>
      </c>
      <c r="D7" s="66">
        <v>0.60469973890339423</v>
      </c>
      <c r="E7" s="57">
        <v>423</v>
      </c>
      <c r="F7" s="57">
        <v>18179</v>
      </c>
      <c r="G7" s="67">
        <v>0.97726050962262123</v>
      </c>
      <c r="H7" s="57">
        <v>5711</v>
      </c>
      <c r="I7" s="57">
        <v>6925</v>
      </c>
      <c r="J7" s="67">
        <v>0.54803735359290917</v>
      </c>
      <c r="K7" s="57">
        <v>506</v>
      </c>
      <c r="L7" s="57">
        <v>1669</v>
      </c>
      <c r="M7" s="67">
        <v>0.76735632183908042</v>
      </c>
      <c r="N7" s="57">
        <v>646</v>
      </c>
      <c r="O7" s="57">
        <v>22603</v>
      </c>
      <c r="P7" s="67">
        <v>0.97221385866058752</v>
      </c>
      <c r="Q7" s="57">
        <v>4377</v>
      </c>
      <c r="R7" s="57">
        <v>7783</v>
      </c>
      <c r="S7" s="67">
        <v>0.64004934210526321</v>
      </c>
      <c r="T7" s="58">
        <f t="shared" ref="T7:T22" si="0">D7-M7</f>
        <v>-0.16265658293568619</v>
      </c>
      <c r="U7" s="60">
        <f t="shared" ref="U7:U22" si="1">G7-P7</f>
        <v>5.0466509620337163E-3</v>
      </c>
      <c r="V7" s="58">
        <f t="shared" ref="V7:V22" si="2">J7-S7</f>
        <v>-9.2011988512354037E-2</v>
      </c>
    </row>
    <row r="8" spans="1:22" ht="14.25">
      <c r="A8" s="57" t="s">
        <v>11</v>
      </c>
      <c r="B8" s="57">
        <v>582</v>
      </c>
      <c r="C8" s="57">
        <v>460</v>
      </c>
      <c r="D8" s="66">
        <v>0.44145873320537427</v>
      </c>
      <c r="E8" s="57">
        <v>158</v>
      </c>
      <c r="F8" s="57">
        <v>15756</v>
      </c>
      <c r="G8" s="67">
        <v>0.99007163503833107</v>
      </c>
      <c r="H8" s="57">
        <v>2945</v>
      </c>
      <c r="I8" s="57">
        <v>7329</v>
      </c>
      <c r="J8" s="67">
        <v>0.7133540977224061</v>
      </c>
      <c r="K8" s="57">
        <v>408</v>
      </c>
      <c r="L8" s="57">
        <v>958</v>
      </c>
      <c r="M8" s="67">
        <v>0.70131771595900438</v>
      </c>
      <c r="N8" s="57">
        <v>344</v>
      </c>
      <c r="O8" s="57">
        <v>13631</v>
      </c>
      <c r="P8" s="67">
        <v>0.97538461538461541</v>
      </c>
      <c r="Q8" s="57">
        <v>2753</v>
      </c>
      <c r="R8" s="57">
        <v>8554</v>
      </c>
      <c r="S8" s="67">
        <v>0.75652250818077293</v>
      </c>
      <c r="T8" s="58">
        <f t="shared" si="0"/>
        <v>-0.25985898275363012</v>
      </c>
      <c r="U8" s="60">
        <f t="shared" si="1"/>
        <v>1.4687019653715661E-2</v>
      </c>
      <c r="V8" s="60">
        <f t="shared" si="2"/>
        <v>-4.3168410458366835E-2</v>
      </c>
    </row>
    <row r="9" spans="1:22" ht="14.25">
      <c r="A9" s="57" t="s">
        <v>12</v>
      </c>
      <c r="B9" s="57">
        <v>1297</v>
      </c>
      <c r="C9" s="57">
        <v>1063</v>
      </c>
      <c r="D9" s="66">
        <v>0.4504237288135593</v>
      </c>
      <c r="E9" s="57">
        <v>262</v>
      </c>
      <c r="F9" s="57">
        <v>16707</v>
      </c>
      <c r="G9" s="67">
        <v>0.98456008014614882</v>
      </c>
      <c r="H9" s="57">
        <v>7494</v>
      </c>
      <c r="I9" s="57">
        <v>6284</v>
      </c>
      <c r="J9" s="67">
        <v>0.45608941791261431</v>
      </c>
      <c r="K9" s="57">
        <v>746</v>
      </c>
      <c r="L9" s="57">
        <v>1627</v>
      </c>
      <c r="M9" s="67">
        <v>0.68563000421407505</v>
      </c>
      <c r="N9" s="57">
        <v>548</v>
      </c>
      <c r="O9" s="57">
        <v>15266</v>
      </c>
      <c r="P9" s="67">
        <v>0.96534716074364491</v>
      </c>
      <c r="Q9" s="57">
        <v>6358</v>
      </c>
      <c r="R9" s="57">
        <v>9574</v>
      </c>
      <c r="S9" s="67">
        <v>0.60092894802912378</v>
      </c>
      <c r="T9" s="58">
        <f t="shared" si="0"/>
        <v>-0.23520627540051575</v>
      </c>
      <c r="U9" s="60">
        <f t="shared" si="1"/>
        <v>1.9212919402503914E-2</v>
      </c>
      <c r="V9" s="58">
        <f t="shared" si="2"/>
        <v>-0.14483953011650946</v>
      </c>
    </row>
    <row r="10" spans="1:22" ht="14.25">
      <c r="A10" s="57" t="s">
        <v>13</v>
      </c>
      <c r="B10" s="57">
        <v>657</v>
      </c>
      <c r="C10" s="57">
        <v>502</v>
      </c>
      <c r="D10" s="66">
        <v>0.43313201035375326</v>
      </c>
      <c r="E10" s="57">
        <v>567</v>
      </c>
      <c r="F10" s="57">
        <v>11184</v>
      </c>
      <c r="G10" s="67">
        <v>0.95174878733724788</v>
      </c>
      <c r="H10" s="57">
        <v>3675</v>
      </c>
      <c r="I10" s="57">
        <v>791</v>
      </c>
      <c r="J10" s="67">
        <v>0.17711598746081506</v>
      </c>
      <c r="K10" s="57">
        <v>614</v>
      </c>
      <c r="L10" s="57">
        <v>666</v>
      </c>
      <c r="M10" s="67">
        <v>0.52031249999999996</v>
      </c>
      <c r="N10" s="57">
        <v>1007</v>
      </c>
      <c r="O10" s="57">
        <v>30020</v>
      </c>
      <c r="P10" s="67">
        <v>0.96754439681567672</v>
      </c>
      <c r="Q10" s="57">
        <v>2627</v>
      </c>
      <c r="R10" s="57">
        <v>1029</v>
      </c>
      <c r="S10" s="67">
        <v>0.28145514223194751</v>
      </c>
      <c r="T10" s="58">
        <f t="shared" si="0"/>
        <v>-8.7180489646246695E-2</v>
      </c>
      <c r="U10" s="58">
        <f t="shared" si="1"/>
        <v>-1.579560947842884E-2</v>
      </c>
      <c r="V10" s="58">
        <f t="shared" si="2"/>
        <v>-0.10433915477113245</v>
      </c>
    </row>
    <row r="11" spans="1:22" ht="14.25">
      <c r="A11" s="57" t="s">
        <v>14</v>
      </c>
      <c r="B11" s="57">
        <v>166</v>
      </c>
      <c r="C11" s="57">
        <v>24</v>
      </c>
      <c r="D11" s="66">
        <v>0.12631578947368421</v>
      </c>
      <c r="E11" s="57">
        <v>39</v>
      </c>
      <c r="F11" s="57">
        <v>3410</v>
      </c>
      <c r="G11" s="67">
        <v>0.98869237460133375</v>
      </c>
      <c r="H11" s="57">
        <v>1102</v>
      </c>
      <c r="I11" s="57">
        <v>1430</v>
      </c>
      <c r="J11" s="67">
        <v>0.56477093206951023</v>
      </c>
      <c r="K11" s="57">
        <v>290</v>
      </c>
      <c r="L11" s="57">
        <v>73</v>
      </c>
      <c r="M11" s="67">
        <v>0.20110192837465565</v>
      </c>
      <c r="N11" s="57">
        <v>35</v>
      </c>
      <c r="O11" s="57">
        <v>2533</v>
      </c>
      <c r="P11" s="67">
        <v>0.98637071651090347</v>
      </c>
      <c r="Q11" s="57">
        <v>1267</v>
      </c>
      <c r="R11" s="57">
        <v>1255</v>
      </c>
      <c r="S11" s="67">
        <v>0.49762093576526567</v>
      </c>
      <c r="T11" s="60">
        <f t="shared" si="0"/>
        <v>-7.4786138900971438E-2</v>
      </c>
      <c r="U11" s="60">
        <f t="shared" si="1"/>
        <v>2.3216580904302786E-3</v>
      </c>
      <c r="V11" s="60">
        <f t="shared" si="2"/>
        <v>6.7149996304244564E-2</v>
      </c>
    </row>
    <row r="12" spans="1:22" ht="14.25">
      <c r="A12" s="57" t="s">
        <v>15</v>
      </c>
      <c r="B12" s="57">
        <v>274</v>
      </c>
      <c r="C12" s="57">
        <v>1648</v>
      </c>
      <c r="D12" s="66">
        <v>0.85744016649323618</v>
      </c>
      <c r="E12" s="57">
        <v>614</v>
      </c>
      <c r="F12" s="57">
        <v>20170</v>
      </c>
      <c r="G12" s="67">
        <v>0.97045804464973051</v>
      </c>
      <c r="H12" s="57">
        <v>3408</v>
      </c>
      <c r="I12" s="57">
        <v>10115</v>
      </c>
      <c r="J12" s="67">
        <v>0.74798491458995786</v>
      </c>
      <c r="K12" s="57">
        <v>353</v>
      </c>
      <c r="L12" s="57">
        <v>2868</v>
      </c>
      <c r="M12" s="67">
        <v>0.89040670599192795</v>
      </c>
      <c r="N12" s="57">
        <v>1116</v>
      </c>
      <c r="O12" s="57">
        <v>21582</v>
      </c>
      <c r="P12" s="67">
        <v>0.95083267248215697</v>
      </c>
      <c r="Q12" s="57">
        <v>3219</v>
      </c>
      <c r="R12" s="57">
        <v>11983</v>
      </c>
      <c r="S12" s="67">
        <v>0.78825154584923041</v>
      </c>
      <c r="T12" s="60">
        <f t="shared" si="0"/>
        <v>-3.2966539498691771E-2</v>
      </c>
      <c r="U12" s="60">
        <f t="shared" si="1"/>
        <v>1.962537216757354E-2</v>
      </c>
      <c r="V12" s="60">
        <f t="shared" si="2"/>
        <v>-4.0266631259272545E-2</v>
      </c>
    </row>
    <row r="13" spans="1:22" ht="14.25">
      <c r="A13" s="57" t="s">
        <v>16</v>
      </c>
      <c r="B13" s="57">
        <v>529</v>
      </c>
      <c r="C13" s="57">
        <v>6940</v>
      </c>
      <c r="D13" s="66">
        <v>0.92917391886464051</v>
      </c>
      <c r="E13" s="57">
        <v>2551</v>
      </c>
      <c r="F13" s="57">
        <v>102673</v>
      </c>
      <c r="G13" s="67">
        <v>0.97575648141108495</v>
      </c>
      <c r="H13" s="57">
        <v>3056</v>
      </c>
      <c r="I13" s="57">
        <v>27432</v>
      </c>
      <c r="J13" s="67">
        <v>0.89976384151141431</v>
      </c>
      <c r="K13" s="57">
        <v>1131</v>
      </c>
      <c r="L13" s="57">
        <v>13090</v>
      </c>
      <c r="M13" s="67">
        <v>0.92046972786723857</v>
      </c>
      <c r="N13" s="57">
        <v>3090</v>
      </c>
      <c r="O13" s="57">
        <v>143023</v>
      </c>
      <c r="P13" s="67">
        <v>0.97885198442301502</v>
      </c>
      <c r="Q13" s="57">
        <v>12354</v>
      </c>
      <c r="R13" s="57">
        <v>50081</v>
      </c>
      <c r="S13" s="67">
        <v>0.80213021542404095</v>
      </c>
      <c r="T13" s="60">
        <f t="shared" si="0"/>
        <v>8.7041909974019394E-3</v>
      </c>
      <c r="U13" s="60">
        <f t="shared" si="1"/>
        <v>-3.0955030119300675E-3</v>
      </c>
      <c r="V13" s="60">
        <f t="shared" si="2"/>
        <v>9.763362608737336E-2</v>
      </c>
    </row>
    <row r="14" spans="1:22" ht="14.25">
      <c r="A14" s="57" t="s">
        <v>17</v>
      </c>
      <c r="B14" s="57">
        <v>591</v>
      </c>
      <c r="C14" s="57">
        <v>757</v>
      </c>
      <c r="D14" s="66">
        <v>0.56157270029673589</v>
      </c>
      <c r="E14" s="57">
        <v>66</v>
      </c>
      <c r="F14" s="57">
        <v>6989</v>
      </c>
      <c r="G14" s="67">
        <v>0.99064493267186393</v>
      </c>
      <c r="H14" s="57">
        <v>4633</v>
      </c>
      <c r="I14" s="57">
        <v>1480</v>
      </c>
      <c r="J14" s="67">
        <v>0.24210698511369214</v>
      </c>
      <c r="K14" s="57">
        <v>386</v>
      </c>
      <c r="L14" s="57">
        <v>2373</v>
      </c>
      <c r="M14" s="67">
        <v>0.86009423704240662</v>
      </c>
      <c r="N14" s="57">
        <v>173</v>
      </c>
      <c r="O14" s="57">
        <v>7908</v>
      </c>
      <c r="P14" s="67">
        <v>0.97859175844573687</v>
      </c>
      <c r="Q14" s="57">
        <v>4596</v>
      </c>
      <c r="R14" s="57">
        <v>2693</v>
      </c>
      <c r="S14" s="67">
        <v>0.36946083138976538</v>
      </c>
      <c r="T14" s="58">
        <f t="shared" si="0"/>
        <v>-0.29852153674567072</v>
      </c>
      <c r="U14" s="60">
        <f t="shared" si="1"/>
        <v>1.2053174226127061E-2</v>
      </c>
      <c r="V14" s="58">
        <f t="shared" si="2"/>
        <v>-0.12735384627607324</v>
      </c>
    </row>
    <row r="15" spans="1:22" ht="14.25">
      <c r="A15" s="57" t="s">
        <v>18</v>
      </c>
      <c r="B15" s="57">
        <v>415</v>
      </c>
      <c r="C15" s="57">
        <v>469</v>
      </c>
      <c r="D15" s="66">
        <v>0.53054298642533937</v>
      </c>
      <c r="E15" s="57">
        <v>589</v>
      </c>
      <c r="F15" s="57">
        <v>17208</v>
      </c>
      <c r="G15" s="67">
        <v>0.96690453447210201</v>
      </c>
      <c r="H15" s="57">
        <v>2803</v>
      </c>
      <c r="I15" s="57">
        <v>2440</v>
      </c>
      <c r="J15" s="67">
        <v>0.46538241464810221</v>
      </c>
      <c r="K15" s="57">
        <v>661</v>
      </c>
      <c r="L15" s="57">
        <v>689</v>
      </c>
      <c r="M15" s="67">
        <v>0.51037037037037036</v>
      </c>
      <c r="N15" s="57">
        <v>818</v>
      </c>
      <c r="O15" s="57">
        <v>14762</v>
      </c>
      <c r="P15" s="67">
        <v>0.94749679075738125</v>
      </c>
      <c r="Q15" s="57">
        <v>4140</v>
      </c>
      <c r="R15" s="57">
        <v>4714</v>
      </c>
      <c r="S15" s="67">
        <v>0.53241472780664112</v>
      </c>
      <c r="T15" s="60">
        <f t="shared" si="0"/>
        <v>2.0172616054969006E-2</v>
      </c>
      <c r="U15" s="60">
        <f t="shared" si="1"/>
        <v>1.940774371472076E-2</v>
      </c>
      <c r="V15" s="58">
        <f t="shared" si="2"/>
        <v>-6.7032313158538914E-2</v>
      </c>
    </row>
    <row r="16" spans="1:22" ht="14.25">
      <c r="A16" s="57" t="s">
        <v>19</v>
      </c>
      <c r="B16" s="57">
        <v>53</v>
      </c>
      <c r="C16" s="57">
        <v>82</v>
      </c>
      <c r="D16" s="66">
        <v>0.6074074074074074</v>
      </c>
      <c r="E16" s="57">
        <v>40</v>
      </c>
      <c r="F16" s="57">
        <v>3815</v>
      </c>
      <c r="G16" s="67">
        <v>0.98962386511024647</v>
      </c>
      <c r="H16" s="57">
        <v>1207</v>
      </c>
      <c r="I16" s="57">
        <v>1103</v>
      </c>
      <c r="J16" s="67">
        <v>0.47748917748917746</v>
      </c>
      <c r="K16" s="57">
        <v>197</v>
      </c>
      <c r="L16" s="57">
        <v>264</v>
      </c>
      <c r="M16" s="67">
        <v>0.57266811279826468</v>
      </c>
      <c r="N16" s="57">
        <v>29</v>
      </c>
      <c r="O16" s="57">
        <v>3985</v>
      </c>
      <c r="P16" s="67">
        <v>0.99277528649725955</v>
      </c>
      <c r="Q16" s="57">
        <v>1597</v>
      </c>
      <c r="R16" s="57">
        <v>1583</v>
      </c>
      <c r="S16" s="67">
        <v>0.49779874213836478</v>
      </c>
      <c r="T16" s="60">
        <f t="shared" si="0"/>
        <v>3.4739294609142712E-2</v>
      </c>
      <c r="U16" s="60">
        <f t="shared" si="1"/>
        <v>-3.1514213870130758E-3</v>
      </c>
      <c r="V16" s="60">
        <f t="shared" si="2"/>
        <v>-2.0309564649187317E-2</v>
      </c>
    </row>
    <row r="17" spans="1:22" ht="14.25">
      <c r="A17" s="57" t="s">
        <v>20</v>
      </c>
      <c r="B17" s="57">
        <v>507</v>
      </c>
      <c r="C17" s="57">
        <v>318</v>
      </c>
      <c r="D17" s="66">
        <v>0.38545454545454544</v>
      </c>
      <c r="E17" s="57">
        <v>548</v>
      </c>
      <c r="F17" s="57">
        <v>25810</v>
      </c>
      <c r="G17" s="67">
        <v>0.97920934820547845</v>
      </c>
      <c r="H17" s="57">
        <v>3211</v>
      </c>
      <c r="I17" s="57">
        <v>7233</v>
      </c>
      <c r="J17" s="67">
        <v>0.69255074684029105</v>
      </c>
      <c r="K17" s="57">
        <v>464</v>
      </c>
      <c r="L17" s="57">
        <v>2452</v>
      </c>
      <c r="M17" s="67">
        <v>0.84087791495198905</v>
      </c>
      <c r="N17" s="57">
        <v>310</v>
      </c>
      <c r="O17" s="57">
        <v>22385</v>
      </c>
      <c r="P17" s="67">
        <v>0.98634060365719323</v>
      </c>
      <c r="Q17" s="57">
        <v>2892</v>
      </c>
      <c r="R17" s="57">
        <v>7510</v>
      </c>
      <c r="S17" s="67">
        <v>0.72197654297250524</v>
      </c>
      <c r="T17" s="58">
        <f t="shared" si="0"/>
        <v>-0.45542336949744361</v>
      </c>
      <c r="U17" s="58">
        <f t="shared" si="1"/>
        <v>-7.1312554517147797E-3</v>
      </c>
      <c r="V17" s="58">
        <f t="shared" si="2"/>
        <v>-2.9425796132214188E-2</v>
      </c>
    </row>
    <row r="18" spans="1:22" ht="14.25">
      <c r="A18" s="57" t="s">
        <v>21</v>
      </c>
      <c r="B18" s="57">
        <v>1200</v>
      </c>
      <c r="C18" s="57">
        <v>2034</v>
      </c>
      <c r="D18" s="66">
        <v>0.6289424860853432</v>
      </c>
      <c r="E18" s="57">
        <v>1934</v>
      </c>
      <c r="F18" s="57">
        <v>35322</v>
      </c>
      <c r="G18" s="67">
        <v>0.94808889843246724</v>
      </c>
      <c r="H18" s="57">
        <v>11187</v>
      </c>
      <c r="I18" s="57">
        <v>8522</v>
      </c>
      <c r="J18" s="67">
        <v>0.4323912933177736</v>
      </c>
      <c r="K18" s="57">
        <v>1728</v>
      </c>
      <c r="L18" s="57">
        <v>3412</v>
      </c>
      <c r="M18" s="67">
        <v>0.66381322957198441</v>
      </c>
      <c r="N18" s="57">
        <v>3449</v>
      </c>
      <c r="O18" s="57">
        <v>29132</v>
      </c>
      <c r="P18" s="67">
        <v>0.89414075688284578</v>
      </c>
      <c r="Q18" s="57">
        <v>15493</v>
      </c>
      <c r="R18" s="57">
        <v>12526</v>
      </c>
      <c r="S18" s="67">
        <v>0.44705378493165354</v>
      </c>
      <c r="T18" s="60">
        <f t="shared" si="0"/>
        <v>-3.4870743486641209E-2</v>
      </c>
      <c r="U18" s="60">
        <f t="shared" si="1"/>
        <v>5.3948141549621464E-2</v>
      </c>
      <c r="V18" s="60">
        <f t="shared" si="2"/>
        <v>-1.4662491613879947E-2</v>
      </c>
    </row>
    <row r="19" spans="1:22" ht="14.25">
      <c r="A19" s="57" t="s">
        <v>22</v>
      </c>
      <c r="B19" s="57">
        <v>698</v>
      </c>
      <c r="C19" s="57">
        <v>1657</v>
      </c>
      <c r="D19" s="66">
        <v>0.70360934182590229</v>
      </c>
      <c r="E19" s="57">
        <v>846</v>
      </c>
      <c r="F19" s="57">
        <v>23080</v>
      </c>
      <c r="G19" s="67">
        <v>0.96464097634372648</v>
      </c>
      <c r="H19" s="57">
        <v>4705</v>
      </c>
      <c r="I19" s="57">
        <v>4739</v>
      </c>
      <c r="J19" s="67">
        <v>0.5018000847098687</v>
      </c>
      <c r="K19" s="57">
        <v>704</v>
      </c>
      <c r="L19" s="57">
        <v>1176</v>
      </c>
      <c r="M19" s="67">
        <v>0.62553191489361704</v>
      </c>
      <c r="N19" s="57">
        <v>751</v>
      </c>
      <c r="O19" s="57">
        <v>17711</v>
      </c>
      <c r="P19" s="67">
        <v>0.95932185028707617</v>
      </c>
      <c r="Q19" s="57">
        <v>6961</v>
      </c>
      <c r="R19" s="57">
        <v>6776</v>
      </c>
      <c r="S19" s="67">
        <v>0.49326636092305454</v>
      </c>
      <c r="T19" s="60">
        <f t="shared" si="0"/>
        <v>7.8077426932285254E-2</v>
      </c>
      <c r="U19" s="60">
        <f t="shared" si="1"/>
        <v>5.3191260566503029E-3</v>
      </c>
      <c r="V19" s="60">
        <f t="shared" si="2"/>
        <v>8.5337237868141624E-3</v>
      </c>
    </row>
    <row r="20" spans="1:22" ht="14.25">
      <c r="A20" s="57" t="s">
        <v>23</v>
      </c>
      <c r="B20" s="57">
        <v>219</v>
      </c>
      <c r="C20" s="57">
        <v>360</v>
      </c>
      <c r="D20" s="66">
        <v>0.62176165803108807</v>
      </c>
      <c r="E20" s="57">
        <v>508</v>
      </c>
      <c r="F20" s="57">
        <v>17229</v>
      </c>
      <c r="G20" s="67">
        <v>0.97135930540677684</v>
      </c>
      <c r="H20" s="57">
        <v>2873</v>
      </c>
      <c r="I20" s="57">
        <v>6894</v>
      </c>
      <c r="J20" s="67">
        <v>0.70584621685266713</v>
      </c>
      <c r="K20" s="57">
        <v>286</v>
      </c>
      <c r="L20" s="57">
        <v>916</v>
      </c>
      <c r="M20" s="67">
        <v>0.76206322795341097</v>
      </c>
      <c r="N20" s="57">
        <v>536</v>
      </c>
      <c r="O20" s="57">
        <v>19854</v>
      </c>
      <c r="P20" s="67">
        <v>0.97371260421775385</v>
      </c>
      <c r="Q20" s="57">
        <v>3181</v>
      </c>
      <c r="R20" s="57">
        <v>7882</v>
      </c>
      <c r="S20" s="67">
        <v>0.71246497333453851</v>
      </c>
      <c r="T20" s="58">
        <f t="shared" si="0"/>
        <v>-0.1403015699223229</v>
      </c>
      <c r="U20" s="60">
        <f t="shared" si="1"/>
        <v>-2.3532988109770114E-3</v>
      </c>
      <c r="V20" s="60">
        <f t="shared" si="2"/>
        <v>-6.6187564818713795E-3</v>
      </c>
    </row>
    <row r="21" spans="1:22" ht="14.25">
      <c r="A21" s="57" t="s">
        <v>24</v>
      </c>
      <c r="B21" s="57">
        <v>618</v>
      </c>
      <c r="C21" s="57">
        <v>537</v>
      </c>
      <c r="D21" s="66">
        <v>0.46493506493506492</v>
      </c>
      <c r="E21" s="57">
        <v>998</v>
      </c>
      <c r="F21" s="57">
        <v>27396</v>
      </c>
      <c r="G21" s="67">
        <v>0.96485172923857154</v>
      </c>
      <c r="H21" s="57">
        <v>5052</v>
      </c>
      <c r="I21" s="57">
        <v>5685</v>
      </c>
      <c r="J21" s="67">
        <v>0.52947750768371049</v>
      </c>
      <c r="K21" s="57">
        <v>611</v>
      </c>
      <c r="L21" s="57">
        <v>770</v>
      </c>
      <c r="M21" s="67">
        <v>0.55756698044895003</v>
      </c>
      <c r="N21" s="57">
        <v>771</v>
      </c>
      <c r="O21" s="57">
        <v>27349</v>
      </c>
      <c r="P21" s="67">
        <v>0.9725817923186344</v>
      </c>
      <c r="Q21" s="57">
        <v>6178</v>
      </c>
      <c r="R21" s="57">
        <v>9615</v>
      </c>
      <c r="S21" s="67">
        <v>0.60881403153295766</v>
      </c>
      <c r="T21" s="58">
        <f t="shared" si="0"/>
        <v>-9.263191551388511E-2</v>
      </c>
      <c r="U21" s="58">
        <f t="shared" si="1"/>
        <v>-7.7300630800628545E-3</v>
      </c>
      <c r="V21" s="58">
        <f t="shared" si="2"/>
        <v>-7.9336523849247165E-2</v>
      </c>
    </row>
    <row r="22" spans="1:22" ht="14.25">
      <c r="A22" s="57" t="s">
        <v>46</v>
      </c>
      <c r="B22" s="57">
        <v>9166</v>
      </c>
      <c r="C22" s="57">
        <v>18301</v>
      </c>
      <c r="D22" s="66">
        <v>0.66629045764007722</v>
      </c>
      <c r="E22" s="57">
        <v>11295</v>
      </c>
      <c r="F22" s="57">
        <v>357867</v>
      </c>
      <c r="G22" s="67">
        <v>0.96940367643473602</v>
      </c>
      <c r="H22" s="57">
        <v>70364</v>
      </c>
      <c r="I22" s="57">
        <v>101587</v>
      </c>
      <c r="J22" s="67">
        <v>0.59079039959058099</v>
      </c>
      <c r="K22" s="57">
        <v>9515</v>
      </c>
      <c r="L22" s="57">
        <v>33503</v>
      </c>
      <c r="M22" s="67">
        <v>0.77881351992189318</v>
      </c>
      <c r="N22" s="57">
        <v>14488</v>
      </c>
      <c r="O22" s="57">
        <v>406063</v>
      </c>
      <c r="P22" s="67">
        <v>0.96554995708011637</v>
      </c>
      <c r="Q22" s="57">
        <v>83458</v>
      </c>
      <c r="R22" s="57">
        <v>146824</v>
      </c>
      <c r="S22" s="67">
        <v>0.63758348459714609</v>
      </c>
      <c r="T22" s="60">
        <f t="shared" si="0"/>
        <v>-0.11252306228181597</v>
      </c>
      <c r="U22" s="60">
        <f t="shared" si="1"/>
        <v>3.8537193546196447E-3</v>
      </c>
      <c r="V22" s="60">
        <f t="shared" si="2"/>
        <v>-4.6793085006565094E-2</v>
      </c>
    </row>
  </sheetData>
  <mergeCells count="12">
    <mergeCell ref="T5:V5"/>
    <mergeCell ref="A1:V1"/>
    <mergeCell ref="A3:A5"/>
    <mergeCell ref="K3:S3"/>
    <mergeCell ref="K4:M4"/>
    <mergeCell ref="N4:P4"/>
    <mergeCell ref="Q4:S4"/>
    <mergeCell ref="B3:J3"/>
    <mergeCell ref="B4:D4"/>
    <mergeCell ref="E4:G4"/>
    <mergeCell ref="H4:J4"/>
    <mergeCell ref="T3:V3"/>
  </mergeCells>
  <phoneticPr fontId="22" type="noConversion"/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K22"/>
  <sheetViews>
    <sheetView workbookViewId="0">
      <selection activeCell="D4" sqref="D4"/>
    </sheetView>
  </sheetViews>
  <sheetFormatPr defaultRowHeight="18" customHeight="1"/>
  <cols>
    <col min="1" max="1" width="15.140625" style="61" customWidth="1"/>
    <col min="2" max="2" width="15.5703125" style="63" customWidth="1"/>
    <col min="3" max="3" width="15.28515625" style="63" customWidth="1"/>
    <col min="4" max="4" width="15.42578125" style="63" customWidth="1"/>
    <col min="5" max="5" width="13.42578125" style="63" customWidth="1"/>
    <col min="6" max="8" width="9.140625" style="61"/>
    <col min="9" max="11" width="11.85546875" style="61" customWidth="1"/>
    <col min="12" max="16384" width="9.140625" style="61"/>
  </cols>
  <sheetData>
    <row r="1" spans="1:11" ht="19.5" customHeight="1">
      <c r="A1" s="367" t="s">
        <v>145</v>
      </c>
      <c r="B1" s="367"/>
      <c r="C1" s="367"/>
      <c r="D1" s="367"/>
      <c r="E1" s="367"/>
      <c r="H1" s="367" t="s">
        <v>339</v>
      </c>
      <c r="I1" s="367"/>
      <c r="J1" s="367"/>
      <c r="K1" s="367"/>
    </row>
    <row r="2" spans="1:11" ht="29.25" customHeight="1">
      <c r="A2" s="13" t="s">
        <v>1</v>
      </c>
      <c r="B2" s="62" t="s">
        <v>282</v>
      </c>
      <c r="C2" s="62" t="s">
        <v>280</v>
      </c>
      <c r="D2" s="62" t="s">
        <v>281</v>
      </c>
      <c r="E2" s="62" t="s">
        <v>146</v>
      </c>
      <c r="H2" s="13" t="s">
        <v>1</v>
      </c>
      <c r="I2" s="62" t="s">
        <v>342</v>
      </c>
      <c r="J2" s="62" t="s">
        <v>343</v>
      </c>
      <c r="K2" s="62" t="s">
        <v>344</v>
      </c>
    </row>
    <row r="3" spans="1:11" ht="18" customHeight="1">
      <c r="A3" s="13" t="s">
        <v>91</v>
      </c>
      <c r="B3" s="179">
        <v>57649.206152999999</v>
      </c>
      <c r="C3" s="51">
        <v>27761.109193</v>
      </c>
      <c r="D3" s="180">
        <f>C3/B3</f>
        <v>0.48155232388322045</v>
      </c>
      <c r="E3" s="181">
        <f>D3-K22</f>
        <v>-9.862671829172609E-2</v>
      </c>
      <c r="H3" s="13" t="s">
        <v>9</v>
      </c>
      <c r="I3" s="179">
        <v>3080.2168240000001</v>
      </c>
      <c r="J3" s="51">
        <v>1258.257615</v>
      </c>
      <c r="K3" s="180">
        <v>0.40849644258679629</v>
      </c>
    </row>
    <row r="4" spans="1:11" ht="18" customHeight="1">
      <c r="A4" s="13" t="s">
        <v>12</v>
      </c>
      <c r="B4" s="179">
        <v>2334.9169189999998</v>
      </c>
      <c r="C4" s="51">
        <v>1606.0411559999998</v>
      </c>
      <c r="D4" s="180">
        <v>0.68783653196869909</v>
      </c>
      <c r="E4" s="181">
        <v>0.20661532310198677</v>
      </c>
      <c r="H4" s="13" t="s">
        <v>10</v>
      </c>
      <c r="I4" s="179">
        <v>2616.4045630000001</v>
      </c>
      <c r="J4" s="51">
        <v>1677.9898280000002</v>
      </c>
      <c r="K4" s="180">
        <v>0.64133423849253557</v>
      </c>
    </row>
    <row r="5" spans="1:11" ht="18" customHeight="1">
      <c r="A5" s="13" t="s">
        <v>347</v>
      </c>
      <c r="B5" s="179">
        <v>102.43233499999999</v>
      </c>
      <c r="C5" s="51">
        <v>70.378226999999995</v>
      </c>
      <c r="D5" s="180">
        <v>0.68707041580180706</v>
      </c>
      <c r="E5" s="181">
        <v>-0.12218529455526195</v>
      </c>
      <c r="H5" s="13" t="s">
        <v>11</v>
      </c>
      <c r="I5" s="179">
        <v>3329.119944</v>
      </c>
      <c r="J5" s="51">
        <v>1364.584079</v>
      </c>
      <c r="K5" s="180">
        <v>0.40989333576261194</v>
      </c>
    </row>
    <row r="6" spans="1:11" ht="18" customHeight="1">
      <c r="A6" s="13" t="s">
        <v>13</v>
      </c>
      <c r="B6" s="179">
        <v>2185.3604329999998</v>
      </c>
      <c r="C6" s="51">
        <v>1345.3164709999999</v>
      </c>
      <c r="D6" s="180">
        <v>0.61560392999025249</v>
      </c>
      <c r="E6" s="181">
        <v>0.1785057793629507</v>
      </c>
      <c r="H6" s="13" t="s">
        <v>12</v>
      </c>
      <c r="I6" s="179">
        <v>2580.2075679999998</v>
      </c>
      <c r="J6" s="51">
        <v>1241.6506049999998</v>
      </c>
      <c r="K6" s="180">
        <v>0.48122120886671232</v>
      </c>
    </row>
    <row r="7" spans="1:11" ht="18" customHeight="1">
      <c r="A7" s="13" t="s">
        <v>11</v>
      </c>
      <c r="B7" s="179">
        <v>2825.7926980000002</v>
      </c>
      <c r="C7" s="51">
        <v>1697.5569360000002</v>
      </c>
      <c r="D7" s="180">
        <v>0.60073654277664212</v>
      </c>
      <c r="E7" s="181">
        <v>0.19084320701403018</v>
      </c>
      <c r="H7" s="13" t="s">
        <v>13</v>
      </c>
      <c r="I7" s="179">
        <v>2516.5383940000002</v>
      </c>
      <c r="J7" s="51">
        <v>1099.9742780000001</v>
      </c>
      <c r="K7" s="180">
        <v>0.43709815062730178</v>
      </c>
    </row>
    <row r="8" spans="1:11" ht="18" customHeight="1">
      <c r="A8" s="13" t="s">
        <v>9</v>
      </c>
      <c r="B8" s="179">
        <v>2937.6494830000001</v>
      </c>
      <c r="C8" s="51">
        <v>1717.1212180000002</v>
      </c>
      <c r="D8" s="180">
        <v>0.58452215893586923</v>
      </c>
      <c r="E8" s="181">
        <v>0.17602571634907294</v>
      </c>
      <c r="H8" s="13" t="s">
        <v>14</v>
      </c>
      <c r="I8" s="179">
        <v>527.47750099999996</v>
      </c>
      <c r="J8" s="51">
        <v>329.19708799999995</v>
      </c>
      <c r="K8" s="180">
        <v>0.62409692806973383</v>
      </c>
    </row>
    <row r="9" spans="1:11" ht="18" customHeight="1">
      <c r="A9" s="13" t="s">
        <v>22</v>
      </c>
      <c r="B9" s="179">
        <v>2877.2121980000002</v>
      </c>
      <c r="C9" s="51">
        <v>1600.8520490000001</v>
      </c>
      <c r="D9" s="180">
        <v>0.55638998406609697</v>
      </c>
      <c r="E9" s="181">
        <v>2.5741015343133333E-2</v>
      </c>
      <c r="H9" s="13" t="s">
        <v>15</v>
      </c>
      <c r="I9" s="179">
        <v>6765.9289209999997</v>
      </c>
      <c r="J9" s="51">
        <v>4168.823531</v>
      </c>
      <c r="K9" s="180">
        <v>0.61614947181322899</v>
      </c>
    </row>
    <row r="10" spans="1:11" ht="18" customHeight="1">
      <c r="A10" s="13" t="s">
        <v>10</v>
      </c>
      <c r="B10" s="179">
        <v>1949.9045590000001</v>
      </c>
      <c r="C10" s="51">
        <v>1069.503361</v>
      </c>
      <c r="D10" s="180">
        <v>0.54849010740735438</v>
      </c>
      <c r="E10" s="181">
        <v>-9.2844131085181192E-2</v>
      </c>
      <c r="H10" s="13" t="s">
        <v>16</v>
      </c>
      <c r="I10" s="179">
        <v>29621.007379999999</v>
      </c>
      <c r="J10" s="51">
        <v>16465.488033000001</v>
      </c>
      <c r="K10" s="180">
        <v>0.55587198037422059</v>
      </c>
    </row>
    <row r="11" spans="1:11" ht="18" customHeight="1">
      <c r="A11" s="13" t="s">
        <v>17</v>
      </c>
      <c r="B11" s="179">
        <v>3285.6890410000001</v>
      </c>
      <c r="C11" s="51">
        <v>1790.190243</v>
      </c>
      <c r="D11" s="180">
        <v>0.54484469487567677</v>
      </c>
      <c r="E11" s="181">
        <v>0.34396203907920919</v>
      </c>
      <c r="H11" s="13" t="s">
        <v>17</v>
      </c>
      <c r="I11" s="179">
        <v>3199.8761140000001</v>
      </c>
      <c r="J11" s="51">
        <v>642.79961200000025</v>
      </c>
      <c r="K11" s="180">
        <v>0.20088265579646758</v>
      </c>
    </row>
    <row r="12" spans="1:11" ht="18" customHeight="1">
      <c r="A12" s="13" t="s">
        <v>15</v>
      </c>
      <c r="B12" s="179">
        <v>3610.5269600000001</v>
      </c>
      <c r="C12" s="51">
        <v>1936.2188140000001</v>
      </c>
      <c r="D12" s="180">
        <v>0.53627042131268288</v>
      </c>
      <c r="E12" s="181">
        <v>-7.9879050500546112E-2</v>
      </c>
      <c r="H12" s="13" t="s">
        <v>18</v>
      </c>
      <c r="I12" s="179">
        <v>2487.4318870000002</v>
      </c>
      <c r="J12" s="51">
        <v>1325.6083130000002</v>
      </c>
      <c r="K12" s="180">
        <v>0.53292245706424846</v>
      </c>
    </row>
    <row r="13" spans="1:11" ht="18" customHeight="1">
      <c r="A13" s="13" t="s">
        <v>24</v>
      </c>
      <c r="B13" s="179">
        <v>2448.3508940000002</v>
      </c>
      <c r="C13" s="51">
        <v>1290.3093260000001</v>
      </c>
      <c r="D13" s="180">
        <v>0.52701160163033389</v>
      </c>
      <c r="E13" s="181">
        <v>-0.14713231293708295</v>
      </c>
      <c r="H13" s="13" t="s">
        <v>19</v>
      </c>
      <c r="I13" s="179">
        <v>618.77962400000001</v>
      </c>
      <c r="J13" s="51">
        <v>283.32956799999999</v>
      </c>
      <c r="K13" s="180">
        <v>0.45788445031279829</v>
      </c>
    </row>
    <row r="14" spans="1:11" ht="18" customHeight="1">
      <c r="A14" s="13" t="s">
        <v>19</v>
      </c>
      <c r="B14" s="179">
        <v>558.35330999999996</v>
      </c>
      <c r="C14" s="51">
        <v>291.06751399999996</v>
      </c>
      <c r="D14" s="180">
        <v>0.52129629893301788</v>
      </c>
      <c r="E14" s="181">
        <v>6.3411848620219591E-2</v>
      </c>
      <c r="H14" s="13" t="s">
        <v>20</v>
      </c>
      <c r="I14" s="179">
        <v>2369.6097869999999</v>
      </c>
      <c r="J14" s="51">
        <v>1242.3381269999998</v>
      </c>
      <c r="K14" s="180">
        <v>0.52427962351254409</v>
      </c>
    </row>
    <row r="15" spans="1:11" ht="18" customHeight="1">
      <c r="A15" s="13" t="s">
        <v>23</v>
      </c>
      <c r="B15" s="179">
        <v>2673.2563399999999</v>
      </c>
      <c r="C15" s="51">
        <v>1391.8589769999999</v>
      </c>
      <c r="D15" s="180">
        <v>0.52066049790047442</v>
      </c>
      <c r="E15" s="181">
        <v>-8.9137206066649433E-2</v>
      </c>
      <c r="H15" s="13" t="s">
        <v>21</v>
      </c>
      <c r="I15" s="179">
        <v>9761.9271800000006</v>
      </c>
      <c r="J15" s="51">
        <v>7127.4504960000004</v>
      </c>
      <c r="K15" s="180">
        <v>0.73012739847133334</v>
      </c>
    </row>
    <row r="16" spans="1:11" ht="18" customHeight="1">
      <c r="A16" s="13" t="s">
        <v>18</v>
      </c>
      <c r="B16" s="179">
        <v>2155.4957089999998</v>
      </c>
      <c r="C16" s="51">
        <v>1115.3954549999999</v>
      </c>
      <c r="D16" s="180">
        <v>0.51746586659523708</v>
      </c>
      <c r="E16" s="181">
        <v>-1.5456590469011378E-2</v>
      </c>
      <c r="H16" s="13" t="s">
        <v>22</v>
      </c>
      <c r="I16" s="179">
        <v>3274.2387650000001</v>
      </c>
      <c r="J16" s="51">
        <v>1737.4714240000001</v>
      </c>
      <c r="K16" s="180">
        <v>0.53064896872296363</v>
      </c>
    </row>
    <row r="17" spans="1:11" ht="18" customHeight="1">
      <c r="A17" s="13" t="s">
        <v>14</v>
      </c>
      <c r="B17" s="179">
        <v>434.97601700000001</v>
      </c>
      <c r="C17" s="51">
        <v>223.05064100000001</v>
      </c>
      <c r="D17" s="180">
        <v>0.51278836598478483</v>
      </c>
      <c r="E17" s="181">
        <v>-0.11130856208494899</v>
      </c>
      <c r="H17" s="13" t="s">
        <v>23</v>
      </c>
      <c r="I17" s="179">
        <v>3458.4384580000001</v>
      </c>
      <c r="J17" s="51">
        <v>2108.9478310000004</v>
      </c>
      <c r="K17" s="180">
        <v>0.60979770396712385</v>
      </c>
    </row>
    <row r="18" spans="1:11" ht="18" customHeight="1">
      <c r="A18" s="13" t="s">
        <v>20</v>
      </c>
      <c r="B18" s="179">
        <v>1941.418772</v>
      </c>
      <c r="C18" s="51">
        <v>922.89955899999995</v>
      </c>
      <c r="D18" s="180">
        <v>0.4753737690757221</v>
      </c>
      <c r="E18" s="181">
        <v>-4.8905854436821994E-2</v>
      </c>
      <c r="H18" s="13" t="s">
        <v>24</v>
      </c>
      <c r="I18" s="179">
        <v>4147.9896630000003</v>
      </c>
      <c r="J18" s="51">
        <v>2796.3419890000005</v>
      </c>
      <c r="K18" s="180">
        <v>0.67414391456741685</v>
      </c>
    </row>
    <row r="19" spans="1:11" ht="18" customHeight="1">
      <c r="A19" s="13" t="s">
        <v>16</v>
      </c>
      <c r="B19" s="179">
        <v>18353.892078000001</v>
      </c>
      <c r="C19" s="51">
        <v>7520.9200440000004</v>
      </c>
      <c r="D19" s="180">
        <v>0.40977248923758219</v>
      </c>
      <c r="E19" s="181">
        <v>-0.14609949113663839</v>
      </c>
      <c r="H19" s="13" t="s">
        <v>25</v>
      </c>
      <c r="I19" s="179">
        <v>273.27096299999999</v>
      </c>
      <c r="J19" s="51">
        <v>212.82096300000001</v>
      </c>
      <c r="K19" s="180">
        <v>0.77879098702484539</v>
      </c>
    </row>
    <row r="20" spans="1:11" ht="18" customHeight="1">
      <c r="A20" s="62" t="s">
        <v>70</v>
      </c>
      <c r="B20" s="179">
        <v>1995.926522</v>
      </c>
      <c r="C20" s="138">
        <v>776.88498000000004</v>
      </c>
      <c r="D20" s="182">
        <v>0.38923526063551156</v>
      </c>
      <c r="E20" s="181">
        <v>-0.4506947678196776</v>
      </c>
      <c r="H20" s="62" t="s">
        <v>70</v>
      </c>
      <c r="I20" s="179">
        <v>6373.282185</v>
      </c>
      <c r="J20" s="138">
        <v>5353.1110870000002</v>
      </c>
      <c r="K20" s="182">
        <v>0.83993002845518916</v>
      </c>
    </row>
    <row r="21" spans="1:11" ht="18" customHeight="1">
      <c r="A21" s="13" t="s">
        <v>21</v>
      </c>
      <c r="B21" s="179">
        <v>4893.162292</v>
      </c>
      <c r="C21" s="51">
        <v>1394.680222</v>
      </c>
      <c r="D21" s="180">
        <v>0.28502635693899031</v>
      </c>
      <c r="E21" s="181">
        <v>-0.44510104153234303</v>
      </c>
      <c r="H21" s="13" t="s">
        <v>136</v>
      </c>
      <c r="I21" s="179">
        <v>176.38213999999999</v>
      </c>
      <c r="J21" s="51">
        <v>142.73825399999998</v>
      </c>
      <c r="K21" s="180">
        <v>0.809255710357069</v>
      </c>
    </row>
    <row r="22" spans="1:11" ht="18" customHeight="1">
      <c r="A22" s="13" t="s">
        <v>25</v>
      </c>
      <c r="B22" s="179">
        <v>84.889593000000005</v>
      </c>
      <c r="C22" s="51">
        <v>0.86400000000000432</v>
      </c>
      <c r="D22" s="180">
        <v>1.0177926050369971E-2</v>
      </c>
      <c r="E22" s="181">
        <v>-0.76861306097447546</v>
      </c>
      <c r="H22" s="13" t="s">
        <v>91</v>
      </c>
      <c r="I22" s="179">
        <v>87178.127861000001</v>
      </c>
      <c r="J22" s="51">
        <v>50578.922721000003</v>
      </c>
      <c r="K22" s="180">
        <v>0.58017904217494654</v>
      </c>
    </row>
  </sheetData>
  <mergeCells count="2">
    <mergeCell ref="A1:E1"/>
    <mergeCell ref="H1:K1"/>
  </mergeCells>
  <phoneticPr fontId="22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23"/>
  <sheetViews>
    <sheetView workbookViewId="0">
      <selection activeCell="G14" sqref="G14"/>
    </sheetView>
  </sheetViews>
  <sheetFormatPr defaultRowHeight="16.5"/>
  <cols>
    <col min="1" max="1" width="14.85546875" style="55" customWidth="1"/>
    <col min="2" max="2" width="15.140625" style="69" customWidth="1"/>
    <col min="3" max="3" width="16.85546875" style="69" customWidth="1"/>
    <col min="4" max="4" width="14.28515625" style="69" customWidth="1"/>
    <col min="5" max="5" width="15" style="69" customWidth="1"/>
    <col min="6" max="7" width="9.140625" style="55"/>
    <col min="8" max="11" width="14.28515625" style="55" customWidth="1"/>
    <col min="12" max="16384" width="9.140625" style="55"/>
  </cols>
  <sheetData>
    <row r="1" spans="1:11" ht="21.75" customHeight="1">
      <c r="A1" s="369" t="s">
        <v>356</v>
      </c>
      <c r="B1" s="369"/>
      <c r="C1" s="369"/>
      <c r="D1" s="369"/>
      <c r="E1" s="369"/>
      <c r="H1" s="369" t="s">
        <v>346</v>
      </c>
      <c r="I1" s="369"/>
      <c r="J1" s="369"/>
      <c r="K1" s="369"/>
    </row>
    <row r="2" spans="1:11" ht="13.5" customHeight="1">
      <c r="A2" s="368" t="s">
        <v>357</v>
      </c>
      <c r="B2" s="368"/>
      <c r="C2" s="368"/>
      <c r="D2" s="368"/>
      <c r="E2" s="368"/>
      <c r="H2" s="368" t="s">
        <v>340</v>
      </c>
      <c r="I2" s="368"/>
      <c r="J2" s="368"/>
      <c r="K2" s="368"/>
    </row>
    <row r="3" spans="1:11" ht="33" customHeight="1">
      <c r="A3" s="64" t="s">
        <v>358</v>
      </c>
      <c r="B3" s="64" t="s">
        <v>359</v>
      </c>
      <c r="C3" s="64" t="s">
        <v>360</v>
      </c>
      <c r="D3" s="64" t="s">
        <v>361</v>
      </c>
      <c r="E3" s="68" t="s">
        <v>148</v>
      </c>
      <c r="H3" s="64" t="s">
        <v>341</v>
      </c>
      <c r="I3" s="64" t="s">
        <v>345</v>
      </c>
      <c r="J3" s="64" t="s">
        <v>343</v>
      </c>
      <c r="K3" s="64" t="s">
        <v>344</v>
      </c>
    </row>
    <row r="4" spans="1:11">
      <c r="A4" s="139" t="s">
        <v>91</v>
      </c>
      <c r="B4" s="140">
        <v>20724.848558999998</v>
      </c>
      <c r="C4" s="140">
        <v>12789.898301999998</v>
      </c>
      <c r="D4" s="196">
        <v>0.61712867361078205</v>
      </c>
      <c r="E4" s="196">
        <v>-0.18175453797349428</v>
      </c>
      <c r="H4" s="323" t="s">
        <v>9</v>
      </c>
      <c r="I4" s="324">
        <v>1156.0479809999999</v>
      </c>
      <c r="J4" s="325">
        <v>892.89568299999996</v>
      </c>
      <c r="K4" s="326">
        <v>0.77236905186896387</v>
      </c>
    </row>
    <row r="5" spans="1:11">
      <c r="A5" s="139" t="s">
        <v>362</v>
      </c>
      <c r="B5" s="140">
        <v>68.792466000000005</v>
      </c>
      <c r="C5" s="140">
        <v>59.690197000000005</v>
      </c>
      <c r="D5" s="196">
        <v>0.86768508923637078</v>
      </c>
      <c r="E5" s="196">
        <v>-0.11995333112150552</v>
      </c>
      <c r="H5" s="327" t="s">
        <v>10</v>
      </c>
      <c r="I5" s="324">
        <v>1263.8428280000001</v>
      </c>
      <c r="J5" s="325">
        <v>1058.0446890000001</v>
      </c>
      <c r="K5" s="326">
        <v>0.8371647688774162</v>
      </c>
    </row>
    <row r="6" spans="1:11">
      <c r="A6" s="139" t="s">
        <v>12</v>
      </c>
      <c r="B6" s="140">
        <v>994.67589299999997</v>
      </c>
      <c r="C6" s="140">
        <v>776.09649899999999</v>
      </c>
      <c r="D6" s="196">
        <v>0.78025063687755425</v>
      </c>
      <c r="E6" s="196">
        <v>-5.827334560021713E-3</v>
      </c>
      <c r="H6" s="323" t="s">
        <v>11</v>
      </c>
      <c r="I6" s="324">
        <v>972.00047800000004</v>
      </c>
      <c r="J6" s="325">
        <v>739.63863100000003</v>
      </c>
      <c r="K6" s="326">
        <v>0.76094471941195896</v>
      </c>
    </row>
    <row r="7" spans="1:11">
      <c r="A7" s="139" t="s">
        <v>13</v>
      </c>
      <c r="B7" s="140">
        <v>746.70108400000004</v>
      </c>
      <c r="C7" s="140">
        <v>563.09364200000005</v>
      </c>
      <c r="D7" s="196">
        <v>0.7541085101732623</v>
      </c>
      <c r="E7" s="196">
        <v>-6.3888450264539931E-2</v>
      </c>
      <c r="H7" s="327" t="s">
        <v>12</v>
      </c>
      <c r="I7" s="324">
        <v>1071.0572050000001</v>
      </c>
      <c r="J7" s="325">
        <v>841.93447500000002</v>
      </c>
      <c r="K7" s="326">
        <v>0.78607797143757596</v>
      </c>
    </row>
    <row r="8" spans="1:11">
      <c r="A8" s="139" t="s">
        <v>17</v>
      </c>
      <c r="B8" s="140">
        <v>728.28103399999998</v>
      </c>
      <c r="C8" s="140">
        <v>545.23349199999996</v>
      </c>
      <c r="D8" s="196">
        <v>0.74865809563290098</v>
      </c>
      <c r="E8" s="196">
        <v>9.5712361680827529E-3</v>
      </c>
      <c r="H8" s="327" t="s">
        <v>13</v>
      </c>
      <c r="I8" s="324">
        <v>816.00830599999995</v>
      </c>
      <c r="J8" s="325">
        <v>667.49231399999996</v>
      </c>
      <c r="K8" s="326">
        <v>0.81799696043780223</v>
      </c>
    </row>
    <row r="9" spans="1:11">
      <c r="A9" s="139" t="s">
        <v>9</v>
      </c>
      <c r="B9" s="140">
        <v>1116.1164510000001</v>
      </c>
      <c r="C9" s="140">
        <v>811.36360200000013</v>
      </c>
      <c r="D9" s="196">
        <v>0.72695246205989317</v>
      </c>
      <c r="E9" s="196">
        <v>-4.5416589809070707E-2</v>
      </c>
      <c r="H9" s="323" t="s">
        <v>14</v>
      </c>
      <c r="I9" s="324">
        <v>238.49739</v>
      </c>
      <c r="J9" s="325">
        <v>187.866737</v>
      </c>
      <c r="K9" s="326">
        <v>0.78770982357500852</v>
      </c>
    </row>
    <row r="10" spans="1:11">
      <c r="A10" s="139" t="s">
        <v>15</v>
      </c>
      <c r="B10" s="140">
        <v>1001.231904</v>
      </c>
      <c r="C10" s="140">
        <v>725.94119899999998</v>
      </c>
      <c r="D10" s="196">
        <v>0.72504800945695791</v>
      </c>
      <c r="E10" s="196">
        <v>-0.15866407626800316</v>
      </c>
      <c r="H10" s="327" t="s">
        <v>15</v>
      </c>
      <c r="I10" s="324">
        <v>1417.563502</v>
      </c>
      <c r="J10" s="325">
        <v>1252.717999</v>
      </c>
      <c r="K10" s="326">
        <v>0.88371208572496107</v>
      </c>
    </row>
    <row r="11" spans="1:11">
      <c r="A11" s="139" t="s">
        <v>18</v>
      </c>
      <c r="B11" s="140">
        <v>886.84850300000005</v>
      </c>
      <c r="C11" s="140">
        <v>639.8745550000001</v>
      </c>
      <c r="D11" s="196">
        <v>0.72151506467615933</v>
      </c>
      <c r="E11" s="196">
        <v>-0.10863674543858093</v>
      </c>
      <c r="H11" s="323" t="s">
        <v>16</v>
      </c>
      <c r="I11" s="324">
        <v>7816.1835929999997</v>
      </c>
      <c r="J11" s="325">
        <v>6148.6065490000001</v>
      </c>
      <c r="K11" s="326">
        <v>0.78665073252713191</v>
      </c>
    </row>
    <row r="12" spans="1:11">
      <c r="A12" s="139" t="s">
        <v>11</v>
      </c>
      <c r="B12" s="183">
        <v>872.39534200000003</v>
      </c>
      <c r="C12" s="140">
        <v>612.44586400000003</v>
      </c>
      <c r="D12" s="196">
        <v>0.70202789322091541</v>
      </c>
      <c r="E12" s="196">
        <v>-5.8916826191043548E-2</v>
      </c>
      <c r="H12" s="323" t="s">
        <v>17</v>
      </c>
      <c r="I12" s="324">
        <v>654.05993599999999</v>
      </c>
      <c r="J12" s="325">
        <v>483.407104</v>
      </c>
      <c r="K12" s="326">
        <v>0.73908685946481822</v>
      </c>
    </row>
    <row r="13" spans="1:11">
      <c r="A13" s="139" t="s">
        <v>10</v>
      </c>
      <c r="B13" s="140">
        <v>1012.3326070000001</v>
      </c>
      <c r="C13" s="140">
        <v>703.09733300000005</v>
      </c>
      <c r="D13" s="196">
        <v>0.69453194349196734</v>
      </c>
      <c r="E13" s="196">
        <v>-0.14263282538544886</v>
      </c>
      <c r="H13" s="323" t="s">
        <v>18</v>
      </c>
      <c r="I13" s="324">
        <v>1015.652549</v>
      </c>
      <c r="J13" s="325">
        <v>843.145802</v>
      </c>
      <c r="K13" s="326">
        <v>0.83015181011474026</v>
      </c>
    </row>
    <row r="14" spans="1:11">
      <c r="A14" s="139" t="s">
        <v>16</v>
      </c>
      <c r="B14" s="140">
        <v>5149.5790980000002</v>
      </c>
      <c r="C14" s="140">
        <v>3326.6813550000002</v>
      </c>
      <c r="D14" s="196">
        <v>0.64601034214466591</v>
      </c>
      <c r="E14" s="196">
        <v>-0.14064039038246601</v>
      </c>
      <c r="H14" s="327" t="s">
        <v>19</v>
      </c>
      <c r="I14" s="324">
        <v>224.96645599999999</v>
      </c>
      <c r="J14" s="325">
        <v>147.70532900000001</v>
      </c>
      <c r="K14" s="326">
        <v>0.65656601266812864</v>
      </c>
    </row>
    <row r="15" spans="1:11">
      <c r="A15" s="139" t="s">
        <v>22</v>
      </c>
      <c r="B15" s="140">
        <v>1237.3219449999999</v>
      </c>
      <c r="C15" s="140">
        <v>786.97421199999985</v>
      </c>
      <c r="D15" s="196">
        <v>0.63603027100598297</v>
      </c>
      <c r="E15" s="196">
        <v>-0.18092609285646011</v>
      </c>
      <c r="H15" s="323" t="s">
        <v>20</v>
      </c>
      <c r="I15" s="324">
        <v>864.32409800000005</v>
      </c>
      <c r="J15" s="325">
        <v>712.64683000000002</v>
      </c>
      <c r="K15" s="326">
        <v>0.8245134338485145</v>
      </c>
    </row>
    <row r="16" spans="1:11">
      <c r="A16" s="139" t="s">
        <v>20</v>
      </c>
      <c r="B16" s="140">
        <v>799.94528100000002</v>
      </c>
      <c r="C16" s="140">
        <v>505.65786400000002</v>
      </c>
      <c r="D16" s="196">
        <v>0.63211556591456408</v>
      </c>
      <c r="E16" s="196">
        <v>-0.19239786793395042</v>
      </c>
      <c r="H16" s="323" t="s">
        <v>21</v>
      </c>
      <c r="I16" s="324">
        <v>3452.5637350000002</v>
      </c>
      <c r="J16" s="325">
        <v>2421.3984710000004</v>
      </c>
      <c r="K16" s="326">
        <v>0.70133346024964849</v>
      </c>
    </row>
    <row r="17" spans="1:11">
      <c r="A17" s="139" t="s">
        <v>19</v>
      </c>
      <c r="B17" s="140">
        <v>215.05668499999999</v>
      </c>
      <c r="C17" s="140">
        <v>123.07095099999999</v>
      </c>
      <c r="D17" s="196">
        <v>0.57227214768980561</v>
      </c>
      <c r="E17" s="196">
        <v>-8.429386497832303E-2</v>
      </c>
      <c r="H17" s="327" t="s">
        <v>22</v>
      </c>
      <c r="I17" s="324">
        <v>1346.992385</v>
      </c>
      <c r="J17" s="325">
        <v>1100.4340010000001</v>
      </c>
      <c r="K17" s="326">
        <v>0.81695636386244308</v>
      </c>
    </row>
    <row r="18" spans="1:11">
      <c r="A18" s="139" t="s">
        <v>24</v>
      </c>
      <c r="B18" s="140">
        <v>1080.2190680000001</v>
      </c>
      <c r="C18" s="140">
        <v>598.54199000000017</v>
      </c>
      <c r="D18" s="196">
        <v>0.55409315363057465</v>
      </c>
      <c r="E18" s="196">
        <v>-0.2551844776184925</v>
      </c>
      <c r="H18" s="323" t="s">
        <v>23</v>
      </c>
      <c r="I18" s="324">
        <v>1244.527738</v>
      </c>
      <c r="J18" s="325">
        <v>1111.586683</v>
      </c>
      <c r="K18" s="326">
        <v>0.89317951626080994</v>
      </c>
    </row>
    <row r="19" spans="1:11">
      <c r="A19" s="139" t="s">
        <v>14</v>
      </c>
      <c r="B19" s="140">
        <v>234.87715399999999</v>
      </c>
      <c r="C19" s="140">
        <v>129.39068199999997</v>
      </c>
      <c r="D19" s="196">
        <v>0.55088662220421813</v>
      </c>
      <c r="E19" s="196">
        <v>-0.23682320137079038</v>
      </c>
      <c r="H19" s="323" t="s">
        <v>24</v>
      </c>
      <c r="I19" s="324">
        <v>999.91628800000001</v>
      </c>
      <c r="J19" s="325">
        <v>809.20988499999999</v>
      </c>
      <c r="K19" s="326">
        <v>0.80927763124906715</v>
      </c>
    </row>
    <row r="20" spans="1:11">
      <c r="A20" s="139" t="s">
        <v>70</v>
      </c>
      <c r="B20" s="140">
        <v>975.54363599999999</v>
      </c>
      <c r="C20" s="140">
        <v>516.66817900000001</v>
      </c>
      <c r="D20" s="196">
        <v>0.52962077751691672</v>
      </c>
      <c r="E20" s="196">
        <v>-0.36785762052020821</v>
      </c>
      <c r="H20" s="323" t="s">
        <v>25</v>
      </c>
      <c r="I20" s="324">
        <v>76.175856999999993</v>
      </c>
      <c r="J20" s="325">
        <v>76.175856999999993</v>
      </c>
      <c r="K20" s="326">
        <v>1</v>
      </c>
    </row>
    <row r="21" spans="1:11">
      <c r="A21" s="139" t="s">
        <v>23</v>
      </c>
      <c r="B21" s="140">
        <v>1322.723436</v>
      </c>
      <c r="C21" s="140">
        <v>648.94119999999998</v>
      </c>
      <c r="D21" s="196">
        <v>0.49060989042610414</v>
      </c>
      <c r="E21" s="196">
        <v>-0.40256962583470579</v>
      </c>
      <c r="H21" s="327" t="s">
        <v>70</v>
      </c>
      <c r="I21" s="324">
        <v>1705.7297160000001</v>
      </c>
      <c r="J21" s="325">
        <v>1530.855573</v>
      </c>
      <c r="K21" s="326">
        <v>0.89747839803712492</v>
      </c>
    </row>
    <row r="22" spans="1:11">
      <c r="A22" s="139" t="s">
        <v>21</v>
      </c>
      <c r="B22" s="140">
        <v>2257.7673789999999</v>
      </c>
      <c r="C22" s="140">
        <v>716.27148599999987</v>
      </c>
      <c r="D22" s="196">
        <v>0.31724769020148019</v>
      </c>
      <c r="E22" s="196">
        <v>-0.3840857700481683</v>
      </c>
      <c r="H22" s="323" t="s">
        <v>136</v>
      </c>
      <c r="I22" s="324">
        <v>72.652608000000001</v>
      </c>
      <c r="J22" s="325">
        <v>71.754507000000004</v>
      </c>
      <c r="K22" s="326">
        <v>0.9876384203578763</v>
      </c>
    </row>
    <row r="23" spans="1:11">
      <c r="A23" s="139" t="s">
        <v>25</v>
      </c>
      <c r="B23" s="140">
        <v>24.439592999999999</v>
      </c>
      <c r="C23" s="140">
        <v>0.86399999999999721</v>
      </c>
      <c r="D23" s="196">
        <v>3.5352470886073975E-2</v>
      </c>
      <c r="E23" s="196">
        <v>-0.96464752911392604</v>
      </c>
      <c r="H23" s="323" t="s">
        <v>91</v>
      </c>
      <c r="I23" s="324">
        <v>26408.762649</v>
      </c>
      <c r="J23" s="325">
        <v>21097.517119</v>
      </c>
      <c r="K23" s="326">
        <v>0.79888321158427633</v>
      </c>
    </row>
  </sheetData>
  <mergeCells count="4">
    <mergeCell ref="A2:E2"/>
    <mergeCell ref="A1:E1"/>
    <mergeCell ref="H1:K1"/>
    <mergeCell ref="H2:K2"/>
  </mergeCells>
  <phoneticPr fontId="3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25"/>
  <sheetViews>
    <sheetView workbookViewId="0">
      <selection activeCell="J17" sqref="J17"/>
    </sheetView>
  </sheetViews>
  <sheetFormatPr defaultRowHeight="16.5"/>
  <cols>
    <col min="1" max="1" width="18.28515625" style="134" customWidth="1"/>
    <col min="2" max="5" width="12.42578125" style="134" customWidth="1"/>
    <col min="6" max="6" width="14.140625" style="134" customWidth="1"/>
    <col min="7" max="7" width="14" style="134" bestFit="1" customWidth="1"/>
    <col min="8" max="16384" width="9.140625" style="134"/>
  </cols>
  <sheetData>
    <row r="1" spans="1:7" ht="16.5" customHeight="1">
      <c r="A1" s="351" t="s">
        <v>283</v>
      </c>
      <c r="B1" s="351"/>
      <c r="C1" s="351"/>
      <c r="D1" s="351"/>
      <c r="E1" s="351"/>
      <c r="F1" s="351"/>
    </row>
    <row r="2" spans="1:7" ht="12.75" customHeight="1">
      <c r="A2" s="134" t="s">
        <v>147</v>
      </c>
    </row>
    <row r="3" spans="1:7" ht="15" customHeight="1">
      <c r="A3" s="371" t="s">
        <v>1</v>
      </c>
      <c r="B3" s="373" t="s">
        <v>149</v>
      </c>
      <c r="C3" s="374"/>
      <c r="D3" s="373" t="s">
        <v>150</v>
      </c>
      <c r="E3" s="374"/>
      <c r="F3" s="370" t="s">
        <v>140</v>
      </c>
    </row>
    <row r="4" spans="1:7" ht="16.5" customHeight="1">
      <c r="A4" s="372"/>
      <c r="B4" s="64" t="s">
        <v>138</v>
      </c>
      <c r="C4" s="64" t="s">
        <v>139</v>
      </c>
      <c r="D4" s="64" t="s">
        <v>138</v>
      </c>
      <c r="E4" s="64" t="s">
        <v>139</v>
      </c>
      <c r="F4" s="370"/>
    </row>
    <row r="5" spans="1:7">
      <c r="A5" s="64" t="s">
        <v>91</v>
      </c>
      <c r="B5" s="125">
        <v>87554.876189999995</v>
      </c>
      <c r="C5" s="135">
        <v>0.1158</v>
      </c>
      <c r="D5" s="125">
        <v>81071.744179999994</v>
      </c>
      <c r="E5" s="135">
        <v>0.1026</v>
      </c>
      <c r="F5" s="135">
        <v>-1.32E-2</v>
      </c>
    </row>
    <row r="6" spans="1:7">
      <c r="A6" s="64" t="s">
        <v>70</v>
      </c>
      <c r="B6" s="125">
        <v>3583.8739850000002</v>
      </c>
      <c r="C6" s="135">
        <v>0.17019999999999999</v>
      </c>
      <c r="D6" s="125">
        <v>3016.0382920000002</v>
      </c>
      <c r="E6" s="135">
        <v>0.14610000000000001</v>
      </c>
      <c r="F6" s="135">
        <v>-2.4199999999999999E-2</v>
      </c>
      <c r="G6" s="152"/>
    </row>
    <row r="7" spans="1:7">
      <c r="A7" s="64" t="s">
        <v>12</v>
      </c>
      <c r="B7" s="125">
        <v>5441.313795</v>
      </c>
      <c r="C7" s="135">
        <v>0.15939999999999999</v>
      </c>
      <c r="D7" s="125">
        <v>4986.2222350000002</v>
      </c>
      <c r="E7" s="135">
        <v>0.1363</v>
      </c>
      <c r="F7" s="135">
        <v>-2.3199999999999998E-2</v>
      </c>
    </row>
    <row r="8" spans="1:7">
      <c r="A8" s="64" t="s">
        <v>15</v>
      </c>
      <c r="B8" s="125">
        <v>7312.7348890000003</v>
      </c>
      <c r="C8" s="135">
        <v>0.14760000000000001</v>
      </c>
      <c r="D8" s="125">
        <v>6725.8668989999996</v>
      </c>
      <c r="E8" s="135">
        <v>0.13370000000000001</v>
      </c>
      <c r="F8" s="135">
        <v>-1.3899999999999999E-2</v>
      </c>
    </row>
    <row r="9" spans="1:7">
      <c r="A9" s="64" t="s">
        <v>20</v>
      </c>
      <c r="B9" s="125">
        <v>5458.5155999999997</v>
      </c>
      <c r="C9" s="135">
        <v>0.14169999999999999</v>
      </c>
      <c r="D9" s="125">
        <v>5563.5591789999999</v>
      </c>
      <c r="E9" s="135">
        <v>0.12970000000000001</v>
      </c>
      <c r="F9" s="135">
        <v>-1.1900000000000001E-2</v>
      </c>
    </row>
    <row r="10" spans="1:7">
      <c r="A10" s="64" t="s">
        <v>14</v>
      </c>
      <c r="B10" s="125">
        <v>995.00042199999996</v>
      </c>
      <c r="C10" s="135">
        <v>0.1241</v>
      </c>
      <c r="D10" s="125">
        <v>1005.4501760000001</v>
      </c>
      <c r="E10" s="135">
        <v>0.1215</v>
      </c>
      <c r="F10" s="135">
        <v>-2.7000000000000001E-3</v>
      </c>
    </row>
    <row r="11" spans="1:7">
      <c r="A11" s="64" t="s">
        <v>137</v>
      </c>
      <c r="B11" s="125">
        <v>139.202248</v>
      </c>
      <c r="C11" s="135">
        <v>0.11219999999999999</v>
      </c>
      <c r="D11" s="125">
        <v>152.550398</v>
      </c>
      <c r="E11" s="135">
        <v>0.1212</v>
      </c>
      <c r="F11" s="135">
        <v>8.9999999999999993E-3</v>
      </c>
    </row>
    <row r="12" spans="1:7">
      <c r="A12" s="64" t="s">
        <v>23</v>
      </c>
      <c r="B12" s="125">
        <v>5049.2397680000004</v>
      </c>
      <c r="C12" s="135">
        <v>0.13789999999999999</v>
      </c>
      <c r="D12" s="125">
        <v>4618.6825280000003</v>
      </c>
      <c r="E12" s="135">
        <v>0.1205</v>
      </c>
      <c r="F12" s="135">
        <v>-1.7299999999999999E-2</v>
      </c>
    </row>
    <row r="13" spans="1:7">
      <c r="A13" s="64" t="s">
        <v>17</v>
      </c>
      <c r="B13" s="125">
        <v>2888.5081420000001</v>
      </c>
      <c r="C13" s="135">
        <v>0.13270000000000001</v>
      </c>
      <c r="D13" s="125">
        <v>2640.7850979999998</v>
      </c>
      <c r="E13" s="135">
        <v>0.1197</v>
      </c>
      <c r="F13" s="135">
        <v>-1.3100000000000001E-2</v>
      </c>
    </row>
    <row r="14" spans="1:7">
      <c r="A14" s="64" t="s">
        <v>11</v>
      </c>
      <c r="B14" s="125">
        <v>3872.4995159999999</v>
      </c>
      <c r="C14" s="135">
        <v>0.1278</v>
      </c>
      <c r="D14" s="125">
        <v>3927.6105299999999</v>
      </c>
      <c r="E14" s="135">
        <v>0.1186</v>
      </c>
      <c r="F14" s="135">
        <v>-9.1000000000000004E-3</v>
      </c>
    </row>
    <row r="15" spans="1:7">
      <c r="A15" s="64" t="s">
        <v>25</v>
      </c>
      <c r="B15" s="125">
        <v>192.018799</v>
      </c>
      <c r="C15" s="135">
        <v>0.1313</v>
      </c>
      <c r="D15" s="125">
        <v>140.96713199999999</v>
      </c>
      <c r="E15" s="135">
        <v>0.1142</v>
      </c>
      <c r="F15" s="135">
        <v>-1.7100000000000001E-2</v>
      </c>
    </row>
    <row r="16" spans="1:7">
      <c r="A16" s="64" t="s">
        <v>13</v>
      </c>
      <c r="B16" s="125">
        <v>3103.9786140000001</v>
      </c>
      <c r="C16" s="135">
        <v>0.1231</v>
      </c>
      <c r="D16" s="125">
        <v>2936.0019609999999</v>
      </c>
      <c r="E16" s="135">
        <v>0.1109</v>
      </c>
      <c r="F16" s="135">
        <v>-1.23E-2</v>
      </c>
    </row>
    <row r="17" spans="1:7">
      <c r="A17" s="64" t="s">
        <v>10</v>
      </c>
      <c r="B17" s="125">
        <v>4149.4447760000003</v>
      </c>
      <c r="C17" s="135">
        <v>0.11990000000000001</v>
      </c>
      <c r="D17" s="125">
        <v>3771.1879389999999</v>
      </c>
      <c r="E17" s="135">
        <v>0.1041</v>
      </c>
      <c r="F17" s="135">
        <v>-1.5800000000000002E-2</v>
      </c>
      <c r="G17" s="152"/>
    </row>
    <row r="18" spans="1:7">
      <c r="A18" s="64" t="s">
        <v>16</v>
      </c>
      <c r="B18" s="125">
        <v>25102.446070000002</v>
      </c>
      <c r="C18" s="135">
        <v>9.9900000000000003E-2</v>
      </c>
      <c r="D18" s="125">
        <v>24078.714449999999</v>
      </c>
      <c r="E18" s="135">
        <v>9.5399999999999999E-2</v>
      </c>
      <c r="F18" s="135">
        <v>-4.4000000000000003E-3</v>
      </c>
    </row>
    <row r="19" spans="1:7">
      <c r="A19" s="64" t="s">
        <v>21</v>
      </c>
      <c r="B19" s="125">
        <v>6036.5055810000003</v>
      </c>
      <c r="C19" s="135">
        <v>0.1028</v>
      </c>
      <c r="D19" s="125">
        <v>6156.9901440000003</v>
      </c>
      <c r="E19" s="135">
        <v>9.3700000000000006E-2</v>
      </c>
      <c r="F19" s="135">
        <v>-9.1000000000000004E-3</v>
      </c>
    </row>
    <row r="20" spans="1:7">
      <c r="A20" s="64" t="s">
        <v>22</v>
      </c>
      <c r="B20" s="125">
        <v>3994.5898120000002</v>
      </c>
      <c r="C20" s="135">
        <v>0.1003</v>
      </c>
      <c r="D20" s="125">
        <v>3988.573981</v>
      </c>
      <c r="E20" s="135">
        <v>9.2799999999999994E-2</v>
      </c>
      <c r="F20" s="135">
        <v>-7.4999999999999997E-3</v>
      </c>
    </row>
    <row r="21" spans="1:7">
      <c r="A21" s="64" t="s">
        <v>19</v>
      </c>
      <c r="B21" s="125">
        <v>1167.6832440000001</v>
      </c>
      <c r="C21" s="135">
        <v>0.14380000000000001</v>
      </c>
      <c r="D21" s="125">
        <v>810.72609199999999</v>
      </c>
      <c r="E21" s="135">
        <v>9.01E-2</v>
      </c>
      <c r="F21" s="135">
        <v>-5.3699999999999998E-2</v>
      </c>
    </row>
    <row r="22" spans="1:7">
      <c r="A22" s="64" t="s">
        <v>18</v>
      </c>
      <c r="B22" s="125">
        <v>2616.5562829999999</v>
      </c>
      <c r="C22" s="135">
        <v>9.5600000000000004E-2</v>
      </c>
      <c r="D22" s="125">
        <v>2546.8704809999999</v>
      </c>
      <c r="E22" s="135">
        <v>8.6099999999999996E-2</v>
      </c>
      <c r="F22" s="135">
        <v>-9.4999999999999998E-3</v>
      </c>
    </row>
    <row r="23" spans="1:7">
      <c r="A23" s="64" t="s">
        <v>24</v>
      </c>
      <c r="B23" s="125">
        <v>3800.4399560000002</v>
      </c>
      <c r="C23" s="135">
        <v>0.1087</v>
      </c>
      <c r="D23" s="125">
        <v>2712.8334989999998</v>
      </c>
      <c r="E23" s="135">
        <v>7.3300000000000004E-2</v>
      </c>
      <c r="F23" s="135">
        <v>-3.5400000000000001E-2</v>
      </c>
    </row>
    <row r="24" spans="1:7">
      <c r="A24" s="64" t="s">
        <v>9</v>
      </c>
      <c r="B24" s="125">
        <v>2650.3246909999998</v>
      </c>
      <c r="C24" s="135">
        <v>8.0399999999999999E-2</v>
      </c>
      <c r="D24" s="125">
        <v>1292.113171</v>
      </c>
      <c r="E24" s="135">
        <v>3.5900000000000001E-2</v>
      </c>
      <c r="F24" s="135">
        <v>-4.4499999999999998E-2</v>
      </c>
    </row>
    <row r="25" spans="1:7">
      <c r="A25" s="148"/>
      <c r="B25" s="148"/>
      <c r="C25" s="148"/>
      <c r="D25" s="148"/>
      <c r="E25" s="148"/>
      <c r="F25" s="148"/>
    </row>
  </sheetData>
  <mergeCells count="5">
    <mergeCell ref="A1:F1"/>
    <mergeCell ref="F3:F4"/>
    <mergeCell ref="A3:A4"/>
    <mergeCell ref="B3:C3"/>
    <mergeCell ref="D3:E3"/>
  </mergeCells>
  <phoneticPr fontId="2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M23"/>
  <sheetViews>
    <sheetView workbookViewId="0">
      <selection activeCell="O12" sqref="O12"/>
    </sheetView>
  </sheetViews>
  <sheetFormatPr defaultRowHeight="13.5"/>
  <cols>
    <col min="1" max="3" width="9.140625" style="328"/>
    <col min="4" max="4" width="8" style="328" customWidth="1"/>
    <col min="5" max="6" width="9.140625" style="328"/>
    <col min="7" max="7" width="8.42578125" style="328" customWidth="1"/>
    <col min="8" max="9" width="9.140625" style="328"/>
    <col min="10" max="10" width="10.42578125" style="328" customWidth="1"/>
    <col min="11" max="13" width="10.140625" style="328" customWidth="1"/>
    <col min="14" max="16384" width="9.140625" style="328"/>
  </cols>
  <sheetData>
    <row r="1" spans="1:13" ht="18" customHeight="1">
      <c r="A1" s="375" t="s">
        <v>382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</row>
    <row r="2" spans="1:13" ht="13.5" customHeight="1">
      <c r="A2" s="376" t="s">
        <v>1</v>
      </c>
      <c r="B2" s="376" t="s">
        <v>348</v>
      </c>
      <c r="C2" s="377" t="s">
        <v>349</v>
      </c>
      <c r="D2" s="377" t="s">
        <v>349</v>
      </c>
      <c r="E2" s="376" t="s">
        <v>350</v>
      </c>
      <c r="F2" s="377" t="s">
        <v>349</v>
      </c>
      <c r="G2" s="377" t="s">
        <v>349</v>
      </c>
      <c r="H2" s="376" t="s">
        <v>351</v>
      </c>
      <c r="I2" s="377" t="s">
        <v>349</v>
      </c>
      <c r="J2" s="377" t="s">
        <v>349</v>
      </c>
      <c r="K2" s="378" t="s">
        <v>383</v>
      </c>
      <c r="L2" s="378"/>
      <c r="M2" s="378"/>
    </row>
    <row r="3" spans="1:13" ht="40.5">
      <c r="A3" s="377" t="s">
        <v>349</v>
      </c>
      <c r="B3" s="34" t="s">
        <v>384</v>
      </c>
      <c r="C3" s="34" t="s">
        <v>385</v>
      </c>
      <c r="D3" s="34" t="s">
        <v>352</v>
      </c>
      <c r="E3" s="34" t="s">
        <v>384</v>
      </c>
      <c r="F3" s="34" t="s">
        <v>385</v>
      </c>
      <c r="G3" s="34" t="s">
        <v>352</v>
      </c>
      <c r="H3" s="34" t="s">
        <v>384</v>
      </c>
      <c r="I3" s="34" t="s">
        <v>386</v>
      </c>
      <c r="J3" s="34" t="s">
        <v>353</v>
      </c>
      <c r="K3" s="329" t="s">
        <v>387</v>
      </c>
      <c r="L3" s="338" t="s">
        <v>354</v>
      </c>
      <c r="M3" s="329" t="s">
        <v>355</v>
      </c>
    </row>
    <row r="4" spans="1:13" ht="14.25">
      <c r="A4" s="62" t="s">
        <v>91</v>
      </c>
      <c r="B4" s="330">
        <v>1691.979047</v>
      </c>
      <c r="C4" s="331">
        <v>5119</v>
      </c>
      <c r="D4" s="331">
        <v>4316</v>
      </c>
      <c r="E4" s="330">
        <v>30501.570526</v>
      </c>
      <c r="F4" s="331">
        <v>16505</v>
      </c>
      <c r="G4" s="331">
        <v>15453</v>
      </c>
      <c r="H4" s="330">
        <v>840.70530599999995</v>
      </c>
      <c r="I4" s="331">
        <v>1361</v>
      </c>
      <c r="J4" s="331">
        <v>1216</v>
      </c>
      <c r="K4" s="332">
        <v>0.84313342449697204</v>
      </c>
      <c r="L4" s="332">
        <v>0.93626173886701003</v>
      </c>
      <c r="M4" s="332">
        <v>0.89346069066862599</v>
      </c>
    </row>
    <row r="5" spans="1:13" ht="14.25">
      <c r="A5" s="62" t="s">
        <v>363</v>
      </c>
      <c r="B5" s="330">
        <v>31.818470000000001</v>
      </c>
      <c r="C5" s="331">
        <v>300</v>
      </c>
      <c r="D5" s="331">
        <v>300</v>
      </c>
      <c r="E5" s="330">
        <v>695.44150300000001</v>
      </c>
      <c r="F5" s="331">
        <v>693</v>
      </c>
      <c r="G5" s="331">
        <v>693</v>
      </c>
      <c r="H5" s="330">
        <v>13.863552</v>
      </c>
      <c r="I5" s="331">
        <v>42</v>
      </c>
      <c r="J5" s="331">
        <v>42</v>
      </c>
      <c r="K5" s="333">
        <v>1</v>
      </c>
      <c r="L5" s="333">
        <v>1</v>
      </c>
      <c r="M5" s="333">
        <v>1</v>
      </c>
    </row>
    <row r="6" spans="1:13" ht="14.25">
      <c r="A6" s="62" t="s">
        <v>364</v>
      </c>
      <c r="B6" s="330">
        <v>20.265357000000002</v>
      </c>
      <c r="C6" s="331">
        <v>300</v>
      </c>
      <c r="D6" s="331">
        <v>300</v>
      </c>
      <c r="E6" s="330">
        <v>475.69051100000001</v>
      </c>
      <c r="F6" s="331">
        <v>945</v>
      </c>
      <c r="G6" s="331">
        <v>945</v>
      </c>
      <c r="H6" s="330">
        <v>19.139265999999999</v>
      </c>
      <c r="I6" s="331">
        <v>57</v>
      </c>
      <c r="J6" s="331">
        <v>57</v>
      </c>
      <c r="K6" s="333">
        <v>1</v>
      </c>
      <c r="L6" s="333">
        <v>1</v>
      </c>
      <c r="M6" s="333">
        <v>1</v>
      </c>
    </row>
    <row r="7" spans="1:13" ht="14.25">
      <c r="A7" s="62" t="s">
        <v>365</v>
      </c>
      <c r="B7" s="330">
        <v>50.328615999999997</v>
      </c>
      <c r="C7" s="331">
        <v>300</v>
      </c>
      <c r="D7" s="331">
        <v>300</v>
      </c>
      <c r="E7" s="330">
        <v>1296.115112</v>
      </c>
      <c r="F7" s="331">
        <v>768</v>
      </c>
      <c r="G7" s="331">
        <v>768</v>
      </c>
      <c r="H7" s="330">
        <v>104.06284599999999</v>
      </c>
      <c r="I7" s="331">
        <v>51</v>
      </c>
      <c r="J7" s="331">
        <v>51</v>
      </c>
      <c r="K7" s="333">
        <v>1</v>
      </c>
      <c r="L7" s="333">
        <v>1</v>
      </c>
      <c r="M7" s="333">
        <v>1</v>
      </c>
    </row>
    <row r="8" spans="1:13" ht="14.25">
      <c r="A8" s="62" t="s">
        <v>366</v>
      </c>
      <c r="B8" s="330">
        <v>17.655985999999999</v>
      </c>
      <c r="C8" s="331">
        <v>300</v>
      </c>
      <c r="D8" s="331">
        <v>300</v>
      </c>
      <c r="E8" s="330">
        <v>841.68266200000005</v>
      </c>
      <c r="F8" s="331">
        <v>735</v>
      </c>
      <c r="G8" s="331">
        <v>735</v>
      </c>
      <c r="H8" s="330">
        <v>185.50405799999999</v>
      </c>
      <c r="I8" s="331">
        <v>42</v>
      </c>
      <c r="J8" s="331">
        <v>42</v>
      </c>
      <c r="K8" s="333">
        <v>1</v>
      </c>
      <c r="L8" s="333">
        <v>1</v>
      </c>
      <c r="M8" s="333">
        <v>1</v>
      </c>
    </row>
    <row r="9" spans="1:13" ht="14.25">
      <c r="A9" s="62" t="s">
        <v>367</v>
      </c>
      <c r="B9" s="330">
        <v>9.5496499999999997</v>
      </c>
      <c r="C9" s="331">
        <v>300</v>
      </c>
      <c r="D9" s="331">
        <v>300</v>
      </c>
      <c r="E9" s="330">
        <v>248.337671</v>
      </c>
      <c r="F9" s="331">
        <v>188</v>
      </c>
      <c r="G9" s="331">
        <v>188</v>
      </c>
      <c r="H9" s="330">
        <v>0.58698499999999998</v>
      </c>
      <c r="I9" s="331">
        <v>5</v>
      </c>
      <c r="J9" s="331">
        <v>5</v>
      </c>
      <c r="K9" s="333">
        <v>1</v>
      </c>
      <c r="L9" s="333">
        <v>1</v>
      </c>
      <c r="M9" s="333">
        <v>1</v>
      </c>
    </row>
    <row r="10" spans="1:13" ht="14.25">
      <c r="A10" s="62" t="s">
        <v>368</v>
      </c>
      <c r="B10" s="330">
        <v>29.726313999999999</v>
      </c>
      <c r="C10" s="331">
        <v>300</v>
      </c>
      <c r="D10" s="331">
        <v>300</v>
      </c>
      <c r="E10" s="330">
        <v>477.07567399999999</v>
      </c>
      <c r="F10" s="331">
        <v>610</v>
      </c>
      <c r="G10" s="331">
        <v>610</v>
      </c>
      <c r="H10" s="330">
        <v>33.594251</v>
      </c>
      <c r="I10" s="331">
        <v>465</v>
      </c>
      <c r="J10" s="331">
        <v>465</v>
      </c>
      <c r="K10" s="333">
        <v>1</v>
      </c>
      <c r="L10" s="333">
        <v>1</v>
      </c>
      <c r="M10" s="333">
        <v>1</v>
      </c>
    </row>
    <row r="11" spans="1:13" ht="14.25">
      <c r="A11" s="62" t="s">
        <v>369</v>
      </c>
      <c r="B11" s="330">
        <v>0.28540399999999999</v>
      </c>
      <c r="C11" s="331">
        <v>19</v>
      </c>
      <c r="D11" s="331">
        <v>19</v>
      </c>
      <c r="E11" s="330">
        <v>98.175461999999996</v>
      </c>
      <c r="F11" s="331">
        <v>43</v>
      </c>
      <c r="G11" s="331">
        <v>43</v>
      </c>
      <c r="H11" s="330">
        <v>0</v>
      </c>
      <c r="I11" s="331">
        <v>0</v>
      </c>
      <c r="J11" s="331">
        <v>0</v>
      </c>
      <c r="K11" s="333">
        <v>1</v>
      </c>
      <c r="L11" s="333">
        <v>1</v>
      </c>
      <c r="M11" s="333">
        <v>0</v>
      </c>
    </row>
    <row r="12" spans="1:13" ht="14.25">
      <c r="A12" s="62" t="s">
        <v>370</v>
      </c>
      <c r="B12" s="330">
        <v>0</v>
      </c>
      <c r="C12" s="331">
        <v>0</v>
      </c>
      <c r="D12" s="331">
        <v>0</v>
      </c>
      <c r="E12" s="330">
        <v>141.16198600000001</v>
      </c>
      <c r="F12" s="331">
        <v>12</v>
      </c>
      <c r="G12" s="331">
        <v>12</v>
      </c>
      <c r="H12" s="330">
        <v>0</v>
      </c>
      <c r="I12" s="331">
        <v>0</v>
      </c>
      <c r="J12" s="331">
        <v>0</v>
      </c>
      <c r="K12" s="333">
        <v>0</v>
      </c>
      <c r="L12" s="333">
        <v>1</v>
      </c>
      <c r="M12" s="333">
        <v>0</v>
      </c>
    </row>
    <row r="13" spans="1:13" ht="14.25">
      <c r="A13" s="62" t="s">
        <v>371</v>
      </c>
      <c r="B13" s="330">
        <v>1044.6359560000001</v>
      </c>
      <c r="C13" s="331">
        <v>300</v>
      </c>
      <c r="D13" s="331">
        <v>275</v>
      </c>
      <c r="E13" s="330">
        <v>13119.021514</v>
      </c>
      <c r="F13" s="331">
        <v>4193</v>
      </c>
      <c r="G13" s="331">
        <v>4193</v>
      </c>
      <c r="H13" s="330">
        <v>211.72830500000001</v>
      </c>
      <c r="I13" s="331">
        <v>167</v>
      </c>
      <c r="J13" s="331">
        <v>158</v>
      </c>
      <c r="K13" s="332">
        <v>0.91666666666666663</v>
      </c>
      <c r="L13" s="333">
        <v>1</v>
      </c>
      <c r="M13" s="332">
        <v>0.94610778443113774</v>
      </c>
    </row>
    <row r="14" spans="1:13" ht="14.25">
      <c r="A14" s="62" t="s">
        <v>372</v>
      </c>
      <c r="B14" s="330">
        <v>7.9123289999999997</v>
      </c>
      <c r="C14" s="331">
        <v>300</v>
      </c>
      <c r="D14" s="331">
        <v>287</v>
      </c>
      <c r="E14" s="330">
        <v>250.284795</v>
      </c>
      <c r="F14" s="331">
        <v>370</v>
      </c>
      <c r="G14" s="331">
        <v>368</v>
      </c>
      <c r="H14" s="330">
        <v>0.51592000000000005</v>
      </c>
      <c r="I14" s="331">
        <v>4</v>
      </c>
      <c r="J14" s="331">
        <v>4</v>
      </c>
      <c r="K14" s="332">
        <v>0.95666666666666667</v>
      </c>
      <c r="L14" s="332">
        <v>0.99459459459459465</v>
      </c>
      <c r="M14" s="333">
        <v>1</v>
      </c>
    </row>
    <row r="15" spans="1:13" ht="14.25">
      <c r="A15" s="62" t="s">
        <v>373</v>
      </c>
      <c r="B15" s="330">
        <v>29.561161999999999</v>
      </c>
      <c r="C15" s="331">
        <v>300</v>
      </c>
      <c r="D15" s="331">
        <v>284</v>
      </c>
      <c r="E15" s="330">
        <v>1463.427369</v>
      </c>
      <c r="F15" s="331">
        <v>1161</v>
      </c>
      <c r="G15" s="331">
        <v>1113</v>
      </c>
      <c r="H15" s="330">
        <v>101.280771</v>
      </c>
      <c r="I15" s="331">
        <v>76</v>
      </c>
      <c r="J15" s="331">
        <v>65</v>
      </c>
      <c r="K15" s="332">
        <v>0.94666666666666666</v>
      </c>
      <c r="L15" s="332">
        <v>0.95865633074935397</v>
      </c>
      <c r="M15" s="332">
        <v>0.85526315789473684</v>
      </c>
    </row>
    <row r="16" spans="1:13" ht="14.25">
      <c r="A16" s="62" t="s">
        <v>374</v>
      </c>
      <c r="B16" s="330">
        <v>92.812453000000005</v>
      </c>
      <c r="C16" s="331">
        <v>300</v>
      </c>
      <c r="D16" s="331">
        <v>222</v>
      </c>
      <c r="E16" s="330">
        <v>1110.1297179999999</v>
      </c>
      <c r="F16" s="331">
        <v>697</v>
      </c>
      <c r="G16" s="331">
        <v>669</v>
      </c>
      <c r="H16" s="330">
        <v>4.1936330000000002</v>
      </c>
      <c r="I16" s="331">
        <v>43</v>
      </c>
      <c r="J16" s="331">
        <v>18</v>
      </c>
      <c r="K16" s="332">
        <v>0.74</v>
      </c>
      <c r="L16" s="332">
        <v>0.95982783357245338</v>
      </c>
      <c r="M16" s="332">
        <v>0.41860465116279072</v>
      </c>
    </row>
    <row r="17" spans="1:13" ht="14.25">
      <c r="A17" s="62" t="s">
        <v>375</v>
      </c>
      <c r="B17" s="330">
        <v>60.968676000000002</v>
      </c>
      <c r="C17" s="331">
        <v>300</v>
      </c>
      <c r="D17" s="331">
        <v>294</v>
      </c>
      <c r="E17" s="330">
        <v>766.30256899999995</v>
      </c>
      <c r="F17" s="331">
        <v>771</v>
      </c>
      <c r="G17" s="331">
        <v>727</v>
      </c>
      <c r="H17" s="330">
        <v>9.4092850000000006</v>
      </c>
      <c r="I17" s="331">
        <v>69</v>
      </c>
      <c r="J17" s="331">
        <v>69</v>
      </c>
      <c r="K17" s="332">
        <v>0.98</v>
      </c>
      <c r="L17" s="332">
        <v>0.94293125810635536</v>
      </c>
      <c r="M17" s="333">
        <v>1</v>
      </c>
    </row>
    <row r="18" spans="1:13" ht="14.25">
      <c r="A18" s="62" t="s">
        <v>376</v>
      </c>
      <c r="B18" s="330">
        <v>31.572337000000001</v>
      </c>
      <c r="C18" s="331">
        <v>300</v>
      </c>
      <c r="D18" s="331">
        <v>264</v>
      </c>
      <c r="E18" s="330">
        <v>1148.6830749999999</v>
      </c>
      <c r="F18" s="331">
        <v>1456</v>
      </c>
      <c r="G18" s="331">
        <v>1361</v>
      </c>
      <c r="H18" s="330">
        <v>9.9041239999999995</v>
      </c>
      <c r="I18" s="331">
        <v>96</v>
      </c>
      <c r="J18" s="331">
        <v>77</v>
      </c>
      <c r="K18" s="332">
        <v>0.88</v>
      </c>
      <c r="L18" s="332">
        <v>0.93475274725274726</v>
      </c>
      <c r="M18" s="332">
        <v>0.80208333333333337</v>
      </c>
    </row>
    <row r="19" spans="1:13" ht="14.25">
      <c r="A19" s="62" t="s">
        <v>377</v>
      </c>
      <c r="B19" s="330">
        <v>41.828764999999997</v>
      </c>
      <c r="C19" s="331">
        <v>300</v>
      </c>
      <c r="D19" s="331">
        <v>244</v>
      </c>
      <c r="E19" s="330">
        <v>3609.6605669999999</v>
      </c>
      <c r="F19" s="331">
        <v>1331</v>
      </c>
      <c r="G19" s="331">
        <v>1200</v>
      </c>
      <c r="H19" s="330">
        <v>17.309788999999999</v>
      </c>
      <c r="I19" s="331">
        <v>87</v>
      </c>
      <c r="J19" s="331">
        <v>65</v>
      </c>
      <c r="K19" s="332">
        <v>0.81333333333333335</v>
      </c>
      <c r="L19" s="332">
        <v>0.90157776108189336</v>
      </c>
      <c r="M19" s="332">
        <v>0.74712643678160917</v>
      </c>
    </row>
    <row r="20" spans="1:13" ht="14.25">
      <c r="A20" s="62" t="s">
        <v>378</v>
      </c>
      <c r="B20" s="330">
        <v>15.783568000000001</v>
      </c>
      <c r="C20" s="331">
        <v>300</v>
      </c>
      <c r="D20" s="331">
        <v>243</v>
      </c>
      <c r="E20" s="330">
        <v>813.39223100000004</v>
      </c>
      <c r="F20" s="331">
        <v>773</v>
      </c>
      <c r="G20" s="331">
        <v>688</v>
      </c>
      <c r="H20" s="330">
        <v>2.7813750000000002</v>
      </c>
      <c r="I20" s="331">
        <v>36</v>
      </c>
      <c r="J20" s="331">
        <v>26</v>
      </c>
      <c r="K20" s="332">
        <v>0.81</v>
      </c>
      <c r="L20" s="332">
        <v>0.89003880983182404</v>
      </c>
      <c r="M20" s="332">
        <v>0.72222222222222221</v>
      </c>
    </row>
    <row r="21" spans="1:13" ht="14.25">
      <c r="A21" s="62" t="s">
        <v>379</v>
      </c>
      <c r="B21" s="330">
        <v>18.787382000000001</v>
      </c>
      <c r="C21" s="331">
        <v>300</v>
      </c>
      <c r="D21" s="331">
        <v>243</v>
      </c>
      <c r="E21" s="330">
        <v>842.88647200000003</v>
      </c>
      <c r="F21" s="331">
        <v>626</v>
      </c>
      <c r="G21" s="331">
        <v>535</v>
      </c>
      <c r="H21" s="330">
        <v>30.069298</v>
      </c>
      <c r="I21" s="331">
        <v>70</v>
      </c>
      <c r="J21" s="331">
        <v>55</v>
      </c>
      <c r="K21" s="332">
        <v>0.81</v>
      </c>
      <c r="L21" s="332">
        <v>0.85463258785942497</v>
      </c>
      <c r="M21" s="332">
        <v>0.7857142857142857</v>
      </c>
    </row>
    <row r="22" spans="1:13" ht="14.25">
      <c r="A22" s="62" t="s">
        <v>380</v>
      </c>
      <c r="B22" s="330">
        <v>156.65131299999999</v>
      </c>
      <c r="C22" s="331">
        <v>300</v>
      </c>
      <c r="D22" s="331">
        <v>141</v>
      </c>
      <c r="E22" s="330">
        <v>978.38391200000001</v>
      </c>
      <c r="F22" s="331">
        <v>733</v>
      </c>
      <c r="G22" s="331">
        <v>544</v>
      </c>
      <c r="H22" s="330">
        <v>58.64864</v>
      </c>
      <c r="I22" s="331">
        <v>27</v>
      </c>
      <c r="J22" s="331">
        <v>17</v>
      </c>
      <c r="K22" s="332">
        <v>0.47</v>
      </c>
      <c r="L22" s="332">
        <v>0.74215552523874484</v>
      </c>
      <c r="M22" s="332">
        <v>0.62962962962962965</v>
      </c>
    </row>
    <row r="23" spans="1:13" ht="14.25">
      <c r="A23" s="62" t="s">
        <v>381</v>
      </c>
      <c r="B23" s="330">
        <v>31.835308999999999</v>
      </c>
      <c r="C23" s="331">
        <v>300</v>
      </c>
      <c r="D23" s="331">
        <v>0</v>
      </c>
      <c r="E23" s="330">
        <v>2125.7177230000002</v>
      </c>
      <c r="F23" s="331">
        <v>400</v>
      </c>
      <c r="G23" s="331">
        <v>61</v>
      </c>
      <c r="H23" s="330">
        <v>38.113208</v>
      </c>
      <c r="I23" s="331">
        <v>24</v>
      </c>
      <c r="J23" s="331">
        <v>0</v>
      </c>
      <c r="K23" s="332">
        <v>0</v>
      </c>
      <c r="L23" s="332">
        <v>0.1525</v>
      </c>
      <c r="M23" s="332">
        <v>0</v>
      </c>
    </row>
  </sheetData>
  <mergeCells count="6">
    <mergeCell ref="A1:M1"/>
    <mergeCell ref="A2:A3"/>
    <mergeCell ref="B2:D2"/>
    <mergeCell ref="E2:G2"/>
    <mergeCell ref="H2:J2"/>
    <mergeCell ref="K2:M2"/>
  </mergeCells>
  <phoneticPr fontId="22" type="noConversion"/>
  <pageMargins left="0.7" right="0.7" top="0.75" bottom="0.75" header="0.3" footer="0.3"/>
  <pageSetup paperSize="9" orientation="landscape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Z94"/>
  <sheetViews>
    <sheetView topLeftCell="A34" workbookViewId="0">
      <selection activeCell="R53" sqref="R53"/>
    </sheetView>
  </sheetViews>
  <sheetFormatPr defaultRowHeight="12"/>
  <cols>
    <col min="1" max="1" width="11.42578125" customWidth="1"/>
    <col min="2" max="2" width="6.85546875" customWidth="1"/>
    <col min="3" max="5" width="6" customWidth="1"/>
    <col min="6" max="6" width="6.7109375" customWidth="1"/>
    <col min="7" max="10" width="6" customWidth="1"/>
    <col min="11" max="11" width="8.42578125" customWidth="1"/>
    <col min="12" max="12" width="7.7109375" customWidth="1"/>
    <col min="13" max="15" width="6.85546875" customWidth="1"/>
    <col min="16" max="16" width="7.85546875" customWidth="1"/>
    <col min="17" max="19" width="6" customWidth="1"/>
    <col min="20" max="20" width="5.7109375" customWidth="1"/>
    <col min="21" max="24" width="6" customWidth="1"/>
    <col min="25" max="25" width="5.5703125" customWidth="1"/>
    <col min="26" max="26" width="7.85546875" customWidth="1"/>
  </cols>
  <sheetData>
    <row r="1" spans="1:26" ht="14.25" customHeight="1" thickBot="1">
      <c r="A1" s="379" t="s">
        <v>284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  <c r="X1" s="379"/>
      <c r="Y1" s="379"/>
      <c r="Z1" s="379"/>
    </row>
    <row r="2" spans="1:26" ht="12" customHeight="1">
      <c r="A2" s="244" t="s">
        <v>285</v>
      </c>
      <c r="B2" s="380" t="s">
        <v>286</v>
      </c>
      <c r="C2" s="381"/>
      <c r="D2" s="381"/>
      <c r="E2" s="381"/>
      <c r="F2" s="381"/>
      <c r="G2" s="380" t="s">
        <v>287</v>
      </c>
      <c r="H2" s="381"/>
      <c r="I2" s="381"/>
      <c r="J2" s="381"/>
      <c r="K2" s="382"/>
      <c r="L2" s="381" t="s">
        <v>288</v>
      </c>
      <c r="M2" s="381"/>
      <c r="N2" s="381"/>
      <c r="O2" s="381"/>
      <c r="P2" s="381"/>
      <c r="Q2" s="380" t="s">
        <v>289</v>
      </c>
      <c r="R2" s="381"/>
      <c r="S2" s="381"/>
      <c r="T2" s="381"/>
      <c r="U2" s="382"/>
      <c r="V2" s="381" t="s">
        <v>290</v>
      </c>
      <c r="W2" s="381"/>
      <c r="X2" s="381"/>
      <c r="Y2" s="381"/>
      <c r="Z2" s="381"/>
    </row>
    <row r="3" spans="1:26" ht="22.5">
      <c r="A3" s="245" t="s">
        <v>1</v>
      </c>
      <c r="B3" s="246" t="s">
        <v>84</v>
      </c>
      <c r="C3" s="247" t="s">
        <v>81</v>
      </c>
      <c r="D3" s="247" t="s">
        <v>82</v>
      </c>
      <c r="E3" s="247" t="s">
        <v>83</v>
      </c>
      <c r="F3" s="248" t="s">
        <v>110</v>
      </c>
      <c r="G3" s="246" t="s">
        <v>84</v>
      </c>
      <c r="H3" s="247" t="s">
        <v>81</v>
      </c>
      <c r="I3" s="247" t="s">
        <v>82</v>
      </c>
      <c r="J3" s="247" t="s">
        <v>83</v>
      </c>
      <c r="K3" s="249" t="s">
        <v>46</v>
      </c>
      <c r="L3" s="250" t="s">
        <v>84</v>
      </c>
      <c r="M3" s="247" t="s">
        <v>81</v>
      </c>
      <c r="N3" s="247" t="s">
        <v>82</v>
      </c>
      <c r="O3" s="247" t="s">
        <v>83</v>
      </c>
      <c r="P3" s="247" t="s">
        <v>46</v>
      </c>
      <c r="Q3" s="246" t="s">
        <v>84</v>
      </c>
      <c r="R3" s="247" t="s">
        <v>81</v>
      </c>
      <c r="S3" s="247" t="s">
        <v>82</v>
      </c>
      <c r="T3" s="247" t="s">
        <v>83</v>
      </c>
      <c r="U3" s="249" t="s">
        <v>46</v>
      </c>
      <c r="V3" s="250" t="s">
        <v>84</v>
      </c>
      <c r="W3" s="247" t="s">
        <v>81</v>
      </c>
      <c r="X3" s="247" t="s">
        <v>82</v>
      </c>
      <c r="Y3" s="247" t="s">
        <v>83</v>
      </c>
      <c r="Z3" s="247" t="s">
        <v>46</v>
      </c>
    </row>
    <row r="4" spans="1:26">
      <c r="A4" s="245" t="s">
        <v>9</v>
      </c>
      <c r="B4" s="251">
        <v>113101</v>
      </c>
      <c r="C4" s="251">
        <v>45216</v>
      </c>
      <c r="D4" s="251">
        <v>27487</v>
      </c>
      <c r="E4" s="251">
        <v>9511</v>
      </c>
      <c r="F4" s="251">
        <v>195315</v>
      </c>
      <c r="G4" s="251">
        <v>1930</v>
      </c>
      <c r="H4" s="251">
        <v>1120</v>
      </c>
      <c r="I4" s="251">
        <v>6257</v>
      </c>
      <c r="J4" s="251">
        <v>1643</v>
      </c>
      <c r="K4" s="251">
        <v>10950</v>
      </c>
      <c r="L4" s="251">
        <v>108700</v>
      </c>
      <c r="M4" s="251">
        <v>44096</v>
      </c>
      <c r="N4" s="251">
        <v>21230</v>
      </c>
      <c r="O4" s="251">
        <v>7868</v>
      </c>
      <c r="P4" s="251">
        <v>181894</v>
      </c>
      <c r="Q4" s="251">
        <v>0</v>
      </c>
      <c r="R4" s="251">
        <v>0</v>
      </c>
      <c r="S4" s="251">
        <v>0</v>
      </c>
      <c r="T4" s="251">
        <v>0</v>
      </c>
      <c r="U4" s="251">
        <v>0</v>
      </c>
      <c r="V4" s="251">
        <v>2471</v>
      </c>
      <c r="W4" s="251">
        <v>0</v>
      </c>
      <c r="X4" s="251">
        <v>0</v>
      </c>
      <c r="Y4" s="251">
        <v>0</v>
      </c>
      <c r="Z4" s="251">
        <v>2471</v>
      </c>
    </row>
    <row r="5" spans="1:26">
      <c r="A5" s="245" t="s">
        <v>10</v>
      </c>
      <c r="B5" s="251">
        <v>97924</v>
      </c>
      <c r="C5" s="251">
        <v>34592</v>
      </c>
      <c r="D5" s="251">
        <v>15035</v>
      </c>
      <c r="E5" s="251">
        <v>3672</v>
      </c>
      <c r="F5" s="251">
        <v>151223</v>
      </c>
      <c r="G5" s="251">
        <v>3132</v>
      </c>
      <c r="H5" s="251">
        <v>910</v>
      </c>
      <c r="I5" s="251">
        <v>2524</v>
      </c>
      <c r="J5" s="251">
        <v>514</v>
      </c>
      <c r="K5" s="251">
        <v>7080</v>
      </c>
      <c r="L5" s="251">
        <v>92103</v>
      </c>
      <c r="M5" s="251">
        <v>33682</v>
      </c>
      <c r="N5" s="251">
        <v>12511</v>
      </c>
      <c r="O5" s="251">
        <v>3158</v>
      </c>
      <c r="P5" s="251">
        <v>141454</v>
      </c>
      <c r="Q5" s="251">
        <v>0</v>
      </c>
      <c r="R5" s="251">
        <v>0</v>
      </c>
      <c r="S5" s="251">
        <v>0</v>
      </c>
      <c r="T5" s="251">
        <v>0</v>
      </c>
      <c r="U5" s="251">
        <v>0</v>
      </c>
      <c r="V5" s="251">
        <v>2689</v>
      </c>
      <c r="W5" s="251">
        <v>0</v>
      </c>
      <c r="X5" s="251">
        <v>0</v>
      </c>
      <c r="Y5" s="251">
        <v>0</v>
      </c>
      <c r="Z5" s="251">
        <v>2689</v>
      </c>
    </row>
    <row r="6" spans="1:26">
      <c r="A6" s="245" t="s">
        <v>11</v>
      </c>
      <c r="B6" s="251">
        <v>107915</v>
      </c>
      <c r="C6" s="251">
        <v>32217</v>
      </c>
      <c r="D6" s="251">
        <v>24246</v>
      </c>
      <c r="E6" s="251">
        <v>8391</v>
      </c>
      <c r="F6" s="251">
        <v>172769</v>
      </c>
      <c r="G6" s="251">
        <v>754</v>
      </c>
      <c r="H6" s="251">
        <v>1334</v>
      </c>
      <c r="I6" s="251">
        <v>6549</v>
      </c>
      <c r="J6" s="251">
        <v>609</v>
      </c>
      <c r="K6" s="251">
        <v>9246</v>
      </c>
      <c r="L6" s="251">
        <v>105598</v>
      </c>
      <c r="M6" s="251">
        <v>30883</v>
      </c>
      <c r="N6" s="251">
        <v>17697</v>
      </c>
      <c r="O6" s="251">
        <v>7782</v>
      </c>
      <c r="P6" s="251">
        <v>161960</v>
      </c>
      <c r="Q6" s="251">
        <v>19</v>
      </c>
      <c r="R6" s="251">
        <v>0</v>
      </c>
      <c r="S6" s="251">
        <v>0</v>
      </c>
      <c r="T6" s="251">
        <v>0</v>
      </c>
      <c r="U6" s="251">
        <v>19</v>
      </c>
      <c r="V6" s="251">
        <v>1544</v>
      </c>
      <c r="W6" s="251">
        <v>0</v>
      </c>
      <c r="X6" s="251">
        <v>0</v>
      </c>
      <c r="Y6" s="251">
        <v>0</v>
      </c>
      <c r="Z6" s="251">
        <v>1544</v>
      </c>
    </row>
    <row r="7" spans="1:26">
      <c r="A7" s="245" t="s">
        <v>12</v>
      </c>
      <c r="B7" s="251">
        <v>109695</v>
      </c>
      <c r="C7" s="251">
        <v>33779</v>
      </c>
      <c r="D7" s="251">
        <v>25242</v>
      </c>
      <c r="E7" s="251">
        <v>8976</v>
      </c>
      <c r="F7" s="251">
        <v>177692</v>
      </c>
      <c r="G7" s="251">
        <v>550</v>
      </c>
      <c r="H7" s="251">
        <v>497</v>
      </c>
      <c r="I7" s="251">
        <v>2279</v>
      </c>
      <c r="J7" s="251">
        <v>427</v>
      </c>
      <c r="K7" s="251">
        <v>3753</v>
      </c>
      <c r="L7" s="251">
        <v>106927</v>
      </c>
      <c r="M7" s="251">
        <v>33282</v>
      </c>
      <c r="N7" s="251">
        <v>22963</v>
      </c>
      <c r="O7" s="251">
        <v>8549</v>
      </c>
      <c r="P7" s="251">
        <v>171721</v>
      </c>
      <c r="Q7" s="251">
        <v>0</v>
      </c>
      <c r="R7" s="251">
        <v>0</v>
      </c>
      <c r="S7" s="251">
        <v>0</v>
      </c>
      <c r="T7" s="251">
        <v>0</v>
      </c>
      <c r="U7" s="251">
        <v>0</v>
      </c>
      <c r="V7" s="251">
        <v>2218</v>
      </c>
      <c r="W7" s="251">
        <v>0</v>
      </c>
      <c r="X7" s="251">
        <v>0</v>
      </c>
      <c r="Y7" s="251">
        <v>0</v>
      </c>
      <c r="Z7" s="251">
        <v>2218</v>
      </c>
    </row>
    <row r="8" spans="1:26">
      <c r="A8" s="245" t="s">
        <v>13</v>
      </c>
      <c r="B8" s="251">
        <v>98835</v>
      </c>
      <c r="C8" s="251">
        <v>35104</v>
      </c>
      <c r="D8" s="251">
        <v>18326</v>
      </c>
      <c r="E8" s="251">
        <v>6243</v>
      </c>
      <c r="F8" s="251">
        <v>158508</v>
      </c>
      <c r="G8" s="251">
        <v>608</v>
      </c>
      <c r="H8" s="251">
        <v>427</v>
      </c>
      <c r="I8" s="251">
        <v>1856</v>
      </c>
      <c r="J8" s="251">
        <v>473</v>
      </c>
      <c r="K8" s="251">
        <v>3364</v>
      </c>
      <c r="L8" s="251">
        <v>95993</v>
      </c>
      <c r="M8" s="251">
        <v>34677</v>
      </c>
      <c r="N8" s="251">
        <v>16469</v>
      </c>
      <c r="O8" s="251">
        <v>5770</v>
      </c>
      <c r="P8" s="251">
        <v>152909</v>
      </c>
      <c r="Q8" s="251">
        <v>0</v>
      </c>
      <c r="R8" s="251">
        <v>0</v>
      </c>
      <c r="S8" s="251">
        <v>1</v>
      </c>
      <c r="T8" s="251">
        <v>0</v>
      </c>
      <c r="U8" s="251">
        <v>1</v>
      </c>
      <c r="V8" s="251">
        <v>2234</v>
      </c>
      <c r="W8" s="251">
        <v>0</v>
      </c>
      <c r="X8" s="251">
        <v>0</v>
      </c>
      <c r="Y8" s="251">
        <v>0</v>
      </c>
      <c r="Z8" s="251">
        <v>2234</v>
      </c>
    </row>
    <row r="9" spans="1:26">
      <c r="A9" s="245" t="s">
        <v>14</v>
      </c>
      <c r="B9" s="251">
        <v>20563</v>
      </c>
      <c r="C9" s="251">
        <v>15165</v>
      </c>
      <c r="D9" s="251">
        <v>4162</v>
      </c>
      <c r="E9" s="251">
        <v>1304</v>
      </c>
      <c r="F9" s="251">
        <v>41194</v>
      </c>
      <c r="G9" s="251">
        <v>34</v>
      </c>
      <c r="H9" s="251">
        <v>156</v>
      </c>
      <c r="I9" s="251">
        <v>841</v>
      </c>
      <c r="J9" s="251">
        <v>116</v>
      </c>
      <c r="K9" s="251">
        <v>1147</v>
      </c>
      <c r="L9" s="251">
        <v>19997</v>
      </c>
      <c r="M9" s="251">
        <v>15009</v>
      </c>
      <c r="N9" s="251">
        <v>3321</v>
      </c>
      <c r="O9" s="251">
        <v>1188</v>
      </c>
      <c r="P9" s="251">
        <v>39515</v>
      </c>
      <c r="Q9" s="251">
        <v>0</v>
      </c>
      <c r="R9" s="251">
        <v>0</v>
      </c>
      <c r="S9" s="251">
        <v>0</v>
      </c>
      <c r="T9" s="251">
        <v>0</v>
      </c>
      <c r="U9" s="251">
        <v>0</v>
      </c>
      <c r="V9" s="251">
        <v>532</v>
      </c>
      <c r="W9" s="251">
        <v>0</v>
      </c>
      <c r="X9" s="251">
        <v>0</v>
      </c>
      <c r="Y9" s="251">
        <v>0</v>
      </c>
      <c r="Z9" s="251">
        <v>532</v>
      </c>
    </row>
    <row r="10" spans="1:26">
      <c r="A10" s="245" t="s">
        <v>15</v>
      </c>
      <c r="B10" s="251">
        <v>90395</v>
      </c>
      <c r="C10" s="251">
        <v>33985</v>
      </c>
      <c r="D10" s="251">
        <v>29772</v>
      </c>
      <c r="E10" s="251">
        <v>11946</v>
      </c>
      <c r="F10" s="251">
        <v>166098</v>
      </c>
      <c r="G10" s="251">
        <v>1872</v>
      </c>
      <c r="H10" s="251">
        <v>2982</v>
      </c>
      <c r="I10" s="251">
        <v>4942</v>
      </c>
      <c r="J10" s="251">
        <v>1023</v>
      </c>
      <c r="K10" s="251">
        <v>10819</v>
      </c>
      <c r="L10" s="251">
        <v>87891</v>
      </c>
      <c r="M10" s="251">
        <v>31003</v>
      </c>
      <c r="N10" s="251">
        <v>24830</v>
      </c>
      <c r="O10" s="251">
        <v>10923</v>
      </c>
      <c r="P10" s="251">
        <v>154647</v>
      </c>
      <c r="Q10" s="251">
        <v>1</v>
      </c>
      <c r="R10" s="251">
        <v>0</v>
      </c>
      <c r="S10" s="251">
        <v>0</v>
      </c>
      <c r="T10" s="251">
        <v>0</v>
      </c>
      <c r="U10" s="251">
        <v>1</v>
      </c>
      <c r="V10" s="251">
        <v>631</v>
      </c>
      <c r="W10" s="251">
        <v>0</v>
      </c>
      <c r="X10" s="251">
        <v>0</v>
      </c>
      <c r="Y10" s="251">
        <v>0</v>
      </c>
      <c r="Z10" s="251">
        <v>631</v>
      </c>
    </row>
    <row r="11" spans="1:26">
      <c r="A11" s="245" t="s">
        <v>16</v>
      </c>
      <c r="B11" s="251">
        <v>419411</v>
      </c>
      <c r="C11" s="251">
        <v>131331</v>
      </c>
      <c r="D11" s="251">
        <v>70395</v>
      </c>
      <c r="E11" s="251">
        <v>50130</v>
      </c>
      <c r="F11" s="251">
        <v>671267</v>
      </c>
      <c r="G11" s="251">
        <v>2472</v>
      </c>
      <c r="H11" s="251">
        <v>1872</v>
      </c>
      <c r="I11" s="251">
        <v>7045</v>
      </c>
      <c r="J11" s="251">
        <v>2170</v>
      </c>
      <c r="K11" s="251">
        <v>13559</v>
      </c>
      <c r="L11" s="251">
        <v>414759</v>
      </c>
      <c r="M11" s="251">
        <v>129459</v>
      </c>
      <c r="N11" s="251">
        <v>63350</v>
      </c>
      <c r="O11" s="251">
        <v>47960</v>
      </c>
      <c r="P11" s="251">
        <v>655528</v>
      </c>
      <c r="Q11" s="251">
        <v>0</v>
      </c>
      <c r="R11" s="251">
        <v>0</v>
      </c>
      <c r="S11" s="251">
        <v>0</v>
      </c>
      <c r="T11" s="251">
        <v>0</v>
      </c>
      <c r="U11" s="251">
        <v>0</v>
      </c>
      <c r="V11" s="251">
        <v>2180</v>
      </c>
      <c r="W11" s="251">
        <v>0</v>
      </c>
      <c r="X11" s="251">
        <v>0</v>
      </c>
      <c r="Y11" s="251">
        <v>0</v>
      </c>
      <c r="Z11" s="251">
        <v>2180</v>
      </c>
    </row>
    <row r="12" spans="1:26">
      <c r="A12" s="245" t="s">
        <v>17</v>
      </c>
      <c r="B12" s="251">
        <v>73678</v>
      </c>
      <c r="C12" s="251">
        <v>29234</v>
      </c>
      <c r="D12" s="251">
        <v>48083</v>
      </c>
      <c r="E12" s="251">
        <v>13311</v>
      </c>
      <c r="F12" s="251">
        <v>164306</v>
      </c>
      <c r="G12" s="251">
        <v>1086</v>
      </c>
      <c r="H12" s="251">
        <v>415</v>
      </c>
      <c r="I12" s="251">
        <v>20288</v>
      </c>
      <c r="J12" s="251">
        <v>4214</v>
      </c>
      <c r="K12" s="251">
        <v>26003</v>
      </c>
      <c r="L12" s="251">
        <v>71231</v>
      </c>
      <c r="M12" s="251">
        <v>28819</v>
      </c>
      <c r="N12" s="251">
        <v>27795</v>
      </c>
      <c r="O12" s="251">
        <v>9097</v>
      </c>
      <c r="P12" s="251">
        <v>136942</v>
      </c>
      <c r="Q12" s="251">
        <v>0</v>
      </c>
      <c r="R12" s="251">
        <v>0</v>
      </c>
      <c r="S12" s="251">
        <v>0</v>
      </c>
      <c r="T12" s="251">
        <v>0</v>
      </c>
      <c r="U12" s="251">
        <v>0</v>
      </c>
      <c r="V12" s="251">
        <v>1361</v>
      </c>
      <c r="W12" s="251">
        <v>0</v>
      </c>
      <c r="X12" s="251">
        <v>0</v>
      </c>
      <c r="Y12" s="251">
        <v>0</v>
      </c>
      <c r="Z12" s="251">
        <v>1361</v>
      </c>
    </row>
    <row r="13" spans="1:26">
      <c r="A13" s="245" t="s">
        <v>18</v>
      </c>
      <c r="B13" s="251">
        <v>81155</v>
      </c>
      <c r="C13" s="251">
        <v>29338</v>
      </c>
      <c r="D13" s="251">
        <v>13866</v>
      </c>
      <c r="E13" s="251">
        <v>5380</v>
      </c>
      <c r="F13" s="251">
        <v>129739</v>
      </c>
      <c r="G13" s="251">
        <v>770</v>
      </c>
      <c r="H13" s="251">
        <v>600</v>
      </c>
      <c r="I13" s="251">
        <v>2149</v>
      </c>
      <c r="J13" s="251">
        <v>307</v>
      </c>
      <c r="K13" s="251">
        <v>3826</v>
      </c>
      <c r="L13" s="251">
        <v>79335</v>
      </c>
      <c r="M13" s="251">
        <v>28738</v>
      </c>
      <c r="N13" s="251">
        <v>11717</v>
      </c>
      <c r="O13" s="251">
        <v>5073</v>
      </c>
      <c r="P13" s="251">
        <v>124863</v>
      </c>
      <c r="Q13" s="251">
        <v>33</v>
      </c>
      <c r="R13" s="251">
        <v>0</v>
      </c>
      <c r="S13" s="251">
        <v>0</v>
      </c>
      <c r="T13" s="251">
        <v>0</v>
      </c>
      <c r="U13" s="251">
        <v>33</v>
      </c>
      <c r="V13" s="251">
        <v>1017</v>
      </c>
      <c r="W13" s="251">
        <v>0</v>
      </c>
      <c r="X13" s="251">
        <v>0</v>
      </c>
      <c r="Y13" s="251">
        <v>0</v>
      </c>
      <c r="Z13" s="251">
        <v>1017</v>
      </c>
    </row>
    <row r="14" spans="1:26">
      <c r="A14" s="245" t="s">
        <v>19</v>
      </c>
      <c r="B14" s="251">
        <v>22747</v>
      </c>
      <c r="C14" s="251">
        <v>7137</v>
      </c>
      <c r="D14" s="251">
        <v>3664</v>
      </c>
      <c r="E14" s="251">
        <v>1030</v>
      </c>
      <c r="F14" s="251">
        <v>34578</v>
      </c>
      <c r="G14" s="251">
        <v>229</v>
      </c>
      <c r="H14" s="251">
        <v>175</v>
      </c>
      <c r="I14" s="251">
        <v>1111</v>
      </c>
      <c r="J14" s="251">
        <v>271</v>
      </c>
      <c r="K14" s="251">
        <v>1786</v>
      </c>
      <c r="L14" s="251">
        <v>22308</v>
      </c>
      <c r="M14" s="251">
        <v>6962</v>
      </c>
      <c r="N14" s="251">
        <v>2553</v>
      </c>
      <c r="O14" s="251">
        <v>759</v>
      </c>
      <c r="P14" s="251">
        <v>32582</v>
      </c>
      <c r="Q14" s="251">
        <v>1</v>
      </c>
      <c r="R14" s="251">
        <v>0</v>
      </c>
      <c r="S14" s="251">
        <v>0</v>
      </c>
      <c r="T14" s="251">
        <v>0</v>
      </c>
      <c r="U14" s="251">
        <v>1</v>
      </c>
      <c r="V14" s="251">
        <v>209</v>
      </c>
      <c r="W14" s="251">
        <v>0</v>
      </c>
      <c r="X14" s="251">
        <v>0</v>
      </c>
      <c r="Y14" s="251">
        <v>0</v>
      </c>
      <c r="Z14" s="251">
        <v>209</v>
      </c>
    </row>
    <row r="15" spans="1:26">
      <c r="A15" s="245" t="s">
        <v>20</v>
      </c>
      <c r="B15" s="251">
        <v>74812</v>
      </c>
      <c r="C15" s="251">
        <v>32042</v>
      </c>
      <c r="D15" s="251">
        <v>14786</v>
      </c>
      <c r="E15" s="251">
        <v>6164</v>
      </c>
      <c r="F15" s="251">
        <v>127804</v>
      </c>
      <c r="G15" s="251">
        <v>1197</v>
      </c>
      <c r="H15" s="251">
        <v>869</v>
      </c>
      <c r="I15" s="251">
        <v>3071</v>
      </c>
      <c r="J15" s="251">
        <v>812</v>
      </c>
      <c r="K15" s="251">
        <v>5949</v>
      </c>
      <c r="L15" s="251">
        <v>71471</v>
      </c>
      <c r="M15" s="251">
        <v>31173</v>
      </c>
      <c r="N15" s="251">
        <v>11715</v>
      </c>
      <c r="O15" s="251">
        <v>5352</v>
      </c>
      <c r="P15" s="251">
        <v>119711</v>
      </c>
      <c r="Q15" s="251">
        <v>0</v>
      </c>
      <c r="R15" s="251">
        <v>0</v>
      </c>
      <c r="S15" s="251">
        <v>0</v>
      </c>
      <c r="T15" s="251">
        <v>0</v>
      </c>
      <c r="U15" s="251">
        <v>0</v>
      </c>
      <c r="V15" s="251">
        <v>2144</v>
      </c>
      <c r="W15" s="251">
        <v>0</v>
      </c>
      <c r="X15" s="251">
        <v>0</v>
      </c>
      <c r="Y15" s="251">
        <v>0</v>
      </c>
      <c r="Z15" s="251">
        <v>2144</v>
      </c>
    </row>
    <row r="16" spans="1:26">
      <c r="A16" s="245" t="s">
        <v>21</v>
      </c>
      <c r="B16" s="251">
        <v>98546</v>
      </c>
      <c r="C16" s="251">
        <v>52094</v>
      </c>
      <c r="D16" s="251">
        <v>40177</v>
      </c>
      <c r="E16" s="251">
        <v>8212</v>
      </c>
      <c r="F16" s="251">
        <v>199029</v>
      </c>
      <c r="G16" s="251">
        <v>3881</v>
      </c>
      <c r="H16" s="251">
        <v>2979</v>
      </c>
      <c r="I16" s="251">
        <v>6685</v>
      </c>
      <c r="J16" s="251">
        <v>1928</v>
      </c>
      <c r="K16" s="251">
        <v>15473</v>
      </c>
      <c r="L16" s="251">
        <v>91976</v>
      </c>
      <c r="M16" s="251">
        <v>49115</v>
      </c>
      <c r="N16" s="251">
        <v>33492</v>
      </c>
      <c r="O16" s="251">
        <v>6284</v>
      </c>
      <c r="P16" s="251">
        <v>180867</v>
      </c>
      <c r="Q16" s="251">
        <v>0</v>
      </c>
      <c r="R16" s="251">
        <v>0</v>
      </c>
      <c r="S16" s="251">
        <v>0</v>
      </c>
      <c r="T16" s="251">
        <v>0</v>
      </c>
      <c r="U16" s="251">
        <v>0</v>
      </c>
      <c r="V16" s="251">
        <v>2689</v>
      </c>
      <c r="W16" s="251">
        <v>0</v>
      </c>
      <c r="X16" s="251">
        <v>0</v>
      </c>
      <c r="Y16" s="251">
        <v>0</v>
      </c>
      <c r="Z16" s="251">
        <v>2689</v>
      </c>
    </row>
    <row r="17" spans="1:26">
      <c r="A17" s="245" t="s">
        <v>22</v>
      </c>
      <c r="B17" s="251">
        <v>137626</v>
      </c>
      <c r="C17" s="251">
        <v>77378</v>
      </c>
      <c r="D17" s="251">
        <v>29988</v>
      </c>
      <c r="E17" s="251">
        <v>11946</v>
      </c>
      <c r="F17" s="251">
        <v>256938</v>
      </c>
      <c r="G17" s="251">
        <v>2899</v>
      </c>
      <c r="H17" s="251">
        <v>1265</v>
      </c>
      <c r="I17" s="251">
        <v>2012</v>
      </c>
      <c r="J17" s="251">
        <v>385</v>
      </c>
      <c r="K17" s="251">
        <v>6561</v>
      </c>
      <c r="L17" s="251">
        <v>132095</v>
      </c>
      <c r="M17" s="251">
        <v>76113</v>
      </c>
      <c r="N17" s="251">
        <v>27976</v>
      </c>
      <c r="O17" s="251">
        <v>11561</v>
      </c>
      <c r="P17" s="251">
        <v>247745</v>
      </c>
      <c r="Q17" s="251">
        <v>4</v>
      </c>
      <c r="R17" s="251">
        <v>0</v>
      </c>
      <c r="S17" s="251">
        <v>0</v>
      </c>
      <c r="T17" s="251">
        <v>0</v>
      </c>
      <c r="U17" s="251">
        <v>4</v>
      </c>
      <c r="V17" s="251">
        <v>2628</v>
      </c>
      <c r="W17" s="251">
        <v>0</v>
      </c>
      <c r="X17" s="251">
        <v>0</v>
      </c>
      <c r="Y17" s="251">
        <v>0</v>
      </c>
      <c r="Z17" s="251">
        <v>2628</v>
      </c>
    </row>
    <row r="18" spans="1:26">
      <c r="A18" s="245" t="s">
        <v>23</v>
      </c>
      <c r="B18" s="251">
        <v>75564</v>
      </c>
      <c r="C18" s="251">
        <v>30724</v>
      </c>
      <c r="D18" s="251">
        <v>19052</v>
      </c>
      <c r="E18" s="251">
        <v>6796</v>
      </c>
      <c r="F18" s="251">
        <v>132136</v>
      </c>
      <c r="G18" s="251">
        <v>706</v>
      </c>
      <c r="H18" s="251">
        <v>473</v>
      </c>
      <c r="I18" s="251">
        <v>2947</v>
      </c>
      <c r="J18" s="251">
        <v>766</v>
      </c>
      <c r="K18" s="251">
        <v>4892</v>
      </c>
      <c r="L18" s="251">
        <v>73870</v>
      </c>
      <c r="M18" s="251">
        <v>30251</v>
      </c>
      <c r="N18" s="251">
        <v>16105</v>
      </c>
      <c r="O18" s="251">
        <v>6030</v>
      </c>
      <c r="P18" s="251">
        <v>126256</v>
      </c>
      <c r="Q18" s="251">
        <v>0</v>
      </c>
      <c r="R18" s="251">
        <v>0</v>
      </c>
      <c r="S18" s="251">
        <v>0</v>
      </c>
      <c r="T18" s="251">
        <v>0</v>
      </c>
      <c r="U18" s="251">
        <v>0</v>
      </c>
      <c r="V18" s="251">
        <v>988</v>
      </c>
      <c r="W18" s="251">
        <v>0</v>
      </c>
      <c r="X18" s="251">
        <v>0</v>
      </c>
      <c r="Y18" s="251">
        <v>0</v>
      </c>
      <c r="Z18" s="251">
        <v>988</v>
      </c>
    </row>
    <row r="19" spans="1:26">
      <c r="A19" s="245" t="s">
        <v>24</v>
      </c>
      <c r="B19" s="251">
        <v>66580</v>
      </c>
      <c r="C19" s="251">
        <v>45902</v>
      </c>
      <c r="D19" s="251">
        <v>9556</v>
      </c>
      <c r="E19" s="251">
        <v>5562</v>
      </c>
      <c r="F19" s="251">
        <v>127600</v>
      </c>
      <c r="G19" s="251">
        <v>849</v>
      </c>
      <c r="H19" s="251">
        <v>907</v>
      </c>
      <c r="I19" s="251">
        <v>2072</v>
      </c>
      <c r="J19" s="251">
        <v>1633</v>
      </c>
      <c r="K19" s="251">
        <v>5461</v>
      </c>
      <c r="L19" s="251">
        <v>64016</v>
      </c>
      <c r="M19" s="251">
        <v>44995</v>
      </c>
      <c r="N19" s="251">
        <v>7484</v>
      </c>
      <c r="O19" s="251">
        <v>3929</v>
      </c>
      <c r="P19" s="251">
        <v>120424</v>
      </c>
      <c r="Q19" s="251">
        <v>0</v>
      </c>
      <c r="R19" s="251">
        <v>0</v>
      </c>
      <c r="S19" s="251">
        <v>0</v>
      </c>
      <c r="T19" s="251">
        <v>0</v>
      </c>
      <c r="U19" s="251">
        <v>0</v>
      </c>
      <c r="V19" s="251">
        <v>1715</v>
      </c>
      <c r="W19" s="251">
        <v>0</v>
      </c>
      <c r="X19" s="251">
        <v>0</v>
      </c>
      <c r="Y19" s="251">
        <v>0</v>
      </c>
      <c r="Z19" s="251">
        <v>1715</v>
      </c>
    </row>
    <row r="20" spans="1:26">
      <c r="A20" s="245" t="s">
        <v>70</v>
      </c>
      <c r="B20" s="251">
        <v>40410</v>
      </c>
      <c r="C20" s="251">
        <v>8310</v>
      </c>
      <c r="D20" s="251">
        <v>3414</v>
      </c>
      <c r="E20" s="251">
        <v>3170</v>
      </c>
      <c r="F20" s="251">
        <v>55304</v>
      </c>
      <c r="G20" s="251">
        <v>2</v>
      </c>
      <c r="H20" s="251">
        <v>28</v>
      </c>
      <c r="I20" s="251">
        <v>19</v>
      </c>
      <c r="J20" s="251">
        <v>1320</v>
      </c>
      <c r="K20" s="251">
        <v>1369</v>
      </c>
      <c r="L20" s="251">
        <v>40143</v>
      </c>
      <c r="M20" s="251">
        <v>8282</v>
      </c>
      <c r="N20" s="251">
        <v>3395</v>
      </c>
      <c r="O20" s="251">
        <v>1850</v>
      </c>
      <c r="P20" s="251">
        <v>53670</v>
      </c>
      <c r="Q20" s="251">
        <v>0</v>
      </c>
      <c r="R20" s="251">
        <v>0</v>
      </c>
      <c r="S20" s="251">
        <v>0</v>
      </c>
      <c r="T20" s="251">
        <v>0</v>
      </c>
      <c r="U20" s="251">
        <v>0</v>
      </c>
      <c r="V20" s="251">
        <v>265</v>
      </c>
      <c r="W20" s="251">
        <v>0</v>
      </c>
      <c r="X20" s="251">
        <v>0</v>
      </c>
      <c r="Y20" s="251">
        <v>0</v>
      </c>
      <c r="Z20" s="251">
        <v>265</v>
      </c>
    </row>
    <row r="21" spans="1:26">
      <c r="A21" s="245" t="s">
        <v>136</v>
      </c>
      <c r="B21" s="251">
        <v>5110</v>
      </c>
      <c r="C21" s="251">
        <v>808</v>
      </c>
      <c r="D21" s="251">
        <v>83</v>
      </c>
      <c r="E21" s="251">
        <v>1057</v>
      </c>
      <c r="F21" s="251">
        <v>7058</v>
      </c>
      <c r="G21" s="251">
        <v>0</v>
      </c>
      <c r="H21" s="251">
        <v>3</v>
      </c>
      <c r="I21" s="251">
        <v>1</v>
      </c>
      <c r="J21" s="251">
        <v>1</v>
      </c>
      <c r="K21" s="251">
        <v>5</v>
      </c>
      <c r="L21" s="251">
        <v>5089</v>
      </c>
      <c r="M21" s="251">
        <v>805</v>
      </c>
      <c r="N21" s="251">
        <v>82</v>
      </c>
      <c r="O21" s="251">
        <v>1056</v>
      </c>
      <c r="P21" s="251">
        <v>7032</v>
      </c>
      <c r="Q21" s="251">
        <v>0</v>
      </c>
      <c r="R21" s="251">
        <v>0</v>
      </c>
      <c r="S21" s="251">
        <v>0</v>
      </c>
      <c r="T21" s="251">
        <v>0</v>
      </c>
      <c r="U21" s="251">
        <v>0</v>
      </c>
      <c r="V21" s="251">
        <v>21</v>
      </c>
      <c r="W21" s="251">
        <v>0</v>
      </c>
      <c r="X21" s="251">
        <v>0</v>
      </c>
      <c r="Y21" s="251">
        <v>0</v>
      </c>
      <c r="Z21" s="251">
        <v>21</v>
      </c>
    </row>
    <row r="22" spans="1:26">
      <c r="A22" s="245" t="s">
        <v>291</v>
      </c>
      <c r="B22" s="251">
        <v>3</v>
      </c>
      <c r="C22" s="251">
        <v>7</v>
      </c>
      <c r="D22" s="251">
        <v>2</v>
      </c>
      <c r="E22" s="251">
        <v>0</v>
      </c>
      <c r="F22" s="251">
        <v>12</v>
      </c>
      <c r="G22" s="251">
        <v>0</v>
      </c>
      <c r="H22" s="251">
        <v>0</v>
      </c>
      <c r="I22" s="251">
        <v>0</v>
      </c>
      <c r="J22" s="251">
        <v>0</v>
      </c>
      <c r="K22" s="251">
        <v>0</v>
      </c>
      <c r="L22" s="251">
        <v>3</v>
      </c>
      <c r="M22" s="251">
        <v>7</v>
      </c>
      <c r="N22" s="251">
        <v>2</v>
      </c>
      <c r="O22" s="251">
        <v>0</v>
      </c>
      <c r="P22" s="251">
        <v>12</v>
      </c>
      <c r="Q22" s="251">
        <v>0</v>
      </c>
      <c r="R22" s="251">
        <v>0</v>
      </c>
      <c r="S22" s="251">
        <v>0</v>
      </c>
      <c r="T22" s="251">
        <v>0</v>
      </c>
      <c r="U22" s="251">
        <v>0</v>
      </c>
      <c r="V22" s="251">
        <v>0</v>
      </c>
      <c r="W22" s="251">
        <v>0</v>
      </c>
      <c r="X22" s="251">
        <v>0</v>
      </c>
      <c r="Y22" s="251">
        <v>0</v>
      </c>
      <c r="Z22" s="251">
        <v>0</v>
      </c>
    </row>
    <row r="23" spans="1:26" ht="12.75" thickBot="1">
      <c r="A23" s="245" t="s">
        <v>91</v>
      </c>
      <c r="B23" s="251">
        <v>1734070</v>
      </c>
      <c r="C23" s="251">
        <v>674363</v>
      </c>
      <c r="D23" s="251">
        <v>397336</v>
      </c>
      <c r="E23" s="251">
        <v>162801</v>
      </c>
      <c r="F23" s="251">
        <v>2968570</v>
      </c>
      <c r="G23" s="251">
        <v>22971</v>
      </c>
      <c r="H23" s="251">
        <v>17012</v>
      </c>
      <c r="I23" s="251">
        <v>72648</v>
      </c>
      <c r="J23" s="251">
        <v>18612</v>
      </c>
      <c r="K23" s="251">
        <v>131243</v>
      </c>
      <c r="L23" s="251">
        <v>1683505</v>
      </c>
      <c r="M23" s="251">
        <v>657351</v>
      </c>
      <c r="N23" s="251">
        <v>324687</v>
      </c>
      <c r="O23" s="251">
        <v>144189</v>
      </c>
      <c r="P23" s="251">
        <v>2809732</v>
      </c>
      <c r="Q23" s="251">
        <v>58</v>
      </c>
      <c r="R23" s="251">
        <v>0</v>
      </c>
      <c r="S23" s="251">
        <v>1</v>
      </c>
      <c r="T23" s="251">
        <v>0</v>
      </c>
      <c r="U23" s="251">
        <v>59</v>
      </c>
      <c r="V23" s="251">
        <v>27536</v>
      </c>
      <c r="W23" s="251">
        <v>0</v>
      </c>
      <c r="X23" s="251">
        <v>0</v>
      </c>
      <c r="Y23" s="251">
        <v>0</v>
      </c>
      <c r="Z23" s="251">
        <v>27536</v>
      </c>
    </row>
    <row r="24" spans="1:26" ht="12.75" thickBot="1">
      <c r="A24" s="252"/>
      <c r="B24" s="253"/>
      <c r="C24" s="253"/>
      <c r="D24" s="253"/>
      <c r="E24" s="253"/>
      <c r="F24" s="253"/>
      <c r="G24" s="254"/>
      <c r="H24" s="255"/>
      <c r="I24" s="255"/>
      <c r="J24" s="255"/>
      <c r="K24" s="256"/>
      <c r="L24" s="257"/>
      <c r="M24" s="258"/>
      <c r="N24" s="255"/>
      <c r="O24" s="255"/>
      <c r="P24" s="259"/>
      <c r="Q24" s="254"/>
      <c r="R24" s="255"/>
      <c r="S24" s="255"/>
      <c r="T24" s="255"/>
      <c r="U24" s="256"/>
      <c r="V24" s="257"/>
      <c r="W24" s="258"/>
      <c r="X24" s="255"/>
      <c r="Y24" s="255"/>
      <c r="Z24" s="260">
        <f>K23+P23+U23+Z23</f>
        <v>2968570</v>
      </c>
    </row>
    <row r="25" spans="1:26" ht="12" customHeight="1">
      <c r="A25" s="261" t="s">
        <v>61</v>
      </c>
      <c r="B25" s="380" t="s">
        <v>292</v>
      </c>
      <c r="C25" s="381"/>
      <c r="D25" s="381"/>
      <c r="E25" s="381"/>
      <c r="F25" s="381"/>
      <c r="G25" s="380" t="s">
        <v>287</v>
      </c>
      <c r="H25" s="381"/>
      <c r="I25" s="381"/>
      <c r="J25" s="381"/>
      <c r="K25" s="382"/>
      <c r="L25" s="381" t="s">
        <v>288</v>
      </c>
      <c r="M25" s="381"/>
      <c r="N25" s="381"/>
      <c r="O25" s="381"/>
      <c r="P25" s="381"/>
      <c r="Q25" s="380" t="s">
        <v>289</v>
      </c>
      <c r="R25" s="381"/>
      <c r="S25" s="381"/>
      <c r="T25" s="381"/>
      <c r="U25" s="382"/>
      <c r="V25" s="381" t="s">
        <v>290</v>
      </c>
      <c r="W25" s="381"/>
      <c r="X25" s="381"/>
      <c r="Y25" s="381"/>
      <c r="Z25" s="381"/>
    </row>
    <row r="26" spans="1:26" ht="22.5">
      <c r="A26" s="245" t="s">
        <v>1</v>
      </c>
      <c r="B26" s="246" t="s">
        <v>84</v>
      </c>
      <c r="C26" s="247" t="s">
        <v>81</v>
      </c>
      <c r="D26" s="247" t="s">
        <v>82</v>
      </c>
      <c r="E26" s="247" t="s">
        <v>83</v>
      </c>
      <c r="F26" s="248" t="s">
        <v>110</v>
      </c>
      <c r="G26" s="246" t="s">
        <v>84</v>
      </c>
      <c r="H26" s="247" t="s">
        <v>81</v>
      </c>
      <c r="I26" s="247" t="s">
        <v>82</v>
      </c>
      <c r="J26" s="247" t="s">
        <v>83</v>
      </c>
      <c r="K26" s="249" t="s">
        <v>46</v>
      </c>
      <c r="L26" s="250" t="s">
        <v>84</v>
      </c>
      <c r="M26" s="247" t="s">
        <v>81</v>
      </c>
      <c r="N26" s="247" t="s">
        <v>82</v>
      </c>
      <c r="O26" s="247" t="s">
        <v>83</v>
      </c>
      <c r="P26" s="247" t="s">
        <v>46</v>
      </c>
      <c r="Q26" s="246" t="s">
        <v>84</v>
      </c>
      <c r="R26" s="247" t="s">
        <v>81</v>
      </c>
      <c r="S26" s="247" t="s">
        <v>82</v>
      </c>
      <c r="T26" s="247" t="s">
        <v>83</v>
      </c>
      <c r="U26" s="249" t="s">
        <v>46</v>
      </c>
      <c r="V26" s="250" t="s">
        <v>84</v>
      </c>
      <c r="W26" s="247" t="s">
        <v>81</v>
      </c>
      <c r="X26" s="247" t="s">
        <v>82</v>
      </c>
      <c r="Y26" s="247" t="s">
        <v>83</v>
      </c>
      <c r="Z26" s="247" t="s">
        <v>46</v>
      </c>
    </row>
    <row r="27" spans="1:26">
      <c r="A27" s="245" t="s">
        <v>9</v>
      </c>
      <c r="B27" s="251">
        <v>29593</v>
      </c>
      <c r="C27" s="251">
        <v>11638</v>
      </c>
      <c r="D27" s="251">
        <v>4286</v>
      </c>
      <c r="E27" s="251">
        <v>969</v>
      </c>
      <c r="F27" s="251">
        <v>46486</v>
      </c>
      <c r="G27" s="251">
        <v>25</v>
      </c>
      <c r="H27" s="251">
        <v>10</v>
      </c>
      <c r="I27" s="251">
        <v>375</v>
      </c>
      <c r="J27" s="251">
        <v>20</v>
      </c>
      <c r="K27" s="251">
        <v>430</v>
      </c>
      <c r="L27" s="251">
        <v>29471</v>
      </c>
      <c r="M27" s="251">
        <v>11628</v>
      </c>
      <c r="N27" s="251">
        <v>3911</v>
      </c>
      <c r="O27" s="251">
        <v>949</v>
      </c>
      <c r="P27" s="251">
        <v>45959</v>
      </c>
      <c r="Q27" s="251">
        <v>0</v>
      </c>
      <c r="R27" s="251">
        <v>0</v>
      </c>
      <c r="S27" s="251">
        <v>0</v>
      </c>
      <c r="T27" s="251">
        <v>0</v>
      </c>
      <c r="U27" s="251">
        <v>0</v>
      </c>
      <c r="V27" s="251">
        <v>97</v>
      </c>
      <c r="W27" s="251">
        <v>0</v>
      </c>
      <c r="X27" s="251">
        <v>0</v>
      </c>
      <c r="Y27" s="251">
        <v>0</v>
      </c>
      <c r="Z27" s="251">
        <v>97</v>
      </c>
    </row>
    <row r="28" spans="1:26">
      <c r="A28" s="245" t="s">
        <v>10</v>
      </c>
      <c r="B28" s="251">
        <v>58034</v>
      </c>
      <c r="C28" s="251">
        <v>15932</v>
      </c>
      <c r="D28" s="251">
        <v>5269</v>
      </c>
      <c r="E28" s="251">
        <v>1169</v>
      </c>
      <c r="F28" s="251">
        <v>80404</v>
      </c>
      <c r="G28" s="251">
        <v>85</v>
      </c>
      <c r="H28" s="251">
        <v>120</v>
      </c>
      <c r="I28" s="251">
        <v>278</v>
      </c>
      <c r="J28" s="251">
        <v>103</v>
      </c>
      <c r="K28" s="251">
        <v>586</v>
      </c>
      <c r="L28" s="251">
        <v>57949</v>
      </c>
      <c r="M28" s="251">
        <v>15812</v>
      </c>
      <c r="N28" s="251">
        <v>4991</v>
      </c>
      <c r="O28" s="251">
        <v>1066</v>
      </c>
      <c r="P28" s="251">
        <v>79818</v>
      </c>
      <c r="Q28" s="251">
        <v>0</v>
      </c>
      <c r="R28" s="251">
        <v>0</v>
      </c>
      <c r="S28" s="251">
        <v>0</v>
      </c>
      <c r="T28" s="251">
        <v>0</v>
      </c>
      <c r="U28" s="251">
        <v>0</v>
      </c>
      <c r="V28" s="251">
        <v>0</v>
      </c>
      <c r="W28" s="251">
        <v>0</v>
      </c>
      <c r="X28" s="251">
        <v>0</v>
      </c>
      <c r="Y28" s="251">
        <v>0</v>
      </c>
      <c r="Z28" s="251">
        <v>0</v>
      </c>
    </row>
    <row r="29" spans="1:26">
      <c r="A29" s="245" t="s">
        <v>11</v>
      </c>
      <c r="B29" s="251">
        <v>65537</v>
      </c>
      <c r="C29" s="251">
        <v>14091</v>
      </c>
      <c r="D29" s="251">
        <v>5446</v>
      </c>
      <c r="E29" s="251">
        <v>1760</v>
      </c>
      <c r="F29" s="251">
        <v>86834</v>
      </c>
      <c r="G29" s="251">
        <v>44</v>
      </c>
      <c r="H29" s="251">
        <v>143</v>
      </c>
      <c r="I29" s="251">
        <v>499</v>
      </c>
      <c r="J29" s="251">
        <v>120</v>
      </c>
      <c r="K29" s="251">
        <v>806</v>
      </c>
      <c r="L29" s="251">
        <v>65493</v>
      </c>
      <c r="M29" s="251">
        <v>13948</v>
      </c>
      <c r="N29" s="251">
        <v>4947</v>
      </c>
      <c r="O29" s="251">
        <v>1640</v>
      </c>
      <c r="P29" s="251">
        <v>86028</v>
      </c>
      <c r="Q29" s="251">
        <v>0</v>
      </c>
      <c r="R29" s="251">
        <v>0</v>
      </c>
      <c r="S29" s="251">
        <v>0</v>
      </c>
      <c r="T29" s="251">
        <v>0</v>
      </c>
      <c r="U29" s="251">
        <v>0</v>
      </c>
      <c r="V29" s="251">
        <v>0</v>
      </c>
      <c r="W29" s="251">
        <v>0</v>
      </c>
      <c r="X29" s="251">
        <v>0</v>
      </c>
      <c r="Y29" s="251">
        <v>0</v>
      </c>
      <c r="Z29" s="251">
        <v>0</v>
      </c>
    </row>
    <row r="30" spans="1:26">
      <c r="A30" s="245" t="s">
        <v>12</v>
      </c>
      <c r="B30" s="251">
        <v>57211</v>
      </c>
      <c r="C30" s="251">
        <v>10718</v>
      </c>
      <c r="D30" s="251">
        <v>4731</v>
      </c>
      <c r="E30" s="251">
        <v>2052</v>
      </c>
      <c r="F30" s="251">
        <v>74712</v>
      </c>
      <c r="G30" s="251">
        <v>7</v>
      </c>
      <c r="H30" s="251">
        <v>58</v>
      </c>
      <c r="I30" s="251">
        <v>181</v>
      </c>
      <c r="J30" s="251">
        <v>22</v>
      </c>
      <c r="K30" s="251">
        <v>268</v>
      </c>
      <c r="L30" s="251">
        <v>57204</v>
      </c>
      <c r="M30" s="251">
        <v>10660</v>
      </c>
      <c r="N30" s="251">
        <v>4550</v>
      </c>
      <c r="O30" s="251">
        <v>2030</v>
      </c>
      <c r="P30" s="251">
        <v>74444</v>
      </c>
      <c r="Q30" s="251">
        <v>0</v>
      </c>
      <c r="R30" s="251">
        <v>0</v>
      </c>
      <c r="S30" s="251">
        <v>0</v>
      </c>
      <c r="T30" s="251">
        <v>0</v>
      </c>
      <c r="U30" s="251">
        <v>0</v>
      </c>
      <c r="V30" s="251">
        <v>0</v>
      </c>
      <c r="W30" s="251">
        <v>0</v>
      </c>
      <c r="X30" s="251">
        <v>0</v>
      </c>
      <c r="Y30" s="251">
        <v>0</v>
      </c>
      <c r="Z30" s="251">
        <v>0</v>
      </c>
    </row>
    <row r="31" spans="1:26">
      <c r="A31" s="245" t="s">
        <v>13</v>
      </c>
      <c r="B31" s="251">
        <v>60896</v>
      </c>
      <c r="C31" s="251">
        <v>17649</v>
      </c>
      <c r="D31" s="251">
        <v>5902</v>
      </c>
      <c r="E31" s="251">
        <v>1897</v>
      </c>
      <c r="F31" s="251">
        <v>86344</v>
      </c>
      <c r="G31" s="251">
        <v>14</v>
      </c>
      <c r="H31" s="251">
        <v>34</v>
      </c>
      <c r="I31" s="251">
        <v>145</v>
      </c>
      <c r="J31" s="251">
        <v>57</v>
      </c>
      <c r="K31" s="251">
        <v>250</v>
      </c>
      <c r="L31" s="251">
        <v>60684</v>
      </c>
      <c r="M31" s="251">
        <v>17615</v>
      </c>
      <c r="N31" s="251">
        <v>5757</v>
      </c>
      <c r="O31" s="251">
        <v>1840</v>
      </c>
      <c r="P31" s="251">
        <v>85896</v>
      </c>
      <c r="Q31" s="251">
        <v>0</v>
      </c>
      <c r="R31" s="251">
        <v>0</v>
      </c>
      <c r="S31" s="251">
        <v>0</v>
      </c>
      <c r="T31" s="251">
        <v>0</v>
      </c>
      <c r="U31" s="251">
        <v>0</v>
      </c>
      <c r="V31" s="251">
        <v>198</v>
      </c>
      <c r="W31" s="251">
        <v>0</v>
      </c>
      <c r="X31" s="251">
        <v>0</v>
      </c>
      <c r="Y31" s="251">
        <v>0</v>
      </c>
      <c r="Z31" s="251">
        <v>198</v>
      </c>
    </row>
    <row r="32" spans="1:26">
      <c r="A32" s="245" t="s">
        <v>14</v>
      </c>
      <c r="B32" s="251">
        <v>13140</v>
      </c>
      <c r="C32" s="251">
        <v>10689</v>
      </c>
      <c r="D32" s="251">
        <v>1955</v>
      </c>
      <c r="E32" s="251">
        <v>628</v>
      </c>
      <c r="F32" s="251">
        <v>26412</v>
      </c>
      <c r="G32" s="251">
        <v>1</v>
      </c>
      <c r="H32" s="251">
        <v>37</v>
      </c>
      <c r="I32" s="251">
        <v>64</v>
      </c>
      <c r="J32" s="251">
        <v>14</v>
      </c>
      <c r="K32" s="251">
        <v>116</v>
      </c>
      <c r="L32" s="251">
        <v>13139</v>
      </c>
      <c r="M32" s="251">
        <v>10652</v>
      </c>
      <c r="N32" s="251">
        <v>1891</v>
      </c>
      <c r="O32" s="251">
        <v>614</v>
      </c>
      <c r="P32" s="251">
        <v>26296</v>
      </c>
      <c r="Q32" s="251">
        <v>0</v>
      </c>
      <c r="R32" s="251">
        <v>0</v>
      </c>
      <c r="S32" s="251">
        <v>0</v>
      </c>
      <c r="T32" s="251">
        <v>0</v>
      </c>
      <c r="U32" s="251">
        <v>0</v>
      </c>
      <c r="V32" s="251">
        <v>0</v>
      </c>
      <c r="W32" s="251">
        <v>0</v>
      </c>
      <c r="X32" s="251">
        <v>0</v>
      </c>
      <c r="Y32" s="251">
        <v>0</v>
      </c>
      <c r="Z32" s="251">
        <v>0</v>
      </c>
    </row>
    <row r="33" spans="1:26">
      <c r="A33" s="245" t="s">
        <v>15</v>
      </c>
      <c r="B33" s="251">
        <v>51124</v>
      </c>
      <c r="C33" s="251">
        <v>14483</v>
      </c>
      <c r="D33" s="251">
        <v>6609</v>
      </c>
      <c r="E33" s="251">
        <v>2626</v>
      </c>
      <c r="F33" s="251">
        <v>74842</v>
      </c>
      <c r="G33" s="251">
        <v>71</v>
      </c>
      <c r="H33" s="251">
        <v>304</v>
      </c>
      <c r="I33" s="251">
        <v>620</v>
      </c>
      <c r="J33" s="251">
        <v>166</v>
      </c>
      <c r="K33" s="251">
        <v>1161</v>
      </c>
      <c r="L33" s="251">
        <v>51053</v>
      </c>
      <c r="M33" s="251">
        <v>14179</v>
      </c>
      <c r="N33" s="251">
        <v>5989</v>
      </c>
      <c r="O33" s="251">
        <v>2460</v>
      </c>
      <c r="P33" s="251">
        <v>73681</v>
      </c>
      <c r="Q33" s="251">
        <v>0</v>
      </c>
      <c r="R33" s="251">
        <v>0</v>
      </c>
      <c r="S33" s="251">
        <v>0</v>
      </c>
      <c r="T33" s="251">
        <v>0</v>
      </c>
      <c r="U33" s="251">
        <v>0</v>
      </c>
      <c r="V33" s="251">
        <v>0</v>
      </c>
      <c r="W33" s="251">
        <v>0</v>
      </c>
      <c r="X33" s="251">
        <v>0</v>
      </c>
      <c r="Y33" s="251">
        <v>0</v>
      </c>
      <c r="Z33" s="251">
        <v>0</v>
      </c>
    </row>
    <row r="34" spans="1:26">
      <c r="A34" s="245" t="s">
        <v>16</v>
      </c>
      <c r="B34" s="251">
        <v>175918</v>
      </c>
      <c r="C34" s="251">
        <v>31790</v>
      </c>
      <c r="D34" s="251">
        <v>16640</v>
      </c>
      <c r="E34" s="251">
        <v>3570</v>
      </c>
      <c r="F34" s="251">
        <v>227918</v>
      </c>
      <c r="G34" s="251">
        <v>22</v>
      </c>
      <c r="H34" s="251">
        <v>282</v>
      </c>
      <c r="I34" s="251">
        <v>799</v>
      </c>
      <c r="J34" s="251">
        <v>836</v>
      </c>
      <c r="K34" s="251">
        <v>1939</v>
      </c>
      <c r="L34" s="251">
        <v>174593</v>
      </c>
      <c r="M34" s="251">
        <v>31508</v>
      </c>
      <c r="N34" s="251">
        <v>15841</v>
      </c>
      <c r="O34" s="251">
        <v>2734</v>
      </c>
      <c r="P34" s="251">
        <v>224676</v>
      </c>
      <c r="Q34" s="251">
        <v>0</v>
      </c>
      <c r="R34" s="251">
        <v>0</v>
      </c>
      <c r="S34" s="251">
        <v>0</v>
      </c>
      <c r="T34" s="251">
        <v>0</v>
      </c>
      <c r="U34" s="251">
        <v>0</v>
      </c>
      <c r="V34" s="251">
        <v>1303</v>
      </c>
      <c r="W34" s="251">
        <v>0</v>
      </c>
      <c r="X34" s="251">
        <v>0</v>
      </c>
      <c r="Y34" s="251">
        <v>0</v>
      </c>
      <c r="Z34" s="251">
        <v>1303</v>
      </c>
    </row>
    <row r="35" spans="1:26">
      <c r="A35" s="245" t="s">
        <v>17</v>
      </c>
      <c r="B35" s="251">
        <v>36556</v>
      </c>
      <c r="C35" s="251">
        <v>8917</v>
      </c>
      <c r="D35" s="251">
        <v>5652</v>
      </c>
      <c r="E35" s="251">
        <v>1784</v>
      </c>
      <c r="F35" s="251">
        <v>52909</v>
      </c>
      <c r="G35" s="251">
        <v>84</v>
      </c>
      <c r="H35" s="251">
        <v>23</v>
      </c>
      <c r="I35" s="251">
        <v>45</v>
      </c>
      <c r="J35" s="251">
        <v>8</v>
      </c>
      <c r="K35" s="251">
        <v>160</v>
      </c>
      <c r="L35" s="251">
        <v>36472</v>
      </c>
      <c r="M35" s="251">
        <v>8894</v>
      </c>
      <c r="N35" s="251">
        <v>5607</v>
      </c>
      <c r="O35" s="251">
        <v>1776</v>
      </c>
      <c r="P35" s="251">
        <v>52749</v>
      </c>
      <c r="Q35" s="251">
        <v>0</v>
      </c>
      <c r="R35" s="251">
        <v>0</v>
      </c>
      <c r="S35" s="251">
        <v>0</v>
      </c>
      <c r="T35" s="251">
        <v>0</v>
      </c>
      <c r="U35" s="251">
        <v>0</v>
      </c>
      <c r="V35" s="251">
        <v>0</v>
      </c>
      <c r="W35" s="251">
        <v>0</v>
      </c>
      <c r="X35" s="251">
        <v>0</v>
      </c>
      <c r="Y35" s="251">
        <v>0</v>
      </c>
      <c r="Z35" s="251">
        <v>0</v>
      </c>
    </row>
    <row r="36" spans="1:26">
      <c r="A36" s="245" t="s">
        <v>18</v>
      </c>
      <c r="B36" s="251">
        <v>48258</v>
      </c>
      <c r="C36" s="251">
        <v>13358</v>
      </c>
      <c r="D36" s="251">
        <v>2693</v>
      </c>
      <c r="E36" s="251">
        <v>1712</v>
      </c>
      <c r="F36" s="251">
        <v>66021</v>
      </c>
      <c r="G36" s="251">
        <v>41</v>
      </c>
      <c r="H36" s="251">
        <v>17</v>
      </c>
      <c r="I36" s="251">
        <v>57</v>
      </c>
      <c r="J36" s="251">
        <v>30</v>
      </c>
      <c r="K36" s="251">
        <v>145</v>
      </c>
      <c r="L36" s="251">
        <v>48217</v>
      </c>
      <c r="M36" s="251">
        <v>13341</v>
      </c>
      <c r="N36" s="251">
        <v>2636</v>
      </c>
      <c r="O36" s="251">
        <v>1682</v>
      </c>
      <c r="P36" s="251">
        <v>65876</v>
      </c>
      <c r="Q36" s="251">
        <v>0</v>
      </c>
      <c r="R36" s="251">
        <v>0</v>
      </c>
      <c r="S36" s="251">
        <v>0</v>
      </c>
      <c r="T36" s="251">
        <v>0</v>
      </c>
      <c r="U36" s="251">
        <v>0</v>
      </c>
      <c r="V36" s="251">
        <v>0</v>
      </c>
      <c r="W36" s="251">
        <v>0</v>
      </c>
      <c r="X36" s="251">
        <v>0</v>
      </c>
      <c r="Y36" s="251">
        <v>0</v>
      </c>
      <c r="Z36" s="251">
        <v>0</v>
      </c>
    </row>
    <row r="37" spans="1:26">
      <c r="A37" s="245" t="s">
        <v>19</v>
      </c>
      <c r="B37" s="251">
        <v>15208</v>
      </c>
      <c r="C37" s="251">
        <v>3321</v>
      </c>
      <c r="D37" s="251">
        <v>882</v>
      </c>
      <c r="E37" s="251">
        <v>401</v>
      </c>
      <c r="F37" s="251">
        <v>19812</v>
      </c>
      <c r="G37" s="251">
        <v>2</v>
      </c>
      <c r="H37" s="251">
        <v>20</v>
      </c>
      <c r="I37" s="251">
        <v>48</v>
      </c>
      <c r="J37" s="251">
        <v>79</v>
      </c>
      <c r="K37" s="251">
        <v>149</v>
      </c>
      <c r="L37" s="251">
        <v>15206</v>
      </c>
      <c r="M37" s="251">
        <v>3301</v>
      </c>
      <c r="N37" s="251">
        <v>834</v>
      </c>
      <c r="O37" s="251">
        <v>322</v>
      </c>
      <c r="P37" s="251">
        <v>19663</v>
      </c>
      <c r="Q37" s="251">
        <v>0</v>
      </c>
      <c r="R37" s="251">
        <v>0</v>
      </c>
      <c r="S37" s="251">
        <v>0</v>
      </c>
      <c r="T37" s="251">
        <v>0</v>
      </c>
      <c r="U37" s="251">
        <v>0</v>
      </c>
      <c r="V37" s="251">
        <v>0</v>
      </c>
      <c r="W37" s="251">
        <v>0</v>
      </c>
      <c r="X37" s="251">
        <v>0</v>
      </c>
      <c r="Y37" s="251">
        <v>0</v>
      </c>
      <c r="Z37" s="251">
        <v>0</v>
      </c>
    </row>
    <row r="38" spans="1:26">
      <c r="A38" s="245" t="s">
        <v>20</v>
      </c>
      <c r="B38" s="251">
        <v>41109</v>
      </c>
      <c r="C38" s="251">
        <v>16447</v>
      </c>
      <c r="D38" s="251">
        <v>4558</v>
      </c>
      <c r="E38" s="251">
        <v>2134</v>
      </c>
      <c r="F38" s="251">
        <v>64248</v>
      </c>
      <c r="G38" s="251">
        <v>50</v>
      </c>
      <c r="H38" s="251">
        <v>153</v>
      </c>
      <c r="I38" s="251">
        <v>494</v>
      </c>
      <c r="J38" s="251">
        <v>456</v>
      </c>
      <c r="K38" s="251">
        <v>1153</v>
      </c>
      <c r="L38" s="251">
        <v>41059</v>
      </c>
      <c r="M38" s="251">
        <v>16294</v>
      </c>
      <c r="N38" s="251">
        <v>4064</v>
      </c>
      <c r="O38" s="251">
        <v>1678</v>
      </c>
      <c r="P38" s="251">
        <v>63095</v>
      </c>
      <c r="Q38" s="251">
        <v>0</v>
      </c>
      <c r="R38" s="251">
        <v>0</v>
      </c>
      <c r="S38" s="251">
        <v>0</v>
      </c>
      <c r="T38" s="251">
        <v>0</v>
      </c>
      <c r="U38" s="251">
        <v>0</v>
      </c>
      <c r="V38" s="251">
        <v>0</v>
      </c>
      <c r="W38" s="251">
        <v>0</v>
      </c>
      <c r="X38" s="251">
        <v>0</v>
      </c>
      <c r="Y38" s="251">
        <v>0</v>
      </c>
      <c r="Z38" s="251">
        <v>0</v>
      </c>
    </row>
    <row r="39" spans="1:26">
      <c r="A39" s="245" t="s">
        <v>21</v>
      </c>
      <c r="B39" s="251">
        <v>63677</v>
      </c>
      <c r="C39" s="251">
        <v>30023</v>
      </c>
      <c r="D39" s="251">
        <v>17778</v>
      </c>
      <c r="E39" s="251">
        <v>4267</v>
      </c>
      <c r="F39" s="251">
        <v>115745</v>
      </c>
      <c r="G39" s="251">
        <v>161</v>
      </c>
      <c r="H39" s="251">
        <v>428</v>
      </c>
      <c r="I39" s="251">
        <v>2585</v>
      </c>
      <c r="J39" s="251">
        <v>1219</v>
      </c>
      <c r="K39" s="251">
        <v>4393</v>
      </c>
      <c r="L39" s="251">
        <v>63516</v>
      </c>
      <c r="M39" s="251">
        <v>29595</v>
      </c>
      <c r="N39" s="251">
        <v>15193</v>
      </c>
      <c r="O39" s="251">
        <v>3048</v>
      </c>
      <c r="P39" s="251">
        <v>111352</v>
      </c>
      <c r="Q39" s="251">
        <v>0</v>
      </c>
      <c r="R39" s="251">
        <v>0</v>
      </c>
      <c r="S39" s="251">
        <v>0</v>
      </c>
      <c r="T39" s="251">
        <v>0</v>
      </c>
      <c r="U39" s="251">
        <v>0</v>
      </c>
      <c r="V39" s="251">
        <v>0</v>
      </c>
      <c r="W39" s="251">
        <v>0</v>
      </c>
      <c r="X39" s="251">
        <v>0</v>
      </c>
      <c r="Y39" s="251">
        <v>0</v>
      </c>
      <c r="Z39" s="251">
        <v>0</v>
      </c>
    </row>
    <row r="40" spans="1:26">
      <c r="A40" s="245" t="s">
        <v>22</v>
      </c>
      <c r="B40" s="251">
        <v>82435</v>
      </c>
      <c r="C40" s="251">
        <v>43737</v>
      </c>
      <c r="D40" s="251">
        <v>8065</v>
      </c>
      <c r="E40" s="251">
        <v>4992</v>
      </c>
      <c r="F40" s="251">
        <v>139229</v>
      </c>
      <c r="G40" s="251">
        <v>152</v>
      </c>
      <c r="H40" s="251">
        <v>152</v>
      </c>
      <c r="I40" s="251">
        <v>105</v>
      </c>
      <c r="J40" s="251">
        <v>36</v>
      </c>
      <c r="K40" s="251">
        <v>445</v>
      </c>
      <c r="L40" s="251">
        <v>82283</v>
      </c>
      <c r="M40" s="251">
        <v>43585</v>
      </c>
      <c r="N40" s="251">
        <v>7960</v>
      </c>
      <c r="O40" s="251">
        <v>4956</v>
      </c>
      <c r="P40" s="251">
        <v>138784</v>
      </c>
      <c r="Q40" s="251">
        <v>0</v>
      </c>
      <c r="R40" s="251">
        <v>0</v>
      </c>
      <c r="S40" s="251">
        <v>0</v>
      </c>
      <c r="T40" s="251">
        <v>0</v>
      </c>
      <c r="U40" s="251">
        <v>0</v>
      </c>
      <c r="V40" s="251">
        <v>0</v>
      </c>
      <c r="W40" s="251">
        <v>0</v>
      </c>
      <c r="X40" s="251">
        <v>0</v>
      </c>
      <c r="Y40" s="251">
        <v>0</v>
      </c>
      <c r="Z40" s="251">
        <v>0</v>
      </c>
    </row>
    <row r="41" spans="1:26">
      <c r="A41" s="245" t="s">
        <v>23</v>
      </c>
      <c r="B41" s="251">
        <v>49959</v>
      </c>
      <c r="C41" s="251">
        <v>16777</v>
      </c>
      <c r="D41" s="251">
        <v>6334</v>
      </c>
      <c r="E41" s="251">
        <v>2354</v>
      </c>
      <c r="F41" s="251">
        <v>75424</v>
      </c>
      <c r="G41" s="251">
        <v>15</v>
      </c>
      <c r="H41" s="251">
        <v>59</v>
      </c>
      <c r="I41" s="251">
        <v>274</v>
      </c>
      <c r="J41" s="251">
        <v>381</v>
      </c>
      <c r="K41" s="251">
        <v>729</v>
      </c>
      <c r="L41" s="251">
        <v>49944</v>
      </c>
      <c r="M41" s="251">
        <v>16718</v>
      </c>
      <c r="N41" s="251">
        <v>6060</v>
      </c>
      <c r="O41" s="251">
        <v>1973</v>
      </c>
      <c r="P41" s="251">
        <v>74695</v>
      </c>
      <c r="Q41" s="251">
        <v>0</v>
      </c>
      <c r="R41" s="251">
        <v>0</v>
      </c>
      <c r="S41" s="251">
        <v>0</v>
      </c>
      <c r="T41" s="251">
        <v>0</v>
      </c>
      <c r="U41" s="251">
        <v>0</v>
      </c>
      <c r="V41" s="251">
        <v>0</v>
      </c>
      <c r="W41" s="251">
        <v>0</v>
      </c>
      <c r="X41" s="251">
        <v>0</v>
      </c>
      <c r="Y41" s="251">
        <v>0</v>
      </c>
      <c r="Z41" s="251">
        <v>0</v>
      </c>
    </row>
    <row r="42" spans="1:26">
      <c r="A42" s="245" t="s">
        <v>24</v>
      </c>
      <c r="B42" s="251">
        <v>52753</v>
      </c>
      <c r="C42" s="251">
        <v>27615</v>
      </c>
      <c r="D42" s="251">
        <v>4327</v>
      </c>
      <c r="E42" s="251">
        <v>2272</v>
      </c>
      <c r="F42" s="251">
        <v>86967</v>
      </c>
      <c r="G42" s="251">
        <v>10</v>
      </c>
      <c r="H42" s="251">
        <v>306</v>
      </c>
      <c r="I42" s="251">
        <v>195</v>
      </c>
      <c r="J42" s="251">
        <v>64</v>
      </c>
      <c r="K42" s="251">
        <v>575</v>
      </c>
      <c r="L42" s="251">
        <v>52691</v>
      </c>
      <c r="M42" s="251">
        <v>27309</v>
      </c>
      <c r="N42" s="251">
        <v>4132</v>
      </c>
      <c r="O42" s="251">
        <v>2208</v>
      </c>
      <c r="P42" s="251">
        <v>86340</v>
      </c>
      <c r="Q42" s="251">
        <v>0</v>
      </c>
      <c r="R42" s="251">
        <v>0</v>
      </c>
      <c r="S42" s="251">
        <v>0</v>
      </c>
      <c r="T42" s="251">
        <v>0</v>
      </c>
      <c r="U42" s="251">
        <v>0</v>
      </c>
      <c r="V42" s="251">
        <v>52</v>
      </c>
      <c r="W42" s="251">
        <v>0</v>
      </c>
      <c r="X42" s="251">
        <v>0</v>
      </c>
      <c r="Y42" s="251">
        <v>0</v>
      </c>
      <c r="Z42" s="251">
        <v>52</v>
      </c>
    </row>
    <row r="43" spans="1:26">
      <c r="A43" s="245" t="s">
        <v>70</v>
      </c>
      <c r="B43" s="251">
        <v>40410</v>
      </c>
      <c r="C43" s="251">
        <v>8310</v>
      </c>
      <c r="D43" s="251">
        <v>3414</v>
      </c>
      <c r="E43" s="251">
        <v>3170</v>
      </c>
      <c r="F43" s="251">
        <v>55304</v>
      </c>
      <c r="G43" s="251">
        <v>2</v>
      </c>
      <c r="H43" s="251">
        <v>28</v>
      </c>
      <c r="I43" s="251">
        <v>19</v>
      </c>
      <c r="J43" s="251">
        <v>1320</v>
      </c>
      <c r="K43" s="251">
        <v>1369</v>
      </c>
      <c r="L43" s="251">
        <v>40143</v>
      </c>
      <c r="M43" s="251">
        <v>8282</v>
      </c>
      <c r="N43" s="251">
        <v>3395</v>
      </c>
      <c r="O43" s="251">
        <v>1850</v>
      </c>
      <c r="P43" s="251">
        <v>53670</v>
      </c>
      <c r="Q43" s="251">
        <v>0</v>
      </c>
      <c r="R43" s="251">
        <v>0</v>
      </c>
      <c r="S43" s="251">
        <v>0</v>
      </c>
      <c r="T43" s="251">
        <v>0</v>
      </c>
      <c r="U43" s="251">
        <v>0</v>
      </c>
      <c r="V43" s="251">
        <v>265</v>
      </c>
      <c r="W43" s="251">
        <v>0</v>
      </c>
      <c r="X43" s="251">
        <v>0</v>
      </c>
      <c r="Y43" s="251">
        <v>0</v>
      </c>
      <c r="Z43" s="251">
        <v>265</v>
      </c>
    </row>
    <row r="44" spans="1:26">
      <c r="A44" s="245" t="s">
        <v>136</v>
      </c>
      <c r="B44" s="251">
        <v>5110</v>
      </c>
      <c r="C44" s="251">
        <v>808</v>
      </c>
      <c r="D44" s="251">
        <v>83</v>
      </c>
      <c r="E44" s="251">
        <v>1057</v>
      </c>
      <c r="F44" s="251">
        <v>7058</v>
      </c>
      <c r="G44" s="251">
        <v>0</v>
      </c>
      <c r="H44" s="251">
        <v>3</v>
      </c>
      <c r="I44" s="251">
        <v>1</v>
      </c>
      <c r="J44" s="251">
        <v>1</v>
      </c>
      <c r="K44" s="251">
        <v>5</v>
      </c>
      <c r="L44" s="251">
        <v>5089</v>
      </c>
      <c r="M44" s="251">
        <v>805</v>
      </c>
      <c r="N44" s="251">
        <v>82</v>
      </c>
      <c r="O44" s="251">
        <v>1056</v>
      </c>
      <c r="P44" s="251">
        <v>7032</v>
      </c>
      <c r="Q44" s="251">
        <v>0</v>
      </c>
      <c r="R44" s="251">
        <v>0</v>
      </c>
      <c r="S44" s="251">
        <v>0</v>
      </c>
      <c r="T44" s="251">
        <v>0</v>
      </c>
      <c r="U44" s="251">
        <v>0</v>
      </c>
      <c r="V44" s="251">
        <v>21</v>
      </c>
      <c r="W44" s="251">
        <v>0</v>
      </c>
      <c r="X44" s="251">
        <v>0</v>
      </c>
      <c r="Y44" s="251">
        <v>0</v>
      </c>
      <c r="Z44" s="251">
        <v>21</v>
      </c>
    </row>
    <row r="45" spans="1:26">
      <c r="A45" s="245" t="s">
        <v>291</v>
      </c>
      <c r="B45" s="251">
        <v>0</v>
      </c>
      <c r="C45" s="251">
        <v>0</v>
      </c>
      <c r="D45" s="251">
        <v>0</v>
      </c>
      <c r="E45" s="251">
        <v>0</v>
      </c>
      <c r="F45" s="251">
        <v>0</v>
      </c>
      <c r="G45" s="251">
        <v>0</v>
      </c>
      <c r="H45" s="251">
        <v>0</v>
      </c>
      <c r="I45" s="251">
        <v>0</v>
      </c>
      <c r="J45" s="251">
        <v>0</v>
      </c>
      <c r="K45" s="251">
        <v>0</v>
      </c>
      <c r="L45" s="251">
        <v>0</v>
      </c>
      <c r="M45" s="251">
        <v>0</v>
      </c>
      <c r="N45" s="251">
        <v>0</v>
      </c>
      <c r="O45" s="251">
        <v>0</v>
      </c>
      <c r="P45" s="251">
        <v>0</v>
      </c>
      <c r="Q45" s="251">
        <v>0</v>
      </c>
      <c r="R45" s="251">
        <v>0</v>
      </c>
      <c r="S45" s="251">
        <v>0</v>
      </c>
      <c r="T45" s="251">
        <v>0</v>
      </c>
      <c r="U45" s="251">
        <v>0</v>
      </c>
      <c r="V45" s="251">
        <v>0</v>
      </c>
      <c r="W45" s="251">
        <v>0</v>
      </c>
      <c r="X45" s="251">
        <v>0</v>
      </c>
      <c r="Y45" s="251">
        <v>0</v>
      </c>
      <c r="Z45" s="251">
        <v>0</v>
      </c>
    </row>
    <row r="46" spans="1:26">
      <c r="A46" s="245" t="s">
        <v>91</v>
      </c>
      <c r="B46" s="251">
        <v>946928</v>
      </c>
      <c r="C46" s="251">
        <v>296303</v>
      </c>
      <c r="D46" s="251">
        <v>104624</v>
      </c>
      <c r="E46" s="251">
        <v>38814</v>
      </c>
      <c r="F46" s="251">
        <v>1386669</v>
      </c>
      <c r="G46" s="251">
        <v>786</v>
      </c>
      <c r="H46" s="251">
        <v>2177</v>
      </c>
      <c r="I46" s="251">
        <v>6784</v>
      </c>
      <c r="J46" s="251">
        <v>4932</v>
      </c>
      <c r="K46" s="251">
        <v>14679</v>
      </c>
      <c r="L46" s="251">
        <v>944206</v>
      </c>
      <c r="M46" s="251">
        <v>294126</v>
      </c>
      <c r="N46" s="251">
        <v>97840</v>
      </c>
      <c r="O46" s="251">
        <v>33882</v>
      </c>
      <c r="P46" s="251">
        <v>1370054</v>
      </c>
      <c r="Q46" s="251">
        <v>0</v>
      </c>
      <c r="R46" s="251">
        <v>0</v>
      </c>
      <c r="S46" s="251">
        <v>0</v>
      </c>
      <c r="T46" s="251">
        <v>0</v>
      </c>
      <c r="U46" s="251">
        <v>0</v>
      </c>
      <c r="V46" s="251">
        <v>1936</v>
      </c>
      <c r="W46" s="251">
        <v>0</v>
      </c>
      <c r="X46" s="251">
        <v>0</v>
      </c>
      <c r="Y46" s="251">
        <v>0</v>
      </c>
      <c r="Z46" s="251">
        <v>1936</v>
      </c>
    </row>
    <row r="47" spans="1:26" ht="12.75" thickBot="1">
      <c r="A47" s="252"/>
      <c r="B47" s="253"/>
      <c r="C47" s="253"/>
      <c r="D47" s="253"/>
      <c r="E47" s="253"/>
      <c r="F47" s="253"/>
      <c r="G47" s="246"/>
      <c r="H47" s="247"/>
      <c r="I47" s="247"/>
      <c r="J47" s="247"/>
      <c r="K47" s="249"/>
      <c r="L47" s="250"/>
      <c r="M47" s="262"/>
      <c r="N47" s="247"/>
      <c r="O47" s="247"/>
      <c r="P47" s="247"/>
      <c r="Q47" s="246"/>
      <c r="R47" s="247"/>
      <c r="S47" s="247"/>
      <c r="T47" s="247"/>
      <c r="U47" s="249"/>
      <c r="V47" s="250"/>
      <c r="W47" s="262"/>
      <c r="X47" s="247"/>
      <c r="Y47" s="247"/>
      <c r="Z47" s="263">
        <f>K46+P46+U46+Z46</f>
        <v>1386669</v>
      </c>
    </row>
    <row r="48" spans="1:26" ht="12" customHeight="1">
      <c r="A48" s="261" t="s">
        <v>60</v>
      </c>
      <c r="B48" s="380" t="s">
        <v>292</v>
      </c>
      <c r="C48" s="381"/>
      <c r="D48" s="381"/>
      <c r="E48" s="381"/>
      <c r="F48" s="381"/>
      <c r="G48" s="380" t="s">
        <v>287</v>
      </c>
      <c r="H48" s="381"/>
      <c r="I48" s="381"/>
      <c r="J48" s="381"/>
      <c r="K48" s="382"/>
      <c r="L48" s="381" t="s">
        <v>288</v>
      </c>
      <c r="M48" s="381"/>
      <c r="N48" s="381"/>
      <c r="O48" s="381"/>
      <c r="P48" s="381"/>
      <c r="Q48" s="380" t="s">
        <v>289</v>
      </c>
      <c r="R48" s="381"/>
      <c r="S48" s="381"/>
      <c r="T48" s="381"/>
      <c r="U48" s="382"/>
      <c r="V48" s="381" t="s">
        <v>290</v>
      </c>
      <c r="W48" s="381"/>
      <c r="X48" s="381"/>
      <c r="Y48" s="381"/>
      <c r="Z48" s="381"/>
    </row>
    <row r="49" spans="1:26" ht="22.5">
      <c r="A49" s="245" t="s">
        <v>1</v>
      </c>
      <c r="B49" s="246" t="s">
        <v>84</v>
      </c>
      <c r="C49" s="247" t="s">
        <v>81</v>
      </c>
      <c r="D49" s="247" t="s">
        <v>82</v>
      </c>
      <c r="E49" s="247" t="s">
        <v>83</v>
      </c>
      <c r="F49" s="248" t="s">
        <v>110</v>
      </c>
      <c r="G49" s="246" t="s">
        <v>84</v>
      </c>
      <c r="H49" s="247" t="s">
        <v>81</v>
      </c>
      <c r="I49" s="247" t="s">
        <v>82</v>
      </c>
      <c r="J49" s="247" t="s">
        <v>83</v>
      </c>
      <c r="K49" s="249" t="s">
        <v>46</v>
      </c>
      <c r="L49" s="250" t="s">
        <v>84</v>
      </c>
      <c r="M49" s="247" t="s">
        <v>81</v>
      </c>
      <c r="N49" s="247" t="s">
        <v>82</v>
      </c>
      <c r="O49" s="247" t="s">
        <v>83</v>
      </c>
      <c r="P49" s="247" t="s">
        <v>46</v>
      </c>
      <c r="Q49" s="246" t="s">
        <v>84</v>
      </c>
      <c r="R49" s="247" t="s">
        <v>81</v>
      </c>
      <c r="S49" s="247" t="s">
        <v>82</v>
      </c>
      <c r="T49" s="247" t="s">
        <v>83</v>
      </c>
      <c r="U49" s="249" t="s">
        <v>46</v>
      </c>
      <c r="V49" s="250" t="s">
        <v>84</v>
      </c>
      <c r="W49" s="247" t="s">
        <v>81</v>
      </c>
      <c r="X49" s="247" t="s">
        <v>82</v>
      </c>
      <c r="Y49" s="247" t="s">
        <v>83</v>
      </c>
      <c r="Z49" s="247" t="s">
        <v>46</v>
      </c>
    </row>
    <row r="50" spans="1:26">
      <c r="A50" s="245" t="s">
        <v>9</v>
      </c>
      <c r="B50" s="251">
        <v>83508</v>
      </c>
      <c r="C50" s="251">
        <v>33578</v>
      </c>
      <c r="D50" s="251">
        <v>23201</v>
      </c>
      <c r="E50" s="251">
        <v>8542</v>
      </c>
      <c r="F50" s="251">
        <v>148829</v>
      </c>
      <c r="G50" s="251">
        <v>1905</v>
      </c>
      <c r="H50" s="251">
        <v>1110</v>
      </c>
      <c r="I50" s="251">
        <v>5882</v>
      </c>
      <c r="J50" s="251">
        <v>1623</v>
      </c>
      <c r="K50" s="251">
        <v>10520</v>
      </c>
      <c r="L50" s="251">
        <v>79229</v>
      </c>
      <c r="M50" s="251">
        <v>32468</v>
      </c>
      <c r="N50" s="251">
        <v>17319</v>
      </c>
      <c r="O50" s="251">
        <v>6919</v>
      </c>
      <c r="P50" s="251">
        <v>135935</v>
      </c>
      <c r="Q50" s="251">
        <v>0</v>
      </c>
      <c r="R50" s="251">
        <v>0</v>
      </c>
      <c r="S50" s="251">
        <v>0</v>
      </c>
      <c r="T50" s="251">
        <v>0</v>
      </c>
      <c r="U50" s="251">
        <v>0</v>
      </c>
      <c r="V50" s="251">
        <v>2374</v>
      </c>
      <c r="W50" s="251">
        <v>0</v>
      </c>
      <c r="X50" s="251">
        <v>0</v>
      </c>
      <c r="Y50" s="251">
        <v>0</v>
      </c>
      <c r="Z50" s="251">
        <v>2374</v>
      </c>
    </row>
    <row r="51" spans="1:26">
      <c r="A51" s="245" t="s">
        <v>10</v>
      </c>
      <c r="B51" s="251">
        <v>38670</v>
      </c>
      <c r="C51" s="251">
        <v>17825</v>
      </c>
      <c r="D51" s="251">
        <v>9502</v>
      </c>
      <c r="E51" s="251">
        <v>2439</v>
      </c>
      <c r="F51" s="251">
        <v>68436</v>
      </c>
      <c r="G51" s="251">
        <v>3030</v>
      </c>
      <c r="H51" s="251">
        <v>788</v>
      </c>
      <c r="I51" s="251">
        <v>2236</v>
      </c>
      <c r="J51" s="251">
        <v>403</v>
      </c>
      <c r="K51" s="251">
        <v>6457</v>
      </c>
      <c r="L51" s="251">
        <v>33049</v>
      </c>
      <c r="M51" s="251">
        <v>17037</v>
      </c>
      <c r="N51" s="251">
        <v>7266</v>
      </c>
      <c r="O51" s="251">
        <v>2036</v>
      </c>
      <c r="P51" s="251">
        <v>59388</v>
      </c>
      <c r="Q51" s="251">
        <v>0</v>
      </c>
      <c r="R51" s="251">
        <v>0</v>
      </c>
      <c r="S51" s="251">
        <v>0</v>
      </c>
      <c r="T51" s="251">
        <v>0</v>
      </c>
      <c r="U51" s="251">
        <v>0</v>
      </c>
      <c r="V51" s="251">
        <v>2591</v>
      </c>
      <c r="W51" s="251">
        <v>0</v>
      </c>
      <c r="X51" s="251">
        <v>0</v>
      </c>
      <c r="Y51" s="251">
        <v>0</v>
      </c>
      <c r="Z51" s="251">
        <v>2591</v>
      </c>
    </row>
    <row r="52" spans="1:26">
      <c r="A52" s="245" t="s">
        <v>11</v>
      </c>
      <c r="B52" s="251">
        <v>42378</v>
      </c>
      <c r="C52" s="251">
        <v>18126</v>
      </c>
      <c r="D52" s="251">
        <v>18800</v>
      </c>
      <c r="E52" s="251">
        <v>6631</v>
      </c>
      <c r="F52" s="251">
        <v>85935</v>
      </c>
      <c r="G52" s="251">
        <v>710</v>
      </c>
      <c r="H52" s="251">
        <v>1191</v>
      </c>
      <c r="I52" s="251">
        <v>6050</v>
      </c>
      <c r="J52" s="251">
        <v>489</v>
      </c>
      <c r="K52" s="251">
        <v>8440</v>
      </c>
      <c r="L52" s="251">
        <v>40105</v>
      </c>
      <c r="M52" s="251">
        <v>16935</v>
      </c>
      <c r="N52" s="251">
        <v>12750</v>
      </c>
      <c r="O52" s="251">
        <v>6142</v>
      </c>
      <c r="P52" s="251">
        <v>75932</v>
      </c>
      <c r="Q52" s="251">
        <v>19</v>
      </c>
      <c r="R52" s="251">
        <v>0</v>
      </c>
      <c r="S52" s="251">
        <v>0</v>
      </c>
      <c r="T52" s="251">
        <v>0</v>
      </c>
      <c r="U52" s="251">
        <v>19</v>
      </c>
      <c r="V52" s="251">
        <v>1544</v>
      </c>
      <c r="W52" s="251">
        <v>0</v>
      </c>
      <c r="X52" s="251">
        <v>0</v>
      </c>
      <c r="Y52" s="251">
        <v>0</v>
      </c>
      <c r="Z52" s="251">
        <v>1544</v>
      </c>
    </row>
    <row r="53" spans="1:26">
      <c r="A53" s="245" t="s">
        <v>12</v>
      </c>
      <c r="B53" s="251">
        <v>52484</v>
      </c>
      <c r="C53" s="251">
        <v>23061</v>
      </c>
      <c r="D53" s="251">
        <v>20511</v>
      </c>
      <c r="E53" s="251">
        <v>6924</v>
      </c>
      <c r="F53" s="251">
        <v>102980</v>
      </c>
      <c r="G53" s="251">
        <v>543</v>
      </c>
      <c r="H53" s="251">
        <v>439</v>
      </c>
      <c r="I53" s="251">
        <v>2098</v>
      </c>
      <c r="J53" s="251">
        <v>405</v>
      </c>
      <c r="K53" s="251">
        <v>3485</v>
      </c>
      <c r="L53" s="251">
        <v>49723</v>
      </c>
      <c r="M53" s="251">
        <v>22622</v>
      </c>
      <c r="N53" s="251">
        <v>18413</v>
      </c>
      <c r="O53" s="251">
        <v>6519</v>
      </c>
      <c r="P53" s="251">
        <v>97277</v>
      </c>
      <c r="Q53" s="251">
        <v>0</v>
      </c>
      <c r="R53" s="251">
        <v>0</v>
      </c>
      <c r="S53" s="251">
        <v>0</v>
      </c>
      <c r="T53" s="251">
        <v>0</v>
      </c>
      <c r="U53" s="251">
        <v>0</v>
      </c>
      <c r="V53" s="251">
        <v>2218</v>
      </c>
      <c r="W53" s="251">
        <v>0</v>
      </c>
      <c r="X53" s="251">
        <v>0</v>
      </c>
      <c r="Y53" s="251">
        <v>0</v>
      </c>
      <c r="Z53" s="251">
        <v>2218</v>
      </c>
    </row>
    <row r="54" spans="1:26">
      <c r="A54" s="245" t="s">
        <v>13</v>
      </c>
      <c r="B54" s="251">
        <v>37939</v>
      </c>
      <c r="C54" s="251">
        <v>17455</v>
      </c>
      <c r="D54" s="251">
        <v>12424</v>
      </c>
      <c r="E54" s="251">
        <v>4346</v>
      </c>
      <c r="F54" s="251">
        <v>72164</v>
      </c>
      <c r="G54" s="251">
        <v>594</v>
      </c>
      <c r="H54" s="251">
        <v>393</v>
      </c>
      <c r="I54" s="251">
        <v>1711</v>
      </c>
      <c r="J54" s="251">
        <v>416</v>
      </c>
      <c r="K54" s="251">
        <v>3114</v>
      </c>
      <c r="L54" s="251">
        <v>35309</v>
      </c>
      <c r="M54" s="251">
        <v>17062</v>
      </c>
      <c r="N54" s="251">
        <v>10712</v>
      </c>
      <c r="O54" s="251">
        <v>3930</v>
      </c>
      <c r="P54" s="251">
        <v>67013</v>
      </c>
      <c r="Q54" s="251">
        <v>0</v>
      </c>
      <c r="R54" s="251">
        <v>0</v>
      </c>
      <c r="S54" s="251">
        <v>1</v>
      </c>
      <c r="T54" s="251">
        <v>0</v>
      </c>
      <c r="U54" s="251">
        <v>1</v>
      </c>
      <c r="V54" s="251">
        <v>2036</v>
      </c>
      <c r="W54" s="251">
        <v>0</v>
      </c>
      <c r="X54" s="251">
        <v>0</v>
      </c>
      <c r="Y54" s="251">
        <v>0</v>
      </c>
      <c r="Z54" s="251">
        <v>2036</v>
      </c>
    </row>
    <row r="55" spans="1:26">
      <c r="A55" s="245" t="s">
        <v>14</v>
      </c>
      <c r="B55" s="251">
        <v>7423</v>
      </c>
      <c r="C55" s="251">
        <v>4476</v>
      </c>
      <c r="D55" s="251">
        <v>2207</v>
      </c>
      <c r="E55" s="251">
        <v>676</v>
      </c>
      <c r="F55" s="251">
        <v>14782</v>
      </c>
      <c r="G55" s="251">
        <v>33</v>
      </c>
      <c r="H55" s="251">
        <v>119</v>
      </c>
      <c r="I55" s="251">
        <v>777</v>
      </c>
      <c r="J55" s="251">
        <v>102</v>
      </c>
      <c r="K55" s="251">
        <v>1031</v>
      </c>
      <c r="L55" s="251">
        <v>6858</v>
      </c>
      <c r="M55" s="251">
        <v>4357</v>
      </c>
      <c r="N55" s="251">
        <v>1430</v>
      </c>
      <c r="O55" s="251">
        <v>574</v>
      </c>
      <c r="P55" s="251">
        <v>13219</v>
      </c>
      <c r="Q55" s="251">
        <v>0</v>
      </c>
      <c r="R55" s="251">
        <v>0</v>
      </c>
      <c r="S55" s="251">
        <v>0</v>
      </c>
      <c r="T55" s="251">
        <v>0</v>
      </c>
      <c r="U55" s="251">
        <v>0</v>
      </c>
      <c r="V55" s="251">
        <v>532</v>
      </c>
      <c r="W55" s="251">
        <v>0</v>
      </c>
      <c r="X55" s="251">
        <v>0</v>
      </c>
      <c r="Y55" s="251">
        <v>0</v>
      </c>
      <c r="Z55" s="251">
        <v>532</v>
      </c>
    </row>
    <row r="56" spans="1:26">
      <c r="A56" s="245" t="s">
        <v>15</v>
      </c>
      <c r="B56" s="251">
        <v>39271</v>
      </c>
      <c r="C56" s="251">
        <v>19502</v>
      </c>
      <c r="D56" s="251">
        <v>23163</v>
      </c>
      <c r="E56" s="251">
        <v>9320</v>
      </c>
      <c r="F56" s="251">
        <v>91256</v>
      </c>
      <c r="G56" s="251">
        <v>1801</v>
      </c>
      <c r="H56" s="251">
        <v>2678</v>
      </c>
      <c r="I56" s="251">
        <v>4322</v>
      </c>
      <c r="J56" s="251">
        <v>857</v>
      </c>
      <c r="K56" s="251">
        <v>9658</v>
      </c>
      <c r="L56" s="251">
        <v>36838</v>
      </c>
      <c r="M56" s="251">
        <v>16824</v>
      </c>
      <c r="N56" s="251">
        <v>18841</v>
      </c>
      <c r="O56" s="251">
        <v>8463</v>
      </c>
      <c r="P56" s="251">
        <v>80966</v>
      </c>
      <c r="Q56" s="251">
        <v>1</v>
      </c>
      <c r="R56" s="251">
        <v>0</v>
      </c>
      <c r="S56" s="251">
        <v>0</v>
      </c>
      <c r="T56" s="251">
        <v>0</v>
      </c>
      <c r="U56" s="251">
        <v>1</v>
      </c>
      <c r="V56" s="251">
        <v>631</v>
      </c>
      <c r="W56" s="251">
        <v>0</v>
      </c>
      <c r="X56" s="251">
        <v>0</v>
      </c>
      <c r="Y56" s="251">
        <v>0</v>
      </c>
      <c r="Z56" s="251">
        <v>631</v>
      </c>
    </row>
    <row r="57" spans="1:26">
      <c r="A57" s="245" t="s">
        <v>16</v>
      </c>
      <c r="B57" s="251">
        <v>238444</v>
      </c>
      <c r="C57" s="251">
        <v>97147</v>
      </c>
      <c r="D57" s="251">
        <v>52518</v>
      </c>
      <c r="E57" s="251">
        <v>46189</v>
      </c>
      <c r="F57" s="251">
        <v>434298</v>
      </c>
      <c r="G57" s="251">
        <v>2109</v>
      </c>
      <c r="H57" s="251">
        <v>1556</v>
      </c>
      <c r="I57" s="251">
        <v>6044</v>
      </c>
      <c r="J57" s="251">
        <v>1273</v>
      </c>
      <c r="K57" s="251">
        <v>10982</v>
      </c>
      <c r="L57" s="251">
        <v>235758</v>
      </c>
      <c r="M57" s="251">
        <v>95591</v>
      </c>
      <c r="N57" s="251">
        <v>46474</v>
      </c>
      <c r="O57" s="251">
        <v>44916</v>
      </c>
      <c r="P57" s="251">
        <v>422739</v>
      </c>
      <c r="Q57" s="251">
        <v>0</v>
      </c>
      <c r="R57" s="251">
        <v>0</v>
      </c>
      <c r="S57" s="251">
        <v>0</v>
      </c>
      <c r="T57" s="251">
        <v>0</v>
      </c>
      <c r="U57" s="251">
        <v>0</v>
      </c>
      <c r="V57" s="251">
        <v>577</v>
      </c>
      <c r="W57" s="251">
        <v>0</v>
      </c>
      <c r="X57" s="251">
        <v>0</v>
      </c>
      <c r="Y57" s="251">
        <v>0</v>
      </c>
      <c r="Z57" s="251">
        <v>577</v>
      </c>
    </row>
    <row r="58" spans="1:26">
      <c r="A58" s="245" t="s">
        <v>17</v>
      </c>
      <c r="B58" s="251">
        <v>37122</v>
      </c>
      <c r="C58" s="251">
        <v>20317</v>
      </c>
      <c r="D58" s="251">
        <v>42431</v>
      </c>
      <c r="E58" s="251">
        <v>11527</v>
      </c>
      <c r="F58" s="251">
        <v>111397</v>
      </c>
      <c r="G58" s="251">
        <v>1002</v>
      </c>
      <c r="H58" s="251">
        <v>392</v>
      </c>
      <c r="I58" s="251">
        <v>20243</v>
      </c>
      <c r="J58" s="251">
        <v>4206</v>
      </c>
      <c r="K58" s="251">
        <v>25843</v>
      </c>
      <c r="L58" s="251">
        <v>34759</v>
      </c>
      <c r="M58" s="251">
        <v>19925</v>
      </c>
      <c r="N58" s="251">
        <v>22188</v>
      </c>
      <c r="O58" s="251">
        <v>7321</v>
      </c>
      <c r="P58" s="251">
        <v>84193</v>
      </c>
      <c r="Q58" s="251">
        <v>0</v>
      </c>
      <c r="R58" s="251">
        <v>0</v>
      </c>
      <c r="S58" s="251">
        <v>0</v>
      </c>
      <c r="T58" s="251">
        <v>0</v>
      </c>
      <c r="U58" s="251">
        <v>0</v>
      </c>
      <c r="V58" s="251">
        <v>1361</v>
      </c>
      <c r="W58" s="251">
        <v>0</v>
      </c>
      <c r="X58" s="251">
        <v>0</v>
      </c>
      <c r="Y58" s="251">
        <v>0</v>
      </c>
      <c r="Z58" s="251">
        <v>1361</v>
      </c>
    </row>
    <row r="59" spans="1:26">
      <c r="A59" s="245" t="s">
        <v>18</v>
      </c>
      <c r="B59" s="251">
        <v>32897</v>
      </c>
      <c r="C59" s="251">
        <v>15980</v>
      </c>
      <c r="D59" s="251">
        <v>11173</v>
      </c>
      <c r="E59" s="251">
        <v>3668</v>
      </c>
      <c r="F59" s="251">
        <v>63718</v>
      </c>
      <c r="G59" s="251">
        <v>729</v>
      </c>
      <c r="H59" s="251">
        <v>583</v>
      </c>
      <c r="I59" s="251">
        <v>2092</v>
      </c>
      <c r="J59" s="251">
        <v>277</v>
      </c>
      <c r="K59" s="251">
        <v>3681</v>
      </c>
      <c r="L59" s="251">
        <v>31118</v>
      </c>
      <c r="M59" s="251">
        <v>15397</v>
      </c>
      <c r="N59" s="251">
        <v>9081</v>
      </c>
      <c r="O59" s="251">
        <v>3391</v>
      </c>
      <c r="P59" s="251">
        <v>58987</v>
      </c>
      <c r="Q59" s="251">
        <v>33</v>
      </c>
      <c r="R59" s="251">
        <v>0</v>
      </c>
      <c r="S59" s="251">
        <v>0</v>
      </c>
      <c r="T59" s="251">
        <v>0</v>
      </c>
      <c r="U59" s="251">
        <v>33</v>
      </c>
      <c r="V59" s="251">
        <v>1017</v>
      </c>
      <c r="W59" s="251">
        <v>0</v>
      </c>
      <c r="X59" s="251">
        <v>0</v>
      </c>
      <c r="Y59" s="251">
        <v>0</v>
      </c>
      <c r="Z59" s="251">
        <v>1017</v>
      </c>
    </row>
    <row r="60" spans="1:26">
      <c r="A60" s="245" t="s">
        <v>19</v>
      </c>
      <c r="B60" s="251">
        <v>7535</v>
      </c>
      <c r="C60" s="251">
        <v>3815</v>
      </c>
      <c r="D60" s="251">
        <v>2782</v>
      </c>
      <c r="E60" s="251">
        <v>627</v>
      </c>
      <c r="F60" s="251">
        <v>14759</v>
      </c>
      <c r="G60" s="251">
        <v>227</v>
      </c>
      <c r="H60" s="251">
        <v>155</v>
      </c>
      <c r="I60" s="251">
        <v>1063</v>
      </c>
      <c r="J60" s="251">
        <v>191</v>
      </c>
      <c r="K60" s="251">
        <v>1636</v>
      </c>
      <c r="L60" s="251">
        <v>7100</v>
      </c>
      <c r="M60" s="251">
        <v>3660</v>
      </c>
      <c r="N60" s="251">
        <v>1719</v>
      </c>
      <c r="O60" s="251">
        <v>436</v>
      </c>
      <c r="P60" s="251">
        <v>12915</v>
      </c>
      <c r="Q60" s="251">
        <v>1</v>
      </c>
      <c r="R60" s="251">
        <v>0</v>
      </c>
      <c r="S60" s="251">
        <v>0</v>
      </c>
      <c r="T60" s="251">
        <v>0</v>
      </c>
      <c r="U60" s="251">
        <v>1</v>
      </c>
      <c r="V60" s="251">
        <v>207</v>
      </c>
      <c r="W60" s="251">
        <v>0</v>
      </c>
      <c r="X60" s="251">
        <v>0</v>
      </c>
      <c r="Y60" s="251">
        <v>0</v>
      </c>
      <c r="Z60" s="251">
        <v>207</v>
      </c>
    </row>
    <row r="61" spans="1:26">
      <c r="A61" s="245" t="s">
        <v>20</v>
      </c>
      <c r="B61" s="251">
        <v>33703</v>
      </c>
      <c r="C61" s="251">
        <v>15595</v>
      </c>
      <c r="D61" s="251">
        <v>10228</v>
      </c>
      <c r="E61" s="251">
        <v>4030</v>
      </c>
      <c r="F61" s="251">
        <v>63556</v>
      </c>
      <c r="G61" s="251">
        <v>1147</v>
      </c>
      <c r="H61" s="251">
        <v>716</v>
      </c>
      <c r="I61" s="251">
        <v>2577</v>
      </c>
      <c r="J61" s="251">
        <v>356</v>
      </c>
      <c r="K61" s="251">
        <v>4796</v>
      </c>
      <c r="L61" s="251">
        <v>30412</v>
      </c>
      <c r="M61" s="251">
        <v>14879</v>
      </c>
      <c r="N61" s="251">
        <v>7651</v>
      </c>
      <c r="O61" s="251">
        <v>3674</v>
      </c>
      <c r="P61" s="251">
        <v>56616</v>
      </c>
      <c r="Q61" s="251">
        <v>0</v>
      </c>
      <c r="R61" s="251">
        <v>0</v>
      </c>
      <c r="S61" s="251">
        <v>0</v>
      </c>
      <c r="T61" s="251">
        <v>0</v>
      </c>
      <c r="U61" s="251">
        <v>0</v>
      </c>
      <c r="V61" s="251">
        <v>2144</v>
      </c>
      <c r="W61" s="251">
        <v>0</v>
      </c>
      <c r="X61" s="251">
        <v>0</v>
      </c>
      <c r="Y61" s="251">
        <v>0</v>
      </c>
      <c r="Z61" s="251">
        <v>2144</v>
      </c>
    </row>
    <row r="62" spans="1:26">
      <c r="A62" s="245" t="s">
        <v>21</v>
      </c>
      <c r="B62" s="251">
        <v>34491</v>
      </c>
      <c r="C62" s="251">
        <v>22051</v>
      </c>
      <c r="D62" s="251">
        <v>22386</v>
      </c>
      <c r="E62" s="251">
        <v>3937</v>
      </c>
      <c r="F62" s="251">
        <v>82865</v>
      </c>
      <c r="G62" s="251">
        <v>3715</v>
      </c>
      <c r="H62" s="251">
        <v>2534</v>
      </c>
      <c r="I62" s="251">
        <v>4092</v>
      </c>
      <c r="J62" s="251">
        <v>709</v>
      </c>
      <c r="K62" s="251">
        <v>11050</v>
      </c>
      <c r="L62" s="251">
        <v>28455</v>
      </c>
      <c r="M62" s="251">
        <v>19517</v>
      </c>
      <c r="N62" s="251">
        <v>18294</v>
      </c>
      <c r="O62" s="251">
        <v>3228</v>
      </c>
      <c r="P62" s="251">
        <v>69494</v>
      </c>
      <c r="Q62" s="251">
        <v>0</v>
      </c>
      <c r="R62" s="251">
        <v>0</v>
      </c>
      <c r="S62" s="251">
        <v>0</v>
      </c>
      <c r="T62" s="251">
        <v>0</v>
      </c>
      <c r="U62" s="251">
        <v>0</v>
      </c>
      <c r="V62" s="251">
        <v>2321</v>
      </c>
      <c r="W62" s="251">
        <v>0</v>
      </c>
      <c r="X62" s="251">
        <v>0</v>
      </c>
      <c r="Y62" s="251">
        <v>0</v>
      </c>
      <c r="Z62" s="251">
        <v>2321</v>
      </c>
    </row>
    <row r="63" spans="1:26">
      <c r="A63" s="245" t="s">
        <v>22</v>
      </c>
      <c r="B63" s="251">
        <v>55088</v>
      </c>
      <c r="C63" s="251">
        <v>33576</v>
      </c>
      <c r="D63" s="251">
        <v>21904</v>
      </c>
      <c r="E63" s="251">
        <v>6951</v>
      </c>
      <c r="F63" s="251">
        <v>117519</v>
      </c>
      <c r="G63" s="251">
        <v>2726</v>
      </c>
      <c r="H63" s="251">
        <v>1079</v>
      </c>
      <c r="I63" s="251">
        <v>1904</v>
      </c>
      <c r="J63" s="251">
        <v>348</v>
      </c>
      <c r="K63" s="251">
        <v>6057</v>
      </c>
      <c r="L63" s="251">
        <v>49804</v>
      </c>
      <c r="M63" s="251">
        <v>32497</v>
      </c>
      <c r="N63" s="251">
        <v>20000</v>
      </c>
      <c r="O63" s="251">
        <v>6603</v>
      </c>
      <c r="P63" s="251">
        <v>108904</v>
      </c>
      <c r="Q63" s="251">
        <v>4</v>
      </c>
      <c r="R63" s="251">
        <v>0</v>
      </c>
      <c r="S63" s="251">
        <v>0</v>
      </c>
      <c r="T63" s="251">
        <v>0</v>
      </c>
      <c r="U63" s="251">
        <v>4</v>
      </c>
      <c r="V63" s="251">
        <v>2554</v>
      </c>
      <c r="W63" s="251">
        <v>0</v>
      </c>
      <c r="X63" s="251">
        <v>0</v>
      </c>
      <c r="Y63" s="251">
        <v>0</v>
      </c>
      <c r="Z63" s="251">
        <v>2554</v>
      </c>
    </row>
    <row r="64" spans="1:26">
      <c r="A64" s="245" t="s">
        <v>23</v>
      </c>
      <c r="B64" s="251">
        <v>25605</v>
      </c>
      <c r="C64" s="251">
        <v>13947</v>
      </c>
      <c r="D64" s="251">
        <v>12718</v>
      </c>
      <c r="E64" s="251">
        <v>4442</v>
      </c>
      <c r="F64" s="251">
        <v>56712</v>
      </c>
      <c r="G64" s="251">
        <v>691</v>
      </c>
      <c r="H64" s="251">
        <v>414</v>
      </c>
      <c r="I64" s="251">
        <v>2673</v>
      </c>
      <c r="J64" s="251">
        <v>385</v>
      </c>
      <c r="K64" s="251">
        <v>4163</v>
      </c>
      <c r="L64" s="251">
        <v>23926</v>
      </c>
      <c r="M64" s="251">
        <v>13533</v>
      </c>
      <c r="N64" s="251">
        <v>10045</v>
      </c>
      <c r="O64" s="251">
        <v>4057</v>
      </c>
      <c r="P64" s="251">
        <v>51561</v>
      </c>
      <c r="Q64" s="251">
        <v>0</v>
      </c>
      <c r="R64" s="251">
        <v>0</v>
      </c>
      <c r="S64" s="251">
        <v>0</v>
      </c>
      <c r="T64" s="251">
        <v>0</v>
      </c>
      <c r="U64" s="251">
        <v>0</v>
      </c>
      <c r="V64" s="251">
        <v>988</v>
      </c>
      <c r="W64" s="251">
        <v>0</v>
      </c>
      <c r="X64" s="251">
        <v>0</v>
      </c>
      <c r="Y64" s="251">
        <v>0</v>
      </c>
      <c r="Z64" s="251">
        <v>988</v>
      </c>
    </row>
    <row r="65" spans="1:26">
      <c r="A65" s="245" t="s">
        <v>24</v>
      </c>
      <c r="B65" s="251">
        <v>13827</v>
      </c>
      <c r="C65" s="251">
        <v>18287</v>
      </c>
      <c r="D65" s="251">
        <v>5229</v>
      </c>
      <c r="E65" s="251">
        <v>3290</v>
      </c>
      <c r="F65" s="251">
        <v>40633</v>
      </c>
      <c r="G65" s="251">
        <v>839</v>
      </c>
      <c r="H65" s="251">
        <v>601</v>
      </c>
      <c r="I65" s="251">
        <v>1877</v>
      </c>
      <c r="J65" s="251">
        <v>1569</v>
      </c>
      <c r="K65" s="251">
        <v>4886</v>
      </c>
      <c r="L65" s="251">
        <v>11325</v>
      </c>
      <c r="M65" s="251">
        <v>17686</v>
      </c>
      <c r="N65" s="251">
        <v>3352</v>
      </c>
      <c r="O65" s="251">
        <v>1721</v>
      </c>
      <c r="P65" s="251">
        <v>34084</v>
      </c>
      <c r="Q65" s="251">
        <v>0</v>
      </c>
      <c r="R65" s="251">
        <v>0</v>
      </c>
      <c r="S65" s="251">
        <v>0</v>
      </c>
      <c r="T65" s="251">
        <v>0</v>
      </c>
      <c r="U65" s="251">
        <v>0</v>
      </c>
      <c r="V65" s="251">
        <v>1663</v>
      </c>
      <c r="W65" s="251">
        <v>0</v>
      </c>
      <c r="X65" s="251">
        <v>0</v>
      </c>
      <c r="Y65" s="251">
        <v>0</v>
      </c>
      <c r="Z65" s="251">
        <v>1663</v>
      </c>
    </row>
    <row r="66" spans="1:26">
      <c r="A66" s="245" t="s">
        <v>70</v>
      </c>
      <c r="B66" s="251">
        <v>0</v>
      </c>
      <c r="C66" s="251">
        <v>0</v>
      </c>
      <c r="D66" s="251">
        <v>0</v>
      </c>
      <c r="E66" s="251">
        <v>0</v>
      </c>
      <c r="F66" s="251">
        <v>0</v>
      </c>
      <c r="G66" s="251">
        <v>0</v>
      </c>
      <c r="H66" s="251">
        <v>0</v>
      </c>
      <c r="I66" s="251">
        <v>0</v>
      </c>
      <c r="J66" s="251">
        <v>0</v>
      </c>
      <c r="K66" s="251">
        <v>0</v>
      </c>
      <c r="L66" s="251">
        <v>0</v>
      </c>
      <c r="M66" s="251">
        <v>0</v>
      </c>
      <c r="N66" s="251">
        <v>0</v>
      </c>
      <c r="O66" s="251">
        <v>0</v>
      </c>
      <c r="P66" s="251">
        <v>0</v>
      </c>
      <c r="Q66" s="251">
        <v>0</v>
      </c>
      <c r="R66" s="251">
        <v>0</v>
      </c>
      <c r="S66" s="251">
        <v>0</v>
      </c>
      <c r="T66" s="251">
        <v>0</v>
      </c>
      <c r="U66" s="251">
        <v>0</v>
      </c>
      <c r="V66" s="251">
        <v>0</v>
      </c>
      <c r="W66" s="251">
        <v>0</v>
      </c>
      <c r="X66" s="251">
        <v>0</v>
      </c>
      <c r="Y66" s="251">
        <v>0</v>
      </c>
      <c r="Z66" s="251">
        <v>0</v>
      </c>
    </row>
    <row r="67" spans="1:26">
      <c r="A67" s="245" t="s">
        <v>136</v>
      </c>
      <c r="B67" s="251">
        <v>0</v>
      </c>
      <c r="C67" s="251">
        <v>0</v>
      </c>
      <c r="D67" s="251">
        <v>0</v>
      </c>
      <c r="E67" s="251">
        <v>0</v>
      </c>
      <c r="F67" s="251">
        <v>0</v>
      </c>
      <c r="G67" s="251">
        <v>0</v>
      </c>
      <c r="H67" s="251">
        <v>0</v>
      </c>
      <c r="I67" s="251">
        <v>0</v>
      </c>
      <c r="J67" s="251">
        <v>0</v>
      </c>
      <c r="K67" s="251">
        <v>0</v>
      </c>
      <c r="L67" s="251">
        <v>0</v>
      </c>
      <c r="M67" s="251">
        <v>0</v>
      </c>
      <c r="N67" s="251">
        <v>0</v>
      </c>
      <c r="O67" s="251">
        <v>0</v>
      </c>
      <c r="P67" s="251">
        <v>0</v>
      </c>
      <c r="Q67" s="251">
        <v>0</v>
      </c>
      <c r="R67" s="251">
        <v>0</v>
      </c>
      <c r="S67" s="251">
        <v>0</v>
      </c>
      <c r="T67" s="251">
        <v>0</v>
      </c>
      <c r="U67" s="251">
        <v>0</v>
      </c>
      <c r="V67" s="251">
        <v>0</v>
      </c>
      <c r="W67" s="251">
        <v>0</v>
      </c>
      <c r="X67" s="251">
        <v>0</v>
      </c>
      <c r="Y67" s="251">
        <v>0</v>
      </c>
      <c r="Z67" s="251">
        <v>0</v>
      </c>
    </row>
    <row r="68" spans="1:26">
      <c r="A68" s="245" t="s">
        <v>291</v>
      </c>
      <c r="B68" s="251">
        <v>0</v>
      </c>
      <c r="C68" s="251">
        <v>0</v>
      </c>
      <c r="D68" s="251">
        <v>0</v>
      </c>
      <c r="E68" s="251">
        <v>0</v>
      </c>
      <c r="F68" s="251">
        <v>0</v>
      </c>
      <c r="G68" s="251">
        <v>0</v>
      </c>
      <c r="H68" s="251">
        <v>0</v>
      </c>
      <c r="I68" s="251">
        <v>0</v>
      </c>
      <c r="J68" s="251">
        <v>0</v>
      </c>
      <c r="K68" s="251">
        <v>0</v>
      </c>
      <c r="L68" s="251">
        <v>0</v>
      </c>
      <c r="M68" s="251">
        <v>0</v>
      </c>
      <c r="N68" s="251">
        <v>0</v>
      </c>
      <c r="O68" s="251">
        <v>0</v>
      </c>
      <c r="P68" s="251">
        <v>0</v>
      </c>
      <c r="Q68" s="251">
        <v>0</v>
      </c>
      <c r="R68" s="251">
        <v>0</v>
      </c>
      <c r="S68" s="251">
        <v>0</v>
      </c>
      <c r="T68" s="251">
        <v>0</v>
      </c>
      <c r="U68" s="251">
        <v>0</v>
      </c>
      <c r="V68" s="251">
        <v>0</v>
      </c>
      <c r="W68" s="251">
        <v>0</v>
      </c>
      <c r="X68" s="251">
        <v>0</v>
      </c>
      <c r="Y68" s="251">
        <v>0</v>
      </c>
      <c r="Z68" s="251">
        <v>0</v>
      </c>
    </row>
    <row r="69" spans="1:26">
      <c r="A69" s="245" t="s">
        <v>91</v>
      </c>
      <c r="B69" s="251">
        <v>780385</v>
      </c>
      <c r="C69" s="251">
        <v>374738</v>
      </c>
      <c r="D69" s="251">
        <v>291177</v>
      </c>
      <c r="E69" s="251">
        <v>123539</v>
      </c>
      <c r="F69" s="251">
        <v>1569839</v>
      </c>
      <c r="G69" s="251">
        <v>21801</v>
      </c>
      <c r="H69" s="251">
        <v>14748</v>
      </c>
      <c r="I69" s="251">
        <v>65641</v>
      </c>
      <c r="J69" s="251">
        <v>13609</v>
      </c>
      <c r="K69" s="251">
        <v>115799</v>
      </c>
      <c r="L69" s="251">
        <v>733768</v>
      </c>
      <c r="M69" s="251">
        <v>359990</v>
      </c>
      <c r="N69" s="251">
        <v>225535</v>
      </c>
      <c r="O69" s="251">
        <v>109930</v>
      </c>
      <c r="P69" s="251">
        <v>1429223</v>
      </c>
      <c r="Q69" s="251">
        <v>58</v>
      </c>
      <c r="R69" s="251">
        <v>0</v>
      </c>
      <c r="S69" s="251">
        <v>1</v>
      </c>
      <c r="T69" s="251">
        <v>0</v>
      </c>
      <c r="U69" s="251">
        <v>59</v>
      </c>
      <c r="V69" s="251">
        <v>24758</v>
      </c>
      <c r="W69" s="251">
        <v>0</v>
      </c>
      <c r="X69" s="251">
        <v>0</v>
      </c>
      <c r="Y69" s="251">
        <v>0</v>
      </c>
      <c r="Z69" s="251">
        <v>24758</v>
      </c>
    </row>
    <row r="70" spans="1:26">
      <c r="A70" s="264"/>
      <c r="B70" s="265"/>
      <c r="C70" s="265"/>
      <c r="D70" s="265"/>
      <c r="E70" s="265"/>
      <c r="F70" s="265"/>
      <c r="G70" s="265"/>
      <c r="H70" s="265"/>
      <c r="I70" s="265"/>
      <c r="J70" s="265"/>
      <c r="K70" s="265"/>
      <c r="L70" s="265"/>
      <c r="M70" s="265"/>
      <c r="N70" s="265"/>
      <c r="O70" s="265"/>
      <c r="P70" s="265"/>
      <c r="Q70" s="265"/>
      <c r="R70" s="265"/>
      <c r="S70" s="265"/>
      <c r="T70" s="265"/>
      <c r="U70" s="265"/>
      <c r="V70" s="265"/>
      <c r="W70" s="265"/>
      <c r="X70" s="265"/>
      <c r="Y70" s="265"/>
      <c r="Z70" s="265"/>
    </row>
    <row r="71" spans="1:26" ht="12.75" thickBot="1">
      <c r="Z71" s="46">
        <f>K69+P69+U69+Z69</f>
        <v>1569839</v>
      </c>
    </row>
    <row r="72" spans="1:26">
      <c r="A72" s="261" t="s">
        <v>293</v>
      </c>
      <c r="B72" s="380" t="s">
        <v>292</v>
      </c>
      <c r="C72" s="381"/>
      <c r="D72" s="381"/>
      <c r="E72" s="381"/>
      <c r="F72" s="381"/>
      <c r="G72" s="380" t="s">
        <v>287</v>
      </c>
      <c r="H72" s="381"/>
      <c r="I72" s="381"/>
      <c r="J72" s="381"/>
      <c r="K72" s="382"/>
      <c r="L72" s="381" t="s">
        <v>288</v>
      </c>
      <c r="M72" s="381"/>
      <c r="N72" s="381"/>
      <c r="O72" s="381"/>
      <c r="P72" s="381"/>
      <c r="Q72" s="380" t="s">
        <v>289</v>
      </c>
      <c r="R72" s="381"/>
      <c r="S72" s="381"/>
      <c r="T72" s="381"/>
      <c r="U72" s="382"/>
      <c r="V72" s="381" t="s">
        <v>290</v>
      </c>
      <c r="W72" s="381"/>
      <c r="X72" s="381"/>
      <c r="Y72" s="381"/>
      <c r="Z72" s="381"/>
    </row>
    <row r="73" spans="1:26" ht="22.5">
      <c r="A73" s="245" t="s">
        <v>1</v>
      </c>
      <c r="B73" s="246" t="s">
        <v>84</v>
      </c>
      <c r="C73" s="247" t="s">
        <v>81</v>
      </c>
      <c r="D73" s="247" t="s">
        <v>82</v>
      </c>
      <c r="E73" s="247" t="s">
        <v>83</v>
      </c>
      <c r="F73" s="248" t="s">
        <v>110</v>
      </c>
      <c r="G73" s="246" t="s">
        <v>84</v>
      </c>
      <c r="H73" s="247" t="s">
        <v>81</v>
      </c>
      <c r="I73" s="247" t="s">
        <v>82</v>
      </c>
      <c r="J73" s="247" t="s">
        <v>83</v>
      </c>
      <c r="K73" s="249" t="s">
        <v>46</v>
      </c>
      <c r="L73" s="250" t="s">
        <v>84</v>
      </c>
      <c r="M73" s="247" t="s">
        <v>81</v>
      </c>
      <c r="N73" s="247" t="s">
        <v>82</v>
      </c>
      <c r="O73" s="247" t="s">
        <v>83</v>
      </c>
      <c r="P73" s="247" t="s">
        <v>46</v>
      </c>
      <c r="Q73" s="246" t="s">
        <v>84</v>
      </c>
      <c r="R73" s="247" t="s">
        <v>81</v>
      </c>
      <c r="S73" s="247" t="s">
        <v>82</v>
      </c>
      <c r="T73" s="247" t="s">
        <v>83</v>
      </c>
      <c r="U73" s="249" t="s">
        <v>46</v>
      </c>
      <c r="V73" s="250" t="s">
        <v>84</v>
      </c>
      <c r="W73" s="247" t="s">
        <v>81</v>
      </c>
      <c r="X73" s="247" t="s">
        <v>82</v>
      </c>
      <c r="Y73" s="247" t="s">
        <v>83</v>
      </c>
      <c r="Z73" s="247" t="s">
        <v>46</v>
      </c>
    </row>
    <row r="74" spans="1:26">
      <c r="A74" s="245" t="s">
        <v>9</v>
      </c>
      <c r="B74" s="251">
        <v>0</v>
      </c>
      <c r="C74" s="251">
        <v>0</v>
      </c>
      <c r="D74" s="251">
        <v>0</v>
      </c>
      <c r="E74" s="251">
        <v>0</v>
      </c>
      <c r="F74" s="251">
        <v>0</v>
      </c>
      <c r="G74" s="251">
        <v>0</v>
      </c>
      <c r="H74" s="251">
        <v>0</v>
      </c>
      <c r="I74" s="251">
        <v>0</v>
      </c>
      <c r="J74" s="251">
        <v>0</v>
      </c>
      <c r="K74" s="251">
        <v>0</v>
      </c>
      <c r="L74" s="251">
        <v>0</v>
      </c>
      <c r="M74" s="251">
        <v>0</v>
      </c>
      <c r="N74" s="251">
        <v>0</v>
      </c>
      <c r="O74" s="251">
        <v>0</v>
      </c>
      <c r="P74" s="251">
        <v>0</v>
      </c>
      <c r="Q74" s="251">
        <v>0</v>
      </c>
      <c r="R74" s="251">
        <v>0</v>
      </c>
      <c r="S74" s="251">
        <v>0</v>
      </c>
      <c r="T74" s="251">
        <v>0</v>
      </c>
      <c r="U74" s="251">
        <v>0</v>
      </c>
      <c r="V74" s="251">
        <v>0</v>
      </c>
      <c r="W74" s="251">
        <v>0</v>
      </c>
      <c r="X74" s="251">
        <v>0</v>
      </c>
      <c r="Y74" s="251">
        <v>0</v>
      </c>
      <c r="Z74" s="251">
        <v>0</v>
      </c>
    </row>
    <row r="75" spans="1:26">
      <c r="A75" s="245" t="s">
        <v>10</v>
      </c>
      <c r="B75" s="251">
        <v>1220</v>
      </c>
      <c r="C75" s="251">
        <v>835</v>
      </c>
      <c r="D75" s="251">
        <v>264</v>
      </c>
      <c r="E75" s="251">
        <v>64</v>
      </c>
      <c r="F75" s="251">
        <v>2383</v>
      </c>
      <c r="G75" s="251">
        <v>17</v>
      </c>
      <c r="H75" s="251">
        <v>2</v>
      </c>
      <c r="I75" s="251">
        <v>10</v>
      </c>
      <c r="J75" s="251">
        <v>8</v>
      </c>
      <c r="K75" s="251">
        <v>37</v>
      </c>
      <c r="L75" s="251">
        <v>1105</v>
      </c>
      <c r="M75" s="251">
        <v>833</v>
      </c>
      <c r="N75" s="251">
        <v>254</v>
      </c>
      <c r="O75" s="251">
        <v>56</v>
      </c>
      <c r="P75" s="251">
        <v>2248</v>
      </c>
      <c r="Q75" s="251">
        <v>0</v>
      </c>
      <c r="R75" s="251">
        <v>0</v>
      </c>
      <c r="S75" s="251">
        <v>0</v>
      </c>
      <c r="T75" s="251">
        <v>0</v>
      </c>
      <c r="U75" s="251">
        <v>0</v>
      </c>
      <c r="V75" s="251">
        <v>98</v>
      </c>
      <c r="W75" s="251">
        <v>0</v>
      </c>
      <c r="X75" s="251">
        <v>0</v>
      </c>
      <c r="Y75" s="251">
        <v>0</v>
      </c>
      <c r="Z75" s="251">
        <v>98</v>
      </c>
    </row>
    <row r="76" spans="1:26">
      <c r="A76" s="245" t="s">
        <v>11</v>
      </c>
      <c r="B76" s="251">
        <v>0</v>
      </c>
      <c r="C76" s="251">
        <v>0</v>
      </c>
      <c r="D76" s="251">
        <v>0</v>
      </c>
      <c r="E76" s="251">
        <v>0</v>
      </c>
      <c r="F76" s="251">
        <v>0</v>
      </c>
      <c r="G76" s="251">
        <v>0</v>
      </c>
      <c r="H76" s="251">
        <v>0</v>
      </c>
      <c r="I76" s="251">
        <v>0</v>
      </c>
      <c r="J76" s="251">
        <v>0</v>
      </c>
      <c r="K76" s="251">
        <v>0</v>
      </c>
      <c r="L76" s="251">
        <v>0</v>
      </c>
      <c r="M76" s="251">
        <v>0</v>
      </c>
      <c r="N76" s="251">
        <v>0</v>
      </c>
      <c r="O76" s="251">
        <v>0</v>
      </c>
      <c r="P76" s="251">
        <v>0</v>
      </c>
      <c r="Q76" s="251">
        <v>0</v>
      </c>
      <c r="R76" s="251">
        <v>0</v>
      </c>
      <c r="S76" s="251">
        <v>0</v>
      </c>
      <c r="T76" s="251">
        <v>0</v>
      </c>
      <c r="U76" s="251">
        <v>0</v>
      </c>
      <c r="V76" s="251">
        <v>0</v>
      </c>
      <c r="W76" s="251">
        <v>0</v>
      </c>
      <c r="X76" s="251">
        <v>0</v>
      </c>
      <c r="Y76" s="251">
        <v>0</v>
      </c>
      <c r="Z76" s="251">
        <v>0</v>
      </c>
    </row>
    <row r="77" spans="1:26">
      <c r="A77" s="245" t="s">
        <v>12</v>
      </c>
      <c r="B77" s="251">
        <v>0</v>
      </c>
      <c r="C77" s="251">
        <v>0</v>
      </c>
      <c r="D77" s="251">
        <v>0</v>
      </c>
      <c r="E77" s="251">
        <v>0</v>
      </c>
      <c r="F77" s="251">
        <v>0</v>
      </c>
      <c r="G77" s="251">
        <v>0</v>
      </c>
      <c r="H77" s="251">
        <v>0</v>
      </c>
      <c r="I77" s="251">
        <v>0</v>
      </c>
      <c r="J77" s="251">
        <v>0</v>
      </c>
      <c r="K77" s="251">
        <v>0</v>
      </c>
      <c r="L77" s="251">
        <v>0</v>
      </c>
      <c r="M77" s="251">
        <v>0</v>
      </c>
      <c r="N77" s="251">
        <v>0</v>
      </c>
      <c r="O77" s="251">
        <v>0</v>
      </c>
      <c r="P77" s="251">
        <v>0</v>
      </c>
      <c r="Q77" s="251">
        <v>0</v>
      </c>
      <c r="R77" s="251">
        <v>0</v>
      </c>
      <c r="S77" s="251">
        <v>0</v>
      </c>
      <c r="T77" s="251">
        <v>0</v>
      </c>
      <c r="U77" s="251">
        <v>0</v>
      </c>
      <c r="V77" s="251">
        <v>0</v>
      </c>
      <c r="W77" s="251">
        <v>0</v>
      </c>
      <c r="X77" s="251">
        <v>0</v>
      </c>
      <c r="Y77" s="251">
        <v>0</v>
      </c>
      <c r="Z77" s="251">
        <v>0</v>
      </c>
    </row>
    <row r="78" spans="1:26">
      <c r="A78" s="245" t="s">
        <v>13</v>
      </c>
      <c r="B78" s="251">
        <v>0</v>
      </c>
      <c r="C78" s="251">
        <v>0</v>
      </c>
      <c r="D78" s="251">
        <v>0</v>
      </c>
      <c r="E78" s="251">
        <v>0</v>
      </c>
      <c r="F78" s="251">
        <v>0</v>
      </c>
      <c r="G78" s="251">
        <v>0</v>
      </c>
      <c r="H78" s="251">
        <v>0</v>
      </c>
      <c r="I78" s="251">
        <v>0</v>
      </c>
      <c r="J78" s="251">
        <v>0</v>
      </c>
      <c r="K78" s="251">
        <v>0</v>
      </c>
      <c r="L78" s="251">
        <v>0</v>
      </c>
      <c r="M78" s="251">
        <v>0</v>
      </c>
      <c r="N78" s="251">
        <v>0</v>
      </c>
      <c r="O78" s="251">
        <v>0</v>
      </c>
      <c r="P78" s="251">
        <v>0</v>
      </c>
      <c r="Q78" s="251">
        <v>0</v>
      </c>
      <c r="R78" s="251">
        <v>0</v>
      </c>
      <c r="S78" s="251">
        <v>0</v>
      </c>
      <c r="T78" s="251">
        <v>0</v>
      </c>
      <c r="U78" s="251">
        <v>0</v>
      </c>
      <c r="V78" s="251">
        <v>0</v>
      </c>
      <c r="W78" s="251">
        <v>0</v>
      </c>
      <c r="X78" s="251">
        <v>0</v>
      </c>
      <c r="Y78" s="251">
        <v>0</v>
      </c>
      <c r="Z78" s="251">
        <v>0</v>
      </c>
    </row>
    <row r="79" spans="1:26">
      <c r="A79" s="245" t="s">
        <v>14</v>
      </c>
      <c r="B79" s="251">
        <v>0</v>
      </c>
      <c r="C79" s="251">
        <v>0</v>
      </c>
      <c r="D79" s="251">
        <v>0</v>
      </c>
      <c r="E79" s="251">
        <v>0</v>
      </c>
      <c r="F79" s="251">
        <v>0</v>
      </c>
      <c r="G79" s="251">
        <v>0</v>
      </c>
      <c r="H79" s="251">
        <v>0</v>
      </c>
      <c r="I79" s="251">
        <v>0</v>
      </c>
      <c r="J79" s="251">
        <v>0</v>
      </c>
      <c r="K79" s="251">
        <v>0</v>
      </c>
      <c r="L79" s="251">
        <v>0</v>
      </c>
      <c r="M79" s="251">
        <v>0</v>
      </c>
      <c r="N79" s="251">
        <v>0</v>
      </c>
      <c r="O79" s="251">
        <v>0</v>
      </c>
      <c r="P79" s="251">
        <v>0</v>
      </c>
      <c r="Q79" s="251">
        <v>0</v>
      </c>
      <c r="R79" s="251">
        <v>0</v>
      </c>
      <c r="S79" s="251">
        <v>0</v>
      </c>
      <c r="T79" s="251">
        <v>0</v>
      </c>
      <c r="U79" s="251">
        <v>0</v>
      </c>
      <c r="V79" s="251">
        <v>0</v>
      </c>
      <c r="W79" s="251">
        <v>0</v>
      </c>
      <c r="X79" s="251">
        <v>0</v>
      </c>
      <c r="Y79" s="251">
        <v>0</v>
      </c>
      <c r="Z79" s="251">
        <v>0</v>
      </c>
    </row>
    <row r="80" spans="1:26">
      <c r="A80" s="245" t="s">
        <v>15</v>
      </c>
      <c r="B80" s="251">
        <v>0</v>
      </c>
      <c r="C80" s="251">
        <v>0</v>
      </c>
      <c r="D80" s="251">
        <v>0</v>
      </c>
      <c r="E80" s="251">
        <v>0</v>
      </c>
      <c r="F80" s="251">
        <v>0</v>
      </c>
      <c r="G80" s="251">
        <v>0</v>
      </c>
      <c r="H80" s="251">
        <v>0</v>
      </c>
      <c r="I80" s="251">
        <v>0</v>
      </c>
      <c r="J80" s="251">
        <v>0</v>
      </c>
      <c r="K80" s="251">
        <v>0</v>
      </c>
      <c r="L80" s="251">
        <v>0</v>
      </c>
      <c r="M80" s="251">
        <v>0</v>
      </c>
      <c r="N80" s="251">
        <v>0</v>
      </c>
      <c r="O80" s="251">
        <v>0</v>
      </c>
      <c r="P80" s="251">
        <v>0</v>
      </c>
      <c r="Q80" s="251">
        <v>0</v>
      </c>
      <c r="R80" s="251">
        <v>0</v>
      </c>
      <c r="S80" s="251">
        <v>0</v>
      </c>
      <c r="T80" s="251">
        <v>0</v>
      </c>
      <c r="U80" s="251">
        <v>0</v>
      </c>
      <c r="V80" s="251">
        <v>0</v>
      </c>
      <c r="W80" s="251">
        <v>0</v>
      </c>
      <c r="X80" s="251">
        <v>0</v>
      </c>
      <c r="Y80" s="251">
        <v>0</v>
      </c>
      <c r="Z80" s="251">
        <v>0</v>
      </c>
    </row>
    <row r="81" spans="1:26">
      <c r="A81" s="245" t="s">
        <v>16</v>
      </c>
      <c r="B81" s="251">
        <v>5049</v>
      </c>
      <c r="C81" s="251">
        <v>2394</v>
      </c>
      <c r="D81" s="251">
        <v>1237</v>
      </c>
      <c r="E81" s="251">
        <v>371</v>
      </c>
      <c r="F81" s="251">
        <v>9051</v>
      </c>
      <c r="G81" s="251">
        <v>341</v>
      </c>
      <c r="H81" s="251">
        <v>34</v>
      </c>
      <c r="I81" s="251">
        <v>202</v>
      </c>
      <c r="J81" s="251">
        <v>61</v>
      </c>
      <c r="K81" s="251">
        <v>638</v>
      </c>
      <c r="L81" s="251">
        <v>4408</v>
      </c>
      <c r="M81" s="251">
        <v>2360</v>
      </c>
      <c r="N81" s="251">
        <v>1035</v>
      </c>
      <c r="O81" s="251">
        <v>310</v>
      </c>
      <c r="P81" s="251">
        <v>8113</v>
      </c>
      <c r="Q81" s="251">
        <v>0</v>
      </c>
      <c r="R81" s="251">
        <v>0</v>
      </c>
      <c r="S81" s="251">
        <v>0</v>
      </c>
      <c r="T81" s="251">
        <v>0</v>
      </c>
      <c r="U81" s="251">
        <v>0</v>
      </c>
      <c r="V81" s="251">
        <v>300</v>
      </c>
      <c r="W81" s="251">
        <v>0</v>
      </c>
      <c r="X81" s="251">
        <v>0</v>
      </c>
      <c r="Y81" s="251">
        <v>0</v>
      </c>
      <c r="Z81" s="251">
        <v>300</v>
      </c>
    </row>
    <row r="82" spans="1:26">
      <c r="A82" s="245" t="s">
        <v>17</v>
      </c>
      <c r="B82" s="251">
        <v>0</v>
      </c>
      <c r="C82" s="251">
        <v>0</v>
      </c>
      <c r="D82" s="251">
        <v>0</v>
      </c>
      <c r="E82" s="251">
        <v>0</v>
      </c>
      <c r="F82" s="251">
        <v>0</v>
      </c>
      <c r="G82" s="251">
        <v>0</v>
      </c>
      <c r="H82" s="251">
        <v>0</v>
      </c>
      <c r="I82" s="251">
        <v>0</v>
      </c>
      <c r="J82" s="251">
        <v>0</v>
      </c>
      <c r="K82" s="251">
        <v>0</v>
      </c>
      <c r="L82" s="251">
        <v>0</v>
      </c>
      <c r="M82" s="251">
        <v>0</v>
      </c>
      <c r="N82" s="251">
        <v>0</v>
      </c>
      <c r="O82" s="251">
        <v>0</v>
      </c>
      <c r="P82" s="251">
        <v>0</v>
      </c>
      <c r="Q82" s="251">
        <v>0</v>
      </c>
      <c r="R82" s="251">
        <v>0</v>
      </c>
      <c r="S82" s="251">
        <v>0</v>
      </c>
      <c r="T82" s="251">
        <v>0</v>
      </c>
      <c r="U82" s="251">
        <v>0</v>
      </c>
      <c r="V82" s="251">
        <v>0</v>
      </c>
      <c r="W82" s="251">
        <v>0</v>
      </c>
      <c r="X82" s="251">
        <v>0</v>
      </c>
      <c r="Y82" s="251">
        <v>0</v>
      </c>
      <c r="Z82" s="251">
        <v>0</v>
      </c>
    </row>
    <row r="83" spans="1:26">
      <c r="A83" s="245" t="s">
        <v>18</v>
      </c>
      <c r="B83" s="251">
        <v>0</v>
      </c>
      <c r="C83" s="251">
        <v>0</v>
      </c>
      <c r="D83" s="251">
        <v>0</v>
      </c>
      <c r="E83" s="251">
        <v>0</v>
      </c>
      <c r="F83" s="251">
        <v>0</v>
      </c>
      <c r="G83" s="251">
        <v>0</v>
      </c>
      <c r="H83" s="251">
        <v>0</v>
      </c>
      <c r="I83" s="251">
        <v>0</v>
      </c>
      <c r="J83" s="251">
        <v>0</v>
      </c>
      <c r="K83" s="251">
        <v>0</v>
      </c>
      <c r="L83" s="251">
        <v>0</v>
      </c>
      <c r="M83" s="251">
        <v>0</v>
      </c>
      <c r="N83" s="251">
        <v>0</v>
      </c>
      <c r="O83" s="251">
        <v>0</v>
      </c>
      <c r="P83" s="251">
        <v>0</v>
      </c>
      <c r="Q83" s="251">
        <v>0</v>
      </c>
      <c r="R83" s="251">
        <v>0</v>
      </c>
      <c r="S83" s="251">
        <v>0</v>
      </c>
      <c r="T83" s="251">
        <v>0</v>
      </c>
      <c r="U83" s="251">
        <v>0</v>
      </c>
      <c r="V83" s="251">
        <v>0</v>
      </c>
      <c r="W83" s="251">
        <v>0</v>
      </c>
      <c r="X83" s="251">
        <v>0</v>
      </c>
      <c r="Y83" s="251">
        <v>0</v>
      </c>
      <c r="Z83" s="251">
        <v>0</v>
      </c>
    </row>
    <row r="84" spans="1:26">
      <c r="A84" s="245" t="s">
        <v>19</v>
      </c>
      <c r="B84" s="251">
        <v>4</v>
      </c>
      <c r="C84" s="251">
        <v>1</v>
      </c>
      <c r="D84" s="251">
        <v>0</v>
      </c>
      <c r="E84" s="251">
        <v>2</v>
      </c>
      <c r="F84" s="251">
        <v>7</v>
      </c>
      <c r="G84" s="251">
        <v>0</v>
      </c>
      <c r="H84" s="251">
        <v>0</v>
      </c>
      <c r="I84" s="251">
        <v>0</v>
      </c>
      <c r="J84" s="251">
        <v>1</v>
      </c>
      <c r="K84" s="251">
        <v>1</v>
      </c>
      <c r="L84" s="251">
        <v>2</v>
      </c>
      <c r="M84" s="251">
        <v>1</v>
      </c>
      <c r="N84" s="251">
        <v>0</v>
      </c>
      <c r="O84" s="251">
        <v>1</v>
      </c>
      <c r="P84" s="251">
        <v>4</v>
      </c>
      <c r="Q84" s="251">
        <v>0</v>
      </c>
      <c r="R84" s="251">
        <v>0</v>
      </c>
      <c r="S84" s="251">
        <v>0</v>
      </c>
      <c r="T84" s="251">
        <v>0</v>
      </c>
      <c r="U84" s="251">
        <v>0</v>
      </c>
      <c r="V84" s="251">
        <v>2</v>
      </c>
      <c r="W84" s="251">
        <v>0</v>
      </c>
      <c r="X84" s="251">
        <v>0</v>
      </c>
      <c r="Y84" s="251">
        <v>0</v>
      </c>
      <c r="Z84" s="251">
        <v>2</v>
      </c>
    </row>
    <row r="85" spans="1:26">
      <c r="A85" s="245" t="s">
        <v>20</v>
      </c>
      <c r="B85" s="251">
        <v>0</v>
      </c>
      <c r="C85" s="251">
        <v>0</v>
      </c>
      <c r="D85" s="251">
        <v>0</v>
      </c>
      <c r="E85" s="251">
        <v>0</v>
      </c>
      <c r="F85" s="251">
        <v>0</v>
      </c>
      <c r="G85" s="251">
        <v>0</v>
      </c>
      <c r="H85" s="251">
        <v>0</v>
      </c>
      <c r="I85" s="251">
        <v>0</v>
      </c>
      <c r="J85" s="251">
        <v>0</v>
      </c>
      <c r="K85" s="251">
        <v>0</v>
      </c>
      <c r="L85" s="251">
        <v>0</v>
      </c>
      <c r="M85" s="251">
        <v>0</v>
      </c>
      <c r="N85" s="251">
        <v>0</v>
      </c>
      <c r="O85" s="251">
        <v>0</v>
      </c>
      <c r="P85" s="251">
        <v>0</v>
      </c>
      <c r="Q85" s="251">
        <v>0</v>
      </c>
      <c r="R85" s="251">
        <v>0</v>
      </c>
      <c r="S85" s="251">
        <v>0</v>
      </c>
      <c r="T85" s="251">
        <v>0</v>
      </c>
      <c r="U85" s="251">
        <v>0</v>
      </c>
      <c r="V85" s="251">
        <v>0</v>
      </c>
      <c r="W85" s="251">
        <v>0</v>
      </c>
      <c r="X85" s="251">
        <v>0</v>
      </c>
      <c r="Y85" s="251">
        <v>0</v>
      </c>
      <c r="Z85" s="251">
        <v>0</v>
      </c>
    </row>
    <row r="86" spans="1:26">
      <c r="A86" s="245" t="s">
        <v>21</v>
      </c>
      <c r="B86" s="251">
        <v>378</v>
      </c>
      <c r="C86" s="251">
        <v>20</v>
      </c>
      <c r="D86" s="251">
        <v>13</v>
      </c>
      <c r="E86" s="251">
        <v>8</v>
      </c>
      <c r="F86" s="251">
        <v>419</v>
      </c>
      <c r="G86" s="251">
        <v>5</v>
      </c>
      <c r="H86" s="251">
        <v>17</v>
      </c>
      <c r="I86" s="251">
        <v>8</v>
      </c>
      <c r="J86" s="251">
        <v>0</v>
      </c>
      <c r="K86" s="251">
        <v>30</v>
      </c>
      <c r="L86" s="251">
        <v>5</v>
      </c>
      <c r="M86" s="251">
        <v>3</v>
      </c>
      <c r="N86" s="251">
        <v>5</v>
      </c>
      <c r="O86" s="251">
        <v>8</v>
      </c>
      <c r="P86" s="251">
        <v>21</v>
      </c>
      <c r="Q86" s="251">
        <v>0</v>
      </c>
      <c r="R86" s="251">
        <v>0</v>
      </c>
      <c r="S86" s="251">
        <v>0</v>
      </c>
      <c r="T86" s="251">
        <v>0</v>
      </c>
      <c r="U86" s="251">
        <v>0</v>
      </c>
      <c r="V86" s="251">
        <v>368</v>
      </c>
      <c r="W86" s="251">
        <v>0</v>
      </c>
      <c r="X86" s="251">
        <v>0</v>
      </c>
      <c r="Y86" s="251">
        <v>0</v>
      </c>
      <c r="Z86" s="251">
        <v>368</v>
      </c>
    </row>
    <row r="87" spans="1:26">
      <c r="A87" s="245" t="s">
        <v>22</v>
      </c>
      <c r="B87" s="251">
        <v>103</v>
      </c>
      <c r="C87" s="251">
        <v>65</v>
      </c>
      <c r="D87" s="251">
        <v>19</v>
      </c>
      <c r="E87" s="251">
        <v>3</v>
      </c>
      <c r="F87" s="251">
        <v>190</v>
      </c>
      <c r="G87" s="251">
        <v>21</v>
      </c>
      <c r="H87" s="251">
        <v>34</v>
      </c>
      <c r="I87" s="251">
        <v>3</v>
      </c>
      <c r="J87" s="251">
        <v>1</v>
      </c>
      <c r="K87" s="251">
        <v>59</v>
      </c>
      <c r="L87" s="251">
        <v>8</v>
      </c>
      <c r="M87" s="251">
        <v>31</v>
      </c>
      <c r="N87" s="251">
        <v>16</v>
      </c>
      <c r="O87" s="251">
        <v>2</v>
      </c>
      <c r="P87" s="251">
        <v>57</v>
      </c>
      <c r="Q87" s="251">
        <v>0</v>
      </c>
      <c r="R87" s="251">
        <v>0</v>
      </c>
      <c r="S87" s="251">
        <v>0</v>
      </c>
      <c r="T87" s="251">
        <v>0</v>
      </c>
      <c r="U87" s="251">
        <v>0</v>
      </c>
      <c r="V87" s="251">
        <v>74</v>
      </c>
      <c r="W87" s="251">
        <v>0</v>
      </c>
      <c r="X87" s="251">
        <v>0</v>
      </c>
      <c r="Y87" s="251">
        <v>0</v>
      </c>
      <c r="Z87" s="251">
        <v>74</v>
      </c>
    </row>
    <row r="88" spans="1:26">
      <c r="A88" s="245" t="s">
        <v>23</v>
      </c>
      <c r="B88" s="251">
        <v>0</v>
      </c>
      <c r="C88" s="251">
        <v>0</v>
      </c>
      <c r="D88" s="251">
        <v>0</v>
      </c>
      <c r="E88" s="251">
        <v>0</v>
      </c>
      <c r="F88" s="251">
        <v>0</v>
      </c>
      <c r="G88" s="251">
        <v>0</v>
      </c>
      <c r="H88" s="251">
        <v>0</v>
      </c>
      <c r="I88" s="251">
        <v>0</v>
      </c>
      <c r="J88" s="251">
        <v>0</v>
      </c>
      <c r="K88" s="251">
        <v>0</v>
      </c>
      <c r="L88" s="251">
        <v>0</v>
      </c>
      <c r="M88" s="251">
        <v>0</v>
      </c>
      <c r="N88" s="251">
        <v>0</v>
      </c>
      <c r="O88" s="251">
        <v>0</v>
      </c>
      <c r="P88" s="251">
        <v>0</v>
      </c>
      <c r="Q88" s="251">
        <v>0</v>
      </c>
      <c r="R88" s="251">
        <v>0</v>
      </c>
      <c r="S88" s="251">
        <v>0</v>
      </c>
      <c r="T88" s="251">
        <v>0</v>
      </c>
      <c r="U88" s="251">
        <v>0</v>
      </c>
      <c r="V88" s="251">
        <v>0</v>
      </c>
      <c r="W88" s="251">
        <v>0</v>
      </c>
      <c r="X88" s="251">
        <v>0</v>
      </c>
      <c r="Y88" s="251">
        <v>0</v>
      </c>
      <c r="Z88" s="251">
        <v>0</v>
      </c>
    </row>
    <row r="89" spans="1:26">
      <c r="A89" s="245" t="s">
        <v>24</v>
      </c>
      <c r="B89" s="251">
        <v>0</v>
      </c>
      <c r="C89" s="251">
        <v>0</v>
      </c>
      <c r="D89" s="251">
        <v>0</v>
      </c>
      <c r="E89" s="251">
        <v>0</v>
      </c>
      <c r="F89" s="251">
        <v>0</v>
      </c>
      <c r="G89" s="251">
        <v>0</v>
      </c>
      <c r="H89" s="251">
        <v>0</v>
      </c>
      <c r="I89" s="251">
        <v>0</v>
      </c>
      <c r="J89" s="251">
        <v>0</v>
      </c>
      <c r="K89" s="251">
        <v>0</v>
      </c>
      <c r="L89" s="251">
        <v>0</v>
      </c>
      <c r="M89" s="251">
        <v>0</v>
      </c>
      <c r="N89" s="251">
        <v>0</v>
      </c>
      <c r="O89" s="251">
        <v>0</v>
      </c>
      <c r="P89" s="251">
        <v>0</v>
      </c>
      <c r="Q89" s="251">
        <v>0</v>
      </c>
      <c r="R89" s="251">
        <v>0</v>
      </c>
      <c r="S89" s="251">
        <v>0</v>
      </c>
      <c r="T89" s="251">
        <v>0</v>
      </c>
      <c r="U89" s="251">
        <v>0</v>
      </c>
      <c r="V89" s="251">
        <v>0</v>
      </c>
      <c r="W89" s="251">
        <v>0</v>
      </c>
      <c r="X89" s="251">
        <v>0</v>
      </c>
      <c r="Y89" s="251">
        <v>0</v>
      </c>
      <c r="Z89" s="251">
        <v>0</v>
      </c>
    </row>
    <row r="90" spans="1:26">
      <c r="A90" s="245" t="s">
        <v>70</v>
      </c>
      <c r="B90" s="251">
        <v>0</v>
      </c>
      <c r="C90" s="251">
        <v>0</v>
      </c>
      <c r="D90" s="251">
        <v>0</v>
      </c>
      <c r="E90" s="251">
        <v>0</v>
      </c>
      <c r="F90" s="251">
        <v>0</v>
      </c>
      <c r="G90" s="251">
        <v>0</v>
      </c>
      <c r="H90" s="251">
        <v>0</v>
      </c>
      <c r="I90" s="251">
        <v>0</v>
      </c>
      <c r="J90" s="251">
        <v>0</v>
      </c>
      <c r="K90" s="251">
        <v>0</v>
      </c>
      <c r="L90" s="251">
        <v>0</v>
      </c>
      <c r="M90" s="251">
        <v>0</v>
      </c>
      <c r="N90" s="251">
        <v>0</v>
      </c>
      <c r="O90" s="251">
        <v>0</v>
      </c>
      <c r="P90" s="251">
        <v>0</v>
      </c>
      <c r="Q90" s="251">
        <v>0</v>
      </c>
      <c r="R90" s="251">
        <v>0</v>
      </c>
      <c r="S90" s="251">
        <v>0</v>
      </c>
      <c r="T90" s="251">
        <v>0</v>
      </c>
      <c r="U90" s="251">
        <v>0</v>
      </c>
      <c r="V90" s="251">
        <v>0</v>
      </c>
      <c r="W90" s="251">
        <v>0</v>
      </c>
      <c r="X90" s="251">
        <v>0</v>
      </c>
      <c r="Y90" s="251">
        <v>0</v>
      </c>
      <c r="Z90" s="251">
        <v>0</v>
      </c>
    </row>
    <row r="91" spans="1:26">
      <c r="A91" s="245" t="s">
        <v>136</v>
      </c>
      <c r="B91" s="251">
        <v>0</v>
      </c>
      <c r="C91" s="251">
        <v>0</v>
      </c>
      <c r="D91" s="251">
        <v>0</v>
      </c>
      <c r="E91" s="251">
        <v>0</v>
      </c>
      <c r="F91" s="251">
        <v>0</v>
      </c>
      <c r="G91" s="251">
        <v>0</v>
      </c>
      <c r="H91" s="251">
        <v>0</v>
      </c>
      <c r="I91" s="251">
        <v>0</v>
      </c>
      <c r="J91" s="251">
        <v>0</v>
      </c>
      <c r="K91" s="251">
        <v>0</v>
      </c>
      <c r="L91" s="251">
        <v>0</v>
      </c>
      <c r="M91" s="251">
        <v>0</v>
      </c>
      <c r="N91" s="251">
        <v>0</v>
      </c>
      <c r="O91" s="251">
        <v>0</v>
      </c>
      <c r="P91" s="251">
        <v>0</v>
      </c>
      <c r="Q91" s="251">
        <v>0</v>
      </c>
      <c r="R91" s="251">
        <v>0</v>
      </c>
      <c r="S91" s="251">
        <v>0</v>
      </c>
      <c r="T91" s="251">
        <v>0</v>
      </c>
      <c r="U91" s="251">
        <v>0</v>
      </c>
      <c r="V91" s="251">
        <v>0</v>
      </c>
      <c r="W91" s="251">
        <v>0</v>
      </c>
      <c r="X91" s="251">
        <v>0</v>
      </c>
      <c r="Y91" s="251">
        <v>0</v>
      </c>
      <c r="Z91" s="251">
        <v>0</v>
      </c>
    </row>
    <row r="92" spans="1:26">
      <c r="A92" s="245" t="s">
        <v>291</v>
      </c>
      <c r="B92" s="251">
        <v>3</v>
      </c>
      <c r="C92" s="251">
        <v>7</v>
      </c>
      <c r="D92" s="251">
        <v>2</v>
      </c>
      <c r="E92" s="251">
        <v>0</v>
      </c>
      <c r="F92" s="251">
        <v>12</v>
      </c>
      <c r="G92" s="251">
        <v>0</v>
      </c>
      <c r="H92" s="251">
        <v>0</v>
      </c>
      <c r="I92" s="251">
        <v>0</v>
      </c>
      <c r="J92" s="251">
        <v>0</v>
      </c>
      <c r="K92" s="251">
        <v>0</v>
      </c>
      <c r="L92" s="251">
        <v>3</v>
      </c>
      <c r="M92" s="251">
        <v>7</v>
      </c>
      <c r="N92" s="251">
        <v>2</v>
      </c>
      <c r="O92" s="251">
        <v>0</v>
      </c>
      <c r="P92" s="251">
        <v>12</v>
      </c>
      <c r="Q92" s="251">
        <v>0</v>
      </c>
      <c r="R92" s="251">
        <v>0</v>
      </c>
      <c r="S92" s="251">
        <v>0</v>
      </c>
      <c r="T92" s="251">
        <v>0</v>
      </c>
      <c r="U92" s="251">
        <v>0</v>
      </c>
      <c r="V92" s="251">
        <v>0</v>
      </c>
      <c r="W92" s="251">
        <v>0</v>
      </c>
      <c r="X92" s="251">
        <v>0</v>
      </c>
      <c r="Y92" s="251">
        <v>0</v>
      </c>
      <c r="Z92" s="251">
        <v>0</v>
      </c>
    </row>
    <row r="93" spans="1:26">
      <c r="A93" s="245" t="s">
        <v>91</v>
      </c>
      <c r="B93" s="251">
        <v>6757</v>
      </c>
      <c r="C93" s="251">
        <v>3322</v>
      </c>
      <c r="D93" s="251">
        <v>1535</v>
      </c>
      <c r="E93" s="251">
        <v>448</v>
      </c>
      <c r="F93" s="251">
        <v>12062</v>
      </c>
      <c r="G93" s="251">
        <v>384</v>
      </c>
      <c r="H93" s="251">
        <v>87</v>
      </c>
      <c r="I93" s="251">
        <v>223</v>
      </c>
      <c r="J93" s="251">
        <v>71</v>
      </c>
      <c r="K93" s="251">
        <v>765</v>
      </c>
      <c r="L93" s="251">
        <v>5531</v>
      </c>
      <c r="M93" s="251">
        <v>3235</v>
      </c>
      <c r="N93" s="251">
        <v>1312</v>
      </c>
      <c r="O93" s="251">
        <v>377</v>
      </c>
      <c r="P93" s="251">
        <v>10455</v>
      </c>
      <c r="Q93" s="251">
        <v>0</v>
      </c>
      <c r="R93" s="251">
        <v>0</v>
      </c>
      <c r="S93" s="251">
        <v>0</v>
      </c>
      <c r="T93" s="251">
        <v>0</v>
      </c>
      <c r="U93" s="251">
        <v>0</v>
      </c>
      <c r="V93" s="251">
        <v>842</v>
      </c>
      <c r="W93" s="251">
        <v>0</v>
      </c>
      <c r="X93" s="251">
        <v>0</v>
      </c>
      <c r="Y93" s="251">
        <v>0</v>
      </c>
      <c r="Z93" s="251">
        <v>842</v>
      </c>
    </row>
    <row r="94" spans="1:26">
      <c r="B94" s="46"/>
    </row>
  </sheetData>
  <mergeCells count="21">
    <mergeCell ref="B72:F72"/>
    <mergeCell ref="G72:K72"/>
    <mergeCell ref="L72:P72"/>
    <mergeCell ref="Q72:U72"/>
    <mergeCell ref="V72:Z72"/>
    <mergeCell ref="B48:F48"/>
    <mergeCell ref="G48:K48"/>
    <mergeCell ref="L48:P48"/>
    <mergeCell ref="Q48:U48"/>
    <mergeCell ref="V25:Z25"/>
    <mergeCell ref="V48:Z48"/>
    <mergeCell ref="B25:F25"/>
    <mergeCell ref="G25:K25"/>
    <mergeCell ref="L25:P25"/>
    <mergeCell ref="Q25:U25"/>
    <mergeCell ref="A1:Z1"/>
    <mergeCell ref="B2:F2"/>
    <mergeCell ref="G2:K2"/>
    <mergeCell ref="L2:P2"/>
    <mergeCell ref="Q2:U2"/>
    <mergeCell ref="V2:Z2"/>
  </mergeCells>
  <phoneticPr fontId="2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V95"/>
  <sheetViews>
    <sheetView topLeftCell="A13" workbookViewId="0">
      <selection activeCell="S13" sqref="S13"/>
    </sheetView>
  </sheetViews>
  <sheetFormatPr defaultRowHeight="11.25"/>
  <cols>
    <col min="1" max="1" width="12.7109375" style="271" customWidth="1"/>
    <col min="2" max="2" width="7.7109375" style="273" bestFit="1" customWidth="1"/>
    <col min="3" max="3" width="6.140625" style="273" bestFit="1" customWidth="1"/>
    <col min="4" max="4" width="5.140625" style="273" customWidth="1"/>
    <col min="5" max="5" width="6.7109375" style="273" customWidth="1"/>
    <col min="6" max="6" width="7" style="273" customWidth="1"/>
    <col min="7" max="9" width="5.7109375" style="273" customWidth="1"/>
    <col min="10" max="10" width="5.7109375" style="285" customWidth="1"/>
    <col min="11" max="12" width="5.7109375" style="273" customWidth="1"/>
    <col min="13" max="14" width="7.5703125" style="273" customWidth="1"/>
    <col min="15" max="19" width="5.7109375" style="273" customWidth="1"/>
    <col min="20" max="20" width="5.28515625" style="273" bestFit="1" customWidth="1"/>
    <col min="21" max="22" width="7.85546875" style="273" customWidth="1"/>
    <col min="23" max="57" width="6.140625" style="273" customWidth="1"/>
    <col min="58" max="58" width="6.7109375" style="273" customWidth="1"/>
    <col min="59" max="230" width="9.140625" style="267"/>
    <col min="231" max="16384" width="9.140625" style="268"/>
  </cols>
  <sheetData>
    <row r="1" spans="1:230" ht="25.5" customHeight="1">
      <c r="A1" s="387" t="s">
        <v>303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</row>
    <row r="2" spans="1:230" ht="16.5" customHeight="1" thickBot="1">
      <c r="A2" s="379" t="s">
        <v>294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379"/>
      <c r="X2" s="379"/>
      <c r="Y2" s="379"/>
      <c r="Z2" s="379"/>
      <c r="AA2" s="379"/>
      <c r="AB2" s="379"/>
      <c r="AC2" s="379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</row>
    <row r="3" spans="1:230" ht="16.5" customHeight="1">
      <c r="A3" s="244" t="s">
        <v>285</v>
      </c>
      <c r="B3" s="380" t="s">
        <v>295</v>
      </c>
      <c r="C3" s="381"/>
      <c r="D3" s="381"/>
      <c r="E3" s="381"/>
      <c r="F3" s="381"/>
      <c r="G3" s="380" t="s">
        <v>296</v>
      </c>
      <c r="H3" s="381"/>
      <c r="I3" s="381"/>
      <c r="J3" s="381"/>
      <c r="K3" s="381"/>
      <c r="L3" s="381"/>
      <c r="M3" s="381"/>
      <c r="N3" s="382"/>
      <c r="O3" s="380" t="s">
        <v>297</v>
      </c>
      <c r="P3" s="381"/>
      <c r="Q3" s="381"/>
      <c r="R3" s="381"/>
      <c r="S3" s="381"/>
      <c r="T3" s="381"/>
      <c r="U3" s="381"/>
      <c r="V3" s="382"/>
      <c r="W3" s="383" t="s">
        <v>76</v>
      </c>
      <c r="X3" s="383"/>
      <c r="Y3" s="383"/>
      <c r="Z3" s="383"/>
      <c r="AA3" s="384"/>
      <c r="AB3" s="385" t="s">
        <v>298</v>
      </c>
      <c r="AC3" s="383"/>
      <c r="AD3" s="383"/>
      <c r="AE3" s="383"/>
      <c r="AF3" s="384"/>
      <c r="AG3" s="385" t="s">
        <v>77</v>
      </c>
      <c r="AH3" s="383"/>
      <c r="AI3" s="383"/>
      <c r="AJ3" s="383"/>
      <c r="AK3" s="384"/>
      <c r="AL3" s="385" t="s">
        <v>299</v>
      </c>
      <c r="AM3" s="383"/>
      <c r="AN3" s="383"/>
      <c r="AO3" s="383"/>
      <c r="AP3" s="384"/>
      <c r="AQ3" s="385" t="s">
        <v>78</v>
      </c>
      <c r="AR3" s="383"/>
      <c r="AS3" s="383"/>
      <c r="AT3" s="383"/>
      <c r="AU3" s="384"/>
      <c r="AV3" s="385" t="s">
        <v>79</v>
      </c>
      <c r="AW3" s="383"/>
      <c r="AX3" s="383"/>
      <c r="AY3" s="383"/>
      <c r="AZ3" s="383"/>
      <c r="BA3" s="386" t="s">
        <v>80</v>
      </c>
      <c r="BB3" s="386"/>
      <c r="BC3" s="386"/>
      <c r="BD3" s="386"/>
      <c r="BE3" s="386"/>
      <c r="BF3" s="386"/>
    </row>
    <row r="4" spans="1:230" ht="22.5">
      <c r="A4" s="245" t="s">
        <v>300</v>
      </c>
      <c r="B4" s="246" t="s">
        <v>84</v>
      </c>
      <c r="C4" s="247" t="s">
        <v>81</v>
      </c>
      <c r="D4" s="247" t="s">
        <v>82</v>
      </c>
      <c r="E4" s="247" t="s">
        <v>83</v>
      </c>
      <c r="F4" s="248" t="s">
        <v>46</v>
      </c>
      <c r="G4" s="246" t="s">
        <v>84</v>
      </c>
      <c r="H4" s="247" t="s">
        <v>81</v>
      </c>
      <c r="I4" s="247" t="s">
        <v>82</v>
      </c>
      <c r="J4" s="247" t="s">
        <v>83</v>
      </c>
      <c r="K4" s="247" t="s">
        <v>46</v>
      </c>
      <c r="L4" s="269" t="s">
        <v>111</v>
      </c>
      <c r="M4" s="269" t="s">
        <v>112</v>
      </c>
      <c r="N4" s="270" t="s">
        <v>113</v>
      </c>
      <c r="O4" s="246" t="s">
        <v>84</v>
      </c>
      <c r="P4" s="247" t="s">
        <v>81</v>
      </c>
      <c r="Q4" s="247" t="s">
        <v>82</v>
      </c>
      <c r="R4" s="247" t="s">
        <v>83</v>
      </c>
      <c r="S4" s="247" t="s">
        <v>46</v>
      </c>
      <c r="T4" s="269" t="s">
        <v>111</v>
      </c>
      <c r="U4" s="263" t="s">
        <v>112</v>
      </c>
      <c r="V4" s="249" t="s">
        <v>113</v>
      </c>
      <c r="W4" s="262" t="s">
        <v>84</v>
      </c>
      <c r="X4" s="247" t="s">
        <v>81</v>
      </c>
      <c r="Y4" s="247" t="s">
        <v>82</v>
      </c>
      <c r="Z4" s="247" t="s">
        <v>83</v>
      </c>
      <c r="AA4" s="247" t="s">
        <v>46</v>
      </c>
      <c r="AB4" s="247" t="s">
        <v>84</v>
      </c>
      <c r="AC4" s="247" t="s">
        <v>81</v>
      </c>
      <c r="AD4" s="247" t="s">
        <v>82</v>
      </c>
      <c r="AE4" s="247" t="s">
        <v>83</v>
      </c>
      <c r="AF4" s="247" t="s">
        <v>46</v>
      </c>
      <c r="AG4" s="247" t="s">
        <v>84</v>
      </c>
      <c r="AH4" s="247" t="s">
        <v>81</v>
      </c>
      <c r="AI4" s="247" t="s">
        <v>82</v>
      </c>
      <c r="AJ4" s="247" t="s">
        <v>83</v>
      </c>
      <c r="AK4" s="247" t="s">
        <v>46</v>
      </c>
      <c r="AL4" s="247" t="s">
        <v>84</v>
      </c>
      <c r="AM4" s="247" t="s">
        <v>81</v>
      </c>
      <c r="AN4" s="247" t="s">
        <v>82</v>
      </c>
      <c r="AO4" s="247" t="s">
        <v>83</v>
      </c>
      <c r="AP4" s="247" t="s">
        <v>46</v>
      </c>
      <c r="AQ4" s="247" t="s">
        <v>84</v>
      </c>
      <c r="AR4" s="247" t="s">
        <v>81</v>
      </c>
      <c r="AS4" s="247" t="s">
        <v>82</v>
      </c>
      <c r="AT4" s="247" t="s">
        <v>83</v>
      </c>
      <c r="AU4" s="247" t="s">
        <v>46</v>
      </c>
      <c r="AV4" s="247" t="s">
        <v>84</v>
      </c>
      <c r="AW4" s="247" t="s">
        <v>81</v>
      </c>
      <c r="AX4" s="247" t="s">
        <v>82</v>
      </c>
      <c r="AY4" s="247" t="s">
        <v>83</v>
      </c>
      <c r="AZ4" s="248" t="s">
        <v>46</v>
      </c>
      <c r="BA4" s="247" t="s">
        <v>84</v>
      </c>
      <c r="BB4" s="247" t="s">
        <v>81</v>
      </c>
      <c r="BC4" s="247" t="s">
        <v>82</v>
      </c>
      <c r="BD4" s="247" t="s">
        <v>83</v>
      </c>
      <c r="BE4" s="247" t="s">
        <v>46</v>
      </c>
      <c r="BF4" s="247" t="s">
        <v>301</v>
      </c>
      <c r="BG4" s="271"/>
      <c r="BH4" s="271"/>
      <c r="BI4" s="271"/>
      <c r="BJ4" s="271"/>
      <c r="BK4" s="271"/>
      <c r="BL4" s="271"/>
      <c r="BM4" s="271"/>
      <c r="BN4" s="271"/>
      <c r="BO4" s="271"/>
      <c r="BP4" s="271"/>
      <c r="BQ4" s="271"/>
      <c r="BR4" s="271"/>
      <c r="BS4" s="271"/>
      <c r="BT4" s="271"/>
      <c r="BU4" s="271"/>
      <c r="BV4" s="271"/>
      <c r="BW4" s="271"/>
      <c r="BX4" s="271"/>
      <c r="BY4" s="271"/>
      <c r="BZ4" s="271"/>
      <c r="CA4" s="271"/>
      <c r="CB4" s="271"/>
      <c r="CC4" s="271"/>
      <c r="CD4" s="271"/>
      <c r="CE4" s="271"/>
      <c r="CF4" s="271"/>
      <c r="CG4" s="271"/>
      <c r="CH4" s="271"/>
      <c r="CI4" s="271"/>
      <c r="CJ4" s="271"/>
      <c r="CK4" s="271"/>
      <c r="CL4" s="271"/>
      <c r="CM4" s="271"/>
      <c r="CN4" s="271"/>
      <c r="CO4" s="271"/>
      <c r="CP4" s="271"/>
      <c r="CQ4" s="271"/>
      <c r="CR4" s="271"/>
      <c r="CS4" s="271"/>
      <c r="CT4" s="271"/>
      <c r="CU4" s="271"/>
      <c r="CV4" s="271"/>
      <c r="CW4" s="271"/>
      <c r="CX4" s="271"/>
      <c r="CY4" s="271"/>
      <c r="CZ4" s="271"/>
      <c r="DA4" s="271"/>
      <c r="DB4" s="271"/>
      <c r="DC4" s="271"/>
      <c r="DD4" s="271"/>
      <c r="DE4" s="271"/>
      <c r="DF4" s="271"/>
      <c r="DG4" s="271"/>
      <c r="DH4" s="271"/>
      <c r="DI4" s="271"/>
      <c r="DJ4" s="271"/>
      <c r="DK4" s="271"/>
      <c r="DL4" s="271"/>
      <c r="DM4" s="271"/>
      <c r="DN4" s="271"/>
      <c r="DO4" s="271"/>
      <c r="DP4" s="271"/>
      <c r="DQ4" s="271"/>
      <c r="DR4" s="271"/>
      <c r="DS4" s="271"/>
      <c r="DT4" s="271"/>
      <c r="DU4" s="271"/>
      <c r="DV4" s="271"/>
      <c r="DW4" s="271"/>
      <c r="DX4" s="271"/>
      <c r="DY4" s="271"/>
      <c r="DZ4" s="271"/>
      <c r="EA4" s="271"/>
      <c r="EB4" s="271"/>
      <c r="EC4" s="271"/>
      <c r="ED4" s="271"/>
      <c r="EE4" s="271"/>
      <c r="EF4" s="271"/>
      <c r="EG4" s="271"/>
      <c r="EH4" s="271"/>
      <c r="EI4" s="271"/>
      <c r="EJ4" s="271"/>
      <c r="EK4" s="271"/>
      <c r="EL4" s="271"/>
      <c r="EM4" s="271"/>
      <c r="EN4" s="271"/>
      <c r="EO4" s="271"/>
      <c r="EP4" s="271"/>
      <c r="EQ4" s="271"/>
      <c r="ER4" s="271"/>
      <c r="ES4" s="271"/>
      <c r="ET4" s="271"/>
      <c r="EU4" s="271"/>
      <c r="EV4" s="271"/>
      <c r="EW4" s="271"/>
      <c r="EX4" s="271"/>
      <c r="EY4" s="271"/>
      <c r="EZ4" s="271"/>
      <c r="FA4" s="271"/>
      <c r="FB4" s="271"/>
      <c r="FC4" s="271"/>
      <c r="FD4" s="271"/>
      <c r="FE4" s="271"/>
      <c r="FF4" s="271"/>
      <c r="FG4" s="271"/>
      <c r="FH4" s="271"/>
      <c r="FI4" s="271"/>
      <c r="FJ4" s="271"/>
      <c r="FK4" s="271"/>
      <c r="FL4" s="271"/>
      <c r="FM4" s="271"/>
      <c r="FN4" s="271"/>
      <c r="FO4" s="271"/>
      <c r="FP4" s="271"/>
      <c r="FQ4" s="271"/>
      <c r="FR4" s="271"/>
      <c r="FS4" s="271"/>
      <c r="FT4" s="271"/>
      <c r="FU4" s="271"/>
      <c r="FV4" s="271"/>
      <c r="FW4" s="271"/>
      <c r="FX4" s="271"/>
      <c r="FY4" s="271"/>
      <c r="FZ4" s="271"/>
      <c r="GA4" s="271"/>
      <c r="GB4" s="271"/>
      <c r="GC4" s="271"/>
      <c r="GD4" s="271"/>
      <c r="GE4" s="271"/>
      <c r="GF4" s="271"/>
      <c r="GG4" s="271"/>
      <c r="GH4" s="271"/>
      <c r="GI4" s="271"/>
      <c r="GJ4" s="271"/>
      <c r="GK4" s="271"/>
      <c r="GL4" s="271"/>
      <c r="GM4" s="271"/>
      <c r="GN4" s="271"/>
      <c r="GO4" s="271"/>
      <c r="GP4" s="271"/>
      <c r="GQ4" s="271"/>
      <c r="GR4" s="271"/>
      <c r="GS4" s="271"/>
      <c r="GT4" s="271"/>
      <c r="GU4" s="271"/>
      <c r="GV4" s="271"/>
      <c r="GW4" s="271"/>
      <c r="GX4" s="271"/>
      <c r="GY4" s="271"/>
      <c r="GZ4" s="271"/>
      <c r="HA4" s="271"/>
      <c r="HB4" s="271"/>
      <c r="HC4" s="271"/>
      <c r="HD4" s="271"/>
      <c r="HE4" s="271"/>
      <c r="HF4" s="271"/>
      <c r="HG4" s="271"/>
      <c r="HH4" s="271"/>
      <c r="HI4" s="271"/>
      <c r="HJ4" s="271"/>
      <c r="HK4" s="271"/>
      <c r="HL4" s="271"/>
      <c r="HM4" s="271"/>
      <c r="HN4" s="271"/>
      <c r="HO4" s="271"/>
      <c r="HP4" s="271"/>
      <c r="HQ4" s="271"/>
      <c r="HR4" s="271"/>
      <c r="HS4" s="271"/>
      <c r="HT4" s="271"/>
      <c r="HU4" s="271"/>
      <c r="HV4" s="271"/>
    </row>
    <row r="5" spans="1:230">
      <c r="A5" s="245" t="s">
        <v>9</v>
      </c>
      <c r="B5" s="251">
        <v>839.71078299999999</v>
      </c>
      <c r="C5" s="251">
        <v>754.105366</v>
      </c>
      <c r="D5" s="251">
        <v>610.64141700000005</v>
      </c>
      <c r="E5" s="251">
        <v>177.83494899999999</v>
      </c>
      <c r="F5" s="251">
        <v>2382.2925150000001</v>
      </c>
      <c r="G5" s="251">
        <v>832.78657099999998</v>
      </c>
      <c r="H5" s="251">
        <v>754.105366</v>
      </c>
      <c r="I5" s="251">
        <v>610.64141700000005</v>
      </c>
      <c r="J5" s="251">
        <v>177.83494899999999</v>
      </c>
      <c r="K5" s="251">
        <v>2375.3683030000002</v>
      </c>
      <c r="L5" s="251">
        <v>0.99709346692045497</v>
      </c>
      <c r="M5" s="251">
        <v>205.99992599999999</v>
      </c>
      <c r="N5" s="251">
        <v>2169.3683769999998</v>
      </c>
      <c r="O5" s="251">
        <v>6.9242119999999998</v>
      </c>
      <c r="P5" s="251">
        <v>0</v>
      </c>
      <c r="Q5" s="251">
        <v>0</v>
      </c>
      <c r="R5" s="251">
        <v>0</v>
      </c>
      <c r="S5" s="251">
        <v>6.9242119999999998</v>
      </c>
      <c r="T5" s="251">
        <v>2.9065330795450201E-3</v>
      </c>
      <c r="U5" s="251">
        <v>0</v>
      </c>
      <c r="V5" s="251">
        <v>6.9242119999999998</v>
      </c>
      <c r="W5" s="251">
        <v>832.36756700000001</v>
      </c>
      <c r="X5" s="251">
        <v>381.26702299999999</v>
      </c>
      <c r="Y5" s="251">
        <v>24.248735</v>
      </c>
      <c r="Z5" s="251">
        <v>23.180758999999998</v>
      </c>
      <c r="AA5" s="251">
        <v>1261.0640840000001</v>
      </c>
      <c r="AB5" s="251">
        <v>4.6718099999999998</v>
      </c>
      <c r="AC5" s="251">
        <v>319.54570899999999</v>
      </c>
      <c r="AD5" s="251">
        <v>115.15984400000001</v>
      </c>
      <c r="AE5" s="251">
        <v>26.255141999999999</v>
      </c>
      <c r="AF5" s="251">
        <v>465.63250499999998</v>
      </c>
      <c r="AG5" s="251">
        <v>0.845526</v>
      </c>
      <c r="AH5" s="251">
        <v>43.587443</v>
      </c>
      <c r="AI5" s="251">
        <v>288.15907099999998</v>
      </c>
      <c r="AJ5" s="251">
        <v>57.331892000000003</v>
      </c>
      <c r="AK5" s="251">
        <v>389.92393199999998</v>
      </c>
      <c r="AL5" s="251">
        <v>0.86572300000000002</v>
      </c>
      <c r="AM5" s="251">
        <v>5.7951610000000002</v>
      </c>
      <c r="AN5" s="251">
        <v>142.41426899999999</v>
      </c>
      <c r="AO5" s="251">
        <v>61.323723000000001</v>
      </c>
      <c r="AP5" s="251">
        <v>210.398876</v>
      </c>
      <c r="AQ5" s="251">
        <v>0</v>
      </c>
      <c r="AR5" s="251">
        <v>0</v>
      </c>
      <c r="AS5" s="251">
        <v>0</v>
      </c>
      <c r="AT5" s="251">
        <v>0</v>
      </c>
      <c r="AU5" s="251">
        <v>0</v>
      </c>
      <c r="AV5" s="251">
        <v>0.29041699999999998</v>
      </c>
      <c r="AW5" s="251">
        <v>0.256494</v>
      </c>
      <c r="AX5" s="251">
        <v>0.97689400000000004</v>
      </c>
      <c r="AY5" s="251">
        <v>0.24620900000000001</v>
      </c>
      <c r="AZ5" s="251">
        <v>1.770014</v>
      </c>
      <c r="BA5" s="251">
        <v>0</v>
      </c>
      <c r="BB5" s="251">
        <v>0</v>
      </c>
      <c r="BC5" s="251">
        <v>0</v>
      </c>
      <c r="BD5" s="251">
        <v>0</v>
      </c>
      <c r="BE5" s="251">
        <v>0</v>
      </c>
      <c r="BF5" s="272">
        <f>BE5/F5</f>
        <v>0</v>
      </c>
    </row>
    <row r="6" spans="1:230">
      <c r="A6" s="245" t="s">
        <v>10</v>
      </c>
      <c r="B6" s="251">
        <v>970.95116499999995</v>
      </c>
      <c r="C6" s="251">
        <v>682.15993100000003</v>
      </c>
      <c r="D6" s="251">
        <v>420.92952500000001</v>
      </c>
      <c r="E6" s="251">
        <v>41.724361999999999</v>
      </c>
      <c r="F6" s="251">
        <v>2115.764983</v>
      </c>
      <c r="G6" s="251">
        <v>925.71819400000004</v>
      </c>
      <c r="H6" s="251">
        <v>682.15993100000003</v>
      </c>
      <c r="I6" s="251">
        <v>420.92952500000001</v>
      </c>
      <c r="J6" s="251">
        <v>41.724361999999999</v>
      </c>
      <c r="K6" s="251">
        <v>2070.5320120000001</v>
      </c>
      <c r="L6" s="251">
        <v>0.97862098514558904</v>
      </c>
      <c r="M6" s="251">
        <v>40.758949000000001</v>
      </c>
      <c r="N6" s="251">
        <v>2029.7730630000001</v>
      </c>
      <c r="O6" s="251">
        <v>45.232970999999999</v>
      </c>
      <c r="P6" s="251">
        <v>0</v>
      </c>
      <c r="Q6" s="251">
        <v>0</v>
      </c>
      <c r="R6" s="251">
        <v>0</v>
      </c>
      <c r="S6" s="251">
        <v>45.232970999999999</v>
      </c>
      <c r="T6" s="251">
        <v>2.13790148544112E-2</v>
      </c>
      <c r="U6" s="251">
        <v>0</v>
      </c>
      <c r="V6" s="251">
        <v>45.232970999999999</v>
      </c>
      <c r="W6" s="251">
        <v>952.434485</v>
      </c>
      <c r="X6" s="251">
        <v>472.93566700000002</v>
      </c>
      <c r="Y6" s="251">
        <v>168.06406699999999</v>
      </c>
      <c r="Z6" s="251">
        <v>6.957719</v>
      </c>
      <c r="AA6" s="251">
        <v>1600.391938</v>
      </c>
      <c r="AB6" s="251">
        <v>7.5658459999999996</v>
      </c>
      <c r="AC6" s="251">
        <v>172.40168700000001</v>
      </c>
      <c r="AD6" s="251">
        <v>10.871091</v>
      </c>
      <c r="AE6" s="251">
        <v>1.831213</v>
      </c>
      <c r="AF6" s="251">
        <v>192.669837</v>
      </c>
      <c r="AG6" s="251">
        <v>0.10842</v>
      </c>
      <c r="AH6" s="251">
        <v>26.777927999999999</v>
      </c>
      <c r="AI6" s="251">
        <v>98.867655999999997</v>
      </c>
      <c r="AJ6" s="251">
        <v>7.3428649999999998</v>
      </c>
      <c r="AK6" s="251">
        <v>133.096869</v>
      </c>
      <c r="AL6" s="251">
        <v>10.204786</v>
      </c>
      <c r="AM6" s="251">
        <v>7.5473790000000003</v>
      </c>
      <c r="AN6" s="251">
        <v>119.90070900000001</v>
      </c>
      <c r="AO6" s="251">
        <v>22.814917000000001</v>
      </c>
      <c r="AP6" s="251">
        <v>160.46779100000001</v>
      </c>
      <c r="AQ6" s="251">
        <v>0</v>
      </c>
      <c r="AR6" s="251">
        <v>0</v>
      </c>
      <c r="AS6" s="251">
        <v>0</v>
      </c>
      <c r="AT6" s="251">
        <v>0</v>
      </c>
      <c r="AU6" s="251">
        <v>0</v>
      </c>
      <c r="AV6" s="251">
        <v>6.0317000000000003E-2</v>
      </c>
      <c r="AW6" s="251">
        <v>9.2331999999999997E-2</v>
      </c>
      <c r="AX6" s="251">
        <v>6.0012000000000003E-2</v>
      </c>
      <c r="AY6" s="251">
        <v>3.1268999999999998E-2</v>
      </c>
      <c r="AZ6" s="251">
        <v>0.24393000000000001</v>
      </c>
      <c r="BA6" s="251">
        <v>85</v>
      </c>
      <c r="BB6" s="251">
        <v>0</v>
      </c>
      <c r="BC6" s="251">
        <v>0</v>
      </c>
      <c r="BD6" s="251">
        <v>0</v>
      </c>
      <c r="BE6" s="251">
        <v>85</v>
      </c>
      <c r="BF6" s="272">
        <f t="shared" ref="BF6:BF24" si="0">BE6/F6</f>
        <v>4.017459438215875E-2</v>
      </c>
    </row>
    <row r="7" spans="1:230">
      <c r="A7" s="245" t="s">
        <v>11</v>
      </c>
      <c r="B7" s="251">
        <v>701.69019600000001</v>
      </c>
      <c r="C7" s="251">
        <v>555.75130300000001</v>
      </c>
      <c r="D7" s="251">
        <v>736.15425500000003</v>
      </c>
      <c r="E7" s="251">
        <v>82.269400000000005</v>
      </c>
      <c r="F7" s="251">
        <v>2075.8651540000001</v>
      </c>
      <c r="G7" s="251">
        <v>655.02724999999998</v>
      </c>
      <c r="H7" s="251">
        <v>555.75130300000001</v>
      </c>
      <c r="I7" s="251">
        <v>736.15425500000003</v>
      </c>
      <c r="J7" s="251">
        <v>82.269400000000005</v>
      </c>
      <c r="K7" s="251">
        <v>2029.2022079999999</v>
      </c>
      <c r="L7" s="251">
        <v>0.97752120559946498</v>
      </c>
      <c r="M7" s="251">
        <v>63.911428999999998</v>
      </c>
      <c r="N7" s="251">
        <v>1965.2907789999999</v>
      </c>
      <c r="O7" s="251">
        <v>46.662945999999998</v>
      </c>
      <c r="P7" s="251">
        <v>0</v>
      </c>
      <c r="Q7" s="251">
        <v>0</v>
      </c>
      <c r="R7" s="251">
        <v>0</v>
      </c>
      <c r="S7" s="251">
        <v>46.662945999999998</v>
      </c>
      <c r="T7" s="251">
        <v>2.2478794400534598E-2</v>
      </c>
      <c r="U7" s="251">
        <v>2.1569999999999999E-2</v>
      </c>
      <c r="V7" s="251">
        <v>46.641376000000001</v>
      </c>
      <c r="W7" s="251">
        <v>693.90067299999998</v>
      </c>
      <c r="X7" s="251">
        <v>353.83761099999998</v>
      </c>
      <c r="Y7" s="251">
        <v>93.624835000000004</v>
      </c>
      <c r="Z7" s="251">
        <v>9.9046280000000007</v>
      </c>
      <c r="AA7" s="251">
        <v>1151.2677470000001</v>
      </c>
      <c r="AB7" s="251">
        <v>5.5108790000000001</v>
      </c>
      <c r="AC7" s="251">
        <v>171.584125</v>
      </c>
      <c r="AD7" s="251">
        <v>73.924531999999999</v>
      </c>
      <c r="AE7" s="251">
        <v>4.6464509999999999</v>
      </c>
      <c r="AF7" s="251">
        <v>255.665987</v>
      </c>
      <c r="AG7" s="251">
        <v>1.0776490000000001</v>
      </c>
      <c r="AH7" s="251">
        <v>25.601534000000001</v>
      </c>
      <c r="AI7" s="251">
        <v>452.14853599999998</v>
      </c>
      <c r="AJ7" s="251">
        <v>12.559146999999999</v>
      </c>
      <c r="AK7" s="251">
        <v>491.386866</v>
      </c>
      <c r="AL7" s="251">
        <v>0.78012099999999995</v>
      </c>
      <c r="AM7" s="251">
        <v>1.7584569999999999</v>
      </c>
      <c r="AN7" s="251">
        <v>63.087864000000003</v>
      </c>
      <c r="AO7" s="251">
        <v>51.256115000000001</v>
      </c>
      <c r="AP7" s="251">
        <v>116.88255700000001</v>
      </c>
      <c r="AQ7" s="251">
        <v>0</v>
      </c>
      <c r="AR7" s="251">
        <v>0</v>
      </c>
      <c r="AS7" s="251">
        <v>0</v>
      </c>
      <c r="AT7" s="251">
        <v>0</v>
      </c>
      <c r="AU7" s="251">
        <v>0</v>
      </c>
      <c r="AV7" s="251">
        <v>0.16664899999999999</v>
      </c>
      <c r="AW7" s="251">
        <v>0.317664</v>
      </c>
      <c r="AX7" s="251">
        <v>0.42933100000000002</v>
      </c>
      <c r="AY7" s="251">
        <v>8.4228999999999998E-2</v>
      </c>
      <c r="AZ7" s="251">
        <v>0.99787300000000001</v>
      </c>
      <c r="BA7" s="251">
        <v>7.5055999999999998E-2</v>
      </c>
      <c r="BB7" s="251">
        <v>0</v>
      </c>
      <c r="BC7" s="251">
        <v>0</v>
      </c>
      <c r="BD7" s="251">
        <v>0</v>
      </c>
      <c r="BE7" s="251">
        <v>7.5055999999999998E-2</v>
      </c>
      <c r="BF7" s="272">
        <f t="shared" si="0"/>
        <v>3.6156491116667202E-5</v>
      </c>
    </row>
    <row r="8" spans="1:230">
      <c r="A8" s="245" t="s">
        <v>12</v>
      </c>
      <c r="B8" s="251">
        <v>810.13947599999995</v>
      </c>
      <c r="C8" s="251">
        <v>499.368989</v>
      </c>
      <c r="D8" s="251">
        <v>321.13387399999999</v>
      </c>
      <c r="E8" s="251">
        <v>120.886753</v>
      </c>
      <c r="F8" s="251">
        <v>1751.529092</v>
      </c>
      <c r="G8" s="251">
        <v>799.06796999999995</v>
      </c>
      <c r="H8" s="251">
        <v>499.368989</v>
      </c>
      <c r="I8" s="251">
        <v>321.13387399999999</v>
      </c>
      <c r="J8" s="251">
        <v>120.886753</v>
      </c>
      <c r="K8" s="251">
        <v>1740.457586</v>
      </c>
      <c r="L8" s="251">
        <v>0.993678948268363</v>
      </c>
      <c r="M8" s="251">
        <v>20.770747</v>
      </c>
      <c r="N8" s="251">
        <v>1719.686839</v>
      </c>
      <c r="O8" s="251">
        <v>11.071505999999999</v>
      </c>
      <c r="P8" s="251">
        <v>0</v>
      </c>
      <c r="Q8" s="251">
        <v>0</v>
      </c>
      <c r="R8" s="251">
        <v>0</v>
      </c>
      <c r="S8" s="251">
        <v>11.071505999999999</v>
      </c>
      <c r="T8" s="251">
        <v>6.3210517316374696E-3</v>
      </c>
      <c r="U8" s="251">
        <v>0</v>
      </c>
      <c r="V8" s="251">
        <v>11.071505999999999</v>
      </c>
      <c r="W8" s="251">
        <v>804.65778599999999</v>
      </c>
      <c r="X8" s="251">
        <v>304.89435700000001</v>
      </c>
      <c r="Y8" s="251">
        <v>65.018174000000002</v>
      </c>
      <c r="Z8" s="251">
        <v>44.669711</v>
      </c>
      <c r="AA8" s="251">
        <v>1219.2400279999999</v>
      </c>
      <c r="AB8" s="251">
        <v>2.055866</v>
      </c>
      <c r="AC8" s="251">
        <v>144.74877000000001</v>
      </c>
      <c r="AD8" s="251">
        <v>14.320224</v>
      </c>
      <c r="AE8" s="251">
        <v>3.5832839999999999</v>
      </c>
      <c r="AF8" s="251">
        <v>164.708144</v>
      </c>
      <c r="AG8" s="251">
        <v>0.2298</v>
      </c>
      <c r="AH8" s="251">
        <v>36.122306999999999</v>
      </c>
      <c r="AI8" s="251">
        <v>141.35928999999999</v>
      </c>
      <c r="AJ8" s="251">
        <v>18.379104999999999</v>
      </c>
      <c r="AK8" s="251">
        <v>196.09050199999999</v>
      </c>
      <c r="AL8" s="251">
        <v>2.6706210000000001</v>
      </c>
      <c r="AM8" s="251">
        <v>10.983663999999999</v>
      </c>
      <c r="AN8" s="251">
        <v>70.987995999999995</v>
      </c>
      <c r="AO8" s="251">
        <v>46.746968000000003</v>
      </c>
      <c r="AP8" s="251">
        <v>131.38924900000001</v>
      </c>
      <c r="AQ8" s="251">
        <v>0</v>
      </c>
      <c r="AR8" s="251">
        <v>0</v>
      </c>
      <c r="AS8" s="251">
        <v>0</v>
      </c>
      <c r="AT8" s="251">
        <v>0</v>
      </c>
      <c r="AU8" s="251">
        <v>0</v>
      </c>
      <c r="AV8" s="251">
        <v>5.3879000000000003E-2</v>
      </c>
      <c r="AW8" s="251">
        <v>4.4103999999999997E-2</v>
      </c>
      <c r="AX8" s="251">
        <v>0.34861599999999998</v>
      </c>
      <c r="AY8" s="251">
        <v>0.143597</v>
      </c>
      <c r="AZ8" s="251">
        <v>0.59019600000000005</v>
      </c>
      <c r="BA8" s="251">
        <v>2.464305</v>
      </c>
      <c r="BB8" s="251">
        <v>0</v>
      </c>
      <c r="BC8" s="251">
        <v>0</v>
      </c>
      <c r="BD8" s="251">
        <v>0</v>
      </c>
      <c r="BE8" s="251">
        <v>2.464305</v>
      </c>
      <c r="BF8" s="272">
        <f t="shared" si="0"/>
        <v>1.4069449438525226E-3</v>
      </c>
    </row>
    <row r="9" spans="1:230">
      <c r="A9" s="245" t="s">
        <v>13</v>
      </c>
      <c r="B9" s="251">
        <v>604.215329</v>
      </c>
      <c r="C9" s="251">
        <v>431.54182800000001</v>
      </c>
      <c r="D9" s="251">
        <v>534.77974099999994</v>
      </c>
      <c r="E9" s="251">
        <v>81.325445999999999</v>
      </c>
      <c r="F9" s="251">
        <v>1651.8623439999999</v>
      </c>
      <c r="G9" s="251">
        <v>552.92817600000001</v>
      </c>
      <c r="H9" s="251">
        <v>431.54182800000001</v>
      </c>
      <c r="I9" s="251">
        <v>534.77962100000002</v>
      </c>
      <c r="J9" s="251">
        <v>81.325445999999999</v>
      </c>
      <c r="K9" s="251">
        <v>1600.575071</v>
      </c>
      <c r="L9" s="251">
        <v>0.96895184808450396</v>
      </c>
      <c r="M9" s="251">
        <v>24.348589</v>
      </c>
      <c r="N9" s="251">
        <v>1576.226482</v>
      </c>
      <c r="O9" s="251">
        <v>51.287153000000004</v>
      </c>
      <c r="P9" s="251">
        <v>0</v>
      </c>
      <c r="Q9" s="251">
        <v>1.2E-4</v>
      </c>
      <c r="R9" s="251">
        <v>0</v>
      </c>
      <c r="S9" s="251">
        <v>51.287272999999999</v>
      </c>
      <c r="T9" s="251">
        <v>3.10481519154964E-2</v>
      </c>
      <c r="U9" s="251">
        <v>1.2E-4</v>
      </c>
      <c r="V9" s="251">
        <v>51.287153000000004</v>
      </c>
      <c r="W9" s="251">
        <v>600.04053699999997</v>
      </c>
      <c r="X9" s="251">
        <v>270.64890200000002</v>
      </c>
      <c r="Y9" s="251">
        <v>231.566303</v>
      </c>
      <c r="Z9" s="251">
        <v>33.801907</v>
      </c>
      <c r="AA9" s="251">
        <v>1136.0576490000001</v>
      </c>
      <c r="AB9" s="251">
        <v>1.9592560000000001</v>
      </c>
      <c r="AC9" s="251">
        <v>105.14598100000001</v>
      </c>
      <c r="AD9" s="251">
        <v>23.397354</v>
      </c>
      <c r="AE9" s="251">
        <v>4.3443709999999998</v>
      </c>
      <c r="AF9" s="251">
        <v>134.84696199999999</v>
      </c>
      <c r="AG9" s="251">
        <v>0.46205600000000002</v>
      </c>
      <c r="AH9" s="251">
        <v>47.339289000000001</v>
      </c>
      <c r="AI9" s="251">
        <v>159.73688100000001</v>
      </c>
      <c r="AJ9" s="251">
        <v>7.5971609999999998</v>
      </c>
      <c r="AK9" s="251">
        <v>215.13538700000001</v>
      </c>
      <c r="AL9" s="251">
        <v>1.188663</v>
      </c>
      <c r="AM9" s="251">
        <v>4.559463</v>
      </c>
      <c r="AN9" s="251">
        <v>82.611022000000006</v>
      </c>
      <c r="AO9" s="251">
        <v>34.024104999999999</v>
      </c>
      <c r="AP9" s="251">
        <v>122.383253</v>
      </c>
      <c r="AQ9" s="251">
        <v>0</v>
      </c>
      <c r="AR9" s="251">
        <v>0</v>
      </c>
      <c r="AS9" s="251">
        <v>1.2E-4</v>
      </c>
      <c r="AT9" s="251">
        <v>0</v>
      </c>
      <c r="AU9" s="251">
        <v>1.2E-4</v>
      </c>
      <c r="AV9" s="251">
        <v>9.9212999999999996E-2</v>
      </c>
      <c r="AW9" s="251">
        <v>0.19411600000000001</v>
      </c>
      <c r="AX9" s="251">
        <v>0.252299</v>
      </c>
      <c r="AY9" s="251">
        <v>1.1389E-2</v>
      </c>
      <c r="AZ9" s="251">
        <v>0.55701699999999998</v>
      </c>
      <c r="BA9" s="251">
        <v>0</v>
      </c>
      <c r="BB9" s="251">
        <v>0</v>
      </c>
      <c r="BC9" s="251">
        <v>0</v>
      </c>
      <c r="BD9" s="251">
        <v>0</v>
      </c>
      <c r="BE9" s="251">
        <v>0</v>
      </c>
      <c r="BF9" s="272">
        <f t="shared" si="0"/>
        <v>0</v>
      </c>
    </row>
    <row r="10" spans="1:230">
      <c r="A10" s="245" t="s">
        <v>14</v>
      </c>
      <c r="B10" s="251">
        <v>140.47031699999999</v>
      </c>
      <c r="C10" s="251">
        <v>226.339114</v>
      </c>
      <c r="D10" s="251">
        <v>71.924137000000002</v>
      </c>
      <c r="E10" s="251">
        <v>9.9146649999999994</v>
      </c>
      <c r="F10" s="251">
        <v>448.648233</v>
      </c>
      <c r="G10" s="251">
        <v>132.815158</v>
      </c>
      <c r="H10" s="251">
        <v>226.339114</v>
      </c>
      <c r="I10" s="251">
        <v>71.924137000000002</v>
      </c>
      <c r="J10" s="251">
        <v>9.9146649999999994</v>
      </c>
      <c r="K10" s="251">
        <v>440.99307399999998</v>
      </c>
      <c r="L10" s="251">
        <v>0.98293728039713502</v>
      </c>
      <c r="M10" s="251">
        <v>11.507597000000001</v>
      </c>
      <c r="N10" s="251">
        <v>429.485477</v>
      </c>
      <c r="O10" s="251">
        <v>7.6551590000000003</v>
      </c>
      <c r="P10" s="251">
        <v>0</v>
      </c>
      <c r="Q10" s="251">
        <v>0</v>
      </c>
      <c r="R10" s="251">
        <v>0</v>
      </c>
      <c r="S10" s="251">
        <v>7.6551590000000003</v>
      </c>
      <c r="T10" s="251">
        <v>1.70627196028653E-2</v>
      </c>
      <c r="U10" s="251">
        <v>0</v>
      </c>
      <c r="V10" s="251">
        <v>7.6551590000000003</v>
      </c>
      <c r="W10" s="251">
        <v>137.93615600000001</v>
      </c>
      <c r="X10" s="251">
        <v>164.804034</v>
      </c>
      <c r="Y10" s="251">
        <v>23.130105</v>
      </c>
      <c r="Z10" s="251">
        <v>3.4315519999999999</v>
      </c>
      <c r="AA10" s="251">
        <v>329.30184700000001</v>
      </c>
      <c r="AB10" s="251">
        <v>2.3324530000000001</v>
      </c>
      <c r="AC10" s="251">
        <v>53.904119999999999</v>
      </c>
      <c r="AD10" s="251">
        <v>2.7977370000000001</v>
      </c>
      <c r="AE10" s="251">
        <v>0.61712299999999998</v>
      </c>
      <c r="AF10" s="251">
        <v>59.651432999999997</v>
      </c>
      <c r="AG10" s="251">
        <v>6.8612000000000006E-2</v>
      </c>
      <c r="AH10" s="251">
        <v>6.002904</v>
      </c>
      <c r="AI10" s="251">
        <v>27.894832000000001</v>
      </c>
      <c r="AJ10" s="251">
        <v>0.81515499999999996</v>
      </c>
      <c r="AK10" s="251">
        <v>34.781503000000001</v>
      </c>
      <c r="AL10" s="251">
        <v>0</v>
      </c>
      <c r="AM10" s="251">
        <v>0.55907399999999996</v>
      </c>
      <c r="AN10" s="251">
        <v>14.059899</v>
      </c>
      <c r="AO10" s="251">
        <v>4.6805000000000003</v>
      </c>
      <c r="AP10" s="251">
        <v>19.299472999999999</v>
      </c>
      <c r="AQ10" s="251">
        <v>0</v>
      </c>
      <c r="AR10" s="251">
        <v>0</v>
      </c>
      <c r="AS10" s="251">
        <v>0</v>
      </c>
      <c r="AT10" s="251">
        <v>0</v>
      </c>
      <c r="AU10" s="251">
        <v>0</v>
      </c>
      <c r="AV10" s="251">
        <v>1.2984000000000001E-2</v>
      </c>
      <c r="AW10" s="251">
        <v>1.5E-3</v>
      </c>
      <c r="AX10" s="251">
        <v>0</v>
      </c>
      <c r="AY10" s="251">
        <v>1.6506E-2</v>
      </c>
      <c r="AZ10" s="251">
        <v>3.099E-2</v>
      </c>
      <c r="BA10" s="251">
        <v>0</v>
      </c>
      <c r="BB10" s="251">
        <v>0</v>
      </c>
      <c r="BC10" s="251">
        <v>0</v>
      </c>
      <c r="BD10" s="251">
        <v>0</v>
      </c>
      <c r="BE10" s="251">
        <v>0</v>
      </c>
      <c r="BF10" s="272">
        <f t="shared" si="0"/>
        <v>0</v>
      </c>
    </row>
    <row r="11" spans="1:230">
      <c r="A11" s="245" t="s">
        <v>15</v>
      </c>
      <c r="B11" s="251">
        <v>964.70301600000005</v>
      </c>
      <c r="C11" s="251">
        <v>616.03639599999997</v>
      </c>
      <c r="D11" s="251">
        <v>1070.696545</v>
      </c>
      <c r="E11" s="251">
        <v>281.84633400000001</v>
      </c>
      <c r="F11" s="251">
        <v>2933.282291</v>
      </c>
      <c r="G11" s="251">
        <v>959.17365099999995</v>
      </c>
      <c r="H11" s="251">
        <v>616.03639599999997</v>
      </c>
      <c r="I11" s="251">
        <v>1070.696545</v>
      </c>
      <c r="J11" s="251">
        <v>281.84633400000001</v>
      </c>
      <c r="K11" s="251">
        <v>2927.7529260000001</v>
      </c>
      <c r="L11" s="251">
        <v>0.99811495640328696</v>
      </c>
      <c r="M11" s="251">
        <v>113.975185</v>
      </c>
      <c r="N11" s="251">
        <v>2813.7777409999999</v>
      </c>
      <c r="O11" s="251">
        <v>5.5293650000000003</v>
      </c>
      <c r="P11" s="251">
        <v>0</v>
      </c>
      <c r="Q11" s="251">
        <v>0</v>
      </c>
      <c r="R11" s="251">
        <v>0</v>
      </c>
      <c r="S11" s="251">
        <v>5.5293650000000003</v>
      </c>
      <c r="T11" s="251">
        <v>1.88504359671259E-3</v>
      </c>
      <c r="U11" s="251">
        <v>9.9200000000000004E-4</v>
      </c>
      <c r="V11" s="251">
        <v>5.5283730000000002</v>
      </c>
      <c r="W11" s="251">
        <v>949.35457799999995</v>
      </c>
      <c r="X11" s="251">
        <v>388.47134899999998</v>
      </c>
      <c r="Y11" s="251">
        <v>111.270337</v>
      </c>
      <c r="Z11" s="251">
        <v>109.368432</v>
      </c>
      <c r="AA11" s="251">
        <v>1558.464696</v>
      </c>
      <c r="AB11" s="251">
        <v>3.5483169999999999</v>
      </c>
      <c r="AC11" s="251">
        <v>137.24068299999999</v>
      </c>
      <c r="AD11" s="251">
        <v>23.173213000000001</v>
      </c>
      <c r="AE11" s="251">
        <v>18.250806999999998</v>
      </c>
      <c r="AF11" s="251">
        <v>182.21302</v>
      </c>
      <c r="AG11" s="251">
        <v>1.430803</v>
      </c>
      <c r="AH11" s="251">
        <v>72.851478999999998</v>
      </c>
      <c r="AI11" s="251">
        <v>336.02413000000001</v>
      </c>
      <c r="AJ11" s="251">
        <v>35.395346000000004</v>
      </c>
      <c r="AK11" s="251">
        <v>445.70175799999998</v>
      </c>
      <c r="AL11" s="251">
        <v>9.3864319999999992</v>
      </c>
      <c r="AM11" s="251">
        <v>12.186737000000001</v>
      </c>
      <c r="AN11" s="251">
        <v>565.24787400000002</v>
      </c>
      <c r="AO11" s="251">
        <v>115.12888</v>
      </c>
      <c r="AP11" s="251">
        <v>701.94992300000001</v>
      </c>
      <c r="AQ11" s="251">
        <v>0</v>
      </c>
      <c r="AR11" s="251">
        <v>0</v>
      </c>
      <c r="AS11" s="251">
        <v>0</v>
      </c>
      <c r="AT11" s="251">
        <v>0</v>
      </c>
      <c r="AU11" s="251">
        <v>0</v>
      </c>
      <c r="AV11" s="251">
        <v>0.125356</v>
      </c>
      <c r="AW11" s="251">
        <v>0.34306300000000001</v>
      </c>
      <c r="AX11" s="251">
        <v>0.61080599999999996</v>
      </c>
      <c r="AY11" s="251">
        <v>0.44513900000000001</v>
      </c>
      <c r="AZ11" s="251">
        <v>1.5243640000000001</v>
      </c>
      <c r="BA11" s="251">
        <v>0</v>
      </c>
      <c r="BB11" s="251">
        <v>0</v>
      </c>
      <c r="BC11" s="251">
        <v>0</v>
      </c>
      <c r="BD11" s="251">
        <v>0</v>
      </c>
      <c r="BE11" s="251">
        <v>0</v>
      </c>
      <c r="BF11" s="272">
        <f t="shared" si="0"/>
        <v>0</v>
      </c>
    </row>
    <row r="12" spans="1:230">
      <c r="A12" s="245" t="s">
        <v>16</v>
      </c>
      <c r="B12" s="251">
        <v>6667.6622129999996</v>
      </c>
      <c r="C12" s="251">
        <v>5031.7205679999997</v>
      </c>
      <c r="D12" s="251">
        <v>6573.9055049999997</v>
      </c>
      <c r="E12" s="251">
        <v>520.33271200000001</v>
      </c>
      <c r="F12" s="251">
        <v>18793.620997999999</v>
      </c>
      <c r="G12" s="251">
        <v>6258.955723</v>
      </c>
      <c r="H12" s="251">
        <v>5031.7205679999997</v>
      </c>
      <c r="I12" s="251">
        <v>6573.9055049999997</v>
      </c>
      <c r="J12" s="251">
        <v>520.33271200000001</v>
      </c>
      <c r="K12" s="251">
        <v>18384.914508000002</v>
      </c>
      <c r="L12" s="251">
        <v>0.97825291411146897</v>
      </c>
      <c r="M12" s="251">
        <v>1075.497206</v>
      </c>
      <c r="N12" s="251">
        <v>17309.417302000002</v>
      </c>
      <c r="O12" s="251">
        <v>408.70648999999997</v>
      </c>
      <c r="P12" s="251">
        <v>0</v>
      </c>
      <c r="Q12" s="251">
        <v>0</v>
      </c>
      <c r="R12" s="251">
        <v>0</v>
      </c>
      <c r="S12" s="251">
        <v>408.70648999999997</v>
      </c>
      <c r="T12" s="251">
        <v>2.17470858885307E-2</v>
      </c>
      <c r="U12" s="251">
        <v>0</v>
      </c>
      <c r="V12" s="251">
        <v>408.70648999999997</v>
      </c>
      <c r="W12" s="251">
        <v>6641.3319179999999</v>
      </c>
      <c r="X12" s="251">
        <v>3931.0294720000002</v>
      </c>
      <c r="Y12" s="251">
        <v>5436.3512890000002</v>
      </c>
      <c r="Z12" s="251">
        <v>304.37530700000002</v>
      </c>
      <c r="AA12" s="251">
        <v>16313.087986</v>
      </c>
      <c r="AB12" s="251">
        <v>20.591916000000001</v>
      </c>
      <c r="AC12" s="251">
        <v>641.26549999999997</v>
      </c>
      <c r="AD12" s="251">
        <v>74.017348999999996</v>
      </c>
      <c r="AE12" s="251">
        <v>19.895154000000002</v>
      </c>
      <c r="AF12" s="251">
        <v>755.76991899999996</v>
      </c>
      <c r="AG12" s="251">
        <v>1.5212810000000001</v>
      </c>
      <c r="AH12" s="251">
        <v>149.065473</v>
      </c>
      <c r="AI12" s="251">
        <v>804.49113699999998</v>
      </c>
      <c r="AJ12" s="251">
        <v>35.153829999999999</v>
      </c>
      <c r="AK12" s="251">
        <v>990.23172099999999</v>
      </c>
      <c r="AL12" s="251">
        <v>2.052756</v>
      </c>
      <c r="AM12" s="251">
        <v>297.56555100000003</v>
      </c>
      <c r="AN12" s="251">
        <v>210.882901</v>
      </c>
      <c r="AO12" s="251">
        <v>154.944233</v>
      </c>
      <c r="AP12" s="251">
        <v>665.44544099999996</v>
      </c>
      <c r="AQ12" s="251">
        <v>0</v>
      </c>
      <c r="AR12" s="251">
        <v>0</v>
      </c>
      <c r="AS12" s="251">
        <v>0</v>
      </c>
      <c r="AT12" s="251">
        <v>0</v>
      </c>
      <c r="AU12" s="251">
        <v>0</v>
      </c>
      <c r="AV12" s="251">
        <v>1.4504710000000001</v>
      </c>
      <c r="AW12" s="251">
        <v>1.7038359999999999</v>
      </c>
      <c r="AX12" s="251">
        <v>1.155829</v>
      </c>
      <c r="AY12" s="251">
        <v>0.23930199999999999</v>
      </c>
      <c r="AZ12" s="251">
        <v>4.5494380000000003</v>
      </c>
      <c r="BA12" s="251">
        <v>0.60740000000000005</v>
      </c>
      <c r="BB12" s="251">
        <v>0</v>
      </c>
      <c r="BC12" s="251">
        <v>0</v>
      </c>
      <c r="BD12" s="251">
        <v>0</v>
      </c>
      <c r="BE12" s="251">
        <v>0.60740000000000005</v>
      </c>
      <c r="BF12" s="272">
        <f t="shared" si="0"/>
        <v>3.2319476915312865E-5</v>
      </c>
    </row>
    <row r="13" spans="1:230">
      <c r="A13" s="245" t="s">
        <v>17</v>
      </c>
      <c r="B13" s="251">
        <v>499.43546300000003</v>
      </c>
      <c r="C13" s="251">
        <v>384.05378100000001</v>
      </c>
      <c r="D13" s="251">
        <v>1073.5652669999999</v>
      </c>
      <c r="E13" s="251">
        <v>196.10027600000001</v>
      </c>
      <c r="F13" s="251">
        <v>2153.1547869999999</v>
      </c>
      <c r="G13" s="251">
        <v>489.35482200000001</v>
      </c>
      <c r="H13" s="251">
        <v>384.05378100000001</v>
      </c>
      <c r="I13" s="251">
        <v>1073.5652669999999</v>
      </c>
      <c r="J13" s="251">
        <v>196.10027600000001</v>
      </c>
      <c r="K13" s="251">
        <v>2143.0741459999999</v>
      </c>
      <c r="L13" s="251">
        <v>0.99531819957354495</v>
      </c>
      <c r="M13" s="251">
        <v>617.03420200000005</v>
      </c>
      <c r="N13" s="251">
        <v>1526.0399440000001</v>
      </c>
      <c r="O13" s="251">
        <v>10.080641</v>
      </c>
      <c r="P13" s="251">
        <v>0</v>
      </c>
      <c r="Q13" s="251">
        <v>0</v>
      </c>
      <c r="R13" s="251">
        <v>0</v>
      </c>
      <c r="S13" s="251">
        <v>10.080641</v>
      </c>
      <c r="T13" s="251">
        <v>4.6818004264548999E-3</v>
      </c>
      <c r="U13" s="251">
        <v>0</v>
      </c>
      <c r="V13" s="251">
        <v>10.080641</v>
      </c>
      <c r="W13" s="251">
        <v>481.96348399999999</v>
      </c>
      <c r="X13" s="251">
        <v>197.471508</v>
      </c>
      <c r="Y13" s="251">
        <v>715.38191600000005</v>
      </c>
      <c r="Z13" s="251">
        <v>99.730337000000006</v>
      </c>
      <c r="AA13" s="251">
        <v>1494.547245</v>
      </c>
      <c r="AB13" s="251">
        <v>8.0534700000000008</v>
      </c>
      <c r="AC13" s="251">
        <v>135.99740600000001</v>
      </c>
      <c r="AD13" s="251">
        <v>22.25085</v>
      </c>
      <c r="AE13" s="251">
        <v>6.6716959999999998</v>
      </c>
      <c r="AF13" s="251">
        <v>172.973422</v>
      </c>
      <c r="AG13" s="251">
        <v>1.0464869999999999</v>
      </c>
      <c r="AH13" s="251">
        <v>39.571173999999999</v>
      </c>
      <c r="AI13" s="251">
        <v>176.20578</v>
      </c>
      <c r="AJ13" s="251">
        <v>8.7763670000000005</v>
      </c>
      <c r="AK13" s="251">
        <v>225.599808</v>
      </c>
      <c r="AL13" s="251">
        <v>7.0931030000000002</v>
      </c>
      <c r="AM13" s="251">
        <v>8.2627129999999998</v>
      </c>
      <c r="AN13" s="251">
        <v>138.081897</v>
      </c>
      <c r="AO13" s="251">
        <v>76.199048000000005</v>
      </c>
      <c r="AP13" s="251">
        <v>229.63676100000001</v>
      </c>
      <c r="AQ13" s="251">
        <v>0</v>
      </c>
      <c r="AR13" s="251">
        <v>0</v>
      </c>
      <c r="AS13" s="251">
        <v>0</v>
      </c>
      <c r="AT13" s="251">
        <v>0</v>
      </c>
      <c r="AU13" s="251">
        <v>0</v>
      </c>
      <c r="AV13" s="251">
        <v>0.116443</v>
      </c>
      <c r="AW13" s="251">
        <v>0.26643099999999997</v>
      </c>
      <c r="AX13" s="251">
        <v>0.36138700000000001</v>
      </c>
      <c r="AY13" s="251">
        <v>7.1262000000000006E-2</v>
      </c>
      <c r="AZ13" s="251">
        <v>0.815523</v>
      </c>
      <c r="BA13" s="251">
        <v>0</v>
      </c>
      <c r="BB13" s="251">
        <v>0</v>
      </c>
      <c r="BC13" s="251">
        <v>0</v>
      </c>
      <c r="BD13" s="251">
        <v>0</v>
      </c>
      <c r="BE13" s="251">
        <v>0</v>
      </c>
      <c r="BF13" s="272">
        <f t="shared" si="0"/>
        <v>0</v>
      </c>
    </row>
    <row r="14" spans="1:230">
      <c r="A14" s="245" t="s">
        <v>18</v>
      </c>
      <c r="B14" s="251">
        <v>649.47559000000001</v>
      </c>
      <c r="C14" s="251">
        <v>521.52358400000003</v>
      </c>
      <c r="D14" s="251">
        <v>451.761504</v>
      </c>
      <c r="E14" s="251">
        <v>272.06298399999997</v>
      </c>
      <c r="F14" s="251">
        <v>1894.823662</v>
      </c>
      <c r="G14" s="251">
        <v>643.69895199999996</v>
      </c>
      <c r="H14" s="251">
        <v>521.52358400000003</v>
      </c>
      <c r="I14" s="251">
        <v>451.761504</v>
      </c>
      <c r="J14" s="251">
        <v>272.06298399999997</v>
      </c>
      <c r="K14" s="251">
        <v>1889.047024</v>
      </c>
      <c r="L14" s="251">
        <v>0.99695135852699701</v>
      </c>
      <c r="M14" s="251">
        <v>16.472290000000001</v>
      </c>
      <c r="N14" s="251">
        <v>1872.574734</v>
      </c>
      <c r="O14" s="251">
        <v>5.7766380000000002</v>
      </c>
      <c r="P14" s="251">
        <v>0</v>
      </c>
      <c r="Q14" s="251">
        <v>0</v>
      </c>
      <c r="R14" s="251">
        <v>0</v>
      </c>
      <c r="S14" s="251">
        <v>5.7766380000000002</v>
      </c>
      <c r="T14" s="251">
        <v>3.04864147300267E-3</v>
      </c>
      <c r="U14" s="251">
        <v>1.1029000000000001E-2</v>
      </c>
      <c r="V14" s="251">
        <v>5.7656090000000004</v>
      </c>
      <c r="W14" s="251">
        <v>642.81255799999997</v>
      </c>
      <c r="X14" s="251">
        <v>345.77269699999999</v>
      </c>
      <c r="Y14" s="251">
        <v>276.97279300000002</v>
      </c>
      <c r="Z14" s="251">
        <v>206.27201600000001</v>
      </c>
      <c r="AA14" s="251">
        <v>1471.830064</v>
      </c>
      <c r="AB14" s="251">
        <v>2.0655510000000001</v>
      </c>
      <c r="AC14" s="251">
        <v>147.09064000000001</v>
      </c>
      <c r="AD14" s="251">
        <v>8.0203869999999995</v>
      </c>
      <c r="AE14" s="251">
        <v>5.2836369999999997</v>
      </c>
      <c r="AF14" s="251">
        <v>162.46021500000001</v>
      </c>
      <c r="AG14" s="251">
        <v>0.301736</v>
      </c>
      <c r="AH14" s="251">
        <v>20.066317999999999</v>
      </c>
      <c r="AI14" s="251">
        <v>94.087908999999996</v>
      </c>
      <c r="AJ14" s="251">
        <v>19.37904</v>
      </c>
      <c r="AK14" s="251">
        <v>133.835003</v>
      </c>
      <c r="AL14" s="251">
        <v>2.9066839999999998</v>
      </c>
      <c r="AM14" s="251">
        <v>5.5844079999999998</v>
      </c>
      <c r="AN14" s="251">
        <v>49.35371</v>
      </c>
      <c r="AO14" s="251">
        <v>35.907867000000003</v>
      </c>
      <c r="AP14" s="251">
        <v>93.752668999999997</v>
      </c>
      <c r="AQ14" s="251">
        <v>0</v>
      </c>
      <c r="AR14" s="251">
        <v>0</v>
      </c>
      <c r="AS14" s="251">
        <v>0</v>
      </c>
      <c r="AT14" s="251">
        <v>0</v>
      </c>
      <c r="AU14" s="251">
        <v>0</v>
      </c>
      <c r="AV14" s="251">
        <v>2.7927E-2</v>
      </c>
      <c r="AW14" s="251">
        <v>0.132519</v>
      </c>
      <c r="AX14" s="251">
        <v>0.34514800000000001</v>
      </c>
      <c r="AY14" s="251">
        <v>0.20549999999999999</v>
      </c>
      <c r="AZ14" s="251">
        <v>0.711094</v>
      </c>
      <c r="BA14" s="251">
        <v>0</v>
      </c>
      <c r="BB14" s="251">
        <v>0</v>
      </c>
      <c r="BC14" s="251">
        <v>0</v>
      </c>
      <c r="BD14" s="251">
        <v>0</v>
      </c>
      <c r="BE14" s="251">
        <v>0</v>
      </c>
      <c r="BF14" s="272">
        <f t="shared" si="0"/>
        <v>0</v>
      </c>
    </row>
    <row r="15" spans="1:230">
      <c r="A15" s="245" t="s">
        <v>19</v>
      </c>
      <c r="B15" s="251">
        <v>173.95277999999999</v>
      </c>
      <c r="C15" s="251">
        <v>175.92041399999999</v>
      </c>
      <c r="D15" s="251">
        <v>130.494789</v>
      </c>
      <c r="E15" s="251">
        <v>11.591749999999999</v>
      </c>
      <c r="F15" s="251">
        <v>491.95973300000003</v>
      </c>
      <c r="G15" s="251">
        <v>170.54851300000001</v>
      </c>
      <c r="H15" s="251">
        <v>175.92041399999999</v>
      </c>
      <c r="I15" s="251">
        <v>130.494789</v>
      </c>
      <c r="J15" s="251">
        <v>11.591749999999999</v>
      </c>
      <c r="K15" s="251">
        <v>488.55546600000002</v>
      </c>
      <c r="L15" s="251">
        <v>0.99308019178878604</v>
      </c>
      <c r="M15" s="251">
        <v>10.920680000000001</v>
      </c>
      <c r="N15" s="251">
        <v>477.63478600000002</v>
      </c>
      <c r="O15" s="251">
        <v>3.4042669999999999</v>
      </c>
      <c r="P15" s="251">
        <v>0</v>
      </c>
      <c r="Q15" s="251">
        <v>0</v>
      </c>
      <c r="R15" s="251">
        <v>0</v>
      </c>
      <c r="S15" s="251">
        <v>3.4042669999999999</v>
      </c>
      <c r="T15" s="251">
        <v>6.9198082112139001E-3</v>
      </c>
      <c r="U15" s="251">
        <v>3.2299999999999998E-3</v>
      </c>
      <c r="V15" s="251">
        <v>3.4010370000000001</v>
      </c>
      <c r="W15" s="251">
        <v>172.94022000000001</v>
      </c>
      <c r="X15" s="251">
        <v>122.492351</v>
      </c>
      <c r="Y15" s="251">
        <v>88.596431999999993</v>
      </c>
      <c r="Z15" s="251">
        <v>4.6488399999999999</v>
      </c>
      <c r="AA15" s="251">
        <v>388.677843</v>
      </c>
      <c r="AB15" s="251">
        <v>0.31572499999999998</v>
      </c>
      <c r="AC15" s="251">
        <v>49.178041</v>
      </c>
      <c r="AD15" s="251">
        <v>3.9911989999999999</v>
      </c>
      <c r="AE15" s="251">
        <v>0.42045700000000003</v>
      </c>
      <c r="AF15" s="251">
        <v>53.905422000000002</v>
      </c>
      <c r="AG15" s="251">
        <v>8.0573000000000006E-2</v>
      </c>
      <c r="AH15" s="251">
        <v>3.1016710000000001</v>
      </c>
      <c r="AI15" s="251">
        <v>24.140018000000001</v>
      </c>
      <c r="AJ15" s="251">
        <v>1.363173</v>
      </c>
      <c r="AK15" s="251">
        <v>28.685434999999998</v>
      </c>
      <c r="AL15" s="251">
        <v>0.52682899999999999</v>
      </c>
      <c r="AM15" s="251">
        <v>0.85335799999999995</v>
      </c>
      <c r="AN15" s="251">
        <v>11.158955000000001</v>
      </c>
      <c r="AO15" s="251">
        <v>5.0134299999999996</v>
      </c>
      <c r="AP15" s="251">
        <v>17.552572000000001</v>
      </c>
      <c r="AQ15" s="251">
        <v>0</v>
      </c>
      <c r="AR15" s="251">
        <v>0</v>
      </c>
      <c r="AS15" s="251">
        <v>0</v>
      </c>
      <c r="AT15" s="251">
        <v>0</v>
      </c>
      <c r="AU15" s="251">
        <v>0</v>
      </c>
      <c r="AV15" s="251">
        <v>0</v>
      </c>
      <c r="AW15" s="251">
        <v>0</v>
      </c>
      <c r="AX15" s="251">
        <v>0</v>
      </c>
      <c r="AY15" s="251">
        <v>0</v>
      </c>
      <c r="AZ15" s="251">
        <v>0</v>
      </c>
      <c r="BA15" s="251">
        <v>0</v>
      </c>
      <c r="BB15" s="251">
        <v>0</v>
      </c>
      <c r="BC15" s="251">
        <v>0</v>
      </c>
      <c r="BD15" s="251">
        <v>0</v>
      </c>
      <c r="BE15" s="251">
        <v>0</v>
      </c>
      <c r="BF15" s="272">
        <f t="shared" si="0"/>
        <v>0</v>
      </c>
    </row>
    <row r="16" spans="1:230">
      <c r="A16" s="245" t="s">
        <v>20</v>
      </c>
      <c r="B16" s="251">
        <v>592.98916399999996</v>
      </c>
      <c r="C16" s="251">
        <v>613.24966099999995</v>
      </c>
      <c r="D16" s="251">
        <v>598.52455999999995</v>
      </c>
      <c r="E16" s="251">
        <v>92.659608000000006</v>
      </c>
      <c r="F16" s="251">
        <v>1897.4229929999999</v>
      </c>
      <c r="G16" s="251">
        <v>577.80304100000001</v>
      </c>
      <c r="H16" s="251">
        <v>613.24966099999995</v>
      </c>
      <c r="I16" s="251">
        <v>598.52455999999995</v>
      </c>
      <c r="J16" s="251">
        <v>92.659608000000006</v>
      </c>
      <c r="K16" s="251">
        <v>1882.23687</v>
      </c>
      <c r="L16" s="251">
        <v>0.99199644831119604</v>
      </c>
      <c r="M16" s="251">
        <v>25.67906</v>
      </c>
      <c r="N16" s="251">
        <v>1856.55781</v>
      </c>
      <c r="O16" s="251">
        <v>15.186123</v>
      </c>
      <c r="P16" s="251">
        <v>0</v>
      </c>
      <c r="Q16" s="251">
        <v>0</v>
      </c>
      <c r="R16" s="251">
        <v>0</v>
      </c>
      <c r="S16" s="251">
        <v>15.186123</v>
      </c>
      <c r="T16" s="251">
        <v>8.0035516888036402E-3</v>
      </c>
      <c r="U16" s="251">
        <v>0</v>
      </c>
      <c r="V16" s="251">
        <v>15.186123</v>
      </c>
      <c r="W16" s="251">
        <v>588.74932999999999</v>
      </c>
      <c r="X16" s="251">
        <v>420.24741399999999</v>
      </c>
      <c r="Y16" s="251">
        <v>269.58575000000002</v>
      </c>
      <c r="Z16" s="251">
        <v>41.073287000000001</v>
      </c>
      <c r="AA16" s="251">
        <v>1319.6557809999999</v>
      </c>
      <c r="AB16" s="251">
        <v>3.1241810000000001</v>
      </c>
      <c r="AC16" s="251">
        <v>156.66790900000001</v>
      </c>
      <c r="AD16" s="251">
        <v>12.355876</v>
      </c>
      <c r="AE16" s="251">
        <v>4.5551919999999999</v>
      </c>
      <c r="AF16" s="251">
        <v>176.703158</v>
      </c>
      <c r="AG16" s="251">
        <v>7.0304000000000005E-2</v>
      </c>
      <c r="AH16" s="251">
        <v>30.553381999999999</v>
      </c>
      <c r="AI16" s="251">
        <v>192.644835</v>
      </c>
      <c r="AJ16" s="251">
        <v>11.396687</v>
      </c>
      <c r="AK16" s="251">
        <v>234.66520800000001</v>
      </c>
      <c r="AL16" s="251">
        <v>0.13991400000000001</v>
      </c>
      <c r="AM16" s="251">
        <v>1.1202970000000001</v>
      </c>
      <c r="AN16" s="251">
        <v>95.686199999999999</v>
      </c>
      <c r="AO16" s="251">
        <v>28.779067000000001</v>
      </c>
      <c r="AP16" s="251">
        <v>125.725478</v>
      </c>
      <c r="AQ16" s="251">
        <v>0</v>
      </c>
      <c r="AR16" s="251">
        <v>0</v>
      </c>
      <c r="AS16" s="251">
        <v>0</v>
      </c>
      <c r="AT16" s="251">
        <v>0</v>
      </c>
      <c r="AU16" s="251">
        <v>0</v>
      </c>
      <c r="AV16" s="251">
        <v>2.4299000000000001E-2</v>
      </c>
      <c r="AW16" s="251">
        <v>7.3543999999999998E-2</v>
      </c>
      <c r="AX16" s="251">
        <v>0.25134899999999999</v>
      </c>
      <c r="AY16" s="251">
        <v>0.13942399999999999</v>
      </c>
      <c r="AZ16" s="251">
        <v>0.48861599999999999</v>
      </c>
      <c r="BA16" s="251">
        <v>0</v>
      </c>
      <c r="BB16" s="251">
        <v>0</v>
      </c>
      <c r="BC16" s="251">
        <v>0</v>
      </c>
      <c r="BD16" s="251">
        <v>0</v>
      </c>
      <c r="BE16" s="251">
        <v>0</v>
      </c>
      <c r="BF16" s="272">
        <f t="shared" si="0"/>
        <v>0</v>
      </c>
    </row>
    <row r="17" spans="1:230">
      <c r="A17" s="245" t="s">
        <v>21</v>
      </c>
      <c r="B17" s="251">
        <v>1684.3798859999999</v>
      </c>
      <c r="C17" s="251">
        <v>2990.8203520000002</v>
      </c>
      <c r="D17" s="251">
        <v>768.58662200000003</v>
      </c>
      <c r="E17" s="251">
        <v>122.29075400000001</v>
      </c>
      <c r="F17" s="251">
        <v>5566.0776139999998</v>
      </c>
      <c r="G17" s="251">
        <v>1564.19613</v>
      </c>
      <c r="H17" s="251">
        <v>2990.8203520000002</v>
      </c>
      <c r="I17" s="251">
        <v>768.58662200000003</v>
      </c>
      <c r="J17" s="251">
        <v>122.29075400000001</v>
      </c>
      <c r="K17" s="251">
        <v>5445.8938580000004</v>
      </c>
      <c r="L17" s="251">
        <v>0.978407818874514</v>
      </c>
      <c r="M17" s="251">
        <v>60.697887999999999</v>
      </c>
      <c r="N17" s="251">
        <v>5385.1959699999998</v>
      </c>
      <c r="O17" s="251">
        <v>120.183756</v>
      </c>
      <c r="P17" s="251">
        <v>0</v>
      </c>
      <c r="Q17" s="251">
        <v>0</v>
      </c>
      <c r="R17" s="251">
        <v>0</v>
      </c>
      <c r="S17" s="251">
        <v>120.183756</v>
      </c>
      <c r="T17" s="251">
        <v>2.1592181125485801E-2</v>
      </c>
      <c r="U17" s="251">
        <v>0</v>
      </c>
      <c r="V17" s="251">
        <v>120.183756</v>
      </c>
      <c r="W17" s="251">
        <v>1672.6467829999999</v>
      </c>
      <c r="X17" s="251">
        <v>2006.4527399999999</v>
      </c>
      <c r="Y17" s="251">
        <v>153.25615999999999</v>
      </c>
      <c r="Z17" s="251">
        <v>42.516786000000003</v>
      </c>
      <c r="AA17" s="251">
        <v>3874.8724689999999</v>
      </c>
      <c r="AB17" s="251">
        <v>5.3989240000000001</v>
      </c>
      <c r="AC17" s="251">
        <v>727.85453700000005</v>
      </c>
      <c r="AD17" s="251">
        <v>28.923918</v>
      </c>
      <c r="AE17" s="251">
        <v>7.212567</v>
      </c>
      <c r="AF17" s="251">
        <v>769.38994600000001</v>
      </c>
      <c r="AG17" s="251">
        <v>0.312197</v>
      </c>
      <c r="AH17" s="251">
        <v>217.74100000000001</v>
      </c>
      <c r="AI17" s="251">
        <v>407.27300000000002</v>
      </c>
      <c r="AJ17" s="251">
        <v>15.915794</v>
      </c>
      <c r="AK17" s="251">
        <v>641.24199099999998</v>
      </c>
      <c r="AL17" s="251">
        <v>5.6151080000000002</v>
      </c>
      <c r="AM17" s="251">
        <v>9.9744449999999993</v>
      </c>
      <c r="AN17" s="251">
        <v>139.35376099999999</v>
      </c>
      <c r="AO17" s="251">
        <v>50.603318000000002</v>
      </c>
      <c r="AP17" s="251">
        <v>205.54663199999999</v>
      </c>
      <c r="AQ17" s="251">
        <v>0</v>
      </c>
      <c r="AR17" s="251">
        <v>0</v>
      </c>
      <c r="AS17" s="251">
        <v>0</v>
      </c>
      <c r="AT17" s="251">
        <v>0</v>
      </c>
      <c r="AU17" s="251">
        <v>0</v>
      </c>
      <c r="AV17" s="251">
        <v>3.7391000000000001E-2</v>
      </c>
      <c r="AW17" s="251">
        <v>6.2306E-2</v>
      </c>
      <c r="AX17" s="251">
        <v>0.254606</v>
      </c>
      <c r="AY17" s="251">
        <v>2.8999999999999998E-3</v>
      </c>
      <c r="AZ17" s="251">
        <v>0.35720299999999999</v>
      </c>
      <c r="BA17" s="251">
        <v>0</v>
      </c>
      <c r="BB17" s="251">
        <v>0</v>
      </c>
      <c r="BC17" s="251">
        <v>0</v>
      </c>
      <c r="BD17" s="251">
        <v>0</v>
      </c>
      <c r="BE17" s="251">
        <v>0</v>
      </c>
      <c r="BF17" s="272">
        <f t="shared" si="0"/>
        <v>0</v>
      </c>
    </row>
    <row r="18" spans="1:230">
      <c r="A18" s="245" t="s">
        <v>22</v>
      </c>
      <c r="B18" s="251">
        <v>946.93265399999996</v>
      </c>
      <c r="C18" s="251">
        <v>952.79375200000004</v>
      </c>
      <c r="D18" s="251">
        <v>609.57624399999997</v>
      </c>
      <c r="E18" s="251">
        <v>186.37597500000001</v>
      </c>
      <c r="F18" s="251">
        <v>2695.678625</v>
      </c>
      <c r="G18" s="251">
        <v>926.74036000000001</v>
      </c>
      <c r="H18" s="251">
        <v>952.79375200000004</v>
      </c>
      <c r="I18" s="251">
        <v>609.57624399999997</v>
      </c>
      <c r="J18" s="251">
        <v>186.37597500000001</v>
      </c>
      <c r="K18" s="251">
        <v>2675.4863310000001</v>
      </c>
      <c r="L18" s="251">
        <v>0.99250938379199405</v>
      </c>
      <c r="M18" s="251">
        <v>31.931958999999999</v>
      </c>
      <c r="N18" s="251">
        <v>2643.5543720000001</v>
      </c>
      <c r="O18" s="251">
        <v>20.192294</v>
      </c>
      <c r="P18" s="251">
        <v>0</v>
      </c>
      <c r="Q18" s="251">
        <v>0</v>
      </c>
      <c r="R18" s="251">
        <v>0</v>
      </c>
      <c r="S18" s="251">
        <v>20.192294</v>
      </c>
      <c r="T18" s="251">
        <v>7.4906162080058802E-3</v>
      </c>
      <c r="U18" s="251">
        <v>2.4343E-2</v>
      </c>
      <c r="V18" s="251">
        <v>20.167950999999999</v>
      </c>
      <c r="W18" s="251">
        <v>929.67733699999997</v>
      </c>
      <c r="X18" s="251">
        <v>626.33503399999995</v>
      </c>
      <c r="Y18" s="251">
        <v>186.55123699999999</v>
      </c>
      <c r="Z18" s="251">
        <v>81.204556999999994</v>
      </c>
      <c r="AA18" s="251">
        <v>1823.768165</v>
      </c>
      <c r="AB18" s="251">
        <v>11.641691</v>
      </c>
      <c r="AC18" s="251">
        <v>239.148158</v>
      </c>
      <c r="AD18" s="251">
        <v>19.360157999999998</v>
      </c>
      <c r="AE18" s="251">
        <v>11.209009999999999</v>
      </c>
      <c r="AF18" s="251">
        <v>281.35901699999999</v>
      </c>
      <c r="AG18" s="251">
        <v>1.5031600000000001</v>
      </c>
      <c r="AH18" s="251">
        <v>71.915477999999993</v>
      </c>
      <c r="AI18" s="251">
        <v>279.41826500000002</v>
      </c>
      <c r="AJ18" s="251">
        <v>22.504930999999999</v>
      </c>
      <c r="AK18" s="251">
        <v>375.34183400000001</v>
      </c>
      <c r="AL18" s="251">
        <v>1.765879</v>
      </c>
      <c r="AM18" s="251">
        <v>10.202532</v>
      </c>
      <c r="AN18" s="251">
        <v>94.401999000000004</v>
      </c>
      <c r="AO18" s="251">
        <v>65.032195999999999</v>
      </c>
      <c r="AP18" s="251">
        <v>171.40260599999999</v>
      </c>
      <c r="AQ18" s="251">
        <v>0</v>
      </c>
      <c r="AR18" s="251">
        <v>0</v>
      </c>
      <c r="AS18" s="251">
        <v>0</v>
      </c>
      <c r="AT18" s="251">
        <v>0</v>
      </c>
      <c r="AU18" s="251">
        <v>0</v>
      </c>
      <c r="AV18" s="251">
        <v>0.79257599999999995</v>
      </c>
      <c r="AW18" s="251">
        <v>1.045544</v>
      </c>
      <c r="AX18" s="251">
        <v>1.59823</v>
      </c>
      <c r="AY18" s="251">
        <v>0.27246999999999999</v>
      </c>
      <c r="AZ18" s="251">
        <v>3.7088199999999998</v>
      </c>
      <c r="BA18" s="251">
        <v>4.48177</v>
      </c>
      <c r="BB18" s="251">
        <v>0</v>
      </c>
      <c r="BC18" s="251">
        <v>0</v>
      </c>
      <c r="BD18" s="251">
        <v>0.14154700000000001</v>
      </c>
      <c r="BE18" s="251">
        <v>4.6233170000000001</v>
      </c>
      <c r="BF18" s="272">
        <f t="shared" si="0"/>
        <v>1.7150846384739204E-3</v>
      </c>
    </row>
    <row r="19" spans="1:230">
      <c r="A19" s="245" t="s">
        <v>23</v>
      </c>
      <c r="B19" s="251">
        <v>840.69620599999996</v>
      </c>
      <c r="C19" s="251">
        <v>936.56190800000002</v>
      </c>
      <c r="D19" s="251">
        <v>387.69963300000001</v>
      </c>
      <c r="E19" s="251">
        <v>181.07770199999999</v>
      </c>
      <c r="F19" s="251">
        <v>2346.035449</v>
      </c>
      <c r="G19" s="251">
        <v>658.64726700000006</v>
      </c>
      <c r="H19" s="251">
        <v>936.56190800000002</v>
      </c>
      <c r="I19" s="251">
        <v>387.69963300000001</v>
      </c>
      <c r="J19" s="251">
        <v>181.07770199999999</v>
      </c>
      <c r="K19" s="251">
        <v>2163.9865100000002</v>
      </c>
      <c r="L19" s="251">
        <v>0.92240145430129905</v>
      </c>
      <c r="M19" s="251">
        <v>24.065529000000002</v>
      </c>
      <c r="N19" s="251">
        <v>2139.9209810000002</v>
      </c>
      <c r="O19" s="251">
        <v>182.04893899999999</v>
      </c>
      <c r="P19" s="251">
        <v>0</v>
      </c>
      <c r="Q19" s="251">
        <v>0</v>
      </c>
      <c r="R19" s="251">
        <v>0</v>
      </c>
      <c r="S19" s="251">
        <v>182.04893899999999</v>
      </c>
      <c r="T19" s="251">
        <v>7.7598545698701393E-2</v>
      </c>
      <c r="U19" s="251">
        <v>0</v>
      </c>
      <c r="V19" s="251">
        <v>182.04893899999999</v>
      </c>
      <c r="W19" s="251">
        <v>833.00781099999995</v>
      </c>
      <c r="X19" s="251">
        <v>507.80913600000002</v>
      </c>
      <c r="Y19" s="251">
        <v>62.256461999999999</v>
      </c>
      <c r="Z19" s="251">
        <v>93.591621000000004</v>
      </c>
      <c r="AA19" s="251">
        <v>1496.6650299999999</v>
      </c>
      <c r="AB19" s="251">
        <v>1.5349299999999999</v>
      </c>
      <c r="AC19" s="251">
        <v>371.05043499999999</v>
      </c>
      <c r="AD19" s="251">
        <v>16.438675</v>
      </c>
      <c r="AE19" s="251">
        <v>4.2569910000000002</v>
      </c>
      <c r="AF19" s="251">
        <v>393.28103099999998</v>
      </c>
      <c r="AG19" s="251">
        <v>0.17154800000000001</v>
      </c>
      <c r="AH19" s="251">
        <v>43.083497000000001</v>
      </c>
      <c r="AI19" s="251">
        <v>208.50307100000001</v>
      </c>
      <c r="AJ19" s="251">
        <v>6.5154129999999997</v>
      </c>
      <c r="AK19" s="251">
        <v>258.273529</v>
      </c>
      <c r="AL19" s="251">
        <v>5.3513529999999996</v>
      </c>
      <c r="AM19" s="251">
        <v>9.7332689999999999</v>
      </c>
      <c r="AN19" s="251">
        <v>78.164983000000007</v>
      </c>
      <c r="AO19" s="251">
        <v>74.319310000000002</v>
      </c>
      <c r="AP19" s="251">
        <v>167.568915</v>
      </c>
      <c r="AQ19" s="251">
        <v>0</v>
      </c>
      <c r="AR19" s="251">
        <v>0</v>
      </c>
      <c r="AS19" s="251">
        <v>0</v>
      </c>
      <c r="AT19" s="251">
        <v>0</v>
      </c>
      <c r="AU19" s="251">
        <v>0</v>
      </c>
      <c r="AV19" s="251">
        <v>8.0950999999999995E-2</v>
      </c>
      <c r="AW19" s="251">
        <v>0.14566399999999999</v>
      </c>
      <c r="AX19" s="251">
        <v>0.16911599999999999</v>
      </c>
      <c r="AY19" s="251">
        <v>2.9600000000000001E-2</v>
      </c>
      <c r="AZ19" s="251">
        <v>0.42533100000000001</v>
      </c>
      <c r="BA19" s="251">
        <v>12.809418000000001</v>
      </c>
      <c r="BB19" s="251">
        <v>0</v>
      </c>
      <c r="BC19" s="251">
        <v>0</v>
      </c>
      <c r="BD19" s="251">
        <v>0</v>
      </c>
      <c r="BE19" s="251">
        <v>12.809418000000001</v>
      </c>
      <c r="BF19" s="272">
        <f t="shared" si="0"/>
        <v>5.4600274712217275E-3</v>
      </c>
    </row>
    <row r="20" spans="1:230">
      <c r="A20" s="245" t="s">
        <v>24</v>
      </c>
      <c r="B20" s="251">
        <v>740.87552000000005</v>
      </c>
      <c r="C20" s="251">
        <v>1007.5128560000001</v>
      </c>
      <c r="D20" s="251">
        <v>424.684775</v>
      </c>
      <c r="E20" s="251">
        <v>137.89568299999999</v>
      </c>
      <c r="F20" s="251">
        <v>2310.9688339999998</v>
      </c>
      <c r="G20" s="251">
        <v>629.90614800000003</v>
      </c>
      <c r="H20" s="251">
        <v>1007.5128560000001</v>
      </c>
      <c r="I20" s="251">
        <v>424.684775</v>
      </c>
      <c r="J20" s="251">
        <v>137.89568299999999</v>
      </c>
      <c r="K20" s="251">
        <v>2199.9994620000002</v>
      </c>
      <c r="L20" s="251">
        <v>0.95198145021803404</v>
      </c>
      <c r="M20" s="251">
        <v>28.194977999999999</v>
      </c>
      <c r="N20" s="251">
        <v>2171.8044839999998</v>
      </c>
      <c r="O20" s="251">
        <v>110.96937200000001</v>
      </c>
      <c r="P20" s="251">
        <v>0</v>
      </c>
      <c r="Q20" s="251">
        <v>0</v>
      </c>
      <c r="R20" s="251">
        <v>0</v>
      </c>
      <c r="S20" s="251">
        <v>110.96937200000001</v>
      </c>
      <c r="T20" s="251">
        <v>4.8018549781965597E-2</v>
      </c>
      <c r="U20" s="251">
        <v>0</v>
      </c>
      <c r="V20" s="251">
        <v>110.96937200000001</v>
      </c>
      <c r="W20" s="251">
        <v>736.626981</v>
      </c>
      <c r="X20" s="251">
        <v>652.38492199999996</v>
      </c>
      <c r="Y20" s="251">
        <v>36.947991000000002</v>
      </c>
      <c r="Z20" s="251">
        <v>38.395510000000002</v>
      </c>
      <c r="AA20" s="251">
        <v>1464.3554039999999</v>
      </c>
      <c r="AB20" s="251">
        <v>2.10764</v>
      </c>
      <c r="AC20" s="251">
        <v>309.52640000000002</v>
      </c>
      <c r="AD20" s="251">
        <v>4.6540410000000003</v>
      </c>
      <c r="AE20" s="251">
        <v>4.0743460000000002</v>
      </c>
      <c r="AF20" s="251">
        <v>320.36242700000003</v>
      </c>
      <c r="AG20" s="251">
        <v>0.128802</v>
      </c>
      <c r="AH20" s="251">
        <v>33.461083000000002</v>
      </c>
      <c r="AI20" s="251">
        <v>222.813175</v>
      </c>
      <c r="AJ20" s="251">
        <v>8.3358539999999994</v>
      </c>
      <c r="AK20" s="251">
        <v>264.73891400000002</v>
      </c>
      <c r="AL20" s="251">
        <v>0.59284800000000004</v>
      </c>
      <c r="AM20" s="251">
        <v>5.903302</v>
      </c>
      <c r="AN20" s="251">
        <v>147.56876800000001</v>
      </c>
      <c r="AO20" s="251">
        <v>82.128321999999997</v>
      </c>
      <c r="AP20" s="251">
        <v>236.19324</v>
      </c>
      <c r="AQ20" s="251">
        <v>0</v>
      </c>
      <c r="AR20" s="251">
        <v>0</v>
      </c>
      <c r="AS20" s="251">
        <v>0</v>
      </c>
      <c r="AT20" s="251">
        <v>0</v>
      </c>
      <c r="AU20" s="251">
        <v>0</v>
      </c>
      <c r="AV20" s="251">
        <v>0.23246700000000001</v>
      </c>
      <c r="AW20" s="251">
        <v>0.334231</v>
      </c>
      <c r="AX20" s="251">
        <v>0.172657</v>
      </c>
      <c r="AY20" s="251">
        <v>0.10439</v>
      </c>
      <c r="AZ20" s="251">
        <v>0.84374499999999997</v>
      </c>
      <c r="BA20" s="251">
        <v>2.0840000000000001</v>
      </c>
      <c r="BB20" s="251">
        <v>0</v>
      </c>
      <c r="BC20" s="251">
        <v>0</v>
      </c>
      <c r="BD20" s="251">
        <v>0</v>
      </c>
      <c r="BE20" s="251">
        <v>2.0840000000000001</v>
      </c>
      <c r="BF20" s="272">
        <f t="shared" si="0"/>
        <v>9.017862851888206E-4</v>
      </c>
    </row>
    <row r="21" spans="1:230">
      <c r="A21" s="245" t="s">
        <v>70</v>
      </c>
      <c r="B21" s="251">
        <v>870.83912099999998</v>
      </c>
      <c r="C21" s="251">
        <v>676.04240900000002</v>
      </c>
      <c r="D21" s="251">
        <v>612.44691999999998</v>
      </c>
      <c r="E21" s="251">
        <v>167.17244199999999</v>
      </c>
      <c r="F21" s="251">
        <v>2326.500892</v>
      </c>
      <c r="G21" s="251">
        <v>858.47788500000001</v>
      </c>
      <c r="H21" s="251">
        <v>676.04240900000002</v>
      </c>
      <c r="I21" s="251">
        <v>612.44691999999998</v>
      </c>
      <c r="J21" s="251">
        <v>167.17244199999999</v>
      </c>
      <c r="K21" s="251">
        <v>2314.1396559999998</v>
      </c>
      <c r="L21" s="251">
        <v>0.99468676928407596</v>
      </c>
      <c r="M21" s="251">
        <v>9.3985660000000006</v>
      </c>
      <c r="N21" s="251">
        <v>2304.74109</v>
      </c>
      <c r="O21" s="251">
        <v>12.361236</v>
      </c>
      <c r="P21" s="251">
        <v>0</v>
      </c>
      <c r="Q21" s="251">
        <v>0</v>
      </c>
      <c r="R21" s="251">
        <v>0</v>
      </c>
      <c r="S21" s="251">
        <v>12.361236</v>
      </c>
      <c r="T21" s="251">
        <v>5.3132307159244399E-3</v>
      </c>
      <c r="U21" s="251">
        <v>0</v>
      </c>
      <c r="V21" s="251">
        <v>12.361236</v>
      </c>
      <c r="W21" s="251">
        <v>864.32212800000002</v>
      </c>
      <c r="X21" s="251">
        <v>596.55546400000003</v>
      </c>
      <c r="Y21" s="251">
        <v>395.622771</v>
      </c>
      <c r="Z21" s="251">
        <v>151.741871</v>
      </c>
      <c r="AA21" s="251">
        <v>2008.2422340000001</v>
      </c>
      <c r="AB21" s="251">
        <v>5.8919610000000002</v>
      </c>
      <c r="AC21" s="251">
        <v>61.965924999999999</v>
      </c>
      <c r="AD21" s="251">
        <v>1.8385180000000001</v>
      </c>
      <c r="AE21" s="251">
        <v>3.9553189999999998</v>
      </c>
      <c r="AF21" s="251">
        <v>73.651723000000004</v>
      </c>
      <c r="AG21" s="251">
        <v>1.094E-2</v>
      </c>
      <c r="AH21" s="251">
        <v>1.6106320000000001</v>
      </c>
      <c r="AI21" s="251">
        <v>164.32432700000001</v>
      </c>
      <c r="AJ21" s="251">
        <v>2.7346590000000002</v>
      </c>
      <c r="AK21" s="251">
        <v>168.68055799999999</v>
      </c>
      <c r="AL21" s="251">
        <v>1.7099999999999999E-3</v>
      </c>
      <c r="AM21" s="251">
        <v>4.5205029999999997</v>
      </c>
      <c r="AN21" s="251">
        <v>2.5892210000000002</v>
      </c>
      <c r="AO21" s="251">
        <v>6.1120390000000002</v>
      </c>
      <c r="AP21" s="251">
        <v>13.223473</v>
      </c>
      <c r="AQ21" s="251">
        <v>0</v>
      </c>
      <c r="AR21" s="251">
        <v>0</v>
      </c>
      <c r="AS21" s="251">
        <v>0</v>
      </c>
      <c r="AT21" s="251">
        <v>0</v>
      </c>
      <c r="AU21" s="251">
        <v>0</v>
      </c>
      <c r="AV21" s="251">
        <v>0</v>
      </c>
      <c r="AW21" s="251">
        <v>0</v>
      </c>
      <c r="AX21" s="251">
        <v>0</v>
      </c>
      <c r="AY21" s="251">
        <v>0</v>
      </c>
      <c r="AZ21" s="251">
        <v>0</v>
      </c>
      <c r="BA21" s="251">
        <v>154.25055699999999</v>
      </c>
      <c r="BB21" s="251">
        <v>30.778545999999999</v>
      </c>
      <c r="BC21" s="251">
        <v>0</v>
      </c>
      <c r="BD21" s="251">
        <v>2.5000000000000001E-2</v>
      </c>
      <c r="BE21" s="251">
        <v>185.054103</v>
      </c>
      <c r="BF21" s="272">
        <f t="shared" si="0"/>
        <v>7.9541814764109708E-2</v>
      </c>
    </row>
    <row r="22" spans="1:230">
      <c r="A22" s="245" t="s">
        <v>136</v>
      </c>
      <c r="B22" s="251">
        <v>69.416593000000006</v>
      </c>
      <c r="C22" s="251">
        <v>15.579566</v>
      </c>
      <c r="D22" s="251">
        <v>14.801036</v>
      </c>
      <c r="E22" s="251">
        <v>8.3244819999999997</v>
      </c>
      <c r="F22" s="251">
        <v>108.12167700000001</v>
      </c>
      <c r="G22" s="251">
        <v>67.811604000000003</v>
      </c>
      <c r="H22" s="251">
        <v>15.579566</v>
      </c>
      <c r="I22" s="251">
        <v>14.801036</v>
      </c>
      <c r="J22" s="251">
        <v>8.3244819999999997</v>
      </c>
      <c r="K22" s="251">
        <v>106.516688</v>
      </c>
      <c r="L22" s="251">
        <v>0.98515571488962395</v>
      </c>
      <c r="M22" s="251">
        <v>1.0788990000000001</v>
      </c>
      <c r="N22" s="251">
        <v>105.437789</v>
      </c>
      <c r="O22" s="251">
        <v>1.604989</v>
      </c>
      <c r="P22" s="251">
        <v>0</v>
      </c>
      <c r="Q22" s="251">
        <v>0</v>
      </c>
      <c r="R22" s="251">
        <v>0</v>
      </c>
      <c r="S22" s="251">
        <v>1.604989</v>
      </c>
      <c r="T22" s="251">
        <v>1.48442851103762E-2</v>
      </c>
      <c r="U22" s="251">
        <v>0</v>
      </c>
      <c r="V22" s="251">
        <v>1.604989</v>
      </c>
      <c r="W22" s="251">
        <v>61.964669000000001</v>
      </c>
      <c r="X22" s="251">
        <v>8.4662210000000009</v>
      </c>
      <c r="Y22" s="251">
        <v>14.005000000000001</v>
      </c>
      <c r="Z22" s="251">
        <v>0.70596000000000003</v>
      </c>
      <c r="AA22" s="251">
        <v>85.141850000000005</v>
      </c>
      <c r="AB22" s="251">
        <v>7.4394099999999996</v>
      </c>
      <c r="AC22" s="251">
        <v>6.6490549999999997</v>
      </c>
      <c r="AD22" s="251">
        <v>4.4999999999999997E-3</v>
      </c>
      <c r="AE22" s="251">
        <v>5.0000000000000001E-4</v>
      </c>
      <c r="AF22" s="251">
        <v>14.093465</v>
      </c>
      <c r="AG22" s="251">
        <v>0</v>
      </c>
      <c r="AH22" s="251">
        <v>0.138097</v>
      </c>
      <c r="AI22" s="251">
        <v>0.46073999999999998</v>
      </c>
      <c r="AJ22" s="251">
        <v>0</v>
      </c>
      <c r="AK22" s="251">
        <v>0.59883699999999995</v>
      </c>
      <c r="AL22" s="251">
        <v>0</v>
      </c>
      <c r="AM22" s="251">
        <v>0.30188599999999999</v>
      </c>
      <c r="AN22" s="251">
        <v>0.29083500000000001</v>
      </c>
      <c r="AO22" s="251">
        <v>7.4973919999999996</v>
      </c>
      <c r="AP22" s="251">
        <v>8.0901130000000006</v>
      </c>
      <c r="AQ22" s="251">
        <v>0</v>
      </c>
      <c r="AR22" s="251">
        <v>0</v>
      </c>
      <c r="AS22" s="251">
        <v>0</v>
      </c>
      <c r="AT22" s="251">
        <v>0</v>
      </c>
      <c r="AU22" s="251">
        <v>0</v>
      </c>
      <c r="AV22" s="251">
        <v>0</v>
      </c>
      <c r="AW22" s="251">
        <v>0</v>
      </c>
      <c r="AX22" s="251">
        <v>0</v>
      </c>
      <c r="AY22" s="251">
        <v>0</v>
      </c>
      <c r="AZ22" s="251">
        <v>0</v>
      </c>
      <c r="BA22" s="251">
        <v>0</v>
      </c>
      <c r="BB22" s="251">
        <v>0</v>
      </c>
      <c r="BC22" s="251">
        <v>0</v>
      </c>
      <c r="BD22" s="251">
        <v>0</v>
      </c>
      <c r="BE22" s="251">
        <v>0</v>
      </c>
      <c r="BF22" s="272">
        <f t="shared" si="0"/>
        <v>0</v>
      </c>
    </row>
    <row r="23" spans="1:230">
      <c r="A23" s="245" t="s">
        <v>291</v>
      </c>
      <c r="B23" s="251">
        <v>51.257674999999999</v>
      </c>
      <c r="C23" s="251">
        <v>29.454311000000001</v>
      </c>
      <c r="D23" s="251">
        <v>60.45</v>
      </c>
      <c r="E23" s="251">
        <v>0</v>
      </c>
      <c r="F23" s="251">
        <v>141.16198600000001</v>
      </c>
      <c r="G23" s="251">
        <v>51.257674999999999</v>
      </c>
      <c r="H23" s="251">
        <v>29.454311000000001</v>
      </c>
      <c r="I23" s="251">
        <v>60.45</v>
      </c>
      <c r="J23" s="251">
        <v>0</v>
      </c>
      <c r="K23" s="251">
        <v>141.16198600000001</v>
      </c>
      <c r="L23" s="251">
        <v>1</v>
      </c>
      <c r="M23" s="251">
        <v>0</v>
      </c>
      <c r="N23" s="251">
        <v>141.16198600000001</v>
      </c>
      <c r="O23" s="251">
        <v>0</v>
      </c>
      <c r="P23" s="251">
        <v>0</v>
      </c>
      <c r="Q23" s="251">
        <v>0</v>
      </c>
      <c r="R23" s="251">
        <v>0</v>
      </c>
      <c r="S23" s="251">
        <v>0</v>
      </c>
      <c r="T23" s="251">
        <v>0</v>
      </c>
      <c r="U23" s="251">
        <v>0</v>
      </c>
      <c r="V23" s="251">
        <v>0</v>
      </c>
      <c r="W23" s="251">
        <v>51.257674999999999</v>
      </c>
      <c r="X23" s="251">
        <v>29.454311000000001</v>
      </c>
      <c r="Y23" s="251">
        <v>60.45</v>
      </c>
      <c r="Z23" s="251">
        <v>0</v>
      </c>
      <c r="AA23" s="251">
        <v>141.16198600000001</v>
      </c>
      <c r="AB23" s="251">
        <v>0</v>
      </c>
      <c r="AC23" s="251">
        <v>0</v>
      </c>
      <c r="AD23" s="251">
        <v>0</v>
      </c>
      <c r="AE23" s="251">
        <v>0</v>
      </c>
      <c r="AF23" s="251">
        <v>0</v>
      </c>
      <c r="AG23" s="251">
        <v>0</v>
      </c>
      <c r="AH23" s="251">
        <v>0</v>
      </c>
      <c r="AI23" s="251">
        <v>0</v>
      </c>
      <c r="AJ23" s="251">
        <v>0</v>
      </c>
      <c r="AK23" s="251">
        <v>0</v>
      </c>
      <c r="AL23" s="251">
        <v>0</v>
      </c>
      <c r="AM23" s="251">
        <v>0</v>
      </c>
      <c r="AN23" s="251">
        <v>0</v>
      </c>
      <c r="AO23" s="251">
        <v>0</v>
      </c>
      <c r="AP23" s="251">
        <v>0</v>
      </c>
      <c r="AQ23" s="251">
        <v>0</v>
      </c>
      <c r="AR23" s="251">
        <v>0</v>
      </c>
      <c r="AS23" s="251">
        <v>0</v>
      </c>
      <c r="AT23" s="251">
        <v>0</v>
      </c>
      <c r="AU23" s="251">
        <v>0</v>
      </c>
      <c r="AV23" s="251">
        <v>0</v>
      </c>
      <c r="AW23" s="251">
        <v>0</v>
      </c>
      <c r="AX23" s="251">
        <v>0</v>
      </c>
      <c r="AY23" s="251">
        <v>0</v>
      </c>
      <c r="AZ23" s="251">
        <v>0</v>
      </c>
      <c r="BA23" s="251">
        <v>0</v>
      </c>
      <c r="BB23" s="251">
        <v>0</v>
      </c>
      <c r="BC23" s="251">
        <v>0</v>
      </c>
      <c r="BD23" s="251">
        <v>0</v>
      </c>
      <c r="BE23" s="251">
        <v>0</v>
      </c>
      <c r="BF23" s="272">
        <f t="shared" si="0"/>
        <v>0</v>
      </c>
    </row>
    <row r="24" spans="1:230">
      <c r="A24" s="245" t="s">
        <v>302</v>
      </c>
      <c r="B24" s="251">
        <v>18819.793147</v>
      </c>
      <c r="C24" s="251">
        <v>17100.536089000001</v>
      </c>
      <c r="D24" s="251">
        <v>15472.756348999999</v>
      </c>
      <c r="E24" s="251">
        <v>2691.6862769999998</v>
      </c>
      <c r="F24" s="251">
        <v>54084.771862000001</v>
      </c>
      <c r="G24" s="251">
        <v>17754.915089999999</v>
      </c>
      <c r="H24" s="251">
        <v>17100.536089000001</v>
      </c>
      <c r="I24" s="251">
        <v>15472.756229000001</v>
      </c>
      <c r="J24" s="251">
        <v>2691.6862769999998</v>
      </c>
      <c r="K24" s="251">
        <v>53019.893685000003</v>
      </c>
      <c r="L24" s="251">
        <v>0.98031094261214402</v>
      </c>
      <c r="M24" s="251">
        <v>2382.2436790000002</v>
      </c>
      <c r="N24" s="251">
        <v>50637.650006000003</v>
      </c>
      <c r="O24" s="251">
        <v>1064.8780569999999</v>
      </c>
      <c r="P24" s="251">
        <v>0</v>
      </c>
      <c r="Q24" s="251">
        <v>1.2E-4</v>
      </c>
      <c r="R24" s="251">
        <v>0</v>
      </c>
      <c r="S24" s="251">
        <v>1064.8781770000001</v>
      </c>
      <c r="T24" s="251">
        <v>1.9689057387855698E-2</v>
      </c>
      <c r="U24" s="251">
        <v>6.1283999999999998E-2</v>
      </c>
      <c r="V24" s="251">
        <v>1064.8168929999999</v>
      </c>
      <c r="W24" s="251">
        <v>18647.992676000002</v>
      </c>
      <c r="X24" s="251">
        <v>11781.330212999999</v>
      </c>
      <c r="Y24" s="251">
        <v>8412.9003570000004</v>
      </c>
      <c r="Z24" s="251">
        <v>1295.5708</v>
      </c>
      <c r="AA24" s="251">
        <v>40137.794046000003</v>
      </c>
      <c r="AB24" s="251">
        <v>95.809826000000001</v>
      </c>
      <c r="AC24" s="251">
        <v>3950.9650809999998</v>
      </c>
      <c r="AD24" s="251">
        <v>455.49946599999998</v>
      </c>
      <c r="AE24" s="251">
        <v>127.06326</v>
      </c>
      <c r="AF24" s="251">
        <v>4629.3376330000001</v>
      </c>
      <c r="AG24" s="251">
        <v>9.3698940000000004</v>
      </c>
      <c r="AH24" s="251">
        <v>868.590689</v>
      </c>
      <c r="AI24" s="251">
        <v>4078.5526530000002</v>
      </c>
      <c r="AJ24" s="251">
        <v>271.496419</v>
      </c>
      <c r="AK24" s="251">
        <v>5228.0096549999998</v>
      </c>
      <c r="AL24" s="251">
        <v>51.142530000000001</v>
      </c>
      <c r="AM24" s="251">
        <v>397.41219899999999</v>
      </c>
      <c r="AN24" s="251">
        <v>2025.8428630000001</v>
      </c>
      <c r="AO24" s="251">
        <v>922.51143000000002</v>
      </c>
      <c r="AP24" s="251">
        <v>3396.9090219999998</v>
      </c>
      <c r="AQ24" s="251">
        <v>0</v>
      </c>
      <c r="AR24" s="251">
        <v>0</v>
      </c>
      <c r="AS24" s="251">
        <v>1.2E-4</v>
      </c>
      <c r="AT24" s="251">
        <v>0</v>
      </c>
      <c r="AU24" s="251">
        <v>1.2E-4</v>
      </c>
      <c r="AV24" s="251">
        <v>3.5713400000000002</v>
      </c>
      <c r="AW24" s="251">
        <v>5.0133479999999997</v>
      </c>
      <c r="AX24" s="251">
        <v>6.9862799999999998</v>
      </c>
      <c r="AY24" s="251">
        <v>2.0431859999999999</v>
      </c>
      <c r="AZ24" s="251">
        <v>17.614153999999999</v>
      </c>
      <c r="BA24" s="251">
        <v>261.77250600000002</v>
      </c>
      <c r="BB24" s="251">
        <v>30.778545999999999</v>
      </c>
      <c r="BC24" s="251">
        <v>0</v>
      </c>
      <c r="BD24" s="251">
        <v>0.166547</v>
      </c>
      <c r="BE24" s="251">
        <v>292.71759900000001</v>
      </c>
      <c r="BF24" s="272">
        <f t="shared" si="0"/>
        <v>5.4121999395113207E-3</v>
      </c>
    </row>
    <row r="25" spans="1:230" ht="12" thickBot="1">
      <c r="A25" s="252"/>
      <c r="B25" s="253"/>
      <c r="C25" s="253"/>
      <c r="D25" s="253"/>
      <c r="E25" s="253"/>
      <c r="F25" s="253"/>
      <c r="G25" s="253"/>
      <c r="H25" s="253"/>
      <c r="I25" s="253"/>
      <c r="J25" s="253"/>
      <c r="K25" s="253">
        <f>K24+S24</f>
        <v>54084.771862000001</v>
      </c>
      <c r="L25" s="253"/>
      <c r="M25" s="265"/>
      <c r="N25" s="265"/>
      <c r="O25" s="253"/>
      <c r="P25" s="253"/>
      <c r="Q25" s="253"/>
      <c r="R25" s="253"/>
      <c r="S25" s="253"/>
      <c r="T25" s="253"/>
      <c r="U25" s="253"/>
      <c r="V25" s="253"/>
      <c r="W25" s="269"/>
      <c r="X25" s="269"/>
      <c r="Y25" s="269"/>
      <c r="Z25" s="269"/>
      <c r="AA25" s="269">
        <f>AA24+AF24+AK24+AP24+AU24+AZ24</f>
        <v>53409.664630000007</v>
      </c>
      <c r="AB25" s="269"/>
      <c r="AC25" s="269"/>
      <c r="AD25" s="269"/>
      <c r="AE25" s="269"/>
      <c r="AF25" s="269"/>
      <c r="AG25" s="269"/>
      <c r="AH25" s="269"/>
      <c r="AI25" s="269"/>
      <c r="AJ25" s="269"/>
      <c r="AK25" s="269">
        <f>AD24+AE24+AK24+AP24</f>
        <v>9207.4814029999998</v>
      </c>
      <c r="AL25" s="269"/>
      <c r="AM25" s="269"/>
      <c r="AN25" s="269"/>
      <c r="AO25" s="269"/>
      <c r="AP25" s="269"/>
      <c r="AQ25" s="269"/>
      <c r="AR25" s="269"/>
      <c r="AS25" s="269"/>
      <c r="AT25" s="269"/>
      <c r="AU25" s="269"/>
      <c r="AV25" s="269"/>
      <c r="AW25" s="269"/>
      <c r="AX25" s="269"/>
      <c r="AY25" s="269"/>
      <c r="AZ25" s="269"/>
      <c r="BA25" s="253"/>
      <c r="BB25" s="253"/>
      <c r="BC25" s="253"/>
      <c r="BD25" s="253"/>
      <c r="BE25" s="253"/>
    </row>
    <row r="26" spans="1:230" ht="12" customHeight="1">
      <c r="A26" s="261" t="s">
        <v>61</v>
      </c>
      <c r="B26" s="380" t="s">
        <v>295</v>
      </c>
      <c r="C26" s="381"/>
      <c r="D26" s="381"/>
      <c r="E26" s="381"/>
      <c r="F26" s="381"/>
      <c r="G26" s="380" t="s">
        <v>85</v>
      </c>
      <c r="H26" s="381"/>
      <c r="I26" s="381"/>
      <c r="J26" s="381"/>
      <c r="K26" s="381"/>
      <c r="L26" s="381"/>
      <c r="M26" s="381"/>
      <c r="N26" s="382"/>
      <c r="O26" s="380" t="s">
        <v>86</v>
      </c>
      <c r="P26" s="381"/>
      <c r="Q26" s="381"/>
      <c r="R26" s="381"/>
      <c r="S26" s="381"/>
      <c r="T26" s="381"/>
      <c r="U26" s="381"/>
      <c r="V26" s="382"/>
      <c r="W26" s="383" t="s">
        <v>76</v>
      </c>
      <c r="X26" s="383"/>
      <c r="Y26" s="383"/>
      <c r="Z26" s="383"/>
      <c r="AA26" s="384"/>
      <c r="AB26" s="385" t="s">
        <v>87</v>
      </c>
      <c r="AC26" s="383"/>
      <c r="AD26" s="383"/>
      <c r="AE26" s="383"/>
      <c r="AF26" s="384"/>
      <c r="AG26" s="385" t="s">
        <v>77</v>
      </c>
      <c r="AH26" s="383"/>
      <c r="AI26" s="383"/>
      <c r="AJ26" s="383"/>
      <c r="AK26" s="384"/>
      <c r="AL26" s="385" t="s">
        <v>88</v>
      </c>
      <c r="AM26" s="383"/>
      <c r="AN26" s="383"/>
      <c r="AO26" s="383"/>
      <c r="AP26" s="384"/>
      <c r="AQ26" s="385" t="s">
        <v>78</v>
      </c>
      <c r="AR26" s="383"/>
      <c r="AS26" s="383"/>
      <c r="AT26" s="383"/>
      <c r="AU26" s="384"/>
      <c r="AV26" s="385" t="s">
        <v>79</v>
      </c>
      <c r="AW26" s="383"/>
      <c r="AX26" s="383"/>
      <c r="AY26" s="383"/>
      <c r="AZ26" s="383"/>
      <c r="BA26" s="385" t="s">
        <v>80</v>
      </c>
      <c r="BB26" s="383"/>
      <c r="BC26" s="383"/>
      <c r="BD26" s="383"/>
      <c r="BE26" s="383"/>
      <c r="BF26" s="384"/>
      <c r="BG26" s="274"/>
      <c r="BH26" s="274"/>
      <c r="BI26" s="274"/>
      <c r="BJ26" s="274"/>
      <c r="BK26" s="274"/>
      <c r="BL26" s="274"/>
      <c r="BM26" s="274"/>
      <c r="BN26" s="274"/>
      <c r="BO26" s="274"/>
      <c r="BP26" s="274"/>
      <c r="BQ26" s="274"/>
      <c r="BR26" s="274"/>
      <c r="BS26" s="274"/>
      <c r="BT26" s="274"/>
      <c r="BU26" s="274"/>
      <c r="BV26" s="274"/>
      <c r="BW26" s="274"/>
      <c r="BX26" s="274"/>
      <c r="BY26" s="274"/>
      <c r="BZ26" s="274"/>
      <c r="CA26" s="274"/>
      <c r="CB26" s="274"/>
      <c r="CC26" s="274"/>
      <c r="CD26" s="274"/>
      <c r="CE26" s="274"/>
      <c r="CF26" s="274"/>
      <c r="CG26" s="274"/>
      <c r="CH26" s="274"/>
      <c r="CI26" s="274"/>
      <c r="CJ26" s="274"/>
      <c r="CK26" s="274"/>
      <c r="CL26" s="274"/>
      <c r="CM26" s="274"/>
      <c r="CN26" s="274"/>
      <c r="CO26" s="274"/>
      <c r="CP26" s="274"/>
      <c r="CQ26" s="274"/>
      <c r="CR26" s="274"/>
      <c r="CS26" s="274"/>
      <c r="CT26" s="274"/>
      <c r="CU26" s="274"/>
      <c r="CV26" s="274"/>
      <c r="CW26" s="274"/>
      <c r="CX26" s="274"/>
      <c r="CY26" s="274"/>
      <c r="CZ26" s="274"/>
      <c r="DA26" s="274"/>
      <c r="DB26" s="274"/>
      <c r="DC26" s="274"/>
      <c r="DD26" s="274"/>
      <c r="DE26" s="274"/>
      <c r="DF26" s="274"/>
      <c r="DG26" s="274"/>
      <c r="DH26" s="274"/>
      <c r="DI26" s="274"/>
      <c r="DJ26" s="274"/>
      <c r="DK26" s="274"/>
      <c r="DL26" s="274"/>
      <c r="DM26" s="274"/>
      <c r="DN26" s="274"/>
      <c r="DO26" s="274"/>
      <c r="DP26" s="274"/>
      <c r="DQ26" s="274"/>
      <c r="DR26" s="274"/>
      <c r="DS26" s="274"/>
      <c r="DT26" s="274"/>
      <c r="DU26" s="274"/>
      <c r="DV26" s="274"/>
      <c r="DW26" s="274"/>
      <c r="DX26" s="274"/>
      <c r="DY26" s="274"/>
      <c r="DZ26" s="274"/>
      <c r="EA26" s="274"/>
      <c r="EB26" s="274"/>
      <c r="EC26" s="274"/>
      <c r="ED26" s="274"/>
      <c r="EE26" s="274"/>
      <c r="EF26" s="274"/>
      <c r="EG26" s="274"/>
      <c r="EH26" s="274"/>
      <c r="EI26" s="274"/>
      <c r="EJ26" s="274"/>
      <c r="EK26" s="274"/>
      <c r="EL26" s="274"/>
      <c r="EM26" s="274"/>
      <c r="EN26" s="274"/>
      <c r="EO26" s="274"/>
      <c r="EP26" s="274"/>
      <c r="EQ26" s="274"/>
      <c r="ER26" s="274"/>
      <c r="ES26" s="274"/>
      <c r="ET26" s="274"/>
      <c r="EU26" s="274"/>
      <c r="EV26" s="274"/>
      <c r="EW26" s="274"/>
      <c r="EX26" s="274"/>
      <c r="EY26" s="274"/>
      <c r="EZ26" s="274"/>
      <c r="FA26" s="274"/>
      <c r="FB26" s="274"/>
      <c r="FC26" s="274"/>
      <c r="FD26" s="274"/>
      <c r="FE26" s="274"/>
      <c r="FF26" s="274"/>
      <c r="FG26" s="274"/>
      <c r="FH26" s="274"/>
      <c r="FI26" s="274"/>
      <c r="FJ26" s="274"/>
      <c r="FK26" s="274"/>
      <c r="FL26" s="274"/>
      <c r="FM26" s="274"/>
      <c r="FN26" s="274"/>
      <c r="FO26" s="274"/>
      <c r="FP26" s="274"/>
      <c r="FQ26" s="274"/>
      <c r="FR26" s="274"/>
      <c r="FS26" s="274"/>
      <c r="FT26" s="274"/>
      <c r="FU26" s="274"/>
      <c r="FV26" s="274"/>
      <c r="FW26" s="274"/>
      <c r="FX26" s="274"/>
      <c r="FY26" s="274"/>
      <c r="FZ26" s="274"/>
      <c r="GA26" s="274"/>
      <c r="GB26" s="274"/>
      <c r="GC26" s="274"/>
      <c r="GD26" s="274"/>
      <c r="GE26" s="274"/>
      <c r="GF26" s="274"/>
      <c r="GG26" s="274"/>
      <c r="GH26" s="274"/>
      <c r="GI26" s="274"/>
      <c r="GJ26" s="274"/>
      <c r="GK26" s="274"/>
      <c r="GL26" s="274"/>
      <c r="GM26" s="274"/>
      <c r="GN26" s="274"/>
      <c r="GO26" s="274"/>
      <c r="GP26" s="274"/>
      <c r="GQ26" s="274"/>
      <c r="GR26" s="274"/>
      <c r="GS26" s="274"/>
      <c r="GT26" s="274"/>
      <c r="GU26" s="274"/>
      <c r="GV26" s="274"/>
      <c r="GW26" s="274"/>
      <c r="GX26" s="274"/>
      <c r="GY26" s="274"/>
      <c r="GZ26" s="274"/>
      <c r="HA26" s="274"/>
      <c r="HB26" s="274"/>
      <c r="HC26" s="274"/>
      <c r="HD26" s="274"/>
      <c r="HE26" s="274"/>
      <c r="HF26" s="274"/>
      <c r="HG26" s="274"/>
      <c r="HH26" s="274"/>
      <c r="HI26" s="274"/>
      <c r="HJ26" s="274"/>
      <c r="HK26" s="274"/>
      <c r="HL26" s="274"/>
      <c r="HM26" s="274"/>
      <c r="HN26" s="274"/>
      <c r="HO26" s="274"/>
      <c r="HP26" s="274"/>
      <c r="HQ26" s="274"/>
      <c r="HR26" s="274"/>
      <c r="HS26" s="274"/>
      <c r="HT26" s="274"/>
      <c r="HU26" s="274"/>
      <c r="HV26" s="274"/>
    </row>
    <row r="27" spans="1:230" ht="22.5">
      <c r="A27" s="245" t="s">
        <v>300</v>
      </c>
      <c r="B27" s="275" t="s">
        <v>84</v>
      </c>
      <c r="C27" s="263" t="s">
        <v>81</v>
      </c>
      <c r="D27" s="263" t="s">
        <v>82</v>
      </c>
      <c r="E27" s="263" t="s">
        <v>83</v>
      </c>
      <c r="F27" s="276" t="s">
        <v>46</v>
      </c>
      <c r="G27" s="246" t="s">
        <v>84</v>
      </c>
      <c r="H27" s="247" t="s">
        <v>81</v>
      </c>
      <c r="I27" s="247" t="s">
        <v>82</v>
      </c>
      <c r="J27" s="247" t="s">
        <v>83</v>
      </c>
      <c r="K27" s="247" t="s">
        <v>46</v>
      </c>
      <c r="L27" s="269" t="s">
        <v>111</v>
      </c>
      <c r="M27" s="269" t="s">
        <v>112</v>
      </c>
      <c r="N27" s="277" t="s">
        <v>113</v>
      </c>
      <c r="O27" s="275" t="s">
        <v>84</v>
      </c>
      <c r="P27" s="263" t="s">
        <v>81</v>
      </c>
      <c r="Q27" s="263" t="s">
        <v>82</v>
      </c>
      <c r="R27" s="263" t="s">
        <v>83</v>
      </c>
      <c r="S27" s="263" t="s">
        <v>46</v>
      </c>
      <c r="T27" s="269" t="s">
        <v>111</v>
      </c>
      <c r="U27" s="269" t="s">
        <v>112</v>
      </c>
      <c r="V27" s="249" t="s">
        <v>113</v>
      </c>
      <c r="W27" s="278" t="s">
        <v>84</v>
      </c>
      <c r="X27" s="263" t="s">
        <v>81</v>
      </c>
      <c r="Y27" s="263" t="s">
        <v>82</v>
      </c>
      <c r="Z27" s="263" t="s">
        <v>83</v>
      </c>
      <c r="AA27" s="263" t="s">
        <v>46</v>
      </c>
      <c r="AB27" s="263" t="s">
        <v>84</v>
      </c>
      <c r="AC27" s="263" t="s">
        <v>81</v>
      </c>
      <c r="AD27" s="263" t="s">
        <v>82</v>
      </c>
      <c r="AE27" s="263" t="s">
        <v>83</v>
      </c>
      <c r="AF27" s="263" t="s">
        <v>46</v>
      </c>
      <c r="AG27" s="263" t="s">
        <v>84</v>
      </c>
      <c r="AH27" s="263" t="s">
        <v>81</v>
      </c>
      <c r="AI27" s="263" t="s">
        <v>82</v>
      </c>
      <c r="AJ27" s="263" t="s">
        <v>83</v>
      </c>
      <c r="AK27" s="263" t="s">
        <v>46</v>
      </c>
      <c r="AL27" s="263" t="s">
        <v>84</v>
      </c>
      <c r="AM27" s="263" t="s">
        <v>81</v>
      </c>
      <c r="AN27" s="263" t="s">
        <v>82</v>
      </c>
      <c r="AO27" s="263" t="s">
        <v>83</v>
      </c>
      <c r="AP27" s="263" t="s">
        <v>46</v>
      </c>
      <c r="AQ27" s="263" t="s">
        <v>84</v>
      </c>
      <c r="AR27" s="263" t="s">
        <v>81</v>
      </c>
      <c r="AS27" s="263" t="s">
        <v>82</v>
      </c>
      <c r="AT27" s="263" t="s">
        <v>83</v>
      </c>
      <c r="AU27" s="263" t="s">
        <v>46</v>
      </c>
      <c r="AV27" s="263" t="s">
        <v>84</v>
      </c>
      <c r="AW27" s="263" t="s">
        <v>81</v>
      </c>
      <c r="AX27" s="263" t="s">
        <v>82</v>
      </c>
      <c r="AY27" s="263" t="s">
        <v>83</v>
      </c>
      <c r="AZ27" s="276" t="s">
        <v>46</v>
      </c>
      <c r="BA27" s="263" t="s">
        <v>84</v>
      </c>
      <c r="BB27" s="263" t="s">
        <v>81</v>
      </c>
      <c r="BC27" s="263" t="s">
        <v>82</v>
      </c>
      <c r="BD27" s="263" t="s">
        <v>83</v>
      </c>
      <c r="BE27" s="263" t="s">
        <v>46</v>
      </c>
      <c r="BF27" s="247" t="s">
        <v>301</v>
      </c>
      <c r="BG27" s="271"/>
      <c r="BH27" s="271"/>
      <c r="BI27" s="271"/>
      <c r="BJ27" s="271"/>
      <c r="BK27" s="271"/>
      <c r="BL27" s="271"/>
      <c r="BM27" s="271"/>
      <c r="BN27" s="271"/>
      <c r="BO27" s="271"/>
      <c r="BP27" s="271"/>
      <c r="BQ27" s="271"/>
      <c r="BR27" s="271"/>
      <c r="BS27" s="271"/>
      <c r="BT27" s="271"/>
      <c r="BU27" s="271"/>
      <c r="BV27" s="271"/>
      <c r="BW27" s="271"/>
      <c r="BX27" s="271"/>
      <c r="BY27" s="271"/>
      <c r="BZ27" s="271"/>
      <c r="CA27" s="271"/>
      <c r="CB27" s="271"/>
      <c r="CC27" s="271"/>
      <c r="CD27" s="271"/>
      <c r="CE27" s="271"/>
      <c r="CF27" s="271"/>
      <c r="CG27" s="271"/>
      <c r="CH27" s="271"/>
      <c r="CI27" s="271"/>
      <c r="CJ27" s="271"/>
      <c r="CK27" s="271"/>
      <c r="CL27" s="271"/>
      <c r="CM27" s="271"/>
      <c r="CN27" s="271"/>
      <c r="CO27" s="271"/>
      <c r="CP27" s="271"/>
      <c r="CQ27" s="271"/>
      <c r="CR27" s="271"/>
      <c r="CS27" s="271"/>
      <c r="CT27" s="271"/>
      <c r="CU27" s="271"/>
      <c r="CV27" s="271"/>
      <c r="CW27" s="271"/>
      <c r="CX27" s="271"/>
      <c r="CY27" s="271"/>
      <c r="CZ27" s="271"/>
      <c r="DA27" s="271"/>
      <c r="DB27" s="271"/>
      <c r="DC27" s="271"/>
      <c r="DD27" s="271"/>
      <c r="DE27" s="271"/>
      <c r="DF27" s="271"/>
      <c r="DG27" s="271"/>
      <c r="DH27" s="271"/>
      <c r="DI27" s="271"/>
      <c r="DJ27" s="271"/>
      <c r="DK27" s="271"/>
      <c r="DL27" s="271"/>
      <c r="DM27" s="271"/>
      <c r="DN27" s="271"/>
      <c r="DO27" s="271"/>
      <c r="DP27" s="271"/>
      <c r="DQ27" s="271"/>
      <c r="DR27" s="271"/>
      <c r="DS27" s="271"/>
      <c r="DT27" s="271"/>
      <c r="DU27" s="271"/>
      <c r="DV27" s="271"/>
      <c r="DW27" s="271"/>
      <c r="DX27" s="271"/>
      <c r="DY27" s="271"/>
      <c r="DZ27" s="271"/>
      <c r="EA27" s="271"/>
      <c r="EB27" s="271"/>
      <c r="EC27" s="271"/>
      <c r="ED27" s="271"/>
      <c r="EE27" s="271"/>
      <c r="EF27" s="271"/>
      <c r="EG27" s="271"/>
      <c r="EH27" s="271"/>
      <c r="EI27" s="271"/>
      <c r="EJ27" s="271"/>
      <c r="EK27" s="271"/>
      <c r="EL27" s="271"/>
      <c r="EM27" s="271"/>
      <c r="EN27" s="271"/>
      <c r="EO27" s="271"/>
      <c r="EP27" s="271"/>
      <c r="EQ27" s="271"/>
      <c r="ER27" s="271"/>
      <c r="ES27" s="271"/>
      <c r="ET27" s="271"/>
      <c r="EU27" s="271"/>
      <c r="EV27" s="271"/>
      <c r="EW27" s="271"/>
      <c r="EX27" s="271"/>
      <c r="EY27" s="271"/>
      <c r="EZ27" s="271"/>
      <c r="FA27" s="271"/>
      <c r="FB27" s="271"/>
      <c r="FC27" s="271"/>
      <c r="FD27" s="271"/>
      <c r="FE27" s="271"/>
      <c r="FF27" s="271"/>
      <c r="FG27" s="271"/>
      <c r="FH27" s="271"/>
      <c r="FI27" s="271"/>
      <c r="FJ27" s="271"/>
      <c r="FK27" s="271"/>
      <c r="FL27" s="271"/>
      <c r="FM27" s="271"/>
      <c r="FN27" s="271"/>
      <c r="FO27" s="271"/>
      <c r="FP27" s="271"/>
      <c r="FQ27" s="271"/>
      <c r="FR27" s="271"/>
      <c r="FS27" s="271"/>
      <c r="FT27" s="271"/>
      <c r="FU27" s="271"/>
      <c r="FV27" s="271"/>
      <c r="FW27" s="271"/>
      <c r="FX27" s="271"/>
      <c r="FY27" s="271"/>
      <c r="FZ27" s="271"/>
      <c r="GA27" s="271"/>
      <c r="GB27" s="271"/>
      <c r="GC27" s="271"/>
      <c r="GD27" s="271"/>
      <c r="GE27" s="271"/>
      <c r="GF27" s="271"/>
      <c r="GG27" s="271"/>
      <c r="GH27" s="271"/>
      <c r="GI27" s="271"/>
      <c r="GJ27" s="271"/>
      <c r="GK27" s="271"/>
      <c r="GL27" s="271"/>
      <c r="GM27" s="271"/>
      <c r="GN27" s="271"/>
      <c r="GO27" s="271"/>
      <c r="GP27" s="271"/>
      <c r="GQ27" s="271"/>
      <c r="GR27" s="271"/>
      <c r="GS27" s="271"/>
      <c r="GT27" s="271"/>
      <c r="GU27" s="271"/>
      <c r="GV27" s="271"/>
      <c r="GW27" s="271"/>
      <c r="GX27" s="271"/>
      <c r="GY27" s="271"/>
      <c r="GZ27" s="271"/>
      <c r="HA27" s="271"/>
      <c r="HB27" s="271"/>
      <c r="HC27" s="271"/>
      <c r="HD27" s="271"/>
      <c r="HE27" s="271"/>
      <c r="HF27" s="271"/>
      <c r="HG27" s="271"/>
      <c r="HH27" s="271"/>
      <c r="HI27" s="271"/>
      <c r="HJ27" s="271"/>
      <c r="HK27" s="271"/>
      <c r="HL27" s="271"/>
      <c r="HM27" s="271"/>
      <c r="HN27" s="271"/>
      <c r="HO27" s="271"/>
      <c r="HP27" s="271"/>
      <c r="HQ27" s="271"/>
      <c r="HR27" s="271"/>
      <c r="HS27" s="271"/>
      <c r="HT27" s="271"/>
      <c r="HU27" s="271"/>
      <c r="HV27" s="271"/>
    </row>
    <row r="28" spans="1:230">
      <c r="A28" s="245" t="s">
        <v>9</v>
      </c>
      <c r="B28" s="251">
        <v>256.08989200000002</v>
      </c>
      <c r="C28" s="251">
        <v>230.66799</v>
      </c>
      <c r="D28" s="251">
        <v>204.00187399999999</v>
      </c>
      <c r="E28" s="251">
        <v>24.661435999999998</v>
      </c>
      <c r="F28" s="251">
        <v>715.42119200000002</v>
      </c>
      <c r="G28" s="251">
        <v>255.87109699999999</v>
      </c>
      <c r="H28" s="251">
        <v>230.66799</v>
      </c>
      <c r="I28" s="251">
        <v>204.00187399999999</v>
      </c>
      <c r="J28" s="251">
        <v>24.661435999999998</v>
      </c>
      <c r="K28" s="251">
        <v>715.20239700000002</v>
      </c>
      <c r="L28" s="251">
        <v>0.99969417316338005</v>
      </c>
      <c r="M28" s="251">
        <v>34.908734000000003</v>
      </c>
      <c r="N28" s="251">
        <v>680.29366300000004</v>
      </c>
      <c r="O28" s="251">
        <v>0.21879499999999999</v>
      </c>
      <c r="P28" s="251">
        <v>0</v>
      </c>
      <c r="Q28" s="251">
        <v>0</v>
      </c>
      <c r="R28" s="251">
        <v>0</v>
      </c>
      <c r="S28" s="251">
        <v>0.21879499999999999</v>
      </c>
      <c r="T28" s="251">
        <v>3.0582683661962301E-4</v>
      </c>
      <c r="U28" s="251">
        <v>0</v>
      </c>
      <c r="V28" s="251">
        <v>0.21879499999999999</v>
      </c>
      <c r="W28" s="251">
        <v>254.809718</v>
      </c>
      <c r="X28" s="251">
        <v>155.769667</v>
      </c>
      <c r="Y28" s="251">
        <v>11.275315000000001</v>
      </c>
      <c r="Z28" s="251">
        <v>10.223736000000001</v>
      </c>
      <c r="AA28" s="251">
        <v>432.07843600000001</v>
      </c>
      <c r="AB28" s="251">
        <v>0.67568399999999995</v>
      </c>
      <c r="AC28" s="251">
        <v>60.183011</v>
      </c>
      <c r="AD28" s="251">
        <v>3.4065150000000002</v>
      </c>
      <c r="AE28" s="251">
        <v>0.39444699999999999</v>
      </c>
      <c r="AF28" s="251">
        <v>64.659656999999996</v>
      </c>
      <c r="AG28" s="251">
        <v>6.6323999999999994E-2</v>
      </c>
      <c r="AH28" s="251">
        <v>8.1673899999999993</v>
      </c>
      <c r="AI28" s="251">
        <v>99.486168000000006</v>
      </c>
      <c r="AJ28" s="251">
        <v>3.2628180000000002</v>
      </c>
      <c r="AK28" s="251">
        <v>110.98269999999999</v>
      </c>
      <c r="AL28" s="251">
        <v>0.12278699999999999</v>
      </c>
      <c r="AM28" s="251">
        <v>4.7331009999999996</v>
      </c>
      <c r="AN28" s="251">
        <v>65.366484999999997</v>
      </c>
      <c r="AO28" s="251">
        <v>9.6121479999999995</v>
      </c>
      <c r="AP28" s="251">
        <v>79.834520999999995</v>
      </c>
      <c r="AQ28" s="251">
        <v>0</v>
      </c>
      <c r="AR28" s="251">
        <v>0</v>
      </c>
      <c r="AS28" s="251">
        <v>0</v>
      </c>
      <c r="AT28" s="251">
        <v>0</v>
      </c>
      <c r="AU28" s="251">
        <v>0</v>
      </c>
      <c r="AV28" s="251">
        <v>6.9610000000000002E-3</v>
      </c>
      <c r="AW28" s="251">
        <v>6.7999999999999996E-3</v>
      </c>
      <c r="AX28" s="251">
        <v>0.15343100000000001</v>
      </c>
      <c r="AY28" s="251">
        <v>1.32E-2</v>
      </c>
      <c r="AZ28" s="251">
        <v>0.180392</v>
      </c>
      <c r="BA28" s="251">
        <v>0</v>
      </c>
      <c r="BB28" s="251">
        <v>0</v>
      </c>
      <c r="BC28" s="251">
        <v>0</v>
      </c>
      <c r="BD28" s="251">
        <v>0</v>
      </c>
      <c r="BE28" s="251">
        <v>0</v>
      </c>
      <c r="BF28" s="272">
        <f>BE28/F28</f>
        <v>0</v>
      </c>
    </row>
    <row r="29" spans="1:230">
      <c r="A29" s="245" t="s">
        <v>10</v>
      </c>
      <c r="B29" s="251">
        <v>662.07772299999999</v>
      </c>
      <c r="C29" s="251">
        <v>397.75656500000002</v>
      </c>
      <c r="D29" s="251">
        <v>290.58356099999997</v>
      </c>
      <c r="E29" s="251">
        <v>14.892284</v>
      </c>
      <c r="F29" s="251">
        <v>1365.310133</v>
      </c>
      <c r="G29" s="251">
        <v>662.07772299999999</v>
      </c>
      <c r="H29" s="251">
        <v>397.75656500000002</v>
      </c>
      <c r="I29" s="251">
        <v>290.58356099999997</v>
      </c>
      <c r="J29" s="251">
        <v>14.892284</v>
      </c>
      <c r="K29" s="251">
        <v>1365.310133</v>
      </c>
      <c r="L29" s="251">
        <v>1</v>
      </c>
      <c r="M29" s="251">
        <v>9.8833439999999992</v>
      </c>
      <c r="N29" s="251">
        <v>1355.4267890000001</v>
      </c>
      <c r="O29" s="251">
        <v>0</v>
      </c>
      <c r="P29" s="251">
        <v>0</v>
      </c>
      <c r="Q29" s="251">
        <v>0</v>
      </c>
      <c r="R29" s="251">
        <v>0</v>
      </c>
      <c r="S29" s="251">
        <v>0</v>
      </c>
      <c r="T29" s="251">
        <v>0</v>
      </c>
      <c r="U29" s="251">
        <v>0</v>
      </c>
      <c r="V29" s="251">
        <v>0</v>
      </c>
      <c r="W29" s="251">
        <v>652.339472</v>
      </c>
      <c r="X29" s="251">
        <v>306.73279700000001</v>
      </c>
      <c r="Y29" s="251">
        <v>160.59374399999999</v>
      </c>
      <c r="Z29" s="251">
        <v>3.587288</v>
      </c>
      <c r="AA29" s="251">
        <v>1123.253301</v>
      </c>
      <c r="AB29" s="251">
        <v>2.2910680000000001</v>
      </c>
      <c r="AC29" s="251">
        <v>71.790902000000003</v>
      </c>
      <c r="AD29" s="251">
        <v>3.7752479999999999</v>
      </c>
      <c r="AE29" s="251">
        <v>0.64934599999999998</v>
      </c>
      <c r="AF29" s="251">
        <v>78.506563999999997</v>
      </c>
      <c r="AG29" s="251">
        <v>4.7162999999999997E-2</v>
      </c>
      <c r="AH29" s="251">
        <v>12.13472</v>
      </c>
      <c r="AI29" s="251">
        <v>31.963301000000001</v>
      </c>
      <c r="AJ29" s="251">
        <v>2.2278060000000002</v>
      </c>
      <c r="AK29" s="251">
        <v>46.372990000000001</v>
      </c>
      <c r="AL29" s="251">
        <v>7.1660709999999996</v>
      </c>
      <c r="AM29" s="251">
        <v>5.8766189999999998</v>
      </c>
      <c r="AN29" s="251">
        <v>85.767242999999993</v>
      </c>
      <c r="AO29" s="251">
        <v>7.392004</v>
      </c>
      <c r="AP29" s="251">
        <v>106.201937</v>
      </c>
      <c r="AQ29" s="251">
        <v>0</v>
      </c>
      <c r="AR29" s="251">
        <v>0</v>
      </c>
      <c r="AS29" s="251">
        <v>0</v>
      </c>
      <c r="AT29" s="251">
        <v>0</v>
      </c>
      <c r="AU29" s="251">
        <v>0</v>
      </c>
      <c r="AV29" s="251">
        <v>1.8716E-2</v>
      </c>
      <c r="AW29" s="251">
        <v>5.4342000000000001E-2</v>
      </c>
      <c r="AX29" s="251">
        <v>1.5169E-2</v>
      </c>
      <c r="AY29" s="251">
        <v>2.9968999999999999E-2</v>
      </c>
      <c r="AZ29" s="251">
        <v>0.118196</v>
      </c>
      <c r="BA29" s="251">
        <v>85</v>
      </c>
      <c r="BB29" s="251">
        <v>0</v>
      </c>
      <c r="BC29" s="251">
        <v>0</v>
      </c>
      <c r="BD29" s="251">
        <v>0</v>
      </c>
      <c r="BE29" s="251">
        <v>85</v>
      </c>
      <c r="BF29" s="272">
        <f t="shared" ref="BF29:BF47" si="1">BE29/F29</f>
        <v>6.2256917271410896E-2</v>
      </c>
    </row>
    <row r="30" spans="1:230">
      <c r="A30" s="245" t="s">
        <v>11</v>
      </c>
      <c r="B30" s="251">
        <v>465.61491899999999</v>
      </c>
      <c r="C30" s="251">
        <v>372.44033300000001</v>
      </c>
      <c r="D30" s="251">
        <v>549.904764</v>
      </c>
      <c r="E30" s="251">
        <v>23.441535999999999</v>
      </c>
      <c r="F30" s="251">
        <v>1411.401552</v>
      </c>
      <c r="G30" s="251">
        <v>465.61491899999999</v>
      </c>
      <c r="H30" s="251">
        <v>372.44033300000001</v>
      </c>
      <c r="I30" s="251">
        <v>549.904764</v>
      </c>
      <c r="J30" s="251">
        <v>23.441535999999999</v>
      </c>
      <c r="K30" s="251">
        <v>1411.401552</v>
      </c>
      <c r="L30" s="251">
        <v>1</v>
      </c>
      <c r="M30" s="251">
        <v>9.6762090000000001</v>
      </c>
      <c r="N30" s="251">
        <v>1401.7253430000001</v>
      </c>
      <c r="O30" s="251">
        <v>0</v>
      </c>
      <c r="P30" s="251">
        <v>0</v>
      </c>
      <c r="Q30" s="251">
        <v>0</v>
      </c>
      <c r="R30" s="251">
        <v>0</v>
      </c>
      <c r="S30" s="251">
        <v>0</v>
      </c>
      <c r="T30" s="251">
        <v>0</v>
      </c>
      <c r="U30" s="251">
        <v>0</v>
      </c>
      <c r="V30" s="251">
        <v>0</v>
      </c>
      <c r="W30" s="251">
        <v>463.21788800000002</v>
      </c>
      <c r="X30" s="251">
        <v>276.163096</v>
      </c>
      <c r="Y30" s="251">
        <v>86.512656000000007</v>
      </c>
      <c r="Z30" s="251">
        <v>6.0950709999999999</v>
      </c>
      <c r="AA30" s="251">
        <v>831.98871099999997</v>
      </c>
      <c r="AB30" s="251">
        <v>2.0298609999999999</v>
      </c>
      <c r="AC30" s="251">
        <v>85.889335000000003</v>
      </c>
      <c r="AD30" s="251">
        <v>66.762206000000006</v>
      </c>
      <c r="AE30" s="251">
        <v>3.1633439999999999</v>
      </c>
      <c r="AF30" s="251">
        <v>157.84474599999999</v>
      </c>
      <c r="AG30" s="251">
        <v>3.5022999999999999E-2</v>
      </c>
      <c r="AH30" s="251">
        <v>8.542484</v>
      </c>
      <c r="AI30" s="251">
        <v>340.42861199999999</v>
      </c>
      <c r="AJ30" s="251">
        <v>4.051253</v>
      </c>
      <c r="AK30" s="251">
        <v>353.05737199999999</v>
      </c>
      <c r="AL30" s="251">
        <v>0.14485899999999999</v>
      </c>
      <c r="AM30" s="251">
        <v>0.51124999999999998</v>
      </c>
      <c r="AN30" s="251">
        <v>11.306671</v>
      </c>
      <c r="AO30" s="251">
        <v>8.2758620000000001</v>
      </c>
      <c r="AP30" s="251">
        <v>20.238641999999999</v>
      </c>
      <c r="AQ30" s="251">
        <v>0</v>
      </c>
      <c r="AR30" s="251">
        <v>0</v>
      </c>
      <c r="AS30" s="251">
        <v>0</v>
      </c>
      <c r="AT30" s="251">
        <v>0</v>
      </c>
      <c r="AU30" s="251">
        <v>0</v>
      </c>
      <c r="AV30" s="251">
        <v>7.9890000000000003E-2</v>
      </c>
      <c r="AW30" s="251">
        <v>6.8847000000000005E-2</v>
      </c>
      <c r="AX30" s="251">
        <v>5.4822999999999997E-2</v>
      </c>
      <c r="AY30" s="251">
        <v>5.1999999999999998E-3</v>
      </c>
      <c r="AZ30" s="251">
        <v>0.20876</v>
      </c>
      <c r="BA30" s="251">
        <v>7.2958999999999996E-2</v>
      </c>
      <c r="BB30" s="251">
        <v>0</v>
      </c>
      <c r="BC30" s="251">
        <v>0</v>
      </c>
      <c r="BD30" s="251">
        <v>0</v>
      </c>
      <c r="BE30" s="251">
        <v>7.2958999999999996E-2</v>
      </c>
      <c r="BF30" s="272">
        <f t="shared" si="1"/>
        <v>5.1692588758043247E-5</v>
      </c>
    </row>
    <row r="31" spans="1:230">
      <c r="A31" s="245" t="s">
        <v>12</v>
      </c>
      <c r="B31" s="251">
        <v>535.056149</v>
      </c>
      <c r="C31" s="251">
        <v>257.419892</v>
      </c>
      <c r="D31" s="251">
        <v>93.054042999999993</v>
      </c>
      <c r="E31" s="251">
        <v>58.162550000000003</v>
      </c>
      <c r="F31" s="251">
        <v>943.692634</v>
      </c>
      <c r="G31" s="251">
        <v>535.056149</v>
      </c>
      <c r="H31" s="251">
        <v>257.419892</v>
      </c>
      <c r="I31" s="251">
        <v>93.054042999999993</v>
      </c>
      <c r="J31" s="251">
        <v>58.162550000000003</v>
      </c>
      <c r="K31" s="251">
        <v>943.692634</v>
      </c>
      <c r="L31" s="251">
        <v>1</v>
      </c>
      <c r="M31" s="251">
        <v>3.2352959999999999</v>
      </c>
      <c r="N31" s="251">
        <v>940.45733800000005</v>
      </c>
      <c r="O31" s="251">
        <v>0</v>
      </c>
      <c r="P31" s="251">
        <v>0</v>
      </c>
      <c r="Q31" s="251">
        <v>0</v>
      </c>
      <c r="R31" s="251">
        <v>0</v>
      </c>
      <c r="S31" s="251">
        <v>0</v>
      </c>
      <c r="T31" s="251">
        <v>0</v>
      </c>
      <c r="U31" s="251">
        <v>0</v>
      </c>
      <c r="V31" s="251">
        <v>0</v>
      </c>
      <c r="W31" s="251">
        <v>532.38999699999999</v>
      </c>
      <c r="X31" s="251">
        <v>174.048777</v>
      </c>
      <c r="Y31" s="251">
        <v>27.448951999999998</v>
      </c>
      <c r="Z31" s="251">
        <v>24.35229</v>
      </c>
      <c r="AA31" s="251">
        <v>758.24001599999997</v>
      </c>
      <c r="AB31" s="251">
        <v>0.93550100000000003</v>
      </c>
      <c r="AC31" s="251">
        <v>59.645532000000003</v>
      </c>
      <c r="AD31" s="251">
        <v>6.0682229999999997</v>
      </c>
      <c r="AE31" s="251">
        <v>1.0131209999999999</v>
      </c>
      <c r="AF31" s="251">
        <v>67.662377000000006</v>
      </c>
      <c r="AG31" s="251">
        <v>3.2135999999999998E-2</v>
      </c>
      <c r="AH31" s="251">
        <v>17.002369000000002</v>
      </c>
      <c r="AI31" s="251">
        <v>25.469473000000001</v>
      </c>
      <c r="AJ31" s="251">
        <v>9.1227809999999998</v>
      </c>
      <c r="AK31" s="251">
        <v>51.626759</v>
      </c>
      <c r="AL31" s="251">
        <v>1.314951</v>
      </c>
      <c r="AM31" s="251">
        <v>5.7376509999999996</v>
      </c>
      <c r="AN31" s="251">
        <v>23.226998999999999</v>
      </c>
      <c r="AO31" s="251">
        <v>19.045216</v>
      </c>
      <c r="AP31" s="251">
        <v>49.324817000000003</v>
      </c>
      <c r="AQ31" s="251">
        <v>0</v>
      </c>
      <c r="AR31" s="251">
        <v>0</v>
      </c>
      <c r="AS31" s="251">
        <v>0</v>
      </c>
      <c r="AT31" s="251">
        <v>0</v>
      </c>
      <c r="AU31" s="251">
        <v>0</v>
      </c>
      <c r="AV31" s="251">
        <v>1.6636999999999999E-2</v>
      </c>
      <c r="AW31" s="251">
        <v>8.267E-3</v>
      </c>
      <c r="AX31" s="251">
        <v>2.0322E-2</v>
      </c>
      <c r="AY31" s="251">
        <v>0.12184200000000001</v>
      </c>
      <c r="AZ31" s="251">
        <v>0.16706799999999999</v>
      </c>
      <c r="BA31" s="251">
        <v>2.4593850000000002</v>
      </c>
      <c r="BB31" s="251">
        <v>0</v>
      </c>
      <c r="BC31" s="251">
        <v>0</v>
      </c>
      <c r="BD31" s="251">
        <v>0</v>
      </c>
      <c r="BE31" s="251">
        <v>2.4593850000000002</v>
      </c>
      <c r="BF31" s="272">
        <f t="shared" si="1"/>
        <v>2.6061292749266071E-3</v>
      </c>
    </row>
    <row r="32" spans="1:230">
      <c r="A32" s="245" t="s">
        <v>13</v>
      </c>
      <c r="B32" s="251">
        <v>423.94196499999998</v>
      </c>
      <c r="C32" s="251">
        <v>232.63777999999999</v>
      </c>
      <c r="D32" s="251">
        <v>377.48441200000002</v>
      </c>
      <c r="E32" s="251">
        <v>44.520406000000001</v>
      </c>
      <c r="F32" s="251">
        <v>1078.5845629999999</v>
      </c>
      <c r="G32" s="251">
        <v>379.62858</v>
      </c>
      <c r="H32" s="251">
        <v>232.63777999999999</v>
      </c>
      <c r="I32" s="251">
        <v>377.48441200000002</v>
      </c>
      <c r="J32" s="251">
        <v>44.520406000000001</v>
      </c>
      <c r="K32" s="251">
        <v>1034.271178</v>
      </c>
      <c r="L32" s="251">
        <v>0.95891524269849904</v>
      </c>
      <c r="M32" s="251">
        <v>2.25637</v>
      </c>
      <c r="N32" s="251">
        <v>1032.0148079999999</v>
      </c>
      <c r="O32" s="251">
        <v>44.313384999999997</v>
      </c>
      <c r="P32" s="251">
        <v>0</v>
      </c>
      <c r="Q32" s="251">
        <v>0</v>
      </c>
      <c r="R32" s="251">
        <v>0</v>
      </c>
      <c r="S32" s="251">
        <v>44.313384999999997</v>
      </c>
      <c r="T32" s="251">
        <v>4.1084757301500498E-2</v>
      </c>
      <c r="U32" s="251">
        <v>0</v>
      </c>
      <c r="V32" s="251">
        <v>44.313384999999997</v>
      </c>
      <c r="W32" s="251">
        <v>422.016437</v>
      </c>
      <c r="X32" s="251">
        <v>169.361414</v>
      </c>
      <c r="Y32" s="251">
        <v>222.63485499999999</v>
      </c>
      <c r="Z32" s="251">
        <v>31.074359000000001</v>
      </c>
      <c r="AA32" s="251">
        <v>845.08706500000005</v>
      </c>
      <c r="AB32" s="251">
        <v>0.91357699999999997</v>
      </c>
      <c r="AC32" s="251">
        <v>36.484211000000002</v>
      </c>
      <c r="AD32" s="251">
        <v>14.741284</v>
      </c>
      <c r="AE32" s="251">
        <v>2.2684060000000001</v>
      </c>
      <c r="AF32" s="251">
        <v>54.407477999999998</v>
      </c>
      <c r="AG32" s="251">
        <v>2.9853000000000001E-2</v>
      </c>
      <c r="AH32" s="251">
        <v>22.358941999999999</v>
      </c>
      <c r="AI32" s="251">
        <v>79.107984999999999</v>
      </c>
      <c r="AJ32" s="251">
        <v>1.94069</v>
      </c>
      <c r="AK32" s="251">
        <v>103.43747</v>
      </c>
      <c r="AL32" s="251">
        <v>0.60359700000000005</v>
      </c>
      <c r="AM32" s="251">
        <v>2.6659489999999999</v>
      </c>
      <c r="AN32" s="251">
        <v>31.980864</v>
      </c>
      <c r="AO32" s="251">
        <v>8.6719600000000003</v>
      </c>
      <c r="AP32" s="251">
        <v>43.922370000000001</v>
      </c>
      <c r="AQ32" s="251">
        <v>0</v>
      </c>
      <c r="AR32" s="251">
        <v>0</v>
      </c>
      <c r="AS32" s="251">
        <v>0</v>
      </c>
      <c r="AT32" s="251">
        <v>0</v>
      </c>
      <c r="AU32" s="251">
        <v>0</v>
      </c>
      <c r="AV32" s="251">
        <v>1.5E-3</v>
      </c>
      <c r="AW32" s="251">
        <v>4.1416000000000001E-2</v>
      </c>
      <c r="AX32" s="251">
        <v>3.2573999999999999E-2</v>
      </c>
      <c r="AY32" s="251">
        <v>0</v>
      </c>
      <c r="AZ32" s="251">
        <v>7.5490000000000002E-2</v>
      </c>
      <c r="BA32" s="251">
        <v>0</v>
      </c>
      <c r="BB32" s="251">
        <v>0</v>
      </c>
      <c r="BC32" s="251">
        <v>0</v>
      </c>
      <c r="BD32" s="251">
        <v>0</v>
      </c>
      <c r="BE32" s="251">
        <v>0</v>
      </c>
      <c r="BF32" s="272">
        <f t="shared" si="1"/>
        <v>0</v>
      </c>
    </row>
    <row r="33" spans="1:58">
      <c r="A33" s="245" t="s">
        <v>14</v>
      </c>
      <c r="B33" s="251">
        <v>91.092277999999993</v>
      </c>
      <c r="C33" s="251">
        <v>168.208933</v>
      </c>
      <c r="D33" s="251">
        <v>40.006856999999997</v>
      </c>
      <c r="E33" s="251">
        <v>4.8758059999999999</v>
      </c>
      <c r="F33" s="251">
        <v>304.183874</v>
      </c>
      <c r="G33" s="251">
        <v>91.092277999999993</v>
      </c>
      <c r="H33" s="251">
        <v>168.208933</v>
      </c>
      <c r="I33" s="251">
        <v>40.006856999999997</v>
      </c>
      <c r="J33" s="251">
        <v>4.8758059999999999</v>
      </c>
      <c r="K33" s="251">
        <v>304.183874</v>
      </c>
      <c r="L33" s="251">
        <v>1</v>
      </c>
      <c r="M33" s="251">
        <v>5.488963</v>
      </c>
      <c r="N33" s="251">
        <v>298.69491099999999</v>
      </c>
      <c r="O33" s="251">
        <v>0</v>
      </c>
      <c r="P33" s="251">
        <v>0</v>
      </c>
      <c r="Q33" s="251">
        <v>0</v>
      </c>
      <c r="R33" s="251">
        <v>0</v>
      </c>
      <c r="S33" s="251">
        <v>0</v>
      </c>
      <c r="T33" s="251">
        <v>0</v>
      </c>
      <c r="U33" s="251">
        <v>0</v>
      </c>
      <c r="V33" s="251">
        <v>0</v>
      </c>
      <c r="W33" s="251">
        <v>88.975447000000003</v>
      </c>
      <c r="X33" s="251">
        <v>123.237953</v>
      </c>
      <c r="Y33" s="251">
        <v>18.40869</v>
      </c>
      <c r="Z33" s="251">
        <v>2.3920149999999998</v>
      </c>
      <c r="AA33" s="251">
        <v>233.014105</v>
      </c>
      <c r="AB33" s="251">
        <v>2.002643</v>
      </c>
      <c r="AC33" s="251">
        <v>40.736187000000001</v>
      </c>
      <c r="AD33" s="251">
        <v>1.5917250000000001</v>
      </c>
      <c r="AE33" s="251">
        <v>0.47257900000000003</v>
      </c>
      <c r="AF33" s="251">
        <v>44.803134</v>
      </c>
      <c r="AG33" s="251">
        <v>1.4406E-2</v>
      </c>
      <c r="AH33" s="251">
        <v>3.6555759999999999</v>
      </c>
      <c r="AI33" s="251">
        <v>13.472148000000001</v>
      </c>
      <c r="AJ33" s="251">
        <v>0.38173400000000002</v>
      </c>
      <c r="AK33" s="251">
        <v>17.523864</v>
      </c>
      <c r="AL33" s="251">
        <v>0</v>
      </c>
      <c r="AM33" s="251">
        <v>0.13234099999999999</v>
      </c>
      <c r="AN33" s="251">
        <v>4.531657</v>
      </c>
      <c r="AO33" s="251">
        <v>1.4659519999999999</v>
      </c>
      <c r="AP33" s="251">
        <v>6.12995</v>
      </c>
      <c r="AQ33" s="251">
        <v>0</v>
      </c>
      <c r="AR33" s="251">
        <v>0</v>
      </c>
      <c r="AS33" s="251">
        <v>0</v>
      </c>
      <c r="AT33" s="251">
        <v>0</v>
      </c>
      <c r="AU33" s="251">
        <v>0</v>
      </c>
      <c r="AV33" s="251">
        <v>0</v>
      </c>
      <c r="AW33" s="251">
        <v>0</v>
      </c>
      <c r="AX33" s="251">
        <v>0</v>
      </c>
      <c r="AY33" s="251">
        <v>6.6059999999999999E-3</v>
      </c>
      <c r="AZ33" s="251">
        <v>6.6059999999999999E-3</v>
      </c>
      <c r="BA33" s="251">
        <v>0</v>
      </c>
      <c r="BB33" s="251">
        <v>0</v>
      </c>
      <c r="BC33" s="251">
        <v>0</v>
      </c>
      <c r="BD33" s="251">
        <v>0</v>
      </c>
      <c r="BE33" s="251">
        <v>0</v>
      </c>
      <c r="BF33" s="272">
        <f t="shared" si="1"/>
        <v>0</v>
      </c>
    </row>
    <row r="34" spans="1:58">
      <c r="A34" s="245" t="s">
        <v>15</v>
      </c>
      <c r="B34" s="251">
        <v>697.70237199999997</v>
      </c>
      <c r="C34" s="251">
        <v>357.00075199999998</v>
      </c>
      <c r="D34" s="251">
        <v>775.00735899999995</v>
      </c>
      <c r="E34" s="251">
        <v>126.398786</v>
      </c>
      <c r="F34" s="251">
        <v>1956.109269</v>
      </c>
      <c r="G34" s="251">
        <v>697.70237199999997</v>
      </c>
      <c r="H34" s="251">
        <v>357.00075199999998</v>
      </c>
      <c r="I34" s="251">
        <v>775.00735899999995</v>
      </c>
      <c r="J34" s="251">
        <v>126.398786</v>
      </c>
      <c r="K34" s="251">
        <v>1956.109269</v>
      </c>
      <c r="L34" s="251">
        <v>1</v>
      </c>
      <c r="M34" s="251">
        <v>31.633661</v>
      </c>
      <c r="N34" s="251">
        <v>1924.475608</v>
      </c>
      <c r="O34" s="251">
        <v>0</v>
      </c>
      <c r="P34" s="251">
        <v>0</v>
      </c>
      <c r="Q34" s="251">
        <v>0</v>
      </c>
      <c r="R34" s="251">
        <v>0</v>
      </c>
      <c r="S34" s="251">
        <v>0</v>
      </c>
      <c r="T34" s="251">
        <v>0</v>
      </c>
      <c r="U34" s="251">
        <v>0</v>
      </c>
      <c r="V34" s="251">
        <v>0</v>
      </c>
      <c r="W34" s="251">
        <v>694.41275800000005</v>
      </c>
      <c r="X34" s="251">
        <v>238.67141799999999</v>
      </c>
      <c r="Y34" s="251">
        <v>88.705624999999998</v>
      </c>
      <c r="Z34" s="251">
        <v>36.143577000000001</v>
      </c>
      <c r="AA34" s="251">
        <v>1057.9333779999999</v>
      </c>
      <c r="AB34" s="251">
        <v>1.010294</v>
      </c>
      <c r="AC34" s="251">
        <v>65.788236999999995</v>
      </c>
      <c r="AD34" s="251">
        <v>7.9789199999999996</v>
      </c>
      <c r="AE34" s="251">
        <v>4.4912770000000002</v>
      </c>
      <c r="AF34" s="251">
        <v>79.268727999999996</v>
      </c>
      <c r="AG34" s="251">
        <v>0.14672299999999999</v>
      </c>
      <c r="AH34" s="251">
        <v>40.379672999999997</v>
      </c>
      <c r="AI34" s="251">
        <v>165.632812</v>
      </c>
      <c r="AJ34" s="251">
        <v>19.941172000000002</v>
      </c>
      <c r="AK34" s="251">
        <v>226.10038</v>
      </c>
      <c r="AL34" s="251">
        <v>1.7151099999999999</v>
      </c>
      <c r="AM34" s="251">
        <v>8.9861939999999993</v>
      </c>
      <c r="AN34" s="251">
        <v>495.38675000000001</v>
      </c>
      <c r="AO34" s="251">
        <v>64.140387000000004</v>
      </c>
      <c r="AP34" s="251">
        <v>570.22844099999998</v>
      </c>
      <c r="AQ34" s="251">
        <v>0</v>
      </c>
      <c r="AR34" s="251">
        <v>0</v>
      </c>
      <c r="AS34" s="251">
        <v>0</v>
      </c>
      <c r="AT34" s="251">
        <v>0</v>
      </c>
      <c r="AU34" s="251">
        <v>0</v>
      </c>
      <c r="AV34" s="251">
        <v>8.8922000000000001E-2</v>
      </c>
      <c r="AW34" s="251">
        <v>0.102731</v>
      </c>
      <c r="AX34" s="251">
        <v>0.25942700000000002</v>
      </c>
      <c r="AY34" s="251">
        <v>0.14027700000000001</v>
      </c>
      <c r="AZ34" s="251">
        <v>0.59135700000000002</v>
      </c>
      <c r="BA34" s="251">
        <v>0</v>
      </c>
      <c r="BB34" s="251">
        <v>0</v>
      </c>
      <c r="BC34" s="251">
        <v>0</v>
      </c>
      <c r="BD34" s="251">
        <v>0</v>
      </c>
      <c r="BE34" s="251">
        <v>0</v>
      </c>
      <c r="BF34" s="272">
        <f t="shared" si="1"/>
        <v>0</v>
      </c>
    </row>
    <row r="35" spans="1:58">
      <c r="A35" s="245" t="s">
        <v>16</v>
      </c>
      <c r="B35" s="251">
        <v>3632.503154</v>
      </c>
      <c r="C35" s="251">
        <v>2675.965917</v>
      </c>
      <c r="D35" s="251">
        <v>5106.517124</v>
      </c>
      <c r="E35" s="251">
        <v>314.062273</v>
      </c>
      <c r="F35" s="251">
        <v>11729.048468000001</v>
      </c>
      <c r="G35" s="251">
        <v>3376.7637370000002</v>
      </c>
      <c r="H35" s="251">
        <v>2675.965917</v>
      </c>
      <c r="I35" s="251">
        <v>5106.517124</v>
      </c>
      <c r="J35" s="251">
        <v>314.062273</v>
      </c>
      <c r="K35" s="251">
        <v>11473.309051</v>
      </c>
      <c r="L35" s="251">
        <v>0.97819606443798701</v>
      </c>
      <c r="M35" s="251">
        <v>955.61810800000001</v>
      </c>
      <c r="N35" s="251">
        <v>10517.690943</v>
      </c>
      <c r="O35" s="251">
        <v>255.739417</v>
      </c>
      <c r="P35" s="251">
        <v>0</v>
      </c>
      <c r="Q35" s="251">
        <v>0</v>
      </c>
      <c r="R35" s="251">
        <v>0</v>
      </c>
      <c r="S35" s="251">
        <v>255.739417</v>
      </c>
      <c r="T35" s="251">
        <v>2.1803935562013099E-2</v>
      </c>
      <c r="U35" s="251">
        <v>0</v>
      </c>
      <c r="V35" s="251">
        <v>255.739417</v>
      </c>
      <c r="W35" s="251">
        <v>3619.6967129999998</v>
      </c>
      <c r="X35" s="251">
        <v>2373.2310459999999</v>
      </c>
      <c r="Y35" s="251">
        <v>4597.1039780000001</v>
      </c>
      <c r="Z35" s="251">
        <v>231.23616699999999</v>
      </c>
      <c r="AA35" s="251">
        <v>10821.267904</v>
      </c>
      <c r="AB35" s="251">
        <v>11.128329000000001</v>
      </c>
      <c r="AC35" s="251">
        <v>241.31558899999999</v>
      </c>
      <c r="AD35" s="251">
        <v>41.752476999999999</v>
      </c>
      <c r="AE35" s="251">
        <v>12.103966</v>
      </c>
      <c r="AF35" s="251">
        <v>306.30036100000001</v>
      </c>
      <c r="AG35" s="251">
        <v>8.3664000000000002E-2</v>
      </c>
      <c r="AH35" s="251">
        <v>53.701439999999998</v>
      </c>
      <c r="AI35" s="251">
        <v>368.984668</v>
      </c>
      <c r="AJ35" s="251">
        <v>4.7304409999999999</v>
      </c>
      <c r="AK35" s="251">
        <v>427.50021299999997</v>
      </c>
      <c r="AL35" s="251">
        <v>1.099423</v>
      </c>
      <c r="AM35" s="251">
        <v>1.409958</v>
      </c>
      <c r="AN35" s="251">
        <v>80.437271999999993</v>
      </c>
      <c r="AO35" s="251">
        <v>62.092587000000002</v>
      </c>
      <c r="AP35" s="251">
        <v>145.03924000000001</v>
      </c>
      <c r="AQ35" s="251">
        <v>0</v>
      </c>
      <c r="AR35" s="251">
        <v>0</v>
      </c>
      <c r="AS35" s="251">
        <v>0</v>
      </c>
      <c r="AT35" s="251">
        <v>0</v>
      </c>
      <c r="AU35" s="251">
        <v>0</v>
      </c>
      <c r="AV35" s="251">
        <v>4.2117000000000002E-2</v>
      </c>
      <c r="AW35" s="251">
        <v>9.7999999999999997E-3</v>
      </c>
      <c r="AX35" s="251">
        <v>0.105044</v>
      </c>
      <c r="AY35" s="251">
        <v>1.5004999999999999E-2</v>
      </c>
      <c r="AZ35" s="251">
        <v>0.17196600000000001</v>
      </c>
      <c r="BA35" s="251">
        <v>0.60740000000000005</v>
      </c>
      <c r="BB35" s="251">
        <v>0</v>
      </c>
      <c r="BC35" s="251">
        <v>0</v>
      </c>
      <c r="BD35" s="251">
        <v>0</v>
      </c>
      <c r="BE35" s="251">
        <v>0.60740000000000005</v>
      </c>
      <c r="BF35" s="272">
        <f t="shared" si="1"/>
        <v>5.1785957032844622E-5</v>
      </c>
    </row>
    <row r="36" spans="1:58">
      <c r="A36" s="245" t="s">
        <v>17</v>
      </c>
      <c r="B36" s="251">
        <v>304.71755200000001</v>
      </c>
      <c r="C36" s="251">
        <v>138.49518499999999</v>
      </c>
      <c r="D36" s="251">
        <v>257.72268200000002</v>
      </c>
      <c r="E36" s="251">
        <v>17.739466</v>
      </c>
      <c r="F36" s="251">
        <v>718.67488500000002</v>
      </c>
      <c r="G36" s="251">
        <v>304.71755200000001</v>
      </c>
      <c r="H36" s="251">
        <v>138.49518499999999</v>
      </c>
      <c r="I36" s="251">
        <v>257.72268200000002</v>
      </c>
      <c r="J36" s="251">
        <v>17.739466</v>
      </c>
      <c r="K36" s="251">
        <v>718.67488500000002</v>
      </c>
      <c r="L36" s="251">
        <v>1</v>
      </c>
      <c r="M36" s="251">
        <v>2.6507610000000001</v>
      </c>
      <c r="N36" s="251">
        <v>716.02412400000003</v>
      </c>
      <c r="O36" s="251">
        <v>0</v>
      </c>
      <c r="P36" s="251">
        <v>0</v>
      </c>
      <c r="Q36" s="251">
        <v>0</v>
      </c>
      <c r="R36" s="251">
        <v>0</v>
      </c>
      <c r="S36" s="251">
        <v>0</v>
      </c>
      <c r="T36" s="251">
        <v>0</v>
      </c>
      <c r="U36" s="251">
        <v>0</v>
      </c>
      <c r="V36" s="251">
        <v>0</v>
      </c>
      <c r="W36" s="251">
        <v>297.20786700000002</v>
      </c>
      <c r="X36" s="251">
        <v>98.005280999999997</v>
      </c>
      <c r="Y36" s="251">
        <v>192.78541100000001</v>
      </c>
      <c r="Z36" s="251">
        <v>6.5508709999999999</v>
      </c>
      <c r="AA36" s="251">
        <v>594.54943000000003</v>
      </c>
      <c r="AB36" s="251">
        <v>4.5634750000000004</v>
      </c>
      <c r="AC36" s="251">
        <v>33.622734999999999</v>
      </c>
      <c r="AD36" s="251">
        <v>5.8148860000000004</v>
      </c>
      <c r="AE36" s="251">
        <v>2.8477429999999999</v>
      </c>
      <c r="AF36" s="251">
        <v>46.848838999999998</v>
      </c>
      <c r="AG36" s="251">
        <v>3.7220999999999997E-2</v>
      </c>
      <c r="AH36" s="251">
        <v>4.4273179999999996</v>
      </c>
      <c r="AI36" s="251">
        <v>29.854828999999999</v>
      </c>
      <c r="AJ36" s="251">
        <v>0.39262900000000001</v>
      </c>
      <c r="AK36" s="251">
        <v>34.711996999999997</v>
      </c>
      <c r="AL36" s="251">
        <v>2.4239000000000002</v>
      </c>
      <c r="AM36" s="251">
        <v>1.4967859999999999</v>
      </c>
      <c r="AN36" s="251">
        <v>18.397390999999999</v>
      </c>
      <c r="AO36" s="251">
        <v>6.7839869999999998</v>
      </c>
      <c r="AP36" s="251">
        <v>29.102063999999999</v>
      </c>
      <c r="AQ36" s="251">
        <v>0</v>
      </c>
      <c r="AR36" s="251">
        <v>0</v>
      </c>
      <c r="AS36" s="251">
        <v>0</v>
      </c>
      <c r="AT36" s="251">
        <v>0</v>
      </c>
      <c r="AU36" s="251">
        <v>0</v>
      </c>
      <c r="AV36" s="251">
        <v>1.0630000000000001E-2</v>
      </c>
      <c r="AW36" s="251">
        <v>1.4623000000000001E-2</v>
      </c>
      <c r="AX36" s="251">
        <v>0</v>
      </c>
      <c r="AY36" s="251">
        <v>0</v>
      </c>
      <c r="AZ36" s="251">
        <v>2.5253000000000001E-2</v>
      </c>
      <c r="BA36" s="251">
        <v>0</v>
      </c>
      <c r="BB36" s="251">
        <v>0</v>
      </c>
      <c r="BC36" s="251">
        <v>0</v>
      </c>
      <c r="BD36" s="251">
        <v>0</v>
      </c>
      <c r="BE36" s="251">
        <v>0</v>
      </c>
      <c r="BF36" s="272">
        <f t="shared" si="1"/>
        <v>0</v>
      </c>
    </row>
    <row r="37" spans="1:58">
      <c r="A37" s="245" t="s">
        <v>18</v>
      </c>
      <c r="B37" s="251">
        <v>438.36283100000003</v>
      </c>
      <c r="C37" s="251">
        <v>209.53925699999999</v>
      </c>
      <c r="D37" s="251">
        <v>320.055341</v>
      </c>
      <c r="E37" s="251">
        <v>223.279248</v>
      </c>
      <c r="F37" s="251">
        <v>1191.2366770000001</v>
      </c>
      <c r="G37" s="251">
        <v>438.36283100000003</v>
      </c>
      <c r="H37" s="251">
        <v>209.53925699999999</v>
      </c>
      <c r="I37" s="251">
        <v>320.055341</v>
      </c>
      <c r="J37" s="251">
        <v>223.279248</v>
      </c>
      <c r="K37" s="251">
        <v>1191.2366770000001</v>
      </c>
      <c r="L37" s="251">
        <v>1</v>
      </c>
      <c r="M37" s="251">
        <v>1.2377290000000001</v>
      </c>
      <c r="N37" s="251">
        <v>1189.9989479999999</v>
      </c>
      <c r="O37" s="251">
        <v>0</v>
      </c>
      <c r="P37" s="251">
        <v>0</v>
      </c>
      <c r="Q37" s="251">
        <v>0</v>
      </c>
      <c r="R37" s="251">
        <v>0</v>
      </c>
      <c r="S37" s="251">
        <v>0</v>
      </c>
      <c r="T37" s="251">
        <v>0</v>
      </c>
      <c r="U37" s="251">
        <v>0</v>
      </c>
      <c r="V37" s="251">
        <v>0</v>
      </c>
      <c r="W37" s="251">
        <v>434.27194100000003</v>
      </c>
      <c r="X37" s="251">
        <v>139.44732400000001</v>
      </c>
      <c r="Y37" s="251">
        <v>265.23082799999997</v>
      </c>
      <c r="Z37" s="251">
        <v>196.90919099999999</v>
      </c>
      <c r="AA37" s="251">
        <v>1035.8592839999999</v>
      </c>
      <c r="AB37" s="251">
        <v>0.68099100000000001</v>
      </c>
      <c r="AC37" s="251">
        <v>59.891838999999997</v>
      </c>
      <c r="AD37" s="251">
        <v>2.5954350000000002</v>
      </c>
      <c r="AE37" s="251">
        <v>0.59103300000000003</v>
      </c>
      <c r="AF37" s="251">
        <v>63.759298000000001</v>
      </c>
      <c r="AG37" s="251">
        <v>5.9610000000000002E-3</v>
      </c>
      <c r="AH37" s="251">
        <v>5.3233249999999996</v>
      </c>
      <c r="AI37" s="251">
        <v>24.184183000000001</v>
      </c>
      <c r="AJ37" s="251">
        <v>7.925338</v>
      </c>
      <c r="AK37" s="251">
        <v>37.438806999999997</v>
      </c>
      <c r="AL37" s="251">
        <v>2.2132019999999999</v>
      </c>
      <c r="AM37" s="251">
        <v>3.5670289999999998</v>
      </c>
      <c r="AN37" s="251">
        <v>17.751878000000001</v>
      </c>
      <c r="AO37" s="251">
        <v>13.795432999999999</v>
      </c>
      <c r="AP37" s="251">
        <v>37.327542000000001</v>
      </c>
      <c r="AQ37" s="251">
        <v>0</v>
      </c>
      <c r="AR37" s="251">
        <v>0</v>
      </c>
      <c r="AS37" s="251">
        <v>0</v>
      </c>
      <c r="AT37" s="251">
        <v>0</v>
      </c>
      <c r="AU37" s="251">
        <v>0</v>
      </c>
      <c r="AV37" s="251">
        <v>7.3480000000000004E-3</v>
      </c>
      <c r="AW37" s="251">
        <v>4.1896000000000003E-2</v>
      </c>
      <c r="AX37" s="251">
        <v>1.6102000000000002E-2</v>
      </c>
      <c r="AY37" s="251">
        <v>0.16850000000000001</v>
      </c>
      <c r="AZ37" s="251">
        <v>0.233846</v>
      </c>
      <c r="BA37" s="251">
        <v>0</v>
      </c>
      <c r="BB37" s="251">
        <v>0</v>
      </c>
      <c r="BC37" s="251">
        <v>0</v>
      </c>
      <c r="BD37" s="251">
        <v>0</v>
      </c>
      <c r="BE37" s="251">
        <v>0</v>
      </c>
      <c r="BF37" s="272">
        <f t="shared" si="1"/>
        <v>0</v>
      </c>
    </row>
    <row r="38" spans="1:58">
      <c r="A38" s="245" t="s">
        <v>19</v>
      </c>
      <c r="B38" s="251">
        <v>111.002486</v>
      </c>
      <c r="C38" s="251">
        <v>108.632036</v>
      </c>
      <c r="D38" s="251">
        <v>86.729935999999995</v>
      </c>
      <c r="E38" s="251">
        <v>7.1266439999999998</v>
      </c>
      <c r="F38" s="251">
        <v>313.49110200000001</v>
      </c>
      <c r="G38" s="251">
        <v>111.002486</v>
      </c>
      <c r="H38" s="251">
        <v>108.632036</v>
      </c>
      <c r="I38" s="251">
        <v>86.729935999999995</v>
      </c>
      <c r="J38" s="251">
        <v>7.1266439999999998</v>
      </c>
      <c r="K38" s="251">
        <v>313.49110200000001</v>
      </c>
      <c r="L38" s="251">
        <v>1</v>
      </c>
      <c r="M38" s="251">
        <v>3.003088</v>
      </c>
      <c r="N38" s="251">
        <v>310.48801400000002</v>
      </c>
      <c r="O38" s="251">
        <v>0</v>
      </c>
      <c r="P38" s="251">
        <v>0</v>
      </c>
      <c r="Q38" s="251">
        <v>0</v>
      </c>
      <c r="R38" s="251">
        <v>0</v>
      </c>
      <c r="S38" s="251">
        <v>0</v>
      </c>
      <c r="T38" s="251">
        <v>0</v>
      </c>
      <c r="U38" s="251">
        <v>0</v>
      </c>
      <c r="V38" s="251">
        <v>0</v>
      </c>
      <c r="W38" s="251">
        <v>110.748853</v>
      </c>
      <c r="X38" s="251">
        <v>86.912132</v>
      </c>
      <c r="Y38" s="251">
        <v>68.519752999999994</v>
      </c>
      <c r="Z38" s="251">
        <v>3.7562980000000001</v>
      </c>
      <c r="AA38" s="251">
        <v>269.93703599999998</v>
      </c>
      <c r="AB38" s="251">
        <v>2.3261E-2</v>
      </c>
      <c r="AC38" s="251">
        <v>19.877504999999999</v>
      </c>
      <c r="AD38" s="251">
        <v>2.2032630000000002</v>
      </c>
      <c r="AE38" s="251">
        <v>0.26806200000000002</v>
      </c>
      <c r="AF38" s="251">
        <v>22.372091000000001</v>
      </c>
      <c r="AG38" s="251">
        <v>5.293E-3</v>
      </c>
      <c r="AH38" s="251">
        <v>1.3059700000000001</v>
      </c>
      <c r="AI38" s="251">
        <v>12.44586</v>
      </c>
      <c r="AJ38" s="251">
        <v>0.75843700000000003</v>
      </c>
      <c r="AK38" s="251">
        <v>14.515560000000001</v>
      </c>
      <c r="AL38" s="251">
        <v>0.18360199999999999</v>
      </c>
      <c r="AM38" s="251">
        <v>0.39531100000000002</v>
      </c>
      <c r="AN38" s="251">
        <v>2.8092039999999998</v>
      </c>
      <c r="AO38" s="251">
        <v>2.3421820000000002</v>
      </c>
      <c r="AP38" s="251">
        <v>5.7302989999999996</v>
      </c>
      <c r="AQ38" s="251">
        <v>0</v>
      </c>
      <c r="AR38" s="251">
        <v>0</v>
      </c>
      <c r="AS38" s="251">
        <v>0</v>
      </c>
      <c r="AT38" s="251">
        <v>0</v>
      </c>
      <c r="AU38" s="251">
        <v>0</v>
      </c>
      <c r="AV38" s="251">
        <v>0</v>
      </c>
      <c r="AW38" s="251">
        <v>0</v>
      </c>
      <c r="AX38" s="251">
        <v>0</v>
      </c>
      <c r="AY38" s="251">
        <v>0</v>
      </c>
      <c r="AZ38" s="251">
        <v>0</v>
      </c>
      <c r="BA38" s="251">
        <v>0</v>
      </c>
      <c r="BB38" s="251">
        <v>0</v>
      </c>
      <c r="BC38" s="251">
        <v>0</v>
      </c>
      <c r="BD38" s="251">
        <v>0</v>
      </c>
      <c r="BE38" s="251">
        <v>0</v>
      </c>
      <c r="BF38" s="272">
        <f t="shared" si="1"/>
        <v>0</v>
      </c>
    </row>
    <row r="39" spans="1:58">
      <c r="A39" s="245" t="s">
        <v>20</v>
      </c>
      <c r="B39" s="251">
        <v>391.456774</v>
      </c>
      <c r="C39" s="251">
        <v>405.40158600000001</v>
      </c>
      <c r="D39" s="251">
        <v>426.85461199999997</v>
      </c>
      <c r="E39" s="251">
        <v>55.860849000000002</v>
      </c>
      <c r="F39" s="251">
        <v>1279.573821</v>
      </c>
      <c r="G39" s="251">
        <v>391.456774</v>
      </c>
      <c r="H39" s="251">
        <v>405.40158600000001</v>
      </c>
      <c r="I39" s="251">
        <v>426.85461199999997</v>
      </c>
      <c r="J39" s="251">
        <v>55.860849000000002</v>
      </c>
      <c r="K39" s="251">
        <v>1279.573821</v>
      </c>
      <c r="L39" s="251">
        <v>1</v>
      </c>
      <c r="M39" s="251">
        <v>4.824179</v>
      </c>
      <c r="N39" s="251">
        <v>1274.749642</v>
      </c>
      <c r="O39" s="251">
        <v>0</v>
      </c>
      <c r="P39" s="251">
        <v>0</v>
      </c>
      <c r="Q39" s="251">
        <v>0</v>
      </c>
      <c r="R39" s="251">
        <v>0</v>
      </c>
      <c r="S39" s="251">
        <v>0</v>
      </c>
      <c r="T39" s="251">
        <v>0</v>
      </c>
      <c r="U39" s="251">
        <v>0</v>
      </c>
      <c r="V39" s="251">
        <v>0</v>
      </c>
      <c r="W39" s="251">
        <v>389.78294299999999</v>
      </c>
      <c r="X39" s="251">
        <v>318.29041599999999</v>
      </c>
      <c r="Y39" s="251">
        <v>250.19447400000001</v>
      </c>
      <c r="Z39" s="251">
        <v>35.937443000000002</v>
      </c>
      <c r="AA39" s="251">
        <v>994.20527600000003</v>
      </c>
      <c r="AB39" s="251">
        <v>1.0429409999999999</v>
      </c>
      <c r="AC39" s="251">
        <v>73.139857000000006</v>
      </c>
      <c r="AD39" s="251">
        <v>4.7682799999999999</v>
      </c>
      <c r="AE39" s="251">
        <v>2.2374179999999999</v>
      </c>
      <c r="AF39" s="251">
        <v>81.188496000000001</v>
      </c>
      <c r="AG39" s="251">
        <v>6.4450000000000002E-3</v>
      </c>
      <c r="AH39" s="251">
        <v>11.349556</v>
      </c>
      <c r="AI39" s="251">
        <v>128.65370899999999</v>
      </c>
      <c r="AJ39" s="251">
        <v>4.7760850000000001</v>
      </c>
      <c r="AK39" s="251">
        <v>144.78579500000001</v>
      </c>
      <c r="AL39" s="251">
        <v>1.8037000000000001E-2</v>
      </c>
      <c r="AM39" s="251">
        <v>0.34781800000000002</v>
      </c>
      <c r="AN39" s="251">
        <v>29.491029999999999</v>
      </c>
      <c r="AO39" s="251">
        <v>9.7250019999999999</v>
      </c>
      <c r="AP39" s="251">
        <v>39.581887000000002</v>
      </c>
      <c r="AQ39" s="251">
        <v>0</v>
      </c>
      <c r="AR39" s="251">
        <v>0</v>
      </c>
      <c r="AS39" s="251">
        <v>0</v>
      </c>
      <c r="AT39" s="251">
        <v>0</v>
      </c>
      <c r="AU39" s="251">
        <v>0</v>
      </c>
      <c r="AV39" s="251">
        <v>5.4999999999999997E-3</v>
      </c>
      <c r="AW39" s="251">
        <v>4.8729000000000001E-2</v>
      </c>
      <c r="AX39" s="251">
        <v>1.7632999999999999E-2</v>
      </c>
      <c r="AY39" s="251">
        <v>0</v>
      </c>
      <c r="AZ39" s="251">
        <v>7.1861999999999995E-2</v>
      </c>
      <c r="BA39" s="251">
        <v>0</v>
      </c>
      <c r="BB39" s="251">
        <v>0</v>
      </c>
      <c r="BC39" s="251">
        <v>0</v>
      </c>
      <c r="BD39" s="251">
        <v>0</v>
      </c>
      <c r="BE39" s="251">
        <v>0</v>
      </c>
      <c r="BF39" s="272">
        <f t="shared" si="1"/>
        <v>0</v>
      </c>
    </row>
    <row r="40" spans="1:58">
      <c r="A40" s="245" t="s">
        <v>21</v>
      </c>
      <c r="B40" s="251">
        <v>1413.3757029999999</v>
      </c>
      <c r="C40" s="251">
        <v>2494.2663229999998</v>
      </c>
      <c r="D40" s="251">
        <v>330.99158199999999</v>
      </c>
      <c r="E40" s="251">
        <v>56.757254000000003</v>
      </c>
      <c r="F40" s="251">
        <v>4295.3908620000002</v>
      </c>
      <c r="G40" s="251">
        <v>1413.3757029999999</v>
      </c>
      <c r="H40" s="251">
        <v>2494.2663229999998</v>
      </c>
      <c r="I40" s="251">
        <v>330.99158199999999</v>
      </c>
      <c r="J40" s="251">
        <v>56.757254000000003</v>
      </c>
      <c r="K40" s="251">
        <v>4295.3908620000002</v>
      </c>
      <c r="L40" s="251">
        <v>1</v>
      </c>
      <c r="M40" s="251">
        <v>24.727392999999999</v>
      </c>
      <c r="N40" s="251">
        <v>4270.6634690000001</v>
      </c>
      <c r="O40" s="251">
        <v>0</v>
      </c>
      <c r="P40" s="251">
        <v>0</v>
      </c>
      <c r="Q40" s="251">
        <v>0</v>
      </c>
      <c r="R40" s="251">
        <v>0</v>
      </c>
      <c r="S40" s="251">
        <v>0</v>
      </c>
      <c r="T40" s="251">
        <v>0</v>
      </c>
      <c r="U40" s="251">
        <v>0</v>
      </c>
      <c r="V40" s="251">
        <v>0</v>
      </c>
      <c r="W40" s="251">
        <v>1409.533844</v>
      </c>
      <c r="X40" s="251">
        <v>1704.207811</v>
      </c>
      <c r="Y40" s="251">
        <v>118.90646700000001</v>
      </c>
      <c r="Z40" s="251">
        <v>25.516876</v>
      </c>
      <c r="AA40" s="251">
        <v>3258.1649980000002</v>
      </c>
      <c r="AB40" s="251">
        <v>0.48461599999999999</v>
      </c>
      <c r="AC40" s="251">
        <v>563.228927</v>
      </c>
      <c r="AD40" s="251">
        <v>19.171835999999999</v>
      </c>
      <c r="AE40" s="251">
        <v>3.110503</v>
      </c>
      <c r="AF40" s="251">
        <v>585.99588200000005</v>
      </c>
      <c r="AG40" s="251">
        <v>4.1109E-2</v>
      </c>
      <c r="AH40" s="251">
        <v>193.28530599999999</v>
      </c>
      <c r="AI40" s="251">
        <v>115.18596100000001</v>
      </c>
      <c r="AJ40" s="251">
        <v>4.0223129999999996</v>
      </c>
      <c r="AK40" s="251">
        <v>312.53468900000001</v>
      </c>
      <c r="AL40" s="251">
        <v>3.0071859999999999</v>
      </c>
      <c r="AM40" s="251">
        <v>6.0454999999999997</v>
      </c>
      <c r="AN40" s="251">
        <v>50.718685000000001</v>
      </c>
      <c r="AO40" s="251">
        <v>20.101382000000001</v>
      </c>
      <c r="AP40" s="251">
        <v>79.872753000000003</v>
      </c>
      <c r="AQ40" s="251">
        <v>0</v>
      </c>
      <c r="AR40" s="251">
        <v>0</v>
      </c>
      <c r="AS40" s="251">
        <v>0</v>
      </c>
      <c r="AT40" s="251">
        <v>0</v>
      </c>
      <c r="AU40" s="251">
        <v>0</v>
      </c>
      <c r="AV40" s="251">
        <v>7.5139999999999998E-3</v>
      </c>
      <c r="AW40" s="251">
        <v>1.0740000000000001E-3</v>
      </c>
      <c r="AX40" s="251">
        <v>0.109331</v>
      </c>
      <c r="AY40" s="251">
        <v>0</v>
      </c>
      <c r="AZ40" s="251">
        <v>0.117919</v>
      </c>
      <c r="BA40" s="251">
        <v>0</v>
      </c>
      <c r="BB40" s="251">
        <v>0</v>
      </c>
      <c r="BC40" s="251">
        <v>0</v>
      </c>
      <c r="BD40" s="251">
        <v>0</v>
      </c>
      <c r="BE40" s="251">
        <v>0</v>
      </c>
      <c r="BF40" s="272">
        <f t="shared" si="1"/>
        <v>0</v>
      </c>
    </row>
    <row r="41" spans="1:58">
      <c r="A41" s="245" t="s">
        <v>22</v>
      </c>
      <c r="B41" s="251">
        <v>621.83199100000002</v>
      </c>
      <c r="C41" s="251">
        <v>523.067452</v>
      </c>
      <c r="D41" s="251">
        <v>270.66277600000001</v>
      </c>
      <c r="E41" s="251">
        <v>98.770003000000003</v>
      </c>
      <c r="F41" s="251">
        <v>1514.332222</v>
      </c>
      <c r="G41" s="251">
        <v>621.83199100000002</v>
      </c>
      <c r="H41" s="251">
        <v>523.067452</v>
      </c>
      <c r="I41" s="251">
        <v>270.66277600000001</v>
      </c>
      <c r="J41" s="251">
        <v>98.770003000000003</v>
      </c>
      <c r="K41" s="251">
        <v>1514.332222</v>
      </c>
      <c r="L41" s="251">
        <v>1</v>
      </c>
      <c r="M41" s="251">
        <v>3.6739259999999998</v>
      </c>
      <c r="N41" s="251">
        <v>1510.6582960000001</v>
      </c>
      <c r="O41" s="251">
        <v>0</v>
      </c>
      <c r="P41" s="251">
        <v>0</v>
      </c>
      <c r="Q41" s="251">
        <v>0</v>
      </c>
      <c r="R41" s="251">
        <v>0</v>
      </c>
      <c r="S41" s="251">
        <v>0</v>
      </c>
      <c r="T41" s="251">
        <v>0</v>
      </c>
      <c r="U41" s="251">
        <v>0</v>
      </c>
      <c r="V41" s="251">
        <v>0</v>
      </c>
      <c r="W41" s="251">
        <v>613.08581800000002</v>
      </c>
      <c r="X41" s="251">
        <v>393.33362499999998</v>
      </c>
      <c r="Y41" s="251">
        <v>131.99441200000001</v>
      </c>
      <c r="Z41" s="251">
        <v>52.718964</v>
      </c>
      <c r="AA41" s="251">
        <v>1191.1328189999999</v>
      </c>
      <c r="AB41" s="251">
        <v>6.6597439999999999</v>
      </c>
      <c r="AC41" s="251">
        <v>99.260638</v>
      </c>
      <c r="AD41" s="251">
        <v>7.8339309999999998</v>
      </c>
      <c r="AE41" s="251">
        <v>7.6759570000000004</v>
      </c>
      <c r="AF41" s="251">
        <v>121.43026999999999</v>
      </c>
      <c r="AG41" s="251">
        <v>1.7548999999999999E-2</v>
      </c>
      <c r="AH41" s="251">
        <v>21.173542999999999</v>
      </c>
      <c r="AI41" s="251">
        <v>96.887715</v>
      </c>
      <c r="AJ41" s="251">
        <v>6.0317340000000002</v>
      </c>
      <c r="AK41" s="251">
        <v>124.110541</v>
      </c>
      <c r="AL41" s="251">
        <v>1.1919949999999999</v>
      </c>
      <c r="AM41" s="251">
        <v>6.658137</v>
      </c>
      <c r="AN41" s="251">
        <v>26.04289</v>
      </c>
      <c r="AO41" s="251">
        <v>29.783124999999998</v>
      </c>
      <c r="AP41" s="251">
        <v>63.676147</v>
      </c>
      <c r="AQ41" s="251">
        <v>0</v>
      </c>
      <c r="AR41" s="251">
        <v>0</v>
      </c>
      <c r="AS41" s="251">
        <v>0</v>
      </c>
      <c r="AT41" s="251">
        <v>0</v>
      </c>
      <c r="AU41" s="251">
        <v>0</v>
      </c>
      <c r="AV41" s="251">
        <v>0.53450200000000003</v>
      </c>
      <c r="AW41" s="251">
        <v>0.55961499999999997</v>
      </c>
      <c r="AX41" s="251">
        <v>0.18879000000000001</v>
      </c>
      <c r="AY41" s="251">
        <v>9.5223000000000002E-2</v>
      </c>
      <c r="AZ41" s="251">
        <v>1.3781300000000001</v>
      </c>
      <c r="BA41" s="251">
        <v>1.7778780000000001</v>
      </c>
      <c r="BB41" s="251">
        <v>0</v>
      </c>
      <c r="BC41" s="251">
        <v>0</v>
      </c>
      <c r="BD41" s="251">
        <v>0.123099</v>
      </c>
      <c r="BE41" s="251">
        <v>1.9009769999999999</v>
      </c>
      <c r="BF41" s="272">
        <f t="shared" si="1"/>
        <v>1.2553236155071392E-3</v>
      </c>
    </row>
    <row r="42" spans="1:58">
      <c r="A42" s="245" t="s">
        <v>23</v>
      </c>
      <c r="B42" s="251">
        <v>545.83358699999997</v>
      </c>
      <c r="C42" s="251">
        <v>699.64992099999995</v>
      </c>
      <c r="D42" s="251">
        <v>239.79013</v>
      </c>
      <c r="E42" s="251">
        <v>135.35758100000001</v>
      </c>
      <c r="F42" s="251">
        <v>1620.6312190000001</v>
      </c>
      <c r="G42" s="251">
        <v>545.83358699999997</v>
      </c>
      <c r="H42" s="251">
        <v>699.64992099999995</v>
      </c>
      <c r="I42" s="251">
        <v>239.79013</v>
      </c>
      <c r="J42" s="251">
        <v>135.35758100000001</v>
      </c>
      <c r="K42" s="251">
        <v>1620.6312190000001</v>
      </c>
      <c r="L42" s="251">
        <v>1</v>
      </c>
      <c r="M42" s="251">
        <v>6.4392930000000002</v>
      </c>
      <c r="N42" s="251">
        <v>1614.191926</v>
      </c>
      <c r="O42" s="251">
        <v>0</v>
      </c>
      <c r="P42" s="251">
        <v>0</v>
      </c>
      <c r="Q42" s="251">
        <v>0</v>
      </c>
      <c r="R42" s="251">
        <v>0</v>
      </c>
      <c r="S42" s="251">
        <v>0</v>
      </c>
      <c r="T42" s="251">
        <v>0</v>
      </c>
      <c r="U42" s="251">
        <v>0</v>
      </c>
      <c r="V42" s="251">
        <v>0</v>
      </c>
      <c r="W42" s="251">
        <v>542.92371200000002</v>
      </c>
      <c r="X42" s="251">
        <v>394.95738599999999</v>
      </c>
      <c r="Y42" s="251">
        <v>48.626460000000002</v>
      </c>
      <c r="Z42" s="251">
        <v>88.552852000000001</v>
      </c>
      <c r="AA42" s="251">
        <v>1075.06041</v>
      </c>
      <c r="AB42" s="251">
        <v>0.41225800000000001</v>
      </c>
      <c r="AC42" s="251">
        <v>277.70125000000002</v>
      </c>
      <c r="AD42" s="251">
        <v>12.911136000000001</v>
      </c>
      <c r="AE42" s="251">
        <v>1.070719</v>
      </c>
      <c r="AF42" s="251">
        <v>292.09536300000002</v>
      </c>
      <c r="AG42" s="251">
        <v>5.1460000000000004E-3</v>
      </c>
      <c r="AH42" s="251">
        <v>17.447839999999999</v>
      </c>
      <c r="AI42" s="251">
        <v>131.731877</v>
      </c>
      <c r="AJ42" s="251">
        <v>1.2331369999999999</v>
      </c>
      <c r="AK42" s="251">
        <v>150.41800000000001</v>
      </c>
      <c r="AL42" s="251">
        <v>2.2089669999999999</v>
      </c>
      <c r="AM42" s="251">
        <v>6.1354129999999998</v>
      </c>
      <c r="AN42" s="251">
        <v>31.870764000000001</v>
      </c>
      <c r="AO42" s="251">
        <v>43.331665000000001</v>
      </c>
      <c r="AP42" s="251">
        <v>83.546808999999996</v>
      </c>
      <c r="AQ42" s="251">
        <v>0</v>
      </c>
      <c r="AR42" s="251">
        <v>0</v>
      </c>
      <c r="AS42" s="251">
        <v>0</v>
      </c>
      <c r="AT42" s="251">
        <v>0</v>
      </c>
      <c r="AU42" s="251">
        <v>0</v>
      </c>
      <c r="AV42" s="251">
        <v>4.8703999999999997E-2</v>
      </c>
      <c r="AW42" s="251">
        <v>7.9967999999999997E-2</v>
      </c>
      <c r="AX42" s="251">
        <v>5.9589000000000003E-2</v>
      </c>
      <c r="AY42" s="251">
        <v>8.8000000000000005E-3</v>
      </c>
      <c r="AZ42" s="251">
        <v>0.19706099999999999</v>
      </c>
      <c r="BA42" s="251">
        <v>12.733620999999999</v>
      </c>
      <c r="BB42" s="251">
        <v>0</v>
      </c>
      <c r="BC42" s="251">
        <v>0</v>
      </c>
      <c r="BD42" s="251">
        <v>0</v>
      </c>
      <c r="BE42" s="251">
        <v>12.733620999999999</v>
      </c>
      <c r="BF42" s="272">
        <f t="shared" si="1"/>
        <v>7.8571983870933931E-3</v>
      </c>
    </row>
    <row r="43" spans="1:58">
      <c r="A43" s="245" t="s">
        <v>24</v>
      </c>
      <c r="B43" s="251">
        <v>580.98916899999995</v>
      </c>
      <c r="C43" s="251">
        <v>783.14694499999996</v>
      </c>
      <c r="D43" s="251">
        <v>363.98717199999999</v>
      </c>
      <c r="E43" s="251">
        <v>102.790701</v>
      </c>
      <c r="F43" s="251">
        <v>1830.9139869999999</v>
      </c>
      <c r="G43" s="251">
        <v>542.10676599999999</v>
      </c>
      <c r="H43" s="251">
        <v>783.14694499999996</v>
      </c>
      <c r="I43" s="251">
        <v>363.98717199999999</v>
      </c>
      <c r="J43" s="251">
        <v>102.790701</v>
      </c>
      <c r="K43" s="251">
        <v>1792.0315840000001</v>
      </c>
      <c r="L43" s="251">
        <v>0.97876339179443905</v>
      </c>
      <c r="M43" s="251">
        <v>6.2568809999999999</v>
      </c>
      <c r="N43" s="251">
        <v>1785.774703</v>
      </c>
      <c r="O43" s="251">
        <v>38.882402999999996</v>
      </c>
      <c r="P43" s="251">
        <v>0</v>
      </c>
      <c r="Q43" s="251">
        <v>0</v>
      </c>
      <c r="R43" s="251">
        <v>0</v>
      </c>
      <c r="S43" s="251">
        <v>38.882402999999996</v>
      </c>
      <c r="T43" s="251">
        <v>2.1236608205560701E-2</v>
      </c>
      <c r="U43" s="251">
        <v>0</v>
      </c>
      <c r="V43" s="251">
        <v>38.882402999999996</v>
      </c>
      <c r="W43" s="251">
        <v>579.20658400000002</v>
      </c>
      <c r="X43" s="251">
        <v>545.62142200000005</v>
      </c>
      <c r="Y43" s="251">
        <v>32.445191000000001</v>
      </c>
      <c r="Z43" s="251">
        <v>27.080138000000002</v>
      </c>
      <c r="AA43" s="251">
        <v>1184.353335</v>
      </c>
      <c r="AB43" s="251">
        <v>0.76639000000000002</v>
      </c>
      <c r="AC43" s="251">
        <v>206.63815500000001</v>
      </c>
      <c r="AD43" s="251">
        <v>2.952369</v>
      </c>
      <c r="AE43" s="251">
        <v>2.0685250000000002</v>
      </c>
      <c r="AF43" s="251">
        <v>212.42543900000001</v>
      </c>
      <c r="AG43" s="251">
        <v>2.1679E-2</v>
      </c>
      <c r="AH43" s="251">
        <v>20.880579000000001</v>
      </c>
      <c r="AI43" s="251">
        <v>187.39175499999999</v>
      </c>
      <c r="AJ43" s="251">
        <v>6.1128330000000002</v>
      </c>
      <c r="AK43" s="251">
        <v>214.406846</v>
      </c>
      <c r="AL43" s="251">
        <v>0.102491</v>
      </c>
      <c r="AM43" s="251">
        <v>5.5394889999999997</v>
      </c>
      <c r="AN43" s="251">
        <v>132.93153100000001</v>
      </c>
      <c r="AO43" s="251">
        <v>63.960417</v>
      </c>
      <c r="AP43" s="251">
        <v>202.533928</v>
      </c>
      <c r="AQ43" s="251">
        <v>0</v>
      </c>
      <c r="AR43" s="251">
        <v>0</v>
      </c>
      <c r="AS43" s="251">
        <v>0</v>
      </c>
      <c r="AT43" s="251">
        <v>0</v>
      </c>
      <c r="AU43" s="251">
        <v>0</v>
      </c>
      <c r="AV43" s="251">
        <v>0.21238899999999999</v>
      </c>
      <c r="AW43" s="251">
        <v>7.1318000000000006E-2</v>
      </c>
      <c r="AX43" s="251">
        <v>9.1161000000000006E-2</v>
      </c>
      <c r="AY43" s="251">
        <v>8.0126000000000003E-2</v>
      </c>
      <c r="AZ43" s="251">
        <v>0.45499400000000001</v>
      </c>
      <c r="BA43" s="251">
        <v>2.0840000000000001</v>
      </c>
      <c r="BB43" s="251">
        <v>0</v>
      </c>
      <c r="BC43" s="251">
        <v>0</v>
      </c>
      <c r="BD43" s="251">
        <v>0</v>
      </c>
      <c r="BE43" s="251">
        <v>2.0840000000000001</v>
      </c>
      <c r="BF43" s="272">
        <f t="shared" si="1"/>
        <v>1.1382293296118668E-3</v>
      </c>
    </row>
    <row r="44" spans="1:58">
      <c r="A44" s="245" t="s">
        <v>70</v>
      </c>
      <c r="B44" s="251">
        <v>870.83912099999998</v>
      </c>
      <c r="C44" s="251">
        <v>676.04240900000002</v>
      </c>
      <c r="D44" s="251">
        <v>612.44691999999998</v>
      </c>
      <c r="E44" s="251">
        <v>167.17244199999999</v>
      </c>
      <c r="F44" s="251">
        <v>2326.500892</v>
      </c>
      <c r="G44" s="251">
        <v>858.47788500000001</v>
      </c>
      <c r="H44" s="251">
        <v>676.04240900000002</v>
      </c>
      <c r="I44" s="251">
        <v>612.44691999999998</v>
      </c>
      <c r="J44" s="251">
        <v>167.17244199999999</v>
      </c>
      <c r="K44" s="251">
        <v>2314.1396559999998</v>
      </c>
      <c r="L44" s="251">
        <v>0.99468676928407596</v>
      </c>
      <c r="M44" s="251">
        <v>9.3985660000000006</v>
      </c>
      <c r="N44" s="251">
        <v>2304.74109</v>
      </c>
      <c r="O44" s="251">
        <v>12.361236</v>
      </c>
      <c r="P44" s="251">
        <v>0</v>
      </c>
      <c r="Q44" s="251">
        <v>0</v>
      </c>
      <c r="R44" s="251">
        <v>0</v>
      </c>
      <c r="S44" s="251">
        <v>12.361236</v>
      </c>
      <c r="T44" s="251">
        <v>5.3132307159244399E-3</v>
      </c>
      <c r="U44" s="251">
        <v>0</v>
      </c>
      <c r="V44" s="251">
        <v>12.361236</v>
      </c>
      <c r="W44" s="251">
        <v>864.32212800000002</v>
      </c>
      <c r="X44" s="251">
        <v>596.55546400000003</v>
      </c>
      <c r="Y44" s="251">
        <v>395.622771</v>
      </c>
      <c r="Z44" s="251">
        <v>151.741871</v>
      </c>
      <c r="AA44" s="251">
        <v>2008.2422340000001</v>
      </c>
      <c r="AB44" s="251">
        <v>5.8919610000000002</v>
      </c>
      <c r="AC44" s="251">
        <v>61.965924999999999</v>
      </c>
      <c r="AD44" s="251">
        <v>1.8385180000000001</v>
      </c>
      <c r="AE44" s="251">
        <v>3.9553189999999998</v>
      </c>
      <c r="AF44" s="251">
        <v>73.651723000000004</v>
      </c>
      <c r="AG44" s="251">
        <v>1.094E-2</v>
      </c>
      <c r="AH44" s="251">
        <v>1.6106320000000001</v>
      </c>
      <c r="AI44" s="251">
        <v>164.32432700000001</v>
      </c>
      <c r="AJ44" s="251">
        <v>2.7346590000000002</v>
      </c>
      <c r="AK44" s="251">
        <v>168.68055799999999</v>
      </c>
      <c r="AL44" s="251">
        <v>1.7099999999999999E-3</v>
      </c>
      <c r="AM44" s="251">
        <v>4.5205029999999997</v>
      </c>
      <c r="AN44" s="251">
        <v>2.5892210000000002</v>
      </c>
      <c r="AO44" s="251">
        <v>6.1120390000000002</v>
      </c>
      <c r="AP44" s="251">
        <v>13.223473</v>
      </c>
      <c r="AQ44" s="251">
        <v>0</v>
      </c>
      <c r="AR44" s="251">
        <v>0</v>
      </c>
      <c r="AS44" s="251">
        <v>0</v>
      </c>
      <c r="AT44" s="251">
        <v>0</v>
      </c>
      <c r="AU44" s="251">
        <v>0</v>
      </c>
      <c r="AV44" s="251">
        <v>0</v>
      </c>
      <c r="AW44" s="251">
        <v>0</v>
      </c>
      <c r="AX44" s="251">
        <v>0</v>
      </c>
      <c r="AY44" s="251">
        <v>0</v>
      </c>
      <c r="AZ44" s="251">
        <v>0</v>
      </c>
      <c r="BA44" s="251">
        <v>154.25055699999999</v>
      </c>
      <c r="BB44" s="251">
        <v>30.778545999999999</v>
      </c>
      <c r="BC44" s="251">
        <v>0</v>
      </c>
      <c r="BD44" s="251">
        <v>2.5000000000000001E-2</v>
      </c>
      <c r="BE44" s="251">
        <v>185.054103</v>
      </c>
      <c r="BF44" s="272">
        <f t="shared" si="1"/>
        <v>7.9541814764109708E-2</v>
      </c>
    </row>
    <row r="45" spans="1:58">
      <c r="A45" s="245" t="s">
        <v>136</v>
      </c>
      <c r="B45" s="251">
        <v>69.416593000000006</v>
      </c>
      <c r="C45" s="251">
        <v>15.579566</v>
      </c>
      <c r="D45" s="251">
        <v>14.801036</v>
      </c>
      <c r="E45" s="251">
        <v>8.3244819999999997</v>
      </c>
      <c r="F45" s="251">
        <v>108.12167700000001</v>
      </c>
      <c r="G45" s="251">
        <v>67.811604000000003</v>
      </c>
      <c r="H45" s="251">
        <v>15.579566</v>
      </c>
      <c r="I45" s="251">
        <v>14.801036</v>
      </c>
      <c r="J45" s="251">
        <v>8.3244819999999997</v>
      </c>
      <c r="K45" s="251">
        <v>106.516688</v>
      </c>
      <c r="L45" s="251">
        <v>0.98515571488962395</v>
      </c>
      <c r="M45" s="251">
        <v>1.0788990000000001</v>
      </c>
      <c r="N45" s="251">
        <v>105.437789</v>
      </c>
      <c r="O45" s="251">
        <v>1.604989</v>
      </c>
      <c r="P45" s="251">
        <v>0</v>
      </c>
      <c r="Q45" s="251">
        <v>0</v>
      </c>
      <c r="R45" s="251">
        <v>0</v>
      </c>
      <c r="S45" s="251">
        <v>1.604989</v>
      </c>
      <c r="T45" s="251">
        <v>1.48442851103762E-2</v>
      </c>
      <c r="U45" s="251">
        <v>0</v>
      </c>
      <c r="V45" s="251">
        <v>1.604989</v>
      </c>
      <c r="W45" s="251">
        <v>61.964669000000001</v>
      </c>
      <c r="X45" s="251">
        <v>8.4662210000000009</v>
      </c>
      <c r="Y45" s="251">
        <v>14.005000000000001</v>
      </c>
      <c r="Z45" s="251">
        <v>0.70596000000000003</v>
      </c>
      <c r="AA45" s="251">
        <v>85.141850000000005</v>
      </c>
      <c r="AB45" s="251">
        <v>7.4394099999999996</v>
      </c>
      <c r="AC45" s="251">
        <v>6.6490549999999997</v>
      </c>
      <c r="AD45" s="251">
        <v>4.4999999999999997E-3</v>
      </c>
      <c r="AE45" s="251">
        <v>5.0000000000000001E-4</v>
      </c>
      <c r="AF45" s="251">
        <v>14.093465</v>
      </c>
      <c r="AG45" s="251">
        <v>0</v>
      </c>
      <c r="AH45" s="251">
        <v>0.138097</v>
      </c>
      <c r="AI45" s="251">
        <v>0.46073999999999998</v>
      </c>
      <c r="AJ45" s="251">
        <v>0</v>
      </c>
      <c r="AK45" s="251">
        <v>0.59883699999999995</v>
      </c>
      <c r="AL45" s="251">
        <v>0</v>
      </c>
      <c r="AM45" s="251">
        <v>0.30188599999999999</v>
      </c>
      <c r="AN45" s="251">
        <v>0.29083500000000001</v>
      </c>
      <c r="AO45" s="251">
        <v>7.4973919999999996</v>
      </c>
      <c r="AP45" s="251">
        <v>8.0901130000000006</v>
      </c>
      <c r="AQ45" s="251">
        <v>0</v>
      </c>
      <c r="AR45" s="251">
        <v>0</v>
      </c>
      <c r="AS45" s="251">
        <v>0</v>
      </c>
      <c r="AT45" s="251">
        <v>0</v>
      </c>
      <c r="AU45" s="251">
        <v>0</v>
      </c>
      <c r="AV45" s="251">
        <v>0</v>
      </c>
      <c r="AW45" s="251">
        <v>0</v>
      </c>
      <c r="AX45" s="251">
        <v>0</v>
      </c>
      <c r="AY45" s="251">
        <v>0</v>
      </c>
      <c r="AZ45" s="251">
        <v>0</v>
      </c>
      <c r="BA45" s="251">
        <v>0</v>
      </c>
      <c r="BB45" s="251">
        <v>0</v>
      </c>
      <c r="BC45" s="251">
        <v>0</v>
      </c>
      <c r="BD45" s="251">
        <v>0</v>
      </c>
      <c r="BE45" s="251">
        <v>0</v>
      </c>
      <c r="BF45" s="272">
        <f t="shared" si="1"/>
        <v>0</v>
      </c>
    </row>
    <row r="46" spans="1:58">
      <c r="A46" s="245" t="s">
        <v>291</v>
      </c>
      <c r="B46" s="251">
        <v>0</v>
      </c>
      <c r="C46" s="251">
        <v>0</v>
      </c>
      <c r="D46" s="251">
        <v>0</v>
      </c>
      <c r="E46" s="251">
        <v>0</v>
      </c>
      <c r="F46" s="251">
        <v>0</v>
      </c>
      <c r="G46" s="251">
        <v>0</v>
      </c>
      <c r="H46" s="251">
        <v>0</v>
      </c>
      <c r="I46" s="251">
        <v>0</v>
      </c>
      <c r="J46" s="251">
        <v>0</v>
      </c>
      <c r="K46" s="251">
        <v>0</v>
      </c>
      <c r="L46" s="251">
        <v>0</v>
      </c>
      <c r="M46" s="251">
        <v>0</v>
      </c>
      <c r="N46" s="251">
        <v>0</v>
      </c>
      <c r="O46" s="251">
        <v>0</v>
      </c>
      <c r="P46" s="251">
        <v>0</v>
      </c>
      <c r="Q46" s="251">
        <v>0</v>
      </c>
      <c r="R46" s="251">
        <v>0</v>
      </c>
      <c r="S46" s="251">
        <v>0</v>
      </c>
      <c r="T46" s="251">
        <v>0</v>
      </c>
      <c r="U46" s="251">
        <v>0</v>
      </c>
      <c r="V46" s="251">
        <v>0</v>
      </c>
      <c r="W46" s="251">
        <v>0</v>
      </c>
      <c r="X46" s="251">
        <v>0</v>
      </c>
      <c r="Y46" s="251">
        <v>0</v>
      </c>
      <c r="Z46" s="251">
        <v>0</v>
      </c>
      <c r="AA46" s="251">
        <v>0</v>
      </c>
      <c r="AB46" s="251">
        <v>0</v>
      </c>
      <c r="AC46" s="251">
        <v>0</v>
      </c>
      <c r="AD46" s="251">
        <v>0</v>
      </c>
      <c r="AE46" s="251">
        <v>0</v>
      </c>
      <c r="AF46" s="251">
        <v>0</v>
      </c>
      <c r="AG46" s="251">
        <v>0</v>
      </c>
      <c r="AH46" s="251">
        <v>0</v>
      </c>
      <c r="AI46" s="251">
        <v>0</v>
      </c>
      <c r="AJ46" s="251">
        <v>0</v>
      </c>
      <c r="AK46" s="251">
        <v>0</v>
      </c>
      <c r="AL46" s="251">
        <v>0</v>
      </c>
      <c r="AM46" s="251">
        <v>0</v>
      </c>
      <c r="AN46" s="251">
        <v>0</v>
      </c>
      <c r="AO46" s="251">
        <v>0</v>
      </c>
      <c r="AP46" s="251">
        <v>0</v>
      </c>
      <c r="AQ46" s="251">
        <v>0</v>
      </c>
      <c r="AR46" s="251">
        <v>0</v>
      </c>
      <c r="AS46" s="251">
        <v>0</v>
      </c>
      <c r="AT46" s="251">
        <v>0</v>
      </c>
      <c r="AU46" s="251">
        <v>0</v>
      </c>
      <c r="AV46" s="251">
        <v>0</v>
      </c>
      <c r="AW46" s="251">
        <v>0</v>
      </c>
      <c r="AX46" s="251">
        <v>0</v>
      </c>
      <c r="AY46" s="251">
        <v>0</v>
      </c>
      <c r="AZ46" s="251">
        <v>0</v>
      </c>
      <c r="BA46" s="251">
        <v>0</v>
      </c>
      <c r="BB46" s="251">
        <v>0</v>
      </c>
      <c r="BC46" s="251">
        <v>0</v>
      </c>
      <c r="BD46" s="251">
        <v>0</v>
      </c>
      <c r="BE46" s="251">
        <v>0</v>
      </c>
      <c r="BF46" s="272" t="e">
        <f>BE46/F46</f>
        <v>#DIV/0!</v>
      </c>
    </row>
    <row r="47" spans="1:58">
      <c r="A47" s="245" t="s">
        <v>302</v>
      </c>
      <c r="B47" s="251">
        <v>12111.904259000001</v>
      </c>
      <c r="C47" s="251">
        <v>10745.918841999999</v>
      </c>
      <c r="D47" s="251">
        <v>10360.602181</v>
      </c>
      <c r="E47" s="251">
        <v>1484.193747</v>
      </c>
      <c r="F47" s="251">
        <v>34702.619029000001</v>
      </c>
      <c r="G47" s="251">
        <v>11758.784034</v>
      </c>
      <c r="H47" s="251">
        <v>10745.918841999999</v>
      </c>
      <c r="I47" s="251">
        <v>10360.602181</v>
      </c>
      <c r="J47" s="251">
        <v>1484.193747</v>
      </c>
      <c r="K47" s="251">
        <v>34349.498804000003</v>
      </c>
      <c r="L47" s="251">
        <v>0.98982439265736999</v>
      </c>
      <c r="M47" s="251">
        <v>1115.9914000000001</v>
      </c>
      <c r="N47" s="251">
        <v>33233.507404000004</v>
      </c>
      <c r="O47" s="251">
        <v>353.120225</v>
      </c>
      <c r="P47" s="251">
        <v>0</v>
      </c>
      <c r="Q47" s="251">
        <v>0</v>
      </c>
      <c r="R47" s="251">
        <v>0</v>
      </c>
      <c r="S47" s="251">
        <v>353.120225</v>
      </c>
      <c r="T47" s="251">
        <v>1.01756073426305E-2</v>
      </c>
      <c r="U47" s="251">
        <v>0</v>
      </c>
      <c r="V47" s="251">
        <v>353.120225</v>
      </c>
      <c r="W47" s="251">
        <v>12030.906789000001</v>
      </c>
      <c r="X47" s="251">
        <v>8103.01325</v>
      </c>
      <c r="Y47" s="251">
        <v>6731.0145819999998</v>
      </c>
      <c r="Z47" s="251">
        <v>934.57496700000002</v>
      </c>
      <c r="AA47" s="251">
        <v>27799.509588000001</v>
      </c>
      <c r="AB47" s="251">
        <v>48.952004000000002</v>
      </c>
      <c r="AC47" s="251">
        <v>2063.8088899999998</v>
      </c>
      <c r="AD47" s="251">
        <v>206.17075199999999</v>
      </c>
      <c r="AE47" s="251">
        <v>48.382264999999997</v>
      </c>
      <c r="AF47" s="251">
        <v>2367.3139110000002</v>
      </c>
      <c r="AG47" s="251">
        <v>0.60663500000000004</v>
      </c>
      <c r="AH47" s="251">
        <v>442.88476000000003</v>
      </c>
      <c r="AI47" s="251">
        <v>2015.666123</v>
      </c>
      <c r="AJ47" s="251">
        <v>79.645859999999999</v>
      </c>
      <c r="AK47" s="251">
        <v>2538.8033780000001</v>
      </c>
      <c r="AL47" s="251">
        <v>23.517887999999999</v>
      </c>
      <c r="AM47" s="251">
        <v>65.060935000000001</v>
      </c>
      <c r="AN47" s="251">
        <v>1110.8973699999999</v>
      </c>
      <c r="AO47" s="251">
        <v>384.12873999999999</v>
      </c>
      <c r="AP47" s="251">
        <v>1583.6049330000001</v>
      </c>
      <c r="AQ47" s="251">
        <v>0</v>
      </c>
      <c r="AR47" s="251">
        <v>0</v>
      </c>
      <c r="AS47" s="251">
        <v>0</v>
      </c>
      <c r="AT47" s="251">
        <v>0</v>
      </c>
      <c r="AU47" s="251">
        <v>0</v>
      </c>
      <c r="AV47" s="251">
        <v>1.0813299999999999</v>
      </c>
      <c r="AW47" s="251">
        <v>1.109426</v>
      </c>
      <c r="AX47" s="251">
        <v>1.1233960000000001</v>
      </c>
      <c r="AY47" s="251">
        <v>0.68474800000000002</v>
      </c>
      <c r="AZ47" s="251">
        <v>3.9988999999999999</v>
      </c>
      <c r="BA47" s="251">
        <v>258.98579999999998</v>
      </c>
      <c r="BB47" s="251">
        <v>30.778545999999999</v>
      </c>
      <c r="BC47" s="251">
        <v>0</v>
      </c>
      <c r="BD47" s="251">
        <v>0.14809900000000001</v>
      </c>
      <c r="BE47" s="251">
        <v>289.91244499999999</v>
      </c>
      <c r="BF47" s="272">
        <f t="shared" si="1"/>
        <v>8.354194960263038E-3</v>
      </c>
    </row>
    <row r="48" spans="1:58" ht="12" thickBot="1">
      <c r="A48" s="252"/>
      <c r="B48" s="253"/>
      <c r="C48" s="253"/>
      <c r="D48" s="253"/>
      <c r="E48" s="253"/>
      <c r="F48" s="279">
        <f>F47/F24</f>
        <v>0.64163382472141084</v>
      </c>
      <c r="G48" s="253"/>
      <c r="H48" s="253"/>
      <c r="I48" s="253"/>
      <c r="J48" s="253"/>
      <c r="K48" s="253">
        <f>K47+S47</f>
        <v>34702.619029000001</v>
      </c>
      <c r="L48" s="253"/>
      <c r="M48" s="280"/>
      <c r="N48" s="280"/>
      <c r="O48" s="253"/>
      <c r="P48" s="253"/>
      <c r="Q48" s="253"/>
      <c r="R48" s="253"/>
      <c r="S48" s="253"/>
      <c r="T48" s="253"/>
      <c r="U48" s="281"/>
      <c r="V48" s="281"/>
      <c r="W48" s="269"/>
      <c r="X48" s="269"/>
      <c r="Y48" s="269"/>
      <c r="Z48" s="269"/>
      <c r="AA48" s="269">
        <f>AA47+AF47+AK47+AP47+AU47+AZ47</f>
        <v>34293.230710000003</v>
      </c>
      <c r="AB48" s="269"/>
      <c r="AC48" s="269"/>
      <c r="AD48" s="269"/>
      <c r="AE48" s="269"/>
      <c r="AF48" s="269"/>
      <c r="AG48" s="269"/>
      <c r="AH48" s="269"/>
      <c r="AI48" s="269"/>
      <c r="AJ48" s="269"/>
      <c r="AK48" s="269"/>
      <c r="AL48" s="269"/>
      <c r="AM48" s="269"/>
      <c r="AN48" s="269"/>
      <c r="AO48" s="269"/>
      <c r="AP48" s="269"/>
      <c r="AQ48" s="269"/>
      <c r="AR48" s="269"/>
      <c r="AS48" s="269"/>
      <c r="AT48" s="269"/>
      <c r="AU48" s="269"/>
      <c r="AV48" s="269"/>
      <c r="AW48" s="269"/>
      <c r="AX48" s="269"/>
      <c r="AY48" s="269"/>
      <c r="AZ48" s="282"/>
      <c r="BA48" s="269"/>
      <c r="BB48" s="269"/>
      <c r="BC48" s="269"/>
      <c r="BD48" s="269"/>
      <c r="BE48" s="269"/>
      <c r="BF48" s="283"/>
    </row>
    <row r="49" spans="1:230" ht="12" customHeight="1">
      <c r="A49" s="261" t="s">
        <v>60</v>
      </c>
      <c r="B49" s="380" t="s">
        <v>295</v>
      </c>
      <c r="C49" s="381"/>
      <c r="D49" s="381"/>
      <c r="E49" s="381"/>
      <c r="F49" s="381"/>
      <c r="G49" s="380" t="s">
        <v>85</v>
      </c>
      <c r="H49" s="381"/>
      <c r="I49" s="381"/>
      <c r="J49" s="381"/>
      <c r="K49" s="381"/>
      <c r="L49" s="381"/>
      <c r="M49" s="381"/>
      <c r="N49" s="382"/>
      <c r="O49" s="380" t="s">
        <v>86</v>
      </c>
      <c r="P49" s="381"/>
      <c r="Q49" s="381"/>
      <c r="R49" s="381"/>
      <c r="S49" s="381"/>
      <c r="T49" s="381"/>
      <c r="U49" s="381"/>
      <c r="V49" s="382"/>
      <c r="W49" s="383" t="s">
        <v>76</v>
      </c>
      <c r="X49" s="383"/>
      <c r="Y49" s="383"/>
      <c r="Z49" s="383"/>
      <c r="AA49" s="384"/>
      <c r="AB49" s="385" t="s">
        <v>87</v>
      </c>
      <c r="AC49" s="383"/>
      <c r="AD49" s="383"/>
      <c r="AE49" s="383"/>
      <c r="AF49" s="384"/>
      <c r="AG49" s="385" t="s">
        <v>77</v>
      </c>
      <c r="AH49" s="383"/>
      <c r="AI49" s="383"/>
      <c r="AJ49" s="383"/>
      <c r="AK49" s="384"/>
      <c r="AL49" s="385" t="s">
        <v>88</v>
      </c>
      <c r="AM49" s="383"/>
      <c r="AN49" s="383"/>
      <c r="AO49" s="383"/>
      <c r="AP49" s="384"/>
      <c r="AQ49" s="385" t="s">
        <v>78</v>
      </c>
      <c r="AR49" s="383"/>
      <c r="AS49" s="383"/>
      <c r="AT49" s="383"/>
      <c r="AU49" s="384"/>
      <c r="AV49" s="385" t="s">
        <v>79</v>
      </c>
      <c r="AW49" s="383"/>
      <c r="AX49" s="383"/>
      <c r="AY49" s="383"/>
      <c r="AZ49" s="383"/>
      <c r="BA49" s="385" t="s">
        <v>80</v>
      </c>
      <c r="BB49" s="383"/>
      <c r="BC49" s="383"/>
      <c r="BD49" s="383"/>
      <c r="BE49" s="383"/>
      <c r="BF49" s="384"/>
    </row>
    <row r="50" spans="1:230" ht="22.5">
      <c r="A50" s="245" t="s">
        <v>300</v>
      </c>
      <c r="B50" s="275" t="s">
        <v>84</v>
      </c>
      <c r="C50" s="263" t="s">
        <v>81</v>
      </c>
      <c r="D50" s="263" t="s">
        <v>82</v>
      </c>
      <c r="E50" s="263" t="s">
        <v>83</v>
      </c>
      <c r="F50" s="276" t="s">
        <v>46</v>
      </c>
      <c r="G50" s="246" t="s">
        <v>84</v>
      </c>
      <c r="H50" s="247" t="s">
        <v>81</v>
      </c>
      <c r="I50" s="247" t="s">
        <v>82</v>
      </c>
      <c r="J50" s="247" t="s">
        <v>83</v>
      </c>
      <c r="K50" s="247" t="s">
        <v>46</v>
      </c>
      <c r="L50" s="269" t="s">
        <v>111</v>
      </c>
      <c r="M50" s="269" t="s">
        <v>112</v>
      </c>
      <c r="N50" s="284" t="s">
        <v>113</v>
      </c>
      <c r="O50" s="275" t="s">
        <v>84</v>
      </c>
      <c r="P50" s="263" t="s">
        <v>81</v>
      </c>
      <c r="Q50" s="263" t="s">
        <v>82</v>
      </c>
      <c r="R50" s="263" t="s">
        <v>83</v>
      </c>
      <c r="S50" s="263" t="s">
        <v>46</v>
      </c>
      <c r="T50" s="269" t="s">
        <v>111</v>
      </c>
      <c r="U50" s="269" t="s">
        <v>112</v>
      </c>
      <c r="V50" s="277" t="s">
        <v>113</v>
      </c>
      <c r="W50" s="278" t="s">
        <v>84</v>
      </c>
      <c r="X50" s="263" t="s">
        <v>81</v>
      </c>
      <c r="Y50" s="263" t="s">
        <v>82</v>
      </c>
      <c r="Z50" s="263" t="s">
        <v>83</v>
      </c>
      <c r="AA50" s="263" t="s">
        <v>46</v>
      </c>
      <c r="AB50" s="263" t="s">
        <v>84</v>
      </c>
      <c r="AC50" s="263" t="s">
        <v>81</v>
      </c>
      <c r="AD50" s="263" t="s">
        <v>82</v>
      </c>
      <c r="AE50" s="263" t="s">
        <v>83</v>
      </c>
      <c r="AF50" s="263" t="s">
        <v>46</v>
      </c>
      <c r="AG50" s="263" t="s">
        <v>84</v>
      </c>
      <c r="AH50" s="263" t="s">
        <v>81</v>
      </c>
      <c r="AI50" s="263" t="s">
        <v>82</v>
      </c>
      <c r="AJ50" s="263" t="s">
        <v>83</v>
      </c>
      <c r="AK50" s="263" t="s">
        <v>46</v>
      </c>
      <c r="AL50" s="263" t="s">
        <v>84</v>
      </c>
      <c r="AM50" s="263" t="s">
        <v>81</v>
      </c>
      <c r="AN50" s="263" t="s">
        <v>82</v>
      </c>
      <c r="AO50" s="263" t="s">
        <v>83</v>
      </c>
      <c r="AP50" s="263" t="s">
        <v>46</v>
      </c>
      <c r="AQ50" s="263" t="s">
        <v>84</v>
      </c>
      <c r="AR50" s="263" t="s">
        <v>81</v>
      </c>
      <c r="AS50" s="263" t="s">
        <v>82</v>
      </c>
      <c r="AT50" s="263" t="s">
        <v>83</v>
      </c>
      <c r="AU50" s="263" t="s">
        <v>46</v>
      </c>
      <c r="AV50" s="263" t="s">
        <v>84</v>
      </c>
      <c r="AW50" s="263" t="s">
        <v>81</v>
      </c>
      <c r="AX50" s="263" t="s">
        <v>82</v>
      </c>
      <c r="AY50" s="263" t="s">
        <v>83</v>
      </c>
      <c r="AZ50" s="276" t="s">
        <v>46</v>
      </c>
      <c r="BA50" s="263" t="s">
        <v>84</v>
      </c>
      <c r="BB50" s="263" t="s">
        <v>81</v>
      </c>
      <c r="BC50" s="263" t="s">
        <v>82</v>
      </c>
      <c r="BD50" s="263" t="s">
        <v>83</v>
      </c>
      <c r="BE50" s="263" t="s">
        <v>46</v>
      </c>
      <c r="BF50" s="247" t="s">
        <v>301</v>
      </c>
      <c r="BG50" s="271"/>
      <c r="BH50" s="271"/>
      <c r="BI50" s="271"/>
      <c r="BJ50" s="271"/>
      <c r="BK50" s="271"/>
      <c r="BL50" s="271"/>
      <c r="BM50" s="271"/>
      <c r="BN50" s="271"/>
      <c r="BO50" s="271"/>
      <c r="BP50" s="271"/>
      <c r="BQ50" s="271"/>
      <c r="BR50" s="271"/>
      <c r="BS50" s="271"/>
      <c r="BT50" s="271"/>
      <c r="BU50" s="271"/>
      <c r="BV50" s="271"/>
      <c r="BW50" s="271"/>
      <c r="BX50" s="271"/>
      <c r="BY50" s="271"/>
      <c r="BZ50" s="271"/>
      <c r="CA50" s="271"/>
      <c r="CB50" s="271"/>
      <c r="CC50" s="271"/>
      <c r="CD50" s="271"/>
      <c r="CE50" s="271"/>
      <c r="CF50" s="271"/>
      <c r="CG50" s="271"/>
      <c r="CH50" s="271"/>
      <c r="CI50" s="271"/>
      <c r="CJ50" s="271"/>
      <c r="CK50" s="271"/>
      <c r="CL50" s="271"/>
      <c r="CM50" s="271"/>
      <c r="CN50" s="271"/>
      <c r="CO50" s="271"/>
      <c r="CP50" s="271"/>
      <c r="CQ50" s="271"/>
      <c r="CR50" s="271"/>
      <c r="CS50" s="271"/>
      <c r="CT50" s="271"/>
      <c r="CU50" s="271"/>
      <c r="CV50" s="271"/>
      <c r="CW50" s="271"/>
      <c r="CX50" s="271"/>
      <c r="CY50" s="271"/>
      <c r="CZ50" s="271"/>
      <c r="DA50" s="271"/>
      <c r="DB50" s="271"/>
      <c r="DC50" s="271"/>
      <c r="DD50" s="271"/>
      <c r="DE50" s="271"/>
      <c r="DF50" s="271"/>
      <c r="DG50" s="271"/>
      <c r="DH50" s="271"/>
      <c r="DI50" s="271"/>
      <c r="DJ50" s="271"/>
      <c r="DK50" s="271"/>
      <c r="DL50" s="271"/>
      <c r="DM50" s="271"/>
      <c r="DN50" s="271"/>
      <c r="DO50" s="271"/>
      <c r="DP50" s="271"/>
      <c r="DQ50" s="271"/>
      <c r="DR50" s="271"/>
      <c r="DS50" s="271"/>
      <c r="DT50" s="271"/>
      <c r="DU50" s="271"/>
      <c r="DV50" s="271"/>
      <c r="DW50" s="271"/>
      <c r="DX50" s="271"/>
      <c r="DY50" s="271"/>
      <c r="DZ50" s="271"/>
      <c r="EA50" s="271"/>
      <c r="EB50" s="271"/>
      <c r="EC50" s="271"/>
      <c r="ED50" s="271"/>
      <c r="EE50" s="271"/>
      <c r="EF50" s="271"/>
      <c r="EG50" s="271"/>
      <c r="EH50" s="271"/>
      <c r="EI50" s="271"/>
      <c r="EJ50" s="271"/>
      <c r="EK50" s="271"/>
      <c r="EL50" s="271"/>
      <c r="EM50" s="271"/>
      <c r="EN50" s="271"/>
      <c r="EO50" s="271"/>
      <c r="EP50" s="271"/>
      <c r="EQ50" s="271"/>
      <c r="ER50" s="271"/>
      <c r="ES50" s="271"/>
      <c r="ET50" s="271"/>
      <c r="EU50" s="271"/>
      <c r="EV50" s="271"/>
      <c r="EW50" s="271"/>
      <c r="EX50" s="271"/>
      <c r="EY50" s="271"/>
      <c r="EZ50" s="271"/>
      <c r="FA50" s="271"/>
      <c r="FB50" s="271"/>
      <c r="FC50" s="271"/>
      <c r="FD50" s="271"/>
      <c r="FE50" s="271"/>
      <c r="FF50" s="271"/>
      <c r="FG50" s="271"/>
      <c r="FH50" s="271"/>
      <c r="FI50" s="271"/>
      <c r="FJ50" s="271"/>
      <c r="FK50" s="271"/>
      <c r="FL50" s="271"/>
      <c r="FM50" s="271"/>
      <c r="FN50" s="271"/>
      <c r="FO50" s="271"/>
      <c r="FP50" s="271"/>
      <c r="FQ50" s="271"/>
      <c r="FR50" s="271"/>
      <c r="FS50" s="271"/>
      <c r="FT50" s="271"/>
      <c r="FU50" s="271"/>
      <c r="FV50" s="271"/>
      <c r="FW50" s="271"/>
      <c r="FX50" s="271"/>
      <c r="FY50" s="271"/>
      <c r="FZ50" s="271"/>
      <c r="GA50" s="271"/>
      <c r="GB50" s="271"/>
      <c r="GC50" s="271"/>
      <c r="GD50" s="271"/>
      <c r="GE50" s="271"/>
      <c r="GF50" s="271"/>
      <c r="GG50" s="271"/>
      <c r="GH50" s="271"/>
      <c r="GI50" s="271"/>
      <c r="GJ50" s="271"/>
      <c r="GK50" s="271"/>
      <c r="GL50" s="271"/>
      <c r="GM50" s="271"/>
      <c r="GN50" s="271"/>
      <c r="GO50" s="271"/>
      <c r="GP50" s="271"/>
      <c r="GQ50" s="271"/>
      <c r="GR50" s="271"/>
      <c r="GS50" s="271"/>
      <c r="GT50" s="271"/>
      <c r="GU50" s="271"/>
      <c r="GV50" s="271"/>
      <c r="GW50" s="271"/>
      <c r="GX50" s="271"/>
      <c r="GY50" s="271"/>
      <c r="GZ50" s="271"/>
      <c r="HA50" s="271"/>
      <c r="HB50" s="271"/>
      <c r="HC50" s="271"/>
      <c r="HD50" s="271"/>
      <c r="HE50" s="271"/>
      <c r="HF50" s="271"/>
      <c r="HG50" s="271"/>
      <c r="HH50" s="271"/>
      <c r="HI50" s="271"/>
      <c r="HJ50" s="271"/>
      <c r="HK50" s="271"/>
      <c r="HL50" s="271"/>
      <c r="HM50" s="271"/>
      <c r="HN50" s="271"/>
      <c r="HO50" s="271"/>
      <c r="HP50" s="271"/>
      <c r="HQ50" s="271"/>
      <c r="HR50" s="271"/>
      <c r="HS50" s="271"/>
      <c r="HT50" s="271"/>
      <c r="HU50" s="271"/>
      <c r="HV50" s="271"/>
    </row>
    <row r="51" spans="1:230">
      <c r="A51" s="245" t="s">
        <v>9</v>
      </c>
      <c r="B51" s="251">
        <v>583.62089100000003</v>
      </c>
      <c r="C51" s="251">
        <v>523.43737599999997</v>
      </c>
      <c r="D51" s="251">
        <v>406.639543</v>
      </c>
      <c r="E51" s="251">
        <v>153.17351300000001</v>
      </c>
      <c r="F51" s="251">
        <v>1666.8713230000001</v>
      </c>
      <c r="G51" s="251">
        <v>576.91547400000002</v>
      </c>
      <c r="H51" s="251">
        <v>523.43737599999997</v>
      </c>
      <c r="I51" s="251">
        <v>406.639543</v>
      </c>
      <c r="J51" s="251">
        <v>153.17351300000001</v>
      </c>
      <c r="K51" s="251">
        <v>1660.1659059999999</v>
      </c>
      <c r="L51" s="251">
        <v>0.99597724376952401</v>
      </c>
      <c r="M51" s="251">
        <v>171.09119200000001</v>
      </c>
      <c r="N51" s="251">
        <v>1489.0747140000001</v>
      </c>
      <c r="O51" s="251">
        <v>6.7054169999999997</v>
      </c>
      <c r="P51" s="251">
        <v>0</v>
      </c>
      <c r="Q51" s="251">
        <v>0</v>
      </c>
      <c r="R51" s="251">
        <v>0</v>
      </c>
      <c r="S51" s="251">
        <v>6.7054169999999997</v>
      </c>
      <c r="T51" s="251">
        <v>4.0227562304759896E-3</v>
      </c>
      <c r="U51" s="251">
        <v>0</v>
      </c>
      <c r="V51" s="251">
        <v>6.7054169999999997</v>
      </c>
      <c r="W51" s="251">
        <v>577.55784900000003</v>
      </c>
      <c r="X51" s="251">
        <v>225.497356</v>
      </c>
      <c r="Y51" s="251">
        <v>12.973420000000001</v>
      </c>
      <c r="Z51" s="251">
        <v>12.957023</v>
      </c>
      <c r="AA51" s="251">
        <v>828.98564799999997</v>
      </c>
      <c r="AB51" s="251">
        <v>3.9961259999999998</v>
      </c>
      <c r="AC51" s="251">
        <v>259.36269800000002</v>
      </c>
      <c r="AD51" s="251">
        <v>111.75332899999999</v>
      </c>
      <c r="AE51" s="251">
        <v>25.860695</v>
      </c>
      <c r="AF51" s="251">
        <v>400.972848</v>
      </c>
      <c r="AG51" s="251">
        <v>0.77920199999999995</v>
      </c>
      <c r="AH51" s="251">
        <v>35.420053000000003</v>
      </c>
      <c r="AI51" s="251">
        <v>188.67290299999999</v>
      </c>
      <c r="AJ51" s="251">
        <v>54.069074000000001</v>
      </c>
      <c r="AK51" s="251">
        <v>278.94123200000001</v>
      </c>
      <c r="AL51" s="251">
        <v>0.74293600000000004</v>
      </c>
      <c r="AM51" s="251">
        <v>1.06206</v>
      </c>
      <c r="AN51" s="251">
        <v>77.047783999999993</v>
      </c>
      <c r="AO51" s="251">
        <v>51.711575000000003</v>
      </c>
      <c r="AP51" s="251">
        <v>130.56435500000001</v>
      </c>
      <c r="AQ51" s="251">
        <v>0</v>
      </c>
      <c r="AR51" s="251">
        <v>0</v>
      </c>
      <c r="AS51" s="251">
        <v>0</v>
      </c>
      <c r="AT51" s="251">
        <v>0</v>
      </c>
      <c r="AU51" s="251">
        <v>0</v>
      </c>
      <c r="AV51" s="251">
        <v>0.28345599999999999</v>
      </c>
      <c r="AW51" s="251">
        <v>0.249694</v>
      </c>
      <c r="AX51" s="251">
        <v>0.82346299999999995</v>
      </c>
      <c r="AY51" s="251">
        <v>0.23300899999999999</v>
      </c>
      <c r="AZ51" s="251">
        <v>1.5896220000000001</v>
      </c>
      <c r="BA51" s="251">
        <v>0</v>
      </c>
      <c r="BB51" s="251">
        <v>0</v>
      </c>
      <c r="BC51" s="251">
        <v>0</v>
      </c>
      <c r="BD51" s="251">
        <v>0</v>
      </c>
      <c r="BE51" s="251">
        <v>0</v>
      </c>
      <c r="BF51" s="272">
        <f>BE51/F51</f>
        <v>0</v>
      </c>
    </row>
    <row r="52" spans="1:230">
      <c r="A52" s="245" t="s">
        <v>10</v>
      </c>
      <c r="B52" s="251">
        <v>265.15997099999998</v>
      </c>
      <c r="C52" s="251">
        <v>271.88677000000001</v>
      </c>
      <c r="D52" s="251">
        <v>124.261928</v>
      </c>
      <c r="E52" s="251">
        <v>25.987072000000001</v>
      </c>
      <c r="F52" s="251">
        <v>687.29574100000002</v>
      </c>
      <c r="G52" s="251">
        <v>245.99073000000001</v>
      </c>
      <c r="H52" s="251">
        <v>271.88677000000001</v>
      </c>
      <c r="I52" s="251">
        <v>124.261928</v>
      </c>
      <c r="J52" s="251">
        <v>25.987072000000001</v>
      </c>
      <c r="K52" s="251">
        <v>668.12649999999996</v>
      </c>
      <c r="L52" s="251">
        <v>0.97210918116252398</v>
      </c>
      <c r="M52" s="251">
        <v>30.680461000000001</v>
      </c>
      <c r="N52" s="251">
        <v>637.44603900000004</v>
      </c>
      <c r="O52" s="251">
        <v>19.169241</v>
      </c>
      <c r="P52" s="251">
        <v>0</v>
      </c>
      <c r="Q52" s="251">
        <v>0</v>
      </c>
      <c r="R52" s="251">
        <v>0</v>
      </c>
      <c r="S52" s="251">
        <v>19.169241</v>
      </c>
      <c r="T52" s="251">
        <v>2.7890818837476301E-2</v>
      </c>
      <c r="U52" s="251">
        <v>0</v>
      </c>
      <c r="V52" s="251">
        <v>19.169241</v>
      </c>
      <c r="W52" s="251">
        <v>256.57073800000001</v>
      </c>
      <c r="X52" s="251">
        <v>156.012395</v>
      </c>
      <c r="Y52" s="251">
        <v>6.4567389999999998</v>
      </c>
      <c r="Z52" s="251">
        <v>3.0320939999999998</v>
      </c>
      <c r="AA52" s="251">
        <v>422.07196599999997</v>
      </c>
      <c r="AB52" s="251">
        <v>5.0913890000000004</v>
      </c>
      <c r="AC52" s="251">
        <v>98.776698999999994</v>
      </c>
      <c r="AD52" s="251">
        <v>5.8192539999999999</v>
      </c>
      <c r="AE52" s="251">
        <v>1.1721870000000001</v>
      </c>
      <c r="AF52" s="251">
        <v>110.85952899999999</v>
      </c>
      <c r="AG52" s="251">
        <v>6.1256999999999999E-2</v>
      </c>
      <c r="AH52" s="251">
        <v>14.193975999999999</v>
      </c>
      <c r="AI52" s="251">
        <v>63.784663999999999</v>
      </c>
      <c r="AJ52" s="251">
        <v>4.773682</v>
      </c>
      <c r="AK52" s="251">
        <v>82.813579000000004</v>
      </c>
      <c r="AL52" s="251">
        <v>3.0363159999999998</v>
      </c>
      <c r="AM52" s="251">
        <v>1.6498820000000001</v>
      </c>
      <c r="AN52" s="251">
        <v>33.677404000000003</v>
      </c>
      <c r="AO52" s="251">
        <v>15.268043</v>
      </c>
      <c r="AP52" s="251">
        <v>53.631644999999999</v>
      </c>
      <c r="AQ52" s="251">
        <v>0</v>
      </c>
      <c r="AR52" s="251">
        <v>0</v>
      </c>
      <c r="AS52" s="251">
        <v>0</v>
      </c>
      <c r="AT52" s="251">
        <v>0</v>
      </c>
      <c r="AU52" s="251">
        <v>0</v>
      </c>
      <c r="AV52" s="251">
        <v>4.1600999999999999E-2</v>
      </c>
      <c r="AW52" s="251">
        <v>3.7990000000000003E-2</v>
      </c>
      <c r="AX52" s="251">
        <v>4.4843000000000001E-2</v>
      </c>
      <c r="AY52" s="251">
        <v>1.2999999999999999E-3</v>
      </c>
      <c r="AZ52" s="251">
        <v>0.12573400000000001</v>
      </c>
      <c r="BA52" s="251">
        <v>0</v>
      </c>
      <c r="BB52" s="251">
        <v>0</v>
      </c>
      <c r="BC52" s="251">
        <v>0</v>
      </c>
      <c r="BD52" s="251">
        <v>0</v>
      </c>
      <c r="BE52" s="251">
        <v>0</v>
      </c>
      <c r="BF52" s="272">
        <f t="shared" ref="BF52:BF70" si="2">BE52/F52</f>
        <v>0</v>
      </c>
    </row>
    <row r="53" spans="1:230">
      <c r="A53" s="245" t="s">
        <v>11</v>
      </c>
      <c r="B53" s="251">
        <v>236.075277</v>
      </c>
      <c r="C53" s="251">
        <v>183.31097</v>
      </c>
      <c r="D53" s="251">
        <v>186.24949100000001</v>
      </c>
      <c r="E53" s="251">
        <v>58.827863999999998</v>
      </c>
      <c r="F53" s="251">
        <v>664.46360200000004</v>
      </c>
      <c r="G53" s="251">
        <v>189.41233099999999</v>
      </c>
      <c r="H53" s="251">
        <v>183.31097</v>
      </c>
      <c r="I53" s="251">
        <v>186.24949100000001</v>
      </c>
      <c r="J53" s="251">
        <v>58.827863999999998</v>
      </c>
      <c r="K53" s="251">
        <v>617.800656</v>
      </c>
      <c r="L53" s="251">
        <v>0.92977351075431802</v>
      </c>
      <c r="M53" s="251">
        <v>54.235219999999998</v>
      </c>
      <c r="N53" s="251">
        <v>563.56543599999998</v>
      </c>
      <c r="O53" s="251">
        <v>46.662945999999998</v>
      </c>
      <c r="P53" s="251">
        <v>0</v>
      </c>
      <c r="Q53" s="251">
        <v>0</v>
      </c>
      <c r="R53" s="251">
        <v>0</v>
      </c>
      <c r="S53" s="251">
        <v>46.662945999999998</v>
      </c>
      <c r="T53" s="251">
        <v>7.0226489245681797E-2</v>
      </c>
      <c r="U53" s="251">
        <v>2.1569999999999999E-2</v>
      </c>
      <c r="V53" s="251">
        <v>46.641376000000001</v>
      </c>
      <c r="W53" s="251">
        <v>230.682785</v>
      </c>
      <c r="X53" s="251">
        <v>77.674515</v>
      </c>
      <c r="Y53" s="251">
        <v>7.1121790000000003</v>
      </c>
      <c r="Z53" s="251">
        <v>3.8095569999999999</v>
      </c>
      <c r="AA53" s="251">
        <v>319.27903600000002</v>
      </c>
      <c r="AB53" s="251">
        <v>3.4810180000000002</v>
      </c>
      <c r="AC53" s="251">
        <v>85.694789999999998</v>
      </c>
      <c r="AD53" s="251">
        <v>7.1623260000000002</v>
      </c>
      <c r="AE53" s="251">
        <v>1.483107</v>
      </c>
      <c r="AF53" s="251">
        <v>97.821241000000001</v>
      </c>
      <c r="AG53" s="251">
        <v>1.0426260000000001</v>
      </c>
      <c r="AH53" s="251">
        <v>17.059049999999999</v>
      </c>
      <c r="AI53" s="251">
        <v>111.71992400000001</v>
      </c>
      <c r="AJ53" s="251">
        <v>8.5078940000000003</v>
      </c>
      <c r="AK53" s="251">
        <v>138.32949400000001</v>
      </c>
      <c r="AL53" s="251">
        <v>0.63526199999999999</v>
      </c>
      <c r="AM53" s="251">
        <v>1.247207</v>
      </c>
      <c r="AN53" s="251">
        <v>51.781193000000002</v>
      </c>
      <c r="AO53" s="251">
        <v>42.980252999999998</v>
      </c>
      <c r="AP53" s="251">
        <v>96.643915000000007</v>
      </c>
      <c r="AQ53" s="251">
        <v>0</v>
      </c>
      <c r="AR53" s="251">
        <v>0</v>
      </c>
      <c r="AS53" s="251">
        <v>0</v>
      </c>
      <c r="AT53" s="251">
        <v>0</v>
      </c>
      <c r="AU53" s="251">
        <v>0</v>
      </c>
      <c r="AV53" s="251">
        <v>8.6759000000000003E-2</v>
      </c>
      <c r="AW53" s="251">
        <v>0.24881700000000001</v>
      </c>
      <c r="AX53" s="251">
        <v>0.37450800000000001</v>
      </c>
      <c r="AY53" s="251">
        <v>7.9029000000000002E-2</v>
      </c>
      <c r="AZ53" s="251">
        <v>0.78911299999999995</v>
      </c>
      <c r="BA53" s="251">
        <v>2.0969999999999999E-3</v>
      </c>
      <c r="BB53" s="251">
        <v>0</v>
      </c>
      <c r="BC53" s="251">
        <v>0</v>
      </c>
      <c r="BD53" s="251">
        <v>0</v>
      </c>
      <c r="BE53" s="251">
        <v>2.0969999999999999E-3</v>
      </c>
      <c r="BF53" s="272">
        <f t="shared" si="2"/>
        <v>3.1559290737493244E-6</v>
      </c>
    </row>
    <row r="54" spans="1:230">
      <c r="A54" s="245" t="s">
        <v>12</v>
      </c>
      <c r="B54" s="251">
        <v>275.083327</v>
      </c>
      <c r="C54" s="251">
        <v>241.94909699999999</v>
      </c>
      <c r="D54" s="251">
        <v>228.07983100000001</v>
      </c>
      <c r="E54" s="251">
        <v>62.724203000000003</v>
      </c>
      <c r="F54" s="251">
        <v>807.83645799999999</v>
      </c>
      <c r="G54" s="251">
        <v>264.011821</v>
      </c>
      <c r="H54" s="251">
        <v>241.94909699999999</v>
      </c>
      <c r="I54" s="251">
        <v>228.07983100000001</v>
      </c>
      <c r="J54" s="251">
        <v>62.724203000000003</v>
      </c>
      <c r="K54" s="251">
        <v>796.76495199999999</v>
      </c>
      <c r="L54" s="251">
        <v>0.98629486712272196</v>
      </c>
      <c r="M54" s="251">
        <v>17.535450999999998</v>
      </c>
      <c r="N54" s="251">
        <v>779.22950100000003</v>
      </c>
      <c r="O54" s="251">
        <v>11.071505999999999</v>
      </c>
      <c r="P54" s="251">
        <v>0</v>
      </c>
      <c r="Q54" s="251">
        <v>0</v>
      </c>
      <c r="R54" s="251">
        <v>0</v>
      </c>
      <c r="S54" s="251">
        <v>11.071505999999999</v>
      </c>
      <c r="T54" s="251">
        <v>1.37051328772785E-2</v>
      </c>
      <c r="U54" s="251">
        <v>0</v>
      </c>
      <c r="V54" s="251">
        <v>11.071505999999999</v>
      </c>
      <c r="W54" s="251">
        <v>272.26778899999999</v>
      </c>
      <c r="X54" s="251">
        <v>130.84558000000001</v>
      </c>
      <c r="Y54" s="251">
        <v>37.569222000000003</v>
      </c>
      <c r="Z54" s="251">
        <v>20.317421</v>
      </c>
      <c r="AA54" s="251">
        <v>461.00001200000003</v>
      </c>
      <c r="AB54" s="251">
        <v>1.1203650000000001</v>
      </c>
      <c r="AC54" s="251">
        <v>85.103238000000005</v>
      </c>
      <c r="AD54" s="251">
        <v>8.2520009999999999</v>
      </c>
      <c r="AE54" s="251">
        <v>2.570163</v>
      </c>
      <c r="AF54" s="251">
        <v>97.045766999999998</v>
      </c>
      <c r="AG54" s="251">
        <v>0.19766400000000001</v>
      </c>
      <c r="AH54" s="251">
        <v>19.119938000000001</v>
      </c>
      <c r="AI54" s="251">
        <v>115.88981699999999</v>
      </c>
      <c r="AJ54" s="251">
        <v>9.2563239999999993</v>
      </c>
      <c r="AK54" s="251">
        <v>144.46374299999999</v>
      </c>
      <c r="AL54" s="251">
        <v>1.3556699999999999</v>
      </c>
      <c r="AM54" s="251">
        <v>5.2460129999999996</v>
      </c>
      <c r="AN54" s="251">
        <v>47.760997000000003</v>
      </c>
      <c r="AO54" s="251">
        <v>27.701751999999999</v>
      </c>
      <c r="AP54" s="251">
        <v>82.064431999999996</v>
      </c>
      <c r="AQ54" s="251">
        <v>0</v>
      </c>
      <c r="AR54" s="251">
        <v>0</v>
      </c>
      <c r="AS54" s="251">
        <v>0</v>
      </c>
      <c r="AT54" s="251">
        <v>0</v>
      </c>
      <c r="AU54" s="251">
        <v>0</v>
      </c>
      <c r="AV54" s="251">
        <v>3.7241999999999997E-2</v>
      </c>
      <c r="AW54" s="251">
        <v>3.5837000000000001E-2</v>
      </c>
      <c r="AX54" s="251">
        <v>0.32829399999999997</v>
      </c>
      <c r="AY54" s="251">
        <v>2.1755E-2</v>
      </c>
      <c r="AZ54" s="251">
        <v>0.423128</v>
      </c>
      <c r="BA54" s="251">
        <v>4.9199999999999999E-3</v>
      </c>
      <c r="BB54" s="251">
        <v>0</v>
      </c>
      <c r="BC54" s="251">
        <v>0</v>
      </c>
      <c r="BD54" s="251">
        <v>0</v>
      </c>
      <c r="BE54" s="251">
        <v>4.9199999999999999E-3</v>
      </c>
      <c r="BF54" s="272">
        <f t="shared" si="2"/>
        <v>6.0903416171395424E-6</v>
      </c>
    </row>
    <row r="55" spans="1:230">
      <c r="A55" s="245" t="s">
        <v>13</v>
      </c>
      <c r="B55" s="251">
        <v>180.27336399999999</v>
      </c>
      <c r="C55" s="251">
        <v>198.90404799999999</v>
      </c>
      <c r="D55" s="251">
        <v>157.29532900000001</v>
      </c>
      <c r="E55" s="251">
        <v>36.805039999999998</v>
      </c>
      <c r="F55" s="251">
        <v>573.277781</v>
      </c>
      <c r="G55" s="251">
        <v>173.29959600000001</v>
      </c>
      <c r="H55" s="251">
        <v>198.90404799999999</v>
      </c>
      <c r="I55" s="251">
        <v>157.295209</v>
      </c>
      <c r="J55" s="251">
        <v>36.805039999999998</v>
      </c>
      <c r="K55" s="251">
        <v>566.30389300000002</v>
      </c>
      <c r="L55" s="251">
        <v>0.98783506315588399</v>
      </c>
      <c r="M55" s="251">
        <v>22.092219</v>
      </c>
      <c r="N55" s="251">
        <v>544.21167400000002</v>
      </c>
      <c r="O55" s="251">
        <v>6.9737679999999997</v>
      </c>
      <c r="P55" s="251">
        <v>0</v>
      </c>
      <c r="Q55" s="251">
        <v>1.2E-4</v>
      </c>
      <c r="R55" s="251">
        <v>0</v>
      </c>
      <c r="S55" s="251">
        <v>6.9738879999999996</v>
      </c>
      <c r="T55" s="251">
        <v>1.2164936844116099E-2</v>
      </c>
      <c r="U55" s="251">
        <v>1.2E-4</v>
      </c>
      <c r="V55" s="251">
        <v>6.9737679999999997</v>
      </c>
      <c r="W55" s="251">
        <v>178.0241</v>
      </c>
      <c r="X55" s="251">
        <v>101.287488</v>
      </c>
      <c r="Y55" s="251">
        <v>8.9314479999999996</v>
      </c>
      <c r="Z55" s="251">
        <v>2.7275480000000001</v>
      </c>
      <c r="AA55" s="251">
        <v>290.97058399999997</v>
      </c>
      <c r="AB55" s="251">
        <v>1.045679</v>
      </c>
      <c r="AC55" s="251">
        <v>68.661770000000004</v>
      </c>
      <c r="AD55" s="251">
        <v>8.6560699999999997</v>
      </c>
      <c r="AE55" s="251">
        <v>2.0759650000000001</v>
      </c>
      <c r="AF55" s="251">
        <v>80.439483999999993</v>
      </c>
      <c r="AG55" s="251">
        <v>0.432203</v>
      </c>
      <c r="AH55" s="251">
        <v>24.980346999999998</v>
      </c>
      <c r="AI55" s="251">
        <v>80.628895999999997</v>
      </c>
      <c r="AJ55" s="251">
        <v>5.6564709999999998</v>
      </c>
      <c r="AK55" s="251">
        <v>111.697917</v>
      </c>
      <c r="AL55" s="251">
        <v>0.58506599999999997</v>
      </c>
      <c r="AM55" s="251">
        <v>1.8935139999999999</v>
      </c>
      <c r="AN55" s="251">
        <v>50.630158000000002</v>
      </c>
      <c r="AO55" s="251">
        <v>25.352145</v>
      </c>
      <c r="AP55" s="251">
        <v>78.460882999999995</v>
      </c>
      <c r="AQ55" s="251">
        <v>0</v>
      </c>
      <c r="AR55" s="251">
        <v>0</v>
      </c>
      <c r="AS55" s="251">
        <v>1.2E-4</v>
      </c>
      <c r="AT55" s="251">
        <v>0</v>
      </c>
      <c r="AU55" s="251">
        <v>1.2E-4</v>
      </c>
      <c r="AV55" s="251">
        <v>9.7712999999999994E-2</v>
      </c>
      <c r="AW55" s="251">
        <v>0.1527</v>
      </c>
      <c r="AX55" s="251">
        <v>0.219725</v>
      </c>
      <c r="AY55" s="251">
        <v>1.1389E-2</v>
      </c>
      <c r="AZ55" s="251">
        <v>0.48152699999999998</v>
      </c>
      <c r="BA55" s="251">
        <v>0</v>
      </c>
      <c r="BB55" s="251">
        <v>0</v>
      </c>
      <c r="BC55" s="251">
        <v>0</v>
      </c>
      <c r="BD55" s="251">
        <v>0</v>
      </c>
      <c r="BE55" s="251">
        <v>0</v>
      </c>
      <c r="BF55" s="272">
        <f t="shared" si="2"/>
        <v>0</v>
      </c>
    </row>
    <row r="56" spans="1:230">
      <c r="A56" s="245" t="s">
        <v>14</v>
      </c>
      <c r="B56" s="251">
        <v>49.378039000000001</v>
      </c>
      <c r="C56" s="251">
        <v>58.130181</v>
      </c>
      <c r="D56" s="251">
        <v>31.917280000000002</v>
      </c>
      <c r="E56" s="251">
        <v>5.0388590000000004</v>
      </c>
      <c r="F56" s="251">
        <v>144.464359</v>
      </c>
      <c r="G56" s="251">
        <v>41.722880000000004</v>
      </c>
      <c r="H56" s="251">
        <v>58.130181</v>
      </c>
      <c r="I56" s="251">
        <v>31.917280000000002</v>
      </c>
      <c r="J56" s="251">
        <v>5.0388590000000004</v>
      </c>
      <c r="K56" s="251">
        <v>136.8092</v>
      </c>
      <c r="L56" s="251">
        <v>0.94701005110886904</v>
      </c>
      <c r="M56" s="251">
        <v>6.0186339999999996</v>
      </c>
      <c r="N56" s="251">
        <v>130.79056600000001</v>
      </c>
      <c r="O56" s="251">
        <v>7.6551590000000003</v>
      </c>
      <c r="P56" s="251">
        <v>0</v>
      </c>
      <c r="Q56" s="251">
        <v>0</v>
      </c>
      <c r="R56" s="251">
        <v>0</v>
      </c>
      <c r="S56" s="251">
        <v>7.6551590000000003</v>
      </c>
      <c r="T56" s="251">
        <v>5.2989948891130997E-2</v>
      </c>
      <c r="U56" s="251">
        <v>0</v>
      </c>
      <c r="V56" s="251">
        <v>7.6551590000000003</v>
      </c>
      <c r="W56" s="251">
        <v>48.960709000000001</v>
      </c>
      <c r="X56" s="251">
        <v>41.566080999999997</v>
      </c>
      <c r="Y56" s="251">
        <v>4.7214150000000004</v>
      </c>
      <c r="Z56" s="251">
        <v>1.0395369999999999</v>
      </c>
      <c r="AA56" s="251">
        <v>96.287741999999994</v>
      </c>
      <c r="AB56" s="251">
        <v>0.32980999999999999</v>
      </c>
      <c r="AC56" s="251">
        <v>13.167933</v>
      </c>
      <c r="AD56" s="251">
        <v>1.2060120000000001</v>
      </c>
      <c r="AE56" s="251">
        <v>0.14454400000000001</v>
      </c>
      <c r="AF56" s="251">
        <v>14.848299000000001</v>
      </c>
      <c r="AG56" s="251">
        <v>5.4205999999999997E-2</v>
      </c>
      <c r="AH56" s="251">
        <v>2.3473280000000001</v>
      </c>
      <c r="AI56" s="251">
        <v>14.422684</v>
      </c>
      <c r="AJ56" s="251">
        <v>0.433421</v>
      </c>
      <c r="AK56" s="251">
        <v>17.257639000000001</v>
      </c>
      <c r="AL56" s="251">
        <v>0</v>
      </c>
      <c r="AM56" s="251">
        <v>0.42673299999999997</v>
      </c>
      <c r="AN56" s="251">
        <v>9.5282420000000005</v>
      </c>
      <c r="AO56" s="251">
        <v>3.2145480000000002</v>
      </c>
      <c r="AP56" s="251">
        <v>13.169523</v>
      </c>
      <c r="AQ56" s="251">
        <v>0</v>
      </c>
      <c r="AR56" s="251">
        <v>0</v>
      </c>
      <c r="AS56" s="251">
        <v>0</v>
      </c>
      <c r="AT56" s="251">
        <v>0</v>
      </c>
      <c r="AU56" s="251">
        <v>0</v>
      </c>
      <c r="AV56" s="251">
        <v>1.2984000000000001E-2</v>
      </c>
      <c r="AW56" s="251">
        <v>1.5E-3</v>
      </c>
      <c r="AX56" s="251">
        <v>0</v>
      </c>
      <c r="AY56" s="251">
        <v>9.9000000000000008E-3</v>
      </c>
      <c r="AZ56" s="251">
        <v>2.4383999999999999E-2</v>
      </c>
      <c r="BA56" s="251">
        <v>0</v>
      </c>
      <c r="BB56" s="251">
        <v>0</v>
      </c>
      <c r="BC56" s="251">
        <v>0</v>
      </c>
      <c r="BD56" s="251">
        <v>0</v>
      </c>
      <c r="BE56" s="251">
        <v>0</v>
      </c>
      <c r="BF56" s="272">
        <f t="shared" si="2"/>
        <v>0</v>
      </c>
    </row>
    <row r="57" spans="1:230">
      <c r="A57" s="245" t="s">
        <v>15</v>
      </c>
      <c r="B57" s="251">
        <v>267.00064400000002</v>
      </c>
      <c r="C57" s="251">
        <v>259.03564399999999</v>
      </c>
      <c r="D57" s="251">
        <v>295.68918600000001</v>
      </c>
      <c r="E57" s="251">
        <v>155.44754800000001</v>
      </c>
      <c r="F57" s="251">
        <v>977.17302199999995</v>
      </c>
      <c r="G57" s="251">
        <v>261.47127899999998</v>
      </c>
      <c r="H57" s="251">
        <v>259.03564399999999</v>
      </c>
      <c r="I57" s="251">
        <v>295.68918600000001</v>
      </c>
      <c r="J57" s="251">
        <v>155.44754800000001</v>
      </c>
      <c r="K57" s="251">
        <v>971.64365699999996</v>
      </c>
      <c r="L57" s="251">
        <v>0.99434146781019095</v>
      </c>
      <c r="M57" s="251">
        <v>82.341524000000007</v>
      </c>
      <c r="N57" s="251">
        <v>889.30213300000003</v>
      </c>
      <c r="O57" s="251">
        <v>5.5293650000000003</v>
      </c>
      <c r="P57" s="251">
        <v>0</v>
      </c>
      <c r="Q57" s="251">
        <v>0</v>
      </c>
      <c r="R57" s="251">
        <v>0</v>
      </c>
      <c r="S57" s="251">
        <v>5.5293650000000003</v>
      </c>
      <c r="T57" s="251">
        <v>5.6585321898090599E-3</v>
      </c>
      <c r="U57" s="251">
        <v>9.9200000000000004E-4</v>
      </c>
      <c r="V57" s="251">
        <v>5.5283730000000002</v>
      </c>
      <c r="W57" s="251">
        <v>254.94182000000001</v>
      </c>
      <c r="X57" s="251">
        <v>149.79993099999999</v>
      </c>
      <c r="Y57" s="251">
        <v>22.564712</v>
      </c>
      <c r="Z57" s="251">
        <v>73.224855000000005</v>
      </c>
      <c r="AA57" s="251">
        <v>500.531318</v>
      </c>
      <c r="AB57" s="251">
        <v>2.5380229999999999</v>
      </c>
      <c r="AC57" s="251">
        <v>71.452445999999995</v>
      </c>
      <c r="AD57" s="251">
        <v>15.194293</v>
      </c>
      <c r="AE57" s="251">
        <v>13.75953</v>
      </c>
      <c r="AF57" s="251">
        <v>102.944292</v>
      </c>
      <c r="AG57" s="251">
        <v>1.2840800000000001</v>
      </c>
      <c r="AH57" s="251">
        <v>32.471806000000001</v>
      </c>
      <c r="AI57" s="251">
        <v>170.39131800000001</v>
      </c>
      <c r="AJ57" s="251">
        <v>15.454174</v>
      </c>
      <c r="AK57" s="251">
        <v>219.60137800000001</v>
      </c>
      <c r="AL57" s="251">
        <v>7.671322</v>
      </c>
      <c r="AM57" s="251">
        <v>3.2005430000000001</v>
      </c>
      <c r="AN57" s="251">
        <v>69.861124000000004</v>
      </c>
      <c r="AO57" s="251">
        <v>50.988492999999998</v>
      </c>
      <c r="AP57" s="251">
        <v>131.72148200000001</v>
      </c>
      <c r="AQ57" s="251">
        <v>0</v>
      </c>
      <c r="AR57" s="251">
        <v>0</v>
      </c>
      <c r="AS57" s="251">
        <v>0</v>
      </c>
      <c r="AT57" s="251">
        <v>0</v>
      </c>
      <c r="AU57" s="251">
        <v>0</v>
      </c>
      <c r="AV57" s="251">
        <v>3.6434000000000001E-2</v>
      </c>
      <c r="AW57" s="251">
        <v>0.24033199999999999</v>
      </c>
      <c r="AX57" s="251">
        <v>0.351379</v>
      </c>
      <c r="AY57" s="251">
        <v>0.30486200000000002</v>
      </c>
      <c r="AZ57" s="251">
        <v>0.93300700000000003</v>
      </c>
      <c r="BA57" s="251">
        <v>0</v>
      </c>
      <c r="BB57" s="251">
        <v>0</v>
      </c>
      <c r="BC57" s="251">
        <v>0</v>
      </c>
      <c r="BD57" s="251">
        <v>0</v>
      </c>
      <c r="BE57" s="251">
        <v>0</v>
      </c>
      <c r="BF57" s="272">
        <f t="shared" si="2"/>
        <v>0</v>
      </c>
    </row>
    <row r="58" spans="1:230">
      <c r="A58" s="245" t="s">
        <v>16</v>
      </c>
      <c r="B58" s="251">
        <v>1427.0084489999999</v>
      </c>
      <c r="C58" s="251">
        <v>1420.6188509999999</v>
      </c>
      <c r="D58" s="251">
        <v>1257.1486070000001</v>
      </c>
      <c r="E58" s="251">
        <v>193.51684599999999</v>
      </c>
      <c r="F58" s="251">
        <v>4298.2927529999997</v>
      </c>
      <c r="G58" s="251">
        <v>1389.98118</v>
      </c>
      <c r="H58" s="251">
        <v>1420.6188509999999</v>
      </c>
      <c r="I58" s="251">
        <v>1257.1486070000001</v>
      </c>
      <c r="J58" s="251">
        <v>193.51684599999999</v>
      </c>
      <c r="K58" s="251">
        <v>4261.2654839999996</v>
      </c>
      <c r="L58" s="251">
        <v>0.99138558699284596</v>
      </c>
      <c r="M58" s="251">
        <v>110.821319</v>
      </c>
      <c r="N58" s="251">
        <v>4150.4441649999999</v>
      </c>
      <c r="O58" s="251">
        <v>37.027268999999997</v>
      </c>
      <c r="P58" s="251">
        <v>0</v>
      </c>
      <c r="Q58" s="251">
        <v>0</v>
      </c>
      <c r="R58" s="251">
        <v>0</v>
      </c>
      <c r="S58" s="251">
        <v>37.027268999999997</v>
      </c>
      <c r="T58" s="251">
        <v>8.6144130071542403E-3</v>
      </c>
      <c r="U58" s="251">
        <v>0</v>
      </c>
      <c r="V58" s="251">
        <v>37.027268999999997</v>
      </c>
      <c r="W58" s="251">
        <v>1415.7019740000001</v>
      </c>
      <c r="X58" s="251">
        <v>932.49574399999995</v>
      </c>
      <c r="Y58" s="251">
        <v>649.87356699999998</v>
      </c>
      <c r="Z58" s="251">
        <v>62.821928999999997</v>
      </c>
      <c r="AA58" s="251">
        <v>3060.8932140000002</v>
      </c>
      <c r="AB58" s="251">
        <v>7.3117219999999996</v>
      </c>
      <c r="AC58" s="251">
        <v>385.12001800000002</v>
      </c>
      <c r="AD58" s="251">
        <v>31.369226000000001</v>
      </c>
      <c r="AE58" s="251">
        <v>6.9263029999999999</v>
      </c>
      <c r="AF58" s="251">
        <v>430.72726899999998</v>
      </c>
      <c r="AG58" s="251">
        <v>1.430736</v>
      </c>
      <c r="AH58" s="251">
        <v>94.611123000000006</v>
      </c>
      <c r="AI58" s="251">
        <v>420.40260899999998</v>
      </c>
      <c r="AJ58" s="251">
        <v>30.384582999999999</v>
      </c>
      <c r="AK58" s="251">
        <v>546.82905100000005</v>
      </c>
      <c r="AL58" s="251">
        <v>0.92912600000000001</v>
      </c>
      <c r="AM58" s="251">
        <v>1.996146</v>
      </c>
      <c r="AN58" s="251">
        <v>126.604984</v>
      </c>
      <c r="AO58" s="251">
        <v>91.326116999999996</v>
      </c>
      <c r="AP58" s="251">
        <v>220.85637299999999</v>
      </c>
      <c r="AQ58" s="251">
        <v>0</v>
      </c>
      <c r="AR58" s="251">
        <v>0</v>
      </c>
      <c r="AS58" s="251">
        <v>0</v>
      </c>
      <c r="AT58" s="251">
        <v>0</v>
      </c>
      <c r="AU58" s="251">
        <v>0</v>
      </c>
      <c r="AV58" s="251">
        <v>1.386587</v>
      </c>
      <c r="AW58" s="251">
        <v>1.6940360000000001</v>
      </c>
      <c r="AX58" s="251">
        <v>1.0507850000000001</v>
      </c>
      <c r="AY58" s="251">
        <v>0.21929699999999999</v>
      </c>
      <c r="AZ58" s="251">
        <v>4.3507049999999996</v>
      </c>
      <c r="BA58" s="251">
        <v>0</v>
      </c>
      <c r="BB58" s="251">
        <v>0</v>
      </c>
      <c r="BC58" s="251">
        <v>0</v>
      </c>
      <c r="BD58" s="251">
        <v>0</v>
      </c>
      <c r="BE58" s="251">
        <v>0</v>
      </c>
      <c r="BF58" s="272">
        <f t="shared" si="2"/>
        <v>0</v>
      </c>
    </row>
    <row r="59" spans="1:230">
      <c r="A59" s="245" t="s">
        <v>17</v>
      </c>
      <c r="B59" s="251">
        <v>194.71791099999999</v>
      </c>
      <c r="C59" s="251">
        <v>245.55859599999999</v>
      </c>
      <c r="D59" s="251">
        <v>815.84258499999999</v>
      </c>
      <c r="E59" s="251">
        <v>178.36080999999999</v>
      </c>
      <c r="F59" s="251">
        <v>1434.479902</v>
      </c>
      <c r="G59" s="251">
        <v>184.63727</v>
      </c>
      <c r="H59" s="251">
        <v>245.55859599999999</v>
      </c>
      <c r="I59" s="251">
        <v>815.84258499999999</v>
      </c>
      <c r="J59" s="251">
        <v>178.36080999999999</v>
      </c>
      <c r="K59" s="251">
        <v>1424.399261</v>
      </c>
      <c r="L59" s="251">
        <v>0.99297261607782406</v>
      </c>
      <c r="M59" s="251">
        <v>614.38344099999995</v>
      </c>
      <c r="N59" s="251">
        <v>810.01581999999996</v>
      </c>
      <c r="O59" s="251">
        <v>10.080641</v>
      </c>
      <c r="P59" s="251">
        <v>0</v>
      </c>
      <c r="Q59" s="251">
        <v>0</v>
      </c>
      <c r="R59" s="251">
        <v>0</v>
      </c>
      <c r="S59" s="251">
        <v>10.080641</v>
      </c>
      <c r="T59" s="251">
        <v>7.0273839221764202E-3</v>
      </c>
      <c r="U59" s="251">
        <v>0</v>
      </c>
      <c r="V59" s="251">
        <v>10.080641</v>
      </c>
      <c r="W59" s="251">
        <v>184.755617</v>
      </c>
      <c r="X59" s="251">
        <v>99.466227000000003</v>
      </c>
      <c r="Y59" s="251">
        <v>522.59650499999998</v>
      </c>
      <c r="Z59" s="251">
        <v>93.179466000000005</v>
      </c>
      <c r="AA59" s="251">
        <v>899.99781499999995</v>
      </c>
      <c r="AB59" s="251">
        <v>3.489995</v>
      </c>
      <c r="AC59" s="251">
        <v>102.37467100000001</v>
      </c>
      <c r="AD59" s="251">
        <v>16.435963999999998</v>
      </c>
      <c r="AE59" s="251">
        <v>3.8239529999999999</v>
      </c>
      <c r="AF59" s="251">
        <v>126.124583</v>
      </c>
      <c r="AG59" s="251">
        <v>1.009266</v>
      </c>
      <c r="AH59" s="251">
        <v>35.143856</v>
      </c>
      <c r="AI59" s="251">
        <v>146.35095100000001</v>
      </c>
      <c r="AJ59" s="251">
        <v>8.3837379999999992</v>
      </c>
      <c r="AK59" s="251">
        <v>190.887811</v>
      </c>
      <c r="AL59" s="251">
        <v>4.6692030000000004</v>
      </c>
      <c r="AM59" s="251">
        <v>6.7659269999999996</v>
      </c>
      <c r="AN59" s="251">
        <v>119.684506</v>
      </c>
      <c r="AO59" s="251">
        <v>69.415060999999994</v>
      </c>
      <c r="AP59" s="251">
        <v>200.53469699999999</v>
      </c>
      <c r="AQ59" s="251">
        <v>0</v>
      </c>
      <c r="AR59" s="251">
        <v>0</v>
      </c>
      <c r="AS59" s="251">
        <v>0</v>
      </c>
      <c r="AT59" s="251">
        <v>0</v>
      </c>
      <c r="AU59" s="251">
        <v>0</v>
      </c>
      <c r="AV59" s="251">
        <v>0.105813</v>
      </c>
      <c r="AW59" s="251">
        <v>0.25180799999999998</v>
      </c>
      <c r="AX59" s="251">
        <v>0.36138700000000001</v>
      </c>
      <c r="AY59" s="251">
        <v>7.1262000000000006E-2</v>
      </c>
      <c r="AZ59" s="251">
        <v>0.79027000000000003</v>
      </c>
      <c r="BA59" s="251">
        <v>0</v>
      </c>
      <c r="BB59" s="251">
        <v>0</v>
      </c>
      <c r="BC59" s="251">
        <v>0</v>
      </c>
      <c r="BD59" s="251">
        <v>0</v>
      </c>
      <c r="BE59" s="251">
        <v>0</v>
      </c>
      <c r="BF59" s="272">
        <f t="shared" si="2"/>
        <v>0</v>
      </c>
    </row>
    <row r="60" spans="1:230">
      <c r="A60" s="245" t="s">
        <v>18</v>
      </c>
      <c r="B60" s="251">
        <v>211.11275900000001</v>
      </c>
      <c r="C60" s="251">
        <v>311.98432700000001</v>
      </c>
      <c r="D60" s="251">
        <v>131.706163</v>
      </c>
      <c r="E60" s="251">
        <v>48.783735999999998</v>
      </c>
      <c r="F60" s="251">
        <v>703.58698500000003</v>
      </c>
      <c r="G60" s="251">
        <v>205.33612099999999</v>
      </c>
      <c r="H60" s="251">
        <v>311.98432700000001</v>
      </c>
      <c r="I60" s="251">
        <v>131.706163</v>
      </c>
      <c r="J60" s="251">
        <v>48.783735999999998</v>
      </c>
      <c r="K60" s="251">
        <v>697.81034699999998</v>
      </c>
      <c r="L60" s="251">
        <v>0.991789731585214</v>
      </c>
      <c r="M60" s="251">
        <v>15.234560999999999</v>
      </c>
      <c r="N60" s="251">
        <v>682.57578599999999</v>
      </c>
      <c r="O60" s="251">
        <v>5.7766380000000002</v>
      </c>
      <c r="P60" s="251">
        <v>0</v>
      </c>
      <c r="Q60" s="251">
        <v>0</v>
      </c>
      <c r="R60" s="251">
        <v>0</v>
      </c>
      <c r="S60" s="251">
        <v>5.7766380000000002</v>
      </c>
      <c r="T60" s="251">
        <v>8.2102684147859796E-3</v>
      </c>
      <c r="U60" s="251">
        <v>1.1029000000000001E-2</v>
      </c>
      <c r="V60" s="251">
        <v>5.7656090000000004</v>
      </c>
      <c r="W60" s="251">
        <v>208.540617</v>
      </c>
      <c r="X60" s="251">
        <v>206.32537300000001</v>
      </c>
      <c r="Y60" s="251">
        <v>11.741965</v>
      </c>
      <c r="Z60" s="251">
        <v>9.3628250000000008</v>
      </c>
      <c r="AA60" s="251">
        <v>435.97077999999999</v>
      </c>
      <c r="AB60" s="251">
        <v>1.38456</v>
      </c>
      <c r="AC60" s="251">
        <v>87.198801000000003</v>
      </c>
      <c r="AD60" s="251">
        <v>5.4249520000000002</v>
      </c>
      <c r="AE60" s="251">
        <v>4.6926040000000002</v>
      </c>
      <c r="AF60" s="251">
        <v>98.700917000000004</v>
      </c>
      <c r="AG60" s="251">
        <v>0.29577500000000001</v>
      </c>
      <c r="AH60" s="251">
        <v>14.742993</v>
      </c>
      <c r="AI60" s="251">
        <v>69.903726000000006</v>
      </c>
      <c r="AJ60" s="251">
        <v>11.453702</v>
      </c>
      <c r="AK60" s="251">
        <v>96.396196000000003</v>
      </c>
      <c r="AL60" s="251">
        <v>0.69348200000000004</v>
      </c>
      <c r="AM60" s="251">
        <v>2.017379</v>
      </c>
      <c r="AN60" s="251">
        <v>31.601832000000002</v>
      </c>
      <c r="AO60" s="251">
        <v>22.112434</v>
      </c>
      <c r="AP60" s="251">
        <v>56.425127000000003</v>
      </c>
      <c r="AQ60" s="251">
        <v>0</v>
      </c>
      <c r="AR60" s="251">
        <v>0</v>
      </c>
      <c r="AS60" s="251">
        <v>0</v>
      </c>
      <c r="AT60" s="251">
        <v>0</v>
      </c>
      <c r="AU60" s="251">
        <v>0</v>
      </c>
      <c r="AV60" s="251">
        <v>2.0579E-2</v>
      </c>
      <c r="AW60" s="251">
        <v>9.0622999999999995E-2</v>
      </c>
      <c r="AX60" s="251">
        <v>0.32904600000000001</v>
      </c>
      <c r="AY60" s="251">
        <v>3.6999999999999998E-2</v>
      </c>
      <c r="AZ60" s="251">
        <v>0.47724800000000001</v>
      </c>
      <c r="BA60" s="251">
        <v>0</v>
      </c>
      <c r="BB60" s="251">
        <v>0</v>
      </c>
      <c r="BC60" s="251">
        <v>0</v>
      </c>
      <c r="BD60" s="251">
        <v>0</v>
      </c>
      <c r="BE60" s="251">
        <v>0</v>
      </c>
      <c r="BF60" s="272">
        <f t="shared" si="2"/>
        <v>0</v>
      </c>
    </row>
    <row r="61" spans="1:230">
      <c r="A61" s="245" t="s">
        <v>19</v>
      </c>
      <c r="B61" s="251">
        <v>60.498182</v>
      </c>
      <c r="C61" s="251">
        <v>67.286878000000002</v>
      </c>
      <c r="D61" s="251">
        <v>43.764853000000002</v>
      </c>
      <c r="E61" s="251">
        <v>4.4638020000000003</v>
      </c>
      <c r="F61" s="251">
        <v>176.01371499999999</v>
      </c>
      <c r="G61" s="251">
        <v>59.544947000000001</v>
      </c>
      <c r="H61" s="251">
        <v>67.286878000000002</v>
      </c>
      <c r="I61" s="251">
        <v>43.764853000000002</v>
      </c>
      <c r="J61" s="251">
        <v>4.4638020000000003</v>
      </c>
      <c r="K61" s="251">
        <v>175.06048000000001</v>
      </c>
      <c r="L61" s="251">
        <v>0.99458431406893499</v>
      </c>
      <c r="M61" s="251">
        <v>7.9175110000000002</v>
      </c>
      <c r="N61" s="251">
        <v>167.14296899999999</v>
      </c>
      <c r="O61" s="251">
        <v>0.95323500000000005</v>
      </c>
      <c r="P61" s="251">
        <v>0</v>
      </c>
      <c r="Q61" s="251">
        <v>0</v>
      </c>
      <c r="R61" s="251">
        <v>0</v>
      </c>
      <c r="S61" s="251">
        <v>0.95323500000000005</v>
      </c>
      <c r="T61" s="251">
        <v>5.4156859310650904E-3</v>
      </c>
      <c r="U61" s="251">
        <v>3.2299999999999998E-3</v>
      </c>
      <c r="V61" s="251">
        <v>0.95000499999999999</v>
      </c>
      <c r="W61" s="251">
        <v>59.739834999999999</v>
      </c>
      <c r="X61" s="251">
        <v>35.580219</v>
      </c>
      <c r="Y61" s="251">
        <v>20.076678999999999</v>
      </c>
      <c r="Z61" s="251">
        <v>0.89254199999999995</v>
      </c>
      <c r="AA61" s="251">
        <v>116.289275</v>
      </c>
      <c r="AB61" s="251">
        <v>0.292464</v>
      </c>
      <c r="AC61" s="251">
        <v>29.300536000000001</v>
      </c>
      <c r="AD61" s="251">
        <v>1.787936</v>
      </c>
      <c r="AE61" s="251">
        <v>0.152395</v>
      </c>
      <c r="AF61" s="251">
        <v>31.533331</v>
      </c>
      <c r="AG61" s="251">
        <v>7.528E-2</v>
      </c>
      <c r="AH61" s="251">
        <v>1.7942009999999999</v>
      </c>
      <c r="AI61" s="251">
        <v>11.694158</v>
      </c>
      <c r="AJ61" s="251">
        <v>0.60473600000000005</v>
      </c>
      <c r="AK61" s="251">
        <v>14.168374999999999</v>
      </c>
      <c r="AL61" s="251">
        <v>0.34264699999999998</v>
      </c>
      <c r="AM61" s="251">
        <v>0.45804699999999998</v>
      </c>
      <c r="AN61" s="251">
        <v>8.3497509999999995</v>
      </c>
      <c r="AO61" s="251">
        <v>2.6699440000000001</v>
      </c>
      <c r="AP61" s="251">
        <v>11.820389</v>
      </c>
      <c r="AQ61" s="251">
        <v>0</v>
      </c>
      <c r="AR61" s="251">
        <v>0</v>
      </c>
      <c r="AS61" s="251">
        <v>0</v>
      </c>
      <c r="AT61" s="251">
        <v>0</v>
      </c>
      <c r="AU61" s="251">
        <v>0</v>
      </c>
      <c r="AV61" s="251">
        <v>0</v>
      </c>
      <c r="AW61" s="251">
        <v>0</v>
      </c>
      <c r="AX61" s="251">
        <v>0</v>
      </c>
      <c r="AY61" s="251">
        <v>0</v>
      </c>
      <c r="AZ61" s="251">
        <v>0</v>
      </c>
      <c r="BA61" s="251">
        <v>0</v>
      </c>
      <c r="BB61" s="251">
        <v>0</v>
      </c>
      <c r="BC61" s="251">
        <v>0</v>
      </c>
      <c r="BD61" s="251">
        <v>0</v>
      </c>
      <c r="BE61" s="251">
        <v>0</v>
      </c>
      <c r="BF61" s="272">
        <f t="shared" si="2"/>
        <v>0</v>
      </c>
    </row>
    <row r="62" spans="1:230">
      <c r="A62" s="245" t="s">
        <v>20</v>
      </c>
      <c r="B62" s="251">
        <v>201.53238999999999</v>
      </c>
      <c r="C62" s="251">
        <v>207.84807499999999</v>
      </c>
      <c r="D62" s="251">
        <v>171.66994800000001</v>
      </c>
      <c r="E62" s="251">
        <v>36.798758999999997</v>
      </c>
      <c r="F62" s="251">
        <v>617.84917199999995</v>
      </c>
      <c r="G62" s="251">
        <v>186.34626700000001</v>
      </c>
      <c r="H62" s="251">
        <v>207.84807499999999</v>
      </c>
      <c r="I62" s="251">
        <v>171.66994800000001</v>
      </c>
      <c r="J62" s="251">
        <v>36.798758999999997</v>
      </c>
      <c r="K62" s="251">
        <v>602.663049</v>
      </c>
      <c r="L62" s="251">
        <v>0.97542098672586697</v>
      </c>
      <c r="M62" s="251">
        <v>20.854880999999999</v>
      </c>
      <c r="N62" s="251">
        <v>581.80816800000002</v>
      </c>
      <c r="O62" s="251">
        <v>15.186123</v>
      </c>
      <c r="P62" s="251">
        <v>0</v>
      </c>
      <c r="Q62" s="251">
        <v>0</v>
      </c>
      <c r="R62" s="251">
        <v>0</v>
      </c>
      <c r="S62" s="251">
        <v>15.186123</v>
      </c>
      <c r="T62" s="251">
        <v>2.4579013274132901E-2</v>
      </c>
      <c r="U62" s="251">
        <v>0</v>
      </c>
      <c r="V62" s="251">
        <v>15.186123</v>
      </c>
      <c r="W62" s="251">
        <v>198.966387</v>
      </c>
      <c r="X62" s="251">
        <v>101.956998</v>
      </c>
      <c r="Y62" s="251">
        <v>19.391276000000001</v>
      </c>
      <c r="Z62" s="251">
        <v>5.1358439999999996</v>
      </c>
      <c r="AA62" s="251">
        <v>325.45050500000002</v>
      </c>
      <c r="AB62" s="251">
        <v>2.0812400000000002</v>
      </c>
      <c r="AC62" s="251">
        <v>83.528052000000002</v>
      </c>
      <c r="AD62" s="251">
        <v>7.5875959999999996</v>
      </c>
      <c r="AE62" s="251">
        <v>2.317774</v>
      </c>
      <c r="AF62" s="251">
        <v>95.514662000000001</v>
      </c>
      <c r="AG62" s="251">
        <v>6.3858999999999999E-2</v>
      </c>
      <c r="AH62" s="251">
        <v>19.203825999999999</v>
      </c>
      <c r="AI62" s="251">
        <v>63.991126000000001</v>
      </c>
      <c r="AJ62" s="251">
        <v>6.6206019999999999</v>
      </c>
      <c r="AK62" s="251">
        <v>89.879413</v>
      </c>
      <c r="AL62" s="251">
        <v>0.121877</v>
      </c>
      <c r="AM62" s="251">
        <v>0.77247900000000003</v>
      </c>
      <c r="AN62" s="251">
        <v>66.195170000000005</v>
      </c>
      <c r="AO62" s="251">
        <v>19.054065000000001</v>
      </c>
      <c r="AP62" s="251">
        <v>86.143591000000001</v>
      </c>
      <c r="AQ62" s="251">
        <v>0</v>
      </c>
      <c r="AR62" s="251">
        <v>0</v>
      </c>
      <c r="AS62" s="251">
        <v>0</v>
      </c>
      <c r="AT62" s="251">
        <v>0</v>
      </c>
      <c r="AU62" s="251">
        <v>0</v>
      </c>
      <c r="AV62" s="251">
        <v>1.8799E-2</v>
      </c>
      <c r="AW62" s="251">
        <v>2.4815E-2</v>
      </c>
      <c r="AX62" s="251">
        <v>0.23371600000000001</v>
      </c>
      <c r="AY62" s="251">
        <v>0.13942399999999999</v>
      </c>
      <c r="AZ62" s="251">
        <v>0.41675400000000001</v>
      </c>
      <c r="BA62" s="251">
        <v>0</v>
      </c>
      <c r="BB62" s="251">
        <v>0</v>
      </c>
      <c r="BC62" s="251">
        <v>0</v>
      </c>
      <c r="BD62" s="251">
        <v>0</v>
      </c>
      <c r="BE62" s="251">
        <v>0</v>
      </c>
      <c r="BF62" s="272">
        <f>BE62/F62</f>
        <v>0</v>
      </c>
    </row>
    <row r="63" spans="1:230">
      <c r="A63" s="245" t="s">
        <v>21</v>
      </c>
      <c r="B63" s="251">
        <v>192.22448600000001</v>
      </c>
      <c r="C63" s="251">
        <v>496.47000300000002</v>
      </c>
      <c r="D63" s="251">
        <v>437.555634</v>
      </c>
      <c r="E63" s="251">
        <v>65.508640999999997</v>
      </c>
      <c r="F63" s="251">
        <v>1191.7587639999999</v>
      </c>
      <c r="G63" s="251">
        <v>150.76779199999999</v>
      </c>
      <c r="H63" s="251">
        <v>496.47000300000002</v>
      </c>
      <c r="I63" s="251">
        <v>437.555634</v>
      </c>
      <c r="J63" s="251">
        <v>65.508640999999997</v>
      </c>
      <c r="K63" s="251">
        <v>1150.30207</v>
      </c>
      <c r="L63" s="251">
        <v>0.96521385430315199</v>
      </c>
      <c r="M63" s="251">
        <v>35.837609999999998</v>
      </c>
      <c r="N63" s="251">
        <v>1114.4644599999999</v>
      </c>
      <c r="O63" s="251">
        <v>41.456693999999999</v>
      </c>
      <c r="P63" s="251">
        <v>0</v>
      </c>
      <c r="Q63" s="251">
        <v>0</v>
      </c>
      <c r="R63" s="251">
        <v>0</v>
      </c>
      <c r="S63" s="251">
        <v>41.456693999999999</v>
      </c>
      <c r="T63" s="251">
        <v>3.4786145696848403E-2</v>
      </c>
      <c r="U63" s="251">
        <v>0</v>
      </c>
      <c r="V63" s="251">
        <v>41.456693999999999</v>
      </c>
      <c r="W63" s="251">
        <v>184.35239799999999</v>
      </c>
      <c r="X63" s="251">
        <v>302.24392899999998</v>
      </c>
      <c r="Y63" s="251">
        <v>34.349693000000002</v>
      </c>
      <c r="Z63" s="251">
        <v>16.99991</v>
      </c>
      <c r="AA63" s="251">
        <v>537.94592999999998</v>
      </c>
      <c r="AB63" s="251">
        <v>4.8956359999999997</v>
      </c>
      <c r="AC63" s="251">
        <v>164.62560999999999</v>
      </c>
      <c r="AD63" s="251">
        <v>9.7520819999999997</v>
      </c>
      <c r="AE63" s="251">
        <v>4.1020640000000004</v>
      </c>
      <c r="AF63" s="251">
        <v>183.37539200000001</v>
      </c>
      <c r="AG63" s="251">
        <v>0.271088</v>
      </c>
      <c r="AH63" s="251">
        <v>24.372702</v>
      </c>
      <c r="AI63" s="251">
        <v>292.05478499999998</v>
      </c>
      <c r="AJ63" s="251">
        <v>11.893481</v>
      </c>
      <c r="AK63" s="251">
        <v>328.59205600000001</v>
      </c>
      <c r="AL63" s="251">
        <v>2.6074380000000001</v>
      </c>
      <c r="AM63" s="251">
        <v>3.9289109999999998</v>
      </c>
      <c r="AN63" s="251">
        <v>88.627923999999993</v>
      </c>
      <c r="AO63" s="251">
        <v>30.477077000000001</v>
      </c>
      <c r="AP63" s="251">
        <v>125.64135</v>
      </c>
      <c r="AQ63" s="251">
        <v>0</v>
      </c>
      <c r="AR63" s="251">
        <v>0</v>
      </c>
      <c r="AS63" s="251">
        <v>0</v>
      </c>
      <c r="AT63" s="251">
        <v>0</v>
      </c>
      <c r="AU63" s="251">
        <v>0</v>
      </c>
      <c r="AV63" s="251">
        <v>2.9877000000000001E-2</v>
      </c>
      <c r="AW63" s="251">
        <v>6.1232000000000002E-2</v>
      </c>
      <c r="AX63" s="251">
        <v>0.14527499999999999</v>
      </c>
      <c r="AY63" s="251">
        <v>2.8999999999999998E-3</v>
      </c>
      <c r="AZ63" s="251">
        <v>0.239284</v>
      </c>
      <c r="BA63" s="251">
        <v>0</v>
      </c>
      <c r="BB63" s="251">
        <v>0</v>
      </c>
      <c r="BC63" s="251">
        <v>0</v>
      </c>
      <c r="BD63" s="251">
        <v>0</v>
      </c>
      <c r="BE63" s="251">
        <v>0</v>
      </c>
      <c r="BF63" s="272">
        <f t="shared" si="2"/>
        <v>0</v>
      </c>
    </row>
    <row r="64" spans="1:230">
      <c r="A64" s="245" t="s">
        <v>22</v>
      </c>
      <c r="B64" s="251">
        <v>324.80269299999998</v>
      </c>
      <c r="C64" s="251">
        <v>429.48098299999998</v>
      </c>
      <c r="D64" s="251">
        <v>338.75276300000002</v>
      </c>
      <c r="E64" s="251">
        <v>87.579871999999995</v>
      </c>
      <c r="F64" s="251">
        <v>1180.616311</v>
      </c>
      <c r="G64" s="251">
        <v>304.814345</v>
      </c>
      <c r="H64" s="251">
        <v>429.48098299999998</v>
      </c>
      <c r="I64" s="251">
        <v>338.75276300000002</v>
      </c>
      <c r="J64" s="251">
        <v>87.579871999999995</v>
      </c>
      <c r="K64" s="251">
        <v>1160.6279629999999</v>
      </c>
      <c r="L64" s="251">
        <v>0.98306956475718199</v>
      </c>
      <c r="M64" s="251">
        <v>28.091428000000001</v>
      </c>
      <c r="N64" s="251">
        <v>1132.536535</v>
      </c>
      <c r="O64" s="251">
        <v>19.988347999999998</v>
      </c>
      <c r="P64" s="251">
        <v>0</v>
      </c>
      <c r="Q64" s="251">
        <v>0</v>
      </c>
      <c r="R64" s="251">
        <v>0</v>
      </c>
      <c r="S64" s="251">
        <v>19.988347999999998</v>
      </c>
      <c r="T64" s="251">
        <v>1.6930435242817898E-2</v>
      </c>
      <c r="U64" s="251">
        <v>2.4343E-2</v>
      </c>
      <c r="V64" s="251">
        <v>19.964005</v>
      </c>
      <c r="W64" s="251">
        <v>316.354668</v>
      </c>
      <c r="X64" s="251">
        <v>232.95641599999999</v>
      </c>
      <c r="Y64" s="251">
        <v>54.556825000000003</v>
      </c>
      <c r="Z64" s="251">
        <v>28.485593000000001</v>
      </c>
      <c r="AA64" s="251">
        <v>632.35350200000005</v>
      </c>
      <c r="AB64" s="251">
        <v>4.9208280000000002</v>
      </c>
      <c r="AC64" s="251">
        <v>139.84553399999999</v>
      </c>
      <c r="AD64" s="251">
        <v>11.526227</v>
      </c>
      <c r="AE64" s="251">
        <v>3.5330530000000002</v>
      </c>
      <c r="AF64" s="251">
        <v>159.82564199999999</v>
      </c>
      <c r="AG64" s="251">
        <v>1.485611</v>
      </c>
      <c r="AH64" s="251">
        <v>50.602502000000001</v>
      </c>
      <c r="AI64" s="251">
        <v>182.43484900000001</v>
      </c>
      <c r="AJ64" s="251">
        <v>16.449597000000001</v>
      </c>
      <c r="AK64" s="251">
        <v>250.97255899999999</v>
      </c>
      <c r="AL64" s="251">
        <v>0.57388399999999995</v>
      </c>
      <c r="AM64" s="251">
        <v>3.5313129999999999</v>
      </c>
      <c r="AN64" s="251">
        <v>68.332804999999993</v>
      </c>
      <c r="AO64" s="251">
        <v>35.246571000000003</v>
      </c>
      <c r="AP64" s="251">
        <v>107.684573</v>
      </c>
      <c r="AQ64" s="251">
        <v>0</v>
      </c>
      <c r="AR64" s="251">
        <v>0</v>
      </c>
      <c r="AS64" s="251">
        <v>0</v>
      </c>
      <c r="AT64" s="251">
        <v>0</v>
      </c>
      <c r="AU64" s="251">
        <v>0</v>
      </c>
      <c r="AV64" s="251">
        <v>0.25807400000000003</v>
      </c>
      <c r="AW64" s="251">
        <v>0.485929</v>
      </c>
      <c r="AX64" s="251">
        <v>1.40944</v>
      </c>
      <c r="AY64" s="251">
        <v>0.17724699999999999</v>
      </c>
      <c r="AZ64" s="251">
        <v>2.3306900000000002</v>
      </c>
      <c r="BA64" s="251">
        <v>2.7038920000000002</v>
      </c>
      <c r="BB64" s="251">
        <v>0</v>
      </c>
      <c r="BC64" s="251">
        <v>0</v>
      </c>
      <c r="BD64" s="251">
        <v>1.8447999999999999E-2</v>
      </c>
      <c r="BE64" s="251">
        <v>2.72234</v>
      </c>
      <c r="BF64" s="272">
        <f t="shared" si="2"/>
        <v>2.3058634499926031E-3</v>
      </c>
    </row>
    <row r="65" spans="1:58">
      <c r="A65" s="245" t="s">
        <v>23</v>
      </c>
      <c r="B65" s="251">
        <v>294.862619</v>
      </c>
      <c r="C65" s="251">
        <v>236.91198700000001</v>
      </c>
      <c r="D65" s="251">
        <v>147.909503</v>
      </c>
      <c r="E65" s="251">
        <v>45.720120999999999</v>
      </c>
      <c r="F65" s="251">
        <v>725.40422999999998</v>
      </c>
      <c r="G65" s="251">
        <v>112.81368000000001</v>
      </c>
      <c r="H65" s="251">
        <v>236.91198700000001</v>
      </c>
      <c r="I65" s="251">
        <v>147.909503</v>
      </c>
      <c r="J65" s="251">
        <v>45.720120999999999</v>
      </c>
      <c r="K65" s="251">
        <v>543.35529099999997</v>
      </c>
      <c r="L65" s="251">
        <v>0.74903794123174605</v>
      </c>
      <c r="M65" s="251">
        <v>17.626235999999999</v>
      </c>
      <c r="N65" s="251">
        <v>525.72905500000002</v>
      </c>
      <c r="O65" s="251">
        <v>182.04893899999999</v>
      </c>
      <c r="P65" s="251">
        <v>0</v>
      </c>
      <c r="Q65" s="251">
        <v>0</v>
      </c>
      <c r="R65" s="251">
        <v>0</v>
      </c>
      <c r="S65" s="251">
        <v>182.04893899999999</v>
      </c>
      <c r="T65" s="251">
        <v>0.250962058768254</v>
      </c>
      <c r="U65" s="251">
        <v>0</v>
      </c>
      <c r="V65" s="251">
        <v>182.04893899999999</v>
      </c>
      <c r="W65" s="251">
        <v>290.08409899999998</v>
      </c>
      <c r="X65" s="251">
        <v>112.85175</v>
      </c>
      <c r="Y65" s="251">
        <v>13.630001999999999</v>
      </c>
      <c r="Z65" s="251">
        <v>5.0387690000000003</v>
      </c>
      <c r="AA65" s="251">
        <v>421.60462000000001</v>
      </c>
      <c r="AB65" s="251">
        <v>1.1226719999999999</v>
      </c>
      <c r="AC65" s="251">
        <v>93.349185000000006</v>
      </c>
      <c r="AD65" s="251">
        <v>3.527539</v>
      </c>
      <c r="AE65" s="251">
        <v>3.1862720000000002</v>
      </c>
      <c r="AF65" s="251">
        <v>101.18566800000001</v>
      </c>
      <c r="AG65" s="251">
        <v>0.16640199999999999</v>
      </c>
      <c r="AH65" s="251">
        <v>25.635656999999998</v>
      </c>
      <c r="AI65" s="251">
        <v>76.771193999999994</v>
      </c>
      <c r="AJ65" s="251">
        <v>5.2822760000000004</v>
      </c>
      <c r="AK65" s="251">
        <v>107.855529</v>
      </c>
      <c r="AL65" s="251">
        <v>3.1423860000000001</v>
      </c>
      <c r="AM65" s="251">
        <v>3.5978560000000002</v>
      </c>
      <c r="AN65" s="251">
        <v>46.294218999999998</v>
      </c>
      <c r="AO65" s="251">
        <v>30.987645000000001</v>
      </c>
      <c r="AP65" s="251">
        <v>84.022105999999994</v>
      </c>
      <c r="AQ65" s="251">
        <v>0</v>
      </c>
      <c r="AR65" s="251">
        <v>0</v>
      </c>
      <c r="AS65" s="251">
        <v>0</v>
      </c>
      <c r="AT65" s="251">
        <v>0</v>
      </c>
      <c r="AU65" s="251">
        <v>0</v>
      </c>
      <c r="AV65" s="251">
        <v>3.2246999999999998E-2</v>
      </c>
      <c r="AW65" s="251">
        <v>6.5696000000000004E-2</v>
      </c>
      <c r="AX65" s="251">
        <v>0.109527</v>
      </c>
      <c r="AY65" s="251">
        <v>2.0799999999999999E-2</v>
      </c>
      <c r="AZ65" s="251">
        <v>0.22827</v>
      </c>
      <c r="BA65" s="251">
        <v>7.5797000000000003E-2</v>
      </c>
      <c r="BB65" s="251">
        <v>0</v>
      </c>
      <c r="BC65" s="251">
        <v>0</v>
      </c>
      <c r="BD65" s="251">
        <v>0</v>
      </c>
      <c r="BE65" s="251">
        <v>7.5797000000000003E-2</v>
      </c>
      <c r="BF65" s="272">
        <f t="shared" si="2"/>
        <v>1.0448932728170058E-4</v>
      </c>
    </row>
    <row r="66" spans="1:58">
      <c r="A66" s="245" t="s">
        <v>24</v>
      </c>
      <c r="B66" s="251">
        <v>159.88635099999999</v>
      </c>
      <c r="C66" s="251">
        <v>224.36591100000001</v>
      </c>
      <c r="D66" s="251">
        <v>60.697603000000001</v>
      </c>
      <c r="E66" s="251">
        <v>35.104982</v>
      </c>
      <c r="F66" s="251">
        <v>480.054847</v>
      </c>
      <c r="G66" s="251">
        <v>87.799381999999994</v>
      </c>
      <c r="H66" s="251">
        <v>224.36591100000001</v>
      </c>
      <c r="I66" s="251">
        <v>60.697603000000001</v>
      </c>
      <c r="J66" s="251">
        <v>35.104982</v>
      </c>
      <c r="K66" s="251">
        <v>407.96787799999998</v>
      </c>
      <c r="L66" s="251">
        <v>0.84983597301330904</v>
      </c>
      <c r="M66" s="251">
        <v>21.938096999999999</v>
      </c>
      <c r="N66" s="251">
        <v>386.02978100000001</v>
      </c>
      <c r="O66" s="251">
        <v>72.086968999999996</v>
      </c>
      <c r="P66" s="251">
        <v>0</v>
      </c>
      <c r="Q66" s="251">
        <v>0</v>
      </c>
      <c r="R66" s="251">
        <v>0</v>
      </c>
      <c r="S66" s="251">
        <v>72.086968999999996</v>
      </c>
      <c r="T66" s="251">
        <v>0.15016402698669101</v>
      </c>
      <c r="U66" s="251">
        <v>0</v>
      </c>
      <c r="V66" s="251">
        <v>72.086968999999996</v>
      </c>
      <c r="W66" s="251">
        <v>157.42039700000001</v>
      </c>
      <c r="X66" s="251">
        <v>106.76349999999999</v>
      </c>
      <c r="Y66" s="251">
        <v>4.5027999999999997</v>
      </c>
      <c r="Z66" s="251">
        <v>11.315372</v>
      </c>
      <c r="AA66" s="251">
        <v>280.00206900000001</v>
      </c>
      <c r="AB66" s="251">
        <v>1.3412500000000001</v>
      </c>
      <c r="AC66" s="251">
        <v>102.888245</v>
      </c>
      <c r="AD66" s="251">
        <v>1.7016720000000001</v>
      </c>
      <c r="AE66" s="251">
        <v>2.0058210000000001</v>
      </c>
      <c r="AF66" s="251">
        <v>107.936988</v>
      </c>
      <c r="AG66" s="251">
        <v>0.107123</v>
      </c>
      <c r="AH66" s="251">
        <v>12.580503999999999</v>
      </c>
      <c r="AI66" s="251">
        <v>35.421419999999998</v>
      </c>
      <c r="AJ66" s="251">
        <v>2.2230210000000001</v>
      </c>
      <c r="AK66" s="251">
        <v>50.332068</v>
      </c>
      <c r="AL66" s="251">
        <v>0.49035699999999999</v>
      </c>
      <c r="AM66" s="251">
        <v>0.363813</v>
      </c>
      <c r="AN66" s="251">
        <v>14.637237000000001</v>
      </c>
      <c r="AO66" s="251">
        <v>18.167905000000001</v>
      </c>
      <c r="AP66" s="251">
        <v>33.659312</v>
      </c>
      <c r="AQ66" s="251">
        <v>0</v>
      </c>
      <c r="AR66" s="251">
        <v>0</v>
      </c>
      <c r="AS66" s="251">
        <v>0</v>
      </c>
      <c r="AT66" s="251">
        <v>0</v>
      </c>
      <c r="AU66" s="251">
        <v>0</v>
      </c>
      <c r="AV66" s="251">
        <v>2.0077999999999999E-2</v>
      </c>
      <c r="AW66" s="251">
        <v>0.26291300000000001</v>
      </c>
      <c r="AX66" s="251">
        <v>8.1495999999999999E-2</v>
      </c>
      <c r="AY66" s="251">
        <v>2.4264000000000001E-2</v>
      </c>
      <c r="AZ66" s="251">
        <v>0.38875100000000001</v>
      </c>
      <c r="BA66" s="251">
        <v>0</v>
      </c>
      <c r="BB66" s="251">
        <v>0</v>
      </c>
      <c r="BC66" s="251">
        <v>0</v>
      </c>
      <c r="BD66" s="251">
        <v>0</v>
      </c>
      <c r="BE66" s="251">
        <v>0</v>
      </c>
      <c r="BF66" s="272">
        <f t="shared" si="2"/>
        <v>0</v>
      </c>
    </row>
    <row r="67" spans="1:58">
      <c r="A67" s="245" t="s">
        <v>70</v>
      </c>
      <c r="B67" s="251">
        <v>0</v>
      </c>
      <c r="C67" s="251">
        <v>0</v>
      </c>
      <c r="D67" s="251">
        <v>0</v>
      </c>
      <c r="E67" s="251">
        <v>0</v>
      </c>
      <c r="F67" s="251">
        <v>0</v>
      </c>
      <c r="G67" s="251">
        <v>0</v>
      </c>
      <c r="H67" s="251">
        <v>0</v>
      </c>
      <c r="I67" s="251">
        <v>0</v>
      </c>
      <c r="J67" s="251">
        <v>0</v>
      </c>
      <c r="K67" s="251">
        <v>0</v>
      </c>
      <c r="L67" s="251">
        <v>0</v>
      </c>
      <c r="M67" s="251">
        <v>0</v>
      </c>
      <c r="N67" s="251">
        <v>0</v>
      </c>
      <c r="O67" s="251">
        <v>0</v>
      </c>
      <c r="P67" s="251">
        <v>0</v>
      </c>
      <c r="Q67" s="251">
        <v>0</v>
      </c>
      <c r="R67" s="251">
        <v>0</v>
      </c>
      <c r="S67" s="251">
        <v>0</v>
      </c>
      <c r="T67" s="251">
        <v>0</v>
      </c>
      <c r="U67" s="251">
        <v>0</v>
      </c>
      <c r="V67" s="251">
        <v>0</v>
      </c>
      <c r="W67" s="251">
        <v>0</v>
      </c>
      <c r="X67" s="251">
        <v>0</v>
      </c>
      <c r="Y67" s="251">
        <v>0</v>
      </c>
      <c r="Z67" s="251">
        <v>0</v>
      </c>
      <c r="AA67" s="251">
        <v>0</v>
      </c>
      <c r="AB67" s="251">
        <v>0</v>
      </c>
      <c r="AC67" s="251">
        <v>0</v>
      </c>
      <c r="AD67" s="251">
        <v>0</v>
      </c>
      <c r="AE67" s="251">
        <v>0</v>
      </c>
      <c r="AF67" s="251">
        <v>0</v>
      </c>
      <c r="AG67" s="251">
        <v>0</v>
      </c>
      <c r="AH67" s="251">
        <v>0</v>
      </c>
      <c r="AI67" s="251">
        <v>0</v>
      </c>
      <c r="AJ67" s="251">
        <v>0</v>
      </c>
      <c r="AK67" s="251">
        <v>0</v>
      </c>
      <c r="AL67" s="251">
        <v>0</v>
      </c>
      <c r="AM67" s="251">
        <v>0</v>
      </c>
      <c r="AN67" s="251">
        <v>0</v>
      </c>
      <c r="AO67" s="251">
        <v>0</v>
      </c>
      <c r="AP67" s="251">
        <v>0</v>
      </c>
      <c r="AQ67" s="251">
        <v>0</v>
      </c>
      <c r="AR67" s="251">
        <v>0</v>
      </c>
      <c r="AS67" s="251">
        <v>0</v>
      </c>
      <c r="AT67" s="251">
        <v>0</v>
      </c>
      <c r="AU67" s="251">
        <v>0</v>
      </c>
      <c r="AV67" s="251">
        <v>0</v>
      </c>
      <c r="AW67" s="251">
        <v>0</v>
      </c>
      <c r="AX67" s="251">
        <v>0</v>
      </c>
      <c r="AY67" s="251">
        <v>0</v>
      </c>
      <c r="AZ67" s="251">
        <v>0</v>
      </c>
      <c r="BA67" s="251">
        <v>0</v>
      </c>
      <c r="BB67" s="251">
        <v>0</v>
      </c>
      <c r="BC67" s="251">
        <v>0</v>
      </c>
      <c r="BD67" s="251">
        <v>0</v>
      </c>
      <c r="BE67" s="251">
        <v>0</v>
      </c>
      <c r="BF67" s="272" t="e">
        <f t="shared" si="2"/>
        <v>#DIV/0!</v>
      </c>
    </row>
    <row r="68" spans="1:58">
      <c r="A68" s="245" t="s">
        <v>136</v>
      </c>
      <c r="B68" s="251">
        <v>0</v>
      </c>
      <c r="C68" s="251">
        <v>0</v>
      </c>
      <c r="D68" s="251">
        <v>0</v>
      </c>
      <c r="E68" s="251">
        <v>0</v>
      </c>
      <c r="F68" s="251">
        <v>0</v>
      </c>
      <c r="G68" s="251">
        <v>0</v>
      </c>
      <c r="H68" s="251">
        <v>0</v>
      </c>
      <c r="I68" s="251">
        <v>0</v>
      </c>
      <c r="J68" s="251">
        <v>0</v>
      </c>
      <c r="K68" s="251">
        <v>0</v>
      </c>
      <c r="L68" s="251">
        <v>0</v>
      </c>
      <c r="M68" s="251">
        <v>0</v>
      </c>
      <c r="N68" s="251">
        <v>0</v>
      </c>
      <c r="O68" s="251">
        <v>0</v>
      </c>
      <c r="P68" s="251">
        <v>0</v>
      </c>
      <c r="Q68" s="251">
        <v>0</v>
      </c>
      <c r="R68" s="251">
        <v>0</v>
      </c>
      <c r="S68" s="251">
        <v>0</v>
      </c>
      <c r="T68" s="251">
        <v>0</v>
      </c>
      <c r="U68" s="251">
        <v>0</v>
      </c>
      <c r="V68" s="251">
        <v>0</v>
      </c>
      <c r="W68" s="251">
        <v>0</v>
      </c>
      <c r="X68" s="251">
        <v>0</v>
      </c>
      <c r="Y68" s="251">
        <v>0</v>
      </c>
      <c r="Z68" s="251">
        <v>0</v>
      </c>
      <c r="AA68" s="251">
        <v>0</v>
      </c>
      <c r="AB68" s="251">
        <v>0</v>
      </c>
      <c r="AC68" s="251">
        <v>0</v>
      </c>
      <c r="AD68" s="251">
        <v>0</v>
      </c>
      <c r="AE68" s="251">
        <v>0</v>
      </c>
      <c r="AF68" s="251">
        <v>0</v>
      </c>
      <c r="AG68" s="251">
        <v>0</v>
      </c>
      <c r="AH68" s="251">
        <v>0</v>
      </c>
      <c r="AI68" s="251">
        <v>0</v>
      </c>
      <c r="AJ68" s="251">
        <v>0</v>
      </c>
      <c r="AK68" s="251">
        <v>0</v>
      </c>
      <c r="AL68" s="251">
        <v>0</v>
      </c>
      <c r="AM68" s="251">
        <v>0</v>
      </c>
      <c r="AN68" s="251">
        <v>0</v>
      </c>
      <c r="AO68" s="251">
        <v>0</v>
      </c>
      <c r="AP68" s="251">
        <v>0</v>
      </c>
      <c r="AQ68" s="251">
        <v>0</v>
      </c>
      <c r="AR68" s="251">
        <v>0</v>
      </c>
      <c r="AS68" s="251">
        <v>0</v>
      </c>
      <c r="AT68" s="251">
        <v>0</v>
      </c>
      <c r="AU68" s="251">
        <v>0</v>
      </c>
      <c r="AV68" s="251">
        <v>0</v>
      </c>
      <c r="AW68" s="251">
        <v>0</v>
      </c>
      <c r="AX68" s="251">
        <v>0</v>
      </c>
      <c r="AY68" s="251">
        <v>0</v>
      </c>
      <c r="AZ68" s="251">
        <v>0</v>
      </c>
      <c r="BA68" s="251">
        <v>0</v>
      </c>
      <c r="BB68" s="251">
        <v>0</v>
      </c>
      <c r="BC68" s="251">
        <v>0</v>
      </c>
      <c r="BD68" s="251">
        <v>0</v>
      </c>
      <c r="BE68" s="251">
        <v>0</v>
      </c>
      <c r="BF68" s="272" t="e">
        <f t="shared" si="2"/>
        <v>#DIV/0!</v>
      </c>
    </row>
    <row r="69" spans="1:58">
      <c r="A69" s="245" t="s">
        <v>291</v>
      </c>
      <c r="B69" s="251">
        <v>0</v>
      </c>
      <c r="C69" s="251">
        <v>0</v>
      </c>
      <c r="D69" s="251">
        <v>0</v>
      </c>
      <c r="E69" s="251">
        <v>0</v>
      </c>
      <c r="F69" s="251">
        <v>0</v>
      </c>
      <c r="G69" s="251">
        <v>0</v>
      </c>
      <c r="H69" s="251">
        <v>0</v>
      </c>
      <c r="I69" s="251">
        <v>0</v>
      </c>
      <c r="J69" s="251">
        <v>0</v>
      </c>
      <c r="K69" s="251">
        <v>0</v>
      </c>
      <c r="L69" s="251">
        <v>0</v>
      </c>
      <c r="M69" s="251">
        <v>0</v>
      </c>
      <c r="N69" s="251">
        <v>0</v>
      </c>
      <c r="O69" s="251">
        <v>0</v>
      </c>
      <c r="P69" s="251">
        <v>0</v>
      </c>
      <c r="Q69" s="251">
        <v>0</v>
      </c>
      <c r="R69" s="251">
        <v>0</v>
      </c>
      <c r="S69" s="251">
        <v>0</v>
      </c>
      <c r="T69" s="251">
        <v>0</v>
      </c>
      <c r="U69" s="251">
        <v>0</v>
      </c>
      <c r="V69" s="251">
        <v>0</v>
      </c>
      <c r="W69" s="251">
        <v>0</v>
      </c>
      <c r="X69" s="251">
        <v>0</v>
      </c>
      <c r="Y69" s="251">
        <v>0</v>
      </c>
      <c r="Z69" s="251">
        <v>0</v>
      </c>
      <c r="AA69" s="251">
        <v>0</v>
      </c>
      <c r="AB69" s="251">
        <v>0</v>
      </c>
      <c r="AC69" s="251">
        <v>0</v>
      </c>
      <c r="AD69" s="251">
        <v>0</v>
      </c>
      <c r="AE69" s="251">
        <v>0</v>
      </c>
      <c r="AF69" s="251">
        <v>0</v>
      </c>
      <c r="AG69" s="251">
        <v>0</v>
      </c>
      <c r="AH69" s="251">
        <v>0</v>
      </c>
      <c r="AI69" s="251">
        <v>0</v>
      </c>
      <c r="AJ69" s="251">
        <v>0</v>
      </c>
      <c r="AK69" s="251">
        <v>0</v>
      </c>
      <c r="AL69" s="251">
        <v>0</v>
      </c>
      <c r="AM69" s="251">
        <v>0</v>
      </c>
      <c r="AN69" s="251">
        <v>0</v>
      </c>
      <c r="AO69" s="251">
        <v>0</v>
      </c>
      <c r="AP69" s="251">
        <v>0</v>
      </c>
      <c r="AQ69" s="251">
        <v>0</v>
      </c>
      <c r="AR69" s="251">
        <v>0</v>
      </c>
      <c r="AS69" s="251">
        <v>0</v>
      </c>
      <c r="AT69" s="251">
        <v>0</v>
      </c>
      <c r="AU69" s="251">
        <v>0</v>
      </c>
      <c r="AV69" s="251">
        <v>0</v>
      </c>
      <c r="AW69" s="251">
        <v>0</v>
      </c>
      <c r="AX69" s="251">
        <v>0</v>
      </c>
      <c r="AY69" s="251">
        <v>0</v>
      </c>
      <c r="AZ69" s="251">
        <v>0</v>
      </c>
      <c r="BA69" s="251">
        <v>0</v>
      </c>
      <c r="BB69" s="251">
        <v>0</v>
      </c>
      <c r="BC69" s="251">
        <v>0</v>
      </c>
      <c r="BD69" s="251">
        <v>0</v>
      </c>
      <c r="BE69" s="251">
        <v>0</v>
      </c>
      <c r="BF69" s="272" t="e">
        <f t="shared" si="2"/>
        <v>#DIV/0!</v>
      </c>
    </row>
    <row r="70" spans="1:58">
      <c r="A70" s="245" t="s">
        <v>302</v>
      </c>
      <c r="B70" s="251">
        <v>4923.2373530000004</v>
      </c>
      <c r="C70" s="251">
        <v>5377.1796969999996</v>
      </c>
      <c r="D70" s="251">
        <v>4835.1802470000002</v>
      </c>
      <c r="E70" s="251">
        <v>1193.841668</v>
      </c>
      <c r="F70" s="251">
        <v>16329.438964999999</v>
      </c>
      <c r="G70" s="251">
        <v>4434.8650950000001</v>
      </c>
      <c r="H70" s="251">
        <v>5377.1796969999996</v>
      </c>
      <c r="I70" s="251">
        <v>4835.1801269999996</v>
      </c>
      <c r="J70" s="251">
        <v>1193.841668</v>
      </c>
      <c r="K70" s="251">
        <v>15841.066586999999</v>
      </c>
      <c r="L70" s="251">
        <v>0.97009251946458397</v>
      </c>
      <c r="M70" s="251">
        <v>1256.699785</v>
      </c>
      <c r="N70" s="251">
        <v>14584.366802</v>
      </c>
      <c r="O70" s="251">
        <v>488.37225799999999</v>
      </c>
      <c r="P70" s="251">
        <v>0</v>
      </c>
      <c r="Q70" s="251">
        <v>1.2E-4</v>
      </c>
      <c r="R70" s="251">
        <v>0</v>
      </c>
      <c r="S70" s="251">
        <v>488.37237800000003</v>
      </c>
      <c r="T70" s="251">
        <v>2.9907480535415899E-2</v>
      </c>
      <c r="U70" s="251">
        <v>6.1283999999999998E-2</v>
      </c>
      <c r="V70" s="251">
        <v>488.31109400000003</v>
      </c>
      <c r="W70" s="251">
        <v>4834.9217820000003</v>
      </c>
      <c r="X70" s="251">
        <v>3013.3235020000002</v>
      </c>
      <c r="Y70" s="251">
        <v>1431.0484469999999</v>
      </c>
      <c r="Z70" s="251">
        <v>350.34028499999999</v>
      </c>
      <c r="AA70" s="251">
        <v>9629.634016</v>
      </c>
      <c r="AB70" s="251">
        <v>44.442777</v>
      </c>
      <c r="AC70" s="251">
        <v>1870.4502259999999</v>
      </c>
      <c r="AD70" s="251">
        <v>247.15647899999999</v>
      </c>
      <c r="AE70" s="251">
        <v>77.806430000000006</v>
      </c>
      <c r="AF70" s="251">
        <v>2239.855912</v>
      </c>
      <c r="AG70" s="251">
        <v>8.7563779999999998</v>
      </c>
      <c r="AH70" s="251">
        <v>424.27986199999998</v>
      </c>
      <c r="AI70" s="251">
        <v>2044.535024</v>
      </c>
      <c r="AJ70" s="251">
        <v>191.446776</v>
      </c>
      <c r="AK70" s="251">
        <v>2669.0180399999999</v>
      </c>
      <c r="AL70" s="251">
        <v>27.596972000000001</v>
      </c>
      <c r="AM70" s="251">
        <v>38.157823</v>
      </c>
      <c r="AN70" s="251">
        <v>910.61532999999997</v>
      </c>
      <c r="AO70" s="251">
        <v>536.67362800000001</v>
      </c>
      <c r="AP70" s="251">
        <v>1513.0437529999999</v>
      </c>
      <c r="AQ70" s="251">
        <v>0</v>
      </c>
      <c r="AR70" s="251">
        <v>0</v>
      </c>
      <c r="AS70" s="251">
        <v>1.2E-4</v>
      </c>
      <c r="AT70" s="251">
        <v>0</v>
      </c>
      <c r="AU70" s="251">
        <v>1.2E-4</v>
      </c>
      <c r="AV70" s="251">
        <v>2.4682430000000002</v>
      </c>
      <c r="AW70" s="251">
        <v>3.9039220000000001</v>
      </c>
      <c r="AX70" s="251">
        <v>5.8628840000000002</v>
      </c>
      <c r="AY70" s="251">
        <v>1.3534379999999999</v>
      </c>
      <c r="AZ70" s="251">
        <v>13.588487000000001</v>
      </c>
      <c r="BA70" s="251">
        <v>2.7867060000000001</v>
      </c>
      <c r="BB70" s="251">
        <v>0</v>
      </c>
      <c r="BC70" s="251">
        <v>0</v>
      </c>
      <c r="BD70" s="251">
        <v>1.8447999999999999E-2</v>
      </c>
      <c r="BE70" s="251">
        <v>2.8051539999999999</v>
      </c>
      <c r="BF70" s="272">
        <f t="shared" si="2"/>
        <v>1.7178508128861487E-4</v>
      </c>
    </row>
    <row r="71" spans="1:58">
      <c r="F71" s="260">
        <f>F47+F70</f>
        <v>51032.057994000003</v>
      </c>
      <c r="J71" s="273"/>
      <c r="K71" s="260">
        <f>K70+S70</f>
        <v>16329.438964999999</v>
      </c>
      <c r="L71" s="260"/>
      <c r="M71" s="260"/>
      <c r="N71" s="260"/>
      <c r="AA71" s="260">
        <f>AA70+AF70+AK70+AP70+AU70+AZ70</f>
        <v>16065.140327999999</v>
      </c>
    </row>
    <row r="72" spans="1:58" ht="12" thickBot="1">
      <c r="B72" s="260"/>
      <c r="C72" s="260"/>
      <c r="D72" s="260"/>
      <c r="E72" s="260"/>
      <c r="F72" s="260"/>
      <c r="G72" s="260"/>
      <c r="H72" s="260"/>
      <c r="I72" s="260"/>
      <c r="J72" s="260"/>
      <c r="K72" s="260"/>
      <c r="L72" s="260"/>
      <c r="M72" s="260"/>
      <c r="N72" s="260"/>
      <c r="O72" s="260"/>
      <c r="P72" s="260"/>
      <c r="Q72" s="260"/>
      <c r="R72" s="260"/>
      <c r="S72" s="260"/>
      <c r="T72" s="260"/>
      <c r="U72" s="260"/>
      <c r="V72" s="260"/>
      <c r="W72" s="260"/>
      <c r="X72" s="260"/>
      <c r="Y72" s="260"/>
      <c r="Z72" s="260"/>
      <c r="AA72" s="260"/>
      <c r="AB72" s="260"/>
      <c r="AC72" s="260"/>
      <c r="AD72" s="260"/>
      <c r="AE72" s="260"/>
      <c r="AF72" s="260"/>
      <c r="AG72" s="260"/>
      <c r="AH72" s="260"/>
      <c r="AI72" s="260"/>
      <c r="AJ72" s="260"/>
      <c r="AK72" s="260"/>
      <c r="AL72" s="260"/>
      <c r="AM72" s="260"/>
      <c r="AN72" s="260"/>
      <c r="AO72" s="260"/>
      <c r="AP72" s="260"/>
      <c r="AQ72" s="260"/>
      <c r="AR72" s="260"/>
      <c r="AS72" s="260"/>
      <c r="AT72" s="260"/>
      <c r="AU72" s="260"/>
      <c r="AV72" s="260"/>
      <c r="AW72" s="260"/>
      <c r="AX72" s="260"/>
      <c r="AY72" s="260"/>
      <c r="AZ72" s="260"/>
      <c r="BA72" s="260"/>
      <c r="BB72" s="260"/>
      <c r="BC72" s="260"/>
      <c r="BD72" s="260"/>
      <c r="BE72" s="260"/>
      <c r="BF72" s="260"/>
    </row>
    <row r="73" spans="1:58">
      <c r="A73" s="261" t="s">
        <v>293</v>
      </c>
      <c r="B73" s="380" t="s">
        <v>295</v>
      </c>
      <c r="C73" s="381"/>
      <c r="D73" s="381"/>
      <c r="E73" s="381"/>
      <c r="F73" s="381"/>
      <c r="G73" s="380" t="s">
        <v>85</v>
      </c>
      <c r="H73" s="381"/>
      <c r="I73" s="381"/>
      <c r="J73" s="381"/>
      <c r="K73" s="381"/>
      <c r="L73" s="381"/>
      <c r="M73" s="381"/>
      <c r="N73" s="382"/>
      <c r="O73" s="380" t="s">
        <v>86</v>
      </c>
      <c r="P73" s="381"/>
      <c r="Q73" s="381"/>
      <c r="R73" s="381"/>
      <c r="S73" s="381"/>
      <c r="T73" s="381"/>
      <c r="U73" s="381"/>
      <c r="V73" s="382"/>
      <c r="W73" s="383" t="s">
        <v>76</v>
      </c>
      <c r="X73" s="383"/>
      <c r="Y73" s="383"/>
      <c r="Z73" s="383"/>
      <c r="AA73" s="384"/>
      <c r="AB73" s="385" t="s">
        <v>87</v>
      </c>
      <c r="AC73" s="383"/>
      <c r="AD73" s="383"/>
      <c r="AE73" s="383"/>
      <c r="AF73" s="384"/>
      <c r="AG73" s="385" t="s">
        <v>77</v>
      </c>
      <c r="AH73" s="383"/>
      <c r="AI73" s="383"/>
      <c r="AJ73" s="383"/>
      <c r="AK73" s="384"/>
      <c r="AL73" s="385" t="s">
        <v>88</v>
      </c>
      <c r="AM73" s="383"/>
      <c r="AN73" s="383"/>
      <c r="AO73" s="383"/>
      <c r="AP73" s="384"/>
      <c r="AQ73" s="385" t="s">
        <v>78</v>
      </c>
      <c r="AR73" s="383"/>
      <c r="AS73" s="383"/>
      <c r="AT73" s="383"/>
      <c r="AU73" s="384"/>
      <c r="AV73" s="385" t="s">
        <v>79</v>
      </c>
      <c r="AW73" s="383"/>
      <c r="AX73" s="383"/>
      <c r="AY73" s="383"/>
      <c r="AZ73" s="383"/>
      <c r="BA73" s="385" t="s">
        <v>80</v>
      </c>
      <c r="BB73" s="383"/>
      <c r="BC73" s="383"/>
      <c r="BD73" s="383"/>
      <c r="BE73" s="383"/>
      <c r="BF73" s="384"/>
    </row>
    <row r="74" spans="1:58" ht="22.5">
      <c r="A74" s="245" t="s">
        <v>300</v>
      </c>
      <c r="B74" s="275" t="s">
        <v>84</v>
      </c>
      <c r="C74" s="263" t="s">
        <v>81</v>
      </c>
      <c r="D74" s="263" t="s">
        <v>82</v>
      </c>
      <c r="E74" s="263" t="s">
        <v>83</v>
      </c>
      <c r="F74" s="276" t="s">
        <v>46</v>
      </c>
      <c r="G74" s="246" t="s">
        <v>84</v>
      </c>
      <c r="H74" s="247" t="s">
        <v>81</v>
      </c>
      <c r="I74" s="247" t="s">
        <v>82</v>
      </c>
      <c r="J74" s="247" t="s">
        <v>83</v>
      </c>
      <c r="K74" s="247" t="s">
        <v>46</v>
      </c>
      <c r="L74" s="269" t="s">
        <v>111</v>
      </c>
      <c r="M74" s="269" t="s">
        <v>112</v>
      </c>
      <c r="N74" s="284" t="s">
        <v>113</v>
      </c>
      <c r="O74" s="275" t="s">
        <v>84</v>
      </c>
      <c r="P74" s="263" t="s">
        <v>81</v>
      </c>
      <c r="Q74" s="263" t="s">
        <v>82</v>
      </c>
      <c r="R74" s="263" t="s">
        <v>83</v>
      </c>
      <c r="S74" s="263" t="s">
        <v>46</v>
      </c>
      <c r="T74" s="269" t="s">
        <v>111</v>
      </c>
      <c r="U74" s="269" t="s">
        <v>112</v>
      </c>
      <c r="V74" s="277" t="s">
        <v>113</v>
      </c>
      <c r="W74" s="278" t="s">
        <v>84</v>
      </c>
      <c r="X74" s="263" t="s">
        <v>81</v>
      </c>
      <c r="Y74" s="263" t="s">
        <v>82</v>
      </c>
      <c r="Z74" s="263" t="s">
        <v>83</v>
      </c>
      <c r="AA74" s="263" t="s">
        <v>46</v>
      </c>
      <c r="AB74" s="263" t="s">
        <v>84</v>
      </c>
      <c r="AC74" s="263" t="s">
        <v>81</v>
      </c>
      <c r="AD74" s="263" t="s">
        <v>82</v>
      </c>
      <c r="AE74" s="263" t="s">
        <v>83</v>
      </c>
      <c r="AF74" s="263" t="s">
        <v>46</v>
      </c>
      <c r="AG74" s="263" t="s">
        <v>84</v>
      </c>
      <c r="AH74" s="263" t="s">
        <v>81</v>
      </c>
      <c r="AI74" s="263" t="s">
        <v>82</v>
      </c>
      <c r="AJ74" s="263" t="s">
        <v>83</v>
      </c>
      <c r="AK74" s="263" t="s">
        <v>46</v>
      </c>
      <c r="AL74" s="263" t="s">
        <v>84</v>
      </c>
      <c r="AM74" s="263" t="s">
        <v>81</v>
      </c>
      <c r="AN74" s="263" t="s">
        <v>82</v>
      </c>
      <c r="AO74" s="263" t="s">
        <v>83</v>
      </c>
      <c r="AP74" s="263" t="s">
        <v>46</v>
      </c>
      <c r="AQ74" s="263" t="s">
        <v>84</v>
      </c>
      <c r="AR74" s="263" t="s">
        <v>81</v>
      </c>
      <c r="AS74" s="263" t="s">
        <v>82</v>
      </c>
      <c r="AT74" s="263" t="s">
        <v>83</v>
      </c>
      <c r="AU74" s="263" t="s">
        <v>46</v>
      </c>
      <c r="AV74" s="263" t="s">
        <v>84</v>
      </c>
      <c r="AW74" s="263" t="s">
        <v>81</v>
      </c>
      <c r="AX74" s="263" t="s">
        <v>82</v>
      </c>
      <c r="AY74" s="263" t="s">
        <v>83</v>
      </c>
      <c r="AZ74" s="276" t="s">
        <v>46</v>
      </c>
      <c r="BA74" s="263" t="s">
        <v>84</v>
      </c>
      <c r="BB74" s="263" t="s">
        <v>81</v>
      </c>
      <c r="BC74" s="263" t="s">
        <v>82</v>
      </c>
      <c r="BD74" s="263" t="s">
        <v>83</v>
      </c>
      <c r="BE74" s="263" t="s">
        <v>46</v>
      </c>
      <c r="BF74" s="247" t="s">
        <v>301</v>
      </c>
    </row>
    <row r="75" spans="1:58">
      <c r="A75" s="245" t="s">
        <v>9</v>
      </c>
      <c r="B75" s="251">
        <v>0</v>
      </c>
      <c r="C75" s="251">
        <v>0</v>
      </c>
      <c r="D75" s="251">
        <v>0</v>
      </c>
      <c r="E75" s="251">
        <v>0</v>
      </c>
      <c r="F75" s="251">
        <v>0</v>
      </c>
      <c r="G75" s="251">
        <v>0</v>
      </c>
      <c r="H75" s="251">
        <v>0</v>
      </c>
      <c r="I75" s="251">
        <v>0</v>
      </c>
      <c r="J75" s="251">
        <v>0</v>
      </c>
      <c r="K75" s="251">
        <v>0</v>
      </c>
      <c r="L75" s="251">
        <v>0</v>
      </c>
      <c r="M75" s="251">
        <v>0</v>
      </c>
      <c r="N75" s="251">
        <v>0</v>
      </c>
      <c r="O75" s="251">
        <v>0</v>
      </c>
      <c r="P75" s="251">
        <v>0</v>
      </c>
      <c r="Q75" s="251">
        <v>0</v>
      </c>
      <c r="R75" s="251">
        <v>0</v>
      </c>
      <c r="S75" s="251">
        <v>0</v>
      </c>
      <c r="T75" s="251">
        <v>0</v>
      </c>
      <c r="U75" s="251">
        <v>0</v>
      </c>
      <c r="V75" s="251">
        <v>0</v>
      </c>
      <c r="W75" s="251">
        <v>0</v>
      </c>
      <c r="X75" s="251">
        <v>0</v>
      </c>
      <c r="Y75" s="251">
        <v>0</v>
      </c>
      <c r="Z75" s="251">
        <v>0</v>
      </c>
      <c r="AA75" s="251">
        <v>0</v>
      </c>
      <c r="AB75" s="251">
        <v>0</v>
      </c>
      <c r="AC75" s="251">
        <v>0</v>
      </c>
      <c r="AD75" s="251">
        <v>0</v>
      </c>
      <c r="AE75" s="251">
        <v>0</v>
      </c>
      <c r="AF75" s="251">
        <v>0</v>
      </c>
      <c r="AG75" s="251">
        <v>0</v>
      </c>
      <c r="AH75" s="251">
        <v>0</v>
      </c>
      <c r="AI75" s="251">
        <v>0</v>
      </c>
      <c r="AJ75" s="251">
        <v>0</v>
      </c>
      <c r="AK75" s="251">
        <v>0</v>
      </c>
      <c r="AL75" s="251">
        <v>0</v>
      </c>
      <c r="AM75" s="251">
        <v>0</v>
      </c>
      <c r="AN75" s="251">
        <v>0</v>
      </c>
      <c r="AO75" s="251">
        <v>0</v>
      </c>
      <c r="AP75" s="251">
        <v>0</v>
      </c>
      <c r="AQ75" s="251">
        <v>0</v>
      </c>
      <c r="AR75" s="251">
        <v>0</v>
      </c>
      <c r="AS75" s="251">
        <v>0</v>
      </c>
      <c r="AT75" s="251">
        <v>0</v>
      </c>
      <c r="AU75" s="251">
        <v>0</v>
      </c>
      <c r="AV75" s="251">
        <v>0</v>
      </c>
      <c r="AW75" s="251">
        <v>0</v>
      </c>
      <c r="AX75" s="251">
        <v>0</v>
      </c>
      <c r="AY75" s="251">
        <v>0</v>
      </c>
      <c r="AZ75" s="251">
        <v>0</v>
      </c>
      <c r="BA75" s="251">
        <v>0</v>
      </c>
      <c r="BB75" s="251">
        <v>0</v>
      </c>
      <c r="BC75" s="251">
        <v>0</v>
      </c>
      <c r="BD75" s="251">
        <v>0</v>
      </c>
      <c r="BE75" s="251">
        <v>0</v>
      </c>
      <c r="BF75" s="272" t="e">
        <f>BE75/F75</f>
        <v>#DIV/0!</v>
      </c>
    </row>
    <row r="76" spans="1:58">
      <c r="A76" s="245" t="s">
        <v>10</v>
      </c>
      <c r="B76" s="251">
        <v>43.713470999999998</v>
      </c>
      <c r="C76" s="251">
        <v>12.516596</v>
      </c>
      <c r="D76" s="251">
        <v>6.0840360000000002</v>
      </c>
      <c r="E76" s="251">
        <v>0.84500600000000003</v>
      </c>
      <c r="F76" s="251">
        <v>63.159109000000001</v>
      </c>
      <c r="G76" s="251">
        <v>17.649740999999999</v>
      </c>
      <c r="H76" s="251">
        <v>12.516596</v>
      </c>
      <c r="I76" s="251">
        <v>6.0840360000000002</v>
      </c>
      <c r="J76" s="251">
        <v>0.84500600000000003</v>
      </c>
      <c r="K76" s="251">
        <v>37.095379000000001</v>
      </c>
      <c r="L76" s="251">
        <v>0.58733220888217397</v>
      </c>
      <c r="M76" s="251">
        <v>0.19514400000000001</v>
      </c>
      <c r="N76" s="251">
        <v>36.900235000000002</v>
      </c>
      <c r="O76" s="251">
        <v>26.06373</v>
      </c>
      <c r="P76" s="251">
        <v>0</v>
      </c>
      <c r="Q76" s="251">
        <v>0</v>
      </c>
      <c r="R76" s="251">
        <v>0</v>
      </c>
      <c r="S76" s="251">
        <v>26.06373</v>
      </c>
      <c r="T76" s="251">
        <v>0.41266779111782598</v>
      </c>
      <c r="U76" s="251">
        <v>0</v>
      </c>
      <c r="V76" s="251">
        <v>26.06373</v>
      </c>
      <c r="W76" s="251">
        <v>43.524275000000003</v>
      </c>
      <c r="X76" s="251">
        <v>10.190474999999999</v>
      </c>
      <c r="Y76" s="251">
        <v>1.013584</v>
      </c>
      <c r="Z76" s="251">
        <v>0.338337</v>
      </c>
      <c r="AA76" s="251">
        <v>55.066670999999999</v>
      </c>
      <c r="AB76" s="251">
        <v>0.183389</v>
      </c>
      <c r="AC76" s="251">
        <v>1.8340860000000001</v>
      </c>
      <c r="AD76" s="251">
        <v>1.276589</v>
      </c>
      <c r="AE76" s="251">
        <v>9.6799999999999994E-3</v>
      </c>
      <c r="AF76" s="251">
        <v>3.303744</v>
      </c>
      <c r="AG76" s="251">
        <v>0</v>
      </c>
      <c r="AH76" s="251">
        <v>0.44923200000000002</v>
      </c>
      <c r="AI76" s="251">
        <v>3.119691</v>
      </c>
      <c r="AJ76" s="251">
        <v>0.34137699999999999</v>
      </c>
      <c r="AK76" s="251">
        <v>3.9102999999999999</v>
      </c>
      <c r="AL76" s="251">
        <v>2.3990000000000001E-3</v>
      </c>
      <c r="AM76" s="251">
        <v>2.0878000000000001E-2</v>
      </c>
      <c r="AN76" s="251">
        <v>0.45606200000000002</v>
      </c>
      <c r="AO76" s="251">
        <v>0.15487000000000001</v>
      </c>
      <c r="AP76" s="251">
        <v>0.63420900000000002</v>
      </c>
      <c r="AQ76" s="251">
        <v>0</v>
      </c>
      <c r="AR76" s="251">
        <v>0</v>
      </c>
      <c r="AS76" s="251">
        <v>0</v>
      </c>
      <c r="AT76" s="251">
        <v>0</v>
      </c>
      <c r="AU76" s="251">
        <v>0</v>
      </c>
      <c r="AV76" s="251">
        <v>0</v>
      </c>
      <c r="AW76" s="251">
        <v>0</v>
      </c>
      <c r="AX76" s="251">
        <v>0</v>
      </c>
      <c r="AY76" s="251">
        <v>0</v>
      </c>
      <c r="AZ76" s="251">
        <v>0</v>
      </c>
      <c r="BA76" s="251">
        <v>0</v>
      </c>
      <c r="BB76" s="251">
        <v>0</v>
      </c>
      <c r="BC76" s="251">
        <v>0</v>
      </c>
      <c r="BD76" s="251">
        <v>0</v>
      </c>
      <c r="BE76" s="251">
        <v>0</v>
      </c>
      <c r="BF76" s="272">
        <f t="shared" ref="BF76:BF85" si="3">BE76/F76</f>
        <v>0</v>
      </c>
    </row>
    <row r="77" spans="1:58">
      <c r="A77" s="245" t="s">
        <v>11</v>
      </c>
      <c r="B77" s="251">
        <v>0</v>
      </c>
      <c r="C77" s="251">
        <v>0</v>
      </c>
      <c r="D77" s="251">
        <v>0</v>
      </c>
      <c r="E77" s="251">
        <v>0</v>
      </c>
      <c r="F77" s="251">
        <v>0</v>
      </c>
      <c r="G77" s="251">
        <v>0</v>
      </c>
      <c r="H77" s="251">
        <v>0</v>
      </c>
      <c r="I77" s="251">
        <v>0</v>
      </c>
      <c r="J77" s="251">
        <v>0</v>
      </c>
      <c r="K77" s="251">
        <v>0</v>
      </c>
      <c r="L77" s="251">
        <v>0</v>
      </c>
      <c r="M77" s="251">
        <v>0</v>
      </c>
      <c r="N77" s="251">
        <v>0</v>
      </c>
      <c r="O77" s="251">
        <v>0</v>
      </c>
      <c r="P77" s="251">
        <v>0</v>
      </c>
      <c r="Q77" s="251">
        <v>0</v>
      </c>
      <c r="R77" s="251">
        <v>0</v>
      </c>
      <c r="S77" s="251">
        <v>0</v>
      </c>
      <c r="T77" s="251">
        <v>0</v>
      </c>
      <c r="U77" s="251">
        <v>0</v>
      </c>
      <c r="V77" s="251">
        <v>0</v>
      </c>
      <c r="W77" s="251">
        <v>0</v>
      </c>
      <c r="X77" s="251">
        <v>0</v>
      </c>
      <c r="Y77" s="251">
        <v>0</v>
      </c>
      <c r="Z77" s="251">
        <v>0</v>
      </c>
      <c r="AA77" s="251">
        <v>0</v>
      </c>
      <c r="AB77" s="251">
        <v>0</v>
      </c>
      <c r="AC77" s="251">
        <v>0</v>
      </c>
      <c r="AD77" s="251">
        <v>0</v>
      </c>
      <c r="AE77" s="251">
        <v>0</v>
      </c>
      <c r="AF77" s="251">
        <v>0</v>
      </c>
      <c r="AG77" s="251">
        <v>0</v>
      </c>
      <c r="AH77" s="251">
        <v>0</v>
      </c>
      <c r="AI77" s="251">
        <v>0</v>
      </c>
      <c r="AJ77" s="251">
        <v>0</v>
      </c>
      <c r="AK77" s="251">
        <v>0</v>
      </c>
      <c r="AL77" s="251">
        <v>0</v>
      </c>
      <c r="AM77" s="251">
        <v>0</v>
      </c>
      <c r="AN77" s="251">
        <v>0</v>
      </c>
      <c r="AO77" s="251">
        <v>0</v>
      </c>
      <c r="AP77" s="251">
        <v>0</v>
      </c>
      <c r="AQ77" s="251">
        <v>0</v>
      </c>
      <c r="AR77" s="251">
        <v>0</v>
      </c>
      <c r="AS77" s="251">
        <v>0</v>
      </c>
      <c r="AT77" s="251">
        <v>0</v>
      </c>
      <c r="AU77" s="251">
        <v>0</v>
      </c>
      <c r="AV77" s="251">
        <v>0</v>
      </c>
      <c r="AW77" s="251">
        <v>0</v>
      </c>
      <c r="AX77" s="251">
        <v>0</v>
      </c>
      <c r="AY77" s="251">
        <v>0</v>
      </c>
      <c r="AZ77" s="251">
        <v>0</v>
      </c>
      <c r="BA77" s="251">
        <v>0</v>
      </c>
      <c r="BB77" s="251">
        <v>0</v>
      </c>
      <c r="BC77" s="251">
        <v>0</v>
      </c>
      <c r="BD77" s="251">
        <v>0</v>
      </c>
      <c r="BE77" s="251">
        <v>0</v>
      </c>
      <c r="BF77" s="272" t="e">
        <f t="shared" si="3"/>
        <v>#DIV/0!</v>
      </c>
    </row>
    <row r="78" spans="1:58">
      <c r="A78" s="245" t="s">
        <v>12</v>
      </c>
      <c r="B78" s="251">
        <v>0</v>
      </c>
      <c r="C78" s="251">
        <v>0</v>
      </c>
      <c r="D78" s="251">
        <v>0</v>
      </c>
      <c r="E78" s="251">
        <v>0</v>
      </c>
      <c r="F78" s="251">
        <v>0</v>
      </c>
      <c r="G78" s="251">
        <v>0</v>
      </c>
      <c r="H78" s="251">
        <v>0</v>
      </c>
      <c r="I78" s="251">
        <v>0</v>
      </c>
      <c r="J78" s="251">
        <v>0</v>
      </c>
      <c r="K78" s="251">
        <v>0</v>
      </c>
      <c r="L78" s="251">
        <v>0</v>
      </c>
      <c r="M78" s="251">
        <v>0</v>
      </c>
      <c r="N78" s="251">
        <v>0</v>
      </c>
      <c r="O78" s="251">
        <v>0</v>
      </c>
      <c r="P78" s="251">
        <v>0</v>
      </c>
      <c r="Q78" s="251">
        <v>0</v>
      </c>
      <c r="R78" s="251">
        <v>0</v>
      </c>
      <c r="S78" s="251">
        <v>0</v>
      </c>
      <c r="T78" s="251">
        <v>0</v>
      </c>
      <c r="U78" s="251">
        <v>0</v>
      </c>
      <c r="V78" s="251">
        <v>0</v>
      </c>
      <c r="W78" s="251">
        <v>0</v>
      </c>
      <c r="X78" s="251">
        <v>0</v>
      </c>
      <c r="Y78" s="251">
        <v>0</v>
      </c>
      <c r="Z78" s="251">
        <v>0</v>
      </c>
      <c r="AA78" s="251">
        <v>0</v>
      </c>
      <c r="AB78" s="251">
        <v>0</v>
      </c>
      <c r="AC78" s="251">
        <v>0</v>
      </c>
      <c r="AD78" s="251">
        <v>0</v>
      </c>
      <c r="AE78" s="251">
        <v>0</v>
      </c>
      <c r="AF78" s="251">
        <v>0</v>
      </c>
      <c r="AG78" s="251">
        <v>0</v>
      </c>
      <c r="AH78" s="251">
        <v>0</v>
      </c>
      <c r="AI78" s="251">
        <v>0</v>
      </c>
      <c r="AJ78" s="251">
        <v>0</v>
      </c>
      <c r="AK78" s="251">
        <v>0</v>
      </c>
      <c r="AL78" s="251">
        <v>0</v>
      </c>
      <c r="AM78" s="251">
        <v>0</v>
      </c>
      <c r="AN78" s="251">
        <v>0</v>
      </c>
      <c r="AO78" s="251">
        <v>0</v>
      </c>
      <c r="AP78" s="251">
        <v>0</v>
      </c>
      <c r="AQ78" s="251">
        <v>0</v>
      </c>
      <c r="AR78" s="251">
        <v>0</v>
      </c>
      <c r="AS78" s="251">
        <v>0</v>
      </c>
      <c r="AT78" s="251">
        <v>0</v>
      </c>
      <c r="AU78" s="251">
        <v>0</v>
      </c>
      <c r="AV78" s="251">
        <v>0</v>
      </c>
      <c r="AW78" s="251">
        <v>0</v>
      </c>
      <c r="AX78" s="251">
        <v>0</v>
      </c>
      <c r="AY78" s="251">
        <v>0</v>
      </c>
      <c r="AZ78" s="251">
        <v>0</v>
      </c>
      <c r="BA78" s="251">
        <v>0</v>
      </c>
      <c r="BB78" s="251">
        <v>0</v>
      </c>
      <c r="BC78" s="251">
        <v>0</v>
      </c>
      <c r="BD78" s="251">
        <v>0</v>
      </c>
      <c r="BE78" s="251">
        <v>0</v>
      </c>
      <c r="BF78" s="272" t="e">
        <f t="shared" si="3"/>
        <v>#DIV/0!</v>
      </c>
    </row>
    <row r="79" spans="1:58">
      <c r="A79" s="245" t="s">
        <v>13</v>
      </c>
      <c r="B79" s="251">
        <v>0</v>
      </c>
      <c r="C79" s="251">
        <v>0</v>
      </c>
      <c r="D79" s="251">
        <v>0</v>
      </c>
      <c r="E79" s="251">
        <v>0</v>
      </c>
      <c r="F79" s="251">
        <v>0</v>
      </c>
      <c r="G79" s="251">
        <v>0</v>
      </c>
      <c r="H79" s="251">
        <v>0</v>
      </c>
      <c r="I79" s="251">
        <v>0</v>
      </c>
      <c r="J79" s="251">
        <v>0</v>
      </c>
      <c r="K79" s="251">
        <v>0</v>
      </c>
      <c r="L79" s="251">
        <v>0</v>
      </c>
      <c r="M79" s="251">
        <v>0</v>
      </c>
      <c r="N79" s="251">
        <v>0</v>
      </c>
      <c r="O79" s="251">
        <v>0</v>
      </c>
      <c r="P79" s="251">
        <v>0</v>
      </c>
      <c r="Q79" s="251">
        <v>0</v>
      </c>
      <c r="R79" s="251">
        <v>0</v>
      </c>
      <c r="S79" s="251">
        <v>0</v>
      </c>
      <c r="T79" s="251">
        <v>0</v>
      </c>
      <c r="U79" s="251">
        <v>0</v>
      </c>
      <c r="V79" s="251">
        <v>0</v>
      </c>
      <c r="W79" s="251">
        <v>0</v>
      </c>
      <c r="X79" s="251">
        <v>0</v>
      </c>
      <c r="Y79" s="251">
        <v>0</v>
      </c>
      <c r="Z79" s="251">
        <v>0</v>
      </c>
      <c r="AA79" s="251">
        <v>0</v>
      </c>
      <c r="AB79" s="251">
        <v>0</v>
      </c>
      <c r="AC79" s="251">
        <v>0</v>
      </c>
      <c r="AD79" s="251">
        <v>0</v>
      </c>
      <c r="AE79" s="251">
        <v>0</v>
      </c>
      <c r="AF79" s="251">
        <v>0</v>
      </c>
      <c r="AG79" s="251">
        <v>0</v>
      </c>
      <c r="AH79" s="251">
        <v>0</v>
      </c>
      <c r="AI79" s="251">
        <v>0</v>
      </c>
      <c r="AJ79" s="251">
        <v>0</v>
      </c>
      <c r="AK79" s="251">
        <v>0</v>
      </c>
      <c r="AL79" s="251">
        <v>0</v>
      </c>
      <c r="AM79" s="251">
        <v>0</v>
      </c>
      <c r="AN79" s="251">
        <v>0</v>
      </c>
      <c r="AO79" s="251">
        <v>0</v>
      </c>
      <c r="AP79" s="251">
        <v>0</v>
      </c>
      <c r="AQ79" s="251">
        <v>0</v>
      </c>
      <c r="AR79" s="251">
        <v>0</v>
      </c>
      <c r="AS79" s="251">
        <v>0</v>
      </c>
      <c r="AT79" s="251">
        <v>0</v>
      </c>
      <c r="AU79" s="251">
        <v>0</v>
      </c>
      <c r="AV79" s="251">
        <v>0</v>
      </c>
      <c r="AW79" s="251">
        <v>0</v>
      </c>
      <c r="AX79" s="251">
        <v>0</v>
      </c>
      <c r="AY79" s="251">
        <v>0</v>
      </c>
      <c r="AZ79" s="251">
        <v>0</v>
      </c>
      <c r="BA79" s="251">
        <v>0</v>
      </c>
      <c r="BB79" s="251">
        <v>0</v>
      </c>
      <c r="BC79" s="251">
        <v>0</v>
      </c>
      <c r="BD79" s="251">
        <v>0</v>
      </c>
      <c r="BE79" s="251">
        <v>0</v>
      </c>
      <c r="BF79" s="272" t="e">
        <f t="shared" si="3"/>
        <v>#DIV/0!</v>
      </c>
    </row>
    <row r="80" spans="1:58">
      <c r="A80" s="245" t="s">
        <v>14</v>
      </c>
      <c r="B80" s="251">
        <v>0</v>
      </c>
      <c r="C80" s="251">
        <v>0</v>
      </c>
      <c r="D80" s="251">
        <v>0</v>
      </c>
      <c r="E80" s="251">
        <v>0</v>
      </c>
      <c r="F80" s="251">
        <v>0</v>
      </c>
      <c r="G80" s="251">
        <v>0</v>
      </c>
      <c r="H80" s="251">
        <v>0</v>
      </c>
      <c r="I80" s="251">
        <v>0</v>
      </c>
      <c r="J80" s="251">
        <v>0</v>
      </c>
      <c r="K80" s="251">
        <v>0</v>
      </c>
      <c r="L80" s="251">
        <v>0</v>
      </c>
      <c r="M80" s="251">
        <v>0</v>
      </c>
      <c r="N80" s="251">
        <v>0</v>
      </c>
      <c r="O80" s="251">
        <v>0</v>
      </c>
      <c r="P80" s="251">
        <v>0</v>
      </c>
      <c r="Q80" s="251">
        <v>0</v>
      </c>
      <c r="R80" s="251">
        <v>0</v>
      </c>
      <c r="S80" s="251">
        <v>0</v>
      </c>
      <c r="T80" s="251">
        <v>0</v>
      </c>
      <c r="U80" s="251">
        <v>0</v>
      </c>
      <c r="V80" s="251">
        <v>0</v>
      </c>
      <c r="W80" s="251">
        <v>0</v>
      </c>
      <c r="X80" s="251">
        <v>0</v>
      </c>
      <c r="Y80" s="251">
        <v>0</v>
      </c>
      <c r="Z80" s="251">
        <v>0</v>
      </c>
      <c r="AA80" s="251">
        <v>0</v>
      </c>
      <c r="AB80" s="251">
        <v>0</v>
      </c>
      <c r="AC80" s="251">
        <v>0</v>
      </c>
      <c r="AD80" s="251">
        <v>0</v>
      </c>
      <c r="AE80" s="251">
        <v>0</v>
      </c>
      <c r="AF80" s="251">
        <v>0</v>
      </c>
      <c r="AG80" s="251">
        <v>0</v>
      </c>
      <c r="AH80" s="251">
        <v>0</v>
      </c>
      <c r="AI80" s="251">
        <v>0</v>
      </c>
      <c r="AJ80" s="251">
        <v>0</v>
      </c>
      <c r="AK80" s="251">
        <v>0</v>
      </c>
      <c r="AL80" s="251">
        <v>0</v>
      </c>
      <c r="AM80" s="251">
        <v>0</v>
      </c>
      <c r="AN80" s="251">
        <v>0</v>
      </c>
      <c r="AO80" s="251">
        <v>0</v>
      </c>
      <c r="AP80" s="251">
        <v>0</v>
      </c>
      <c r="AQ80" s="251">
        <v>0</v>
      </c>
      <c r="AR80" s="251">
        <v>0</v>
      </c>
      <c r="AS80" s="251">
        <v>0</v>
      </c>
      <c r="AT80" s="251">
        <v>0</v>
      </c>
      <c r="AU80" s="251">
        <v>0</v>
      </c>
      <c r="AV80" s="251">
        <v>0</v>
      </c>
      <c r="AW80" s="251">
        <v>0</v>
      </c>
      <c r="AX80" s="251">
        <v>0</v>
      </c>
      <c r="AY80" s="251">
        <v>0</v>
      </c>
      <c r="AZ80" s="251">
        <v>0</v>
      </c>
      <c r="BA80" s="251">
        <v>0</v>
      </c>
      <c r="BB80" s="251">
        <v>0</v>
      </c>
      <c r="BC80" s="251">
        <v>0</v>
      </c>
      <c r="BD80" s="251">
        <v>0</v>
      </c>
      <c r="BE80" s="251">
        <v>0</v>
      </c>
      <c r="BF80" s="272" t="e">
        <f t="shared" si="3"/>
        <v>#DIV/0!</v>
      </c>
    </row>
    <row r="81" spans="1:60">
      <c r="A81" s="245" t="s">
        <v>15</v>
      </c>
      <c r="B81" s="251">
        <v>0</v>
      </c>
      <c r="C81" s="251">
        <v>0</v>
      </c>
      <c r="D81" s="251">
        <v>0</v>
      </c>
      <c r="E81" s="251">
        <v>0</v>
      </c>
      <c r="F81" s="251">
        <v>0</v>
      </c>
      <c r="G81" s="251">
        <v>0</v>
      </c>
      <c r="H81" s="251">
        <v>0</v>
      </c>
      <c r="I81" s="251">
        <v>0</v>
      </c>
      <c r="J81" s="251">
        <v>0</v>
      </c>
      <c r="K81" s="251">
        <v>0</v>
      </c>
      <c r="L81" s="251">
        <v>0</v>
      </c>
      <c r="M81" s="251">
        <v>0</v>
      </c>
      <c r="N81" s="251">
        <v>0</v>
      </c>
      <c r="O81" s="251">
        <v>0</v>
      </c>
      <c r="P81" s="251">
        <v>0</v>
      </c>
      <c r="Q81" s="251">
        <v>0</v>
      </c>
      <c r="R81" s="251">
        <v>0</v>
      </c>
      <c r="S81" s="251">
        <v>0</v>
      </c>
      <c r="T81" s="251">
        <v>0</v>
      </c>
      <c r="U81" s="251">
        <v>0</v>
      </c>
      <c r="V81" s="251">
        <v>0</v>
      </c>
      <c r="W81" s="251">
        <v>0</v>
      </c>
      <c r="X81" s="251">
        <v>0</v>
      </c>
      <c r="Y81" s="251">
        <v>0</v>
      </c>
      <c r="Z81" s="251">
        <v>0</v>
      </c>
      <c r="AA81" s="251">
        <v>0</v>
      </c>
      <c r="AB81" s="251">
        <v>0</v>
      </c>
      <c r="AC81" s="251">
        <v>0</v>
      </c>
      <c r="AD81" s="251">
        <v>0</v>
      </c>
      <c r="AE81" s="251">
        <v>0</v>
      </c>
      <c r="AF81" s="251">
        <v>0</v>
      </c>
      <c r="AG81" s="251">
        <v>0</v>
      </c>
      <c r="AH81" s="251">
        <v>0</v>
      </c>
      <c r="AI81" s="251">
        <v>0</v>
      </c>
      <c r="AJ81" s="251">
        <v>0</v>
      </c>
      <c r="AK81" s="251">
        <v>0</v>
      </c>
      <c r="AL81" s="251">
        <v>0</v>
      </c>
      <c r="AM81" s="251">
        <v>0</v>
      </c>
      <c r="AN81" s="251">
        <v>0</v>
      </c>
      <c r="AO81" s="251">
        <v>0</v>
      </c>
      <c r="AP81" s="251">
        <v>0</v>
      </c>
      <c r="AQ81" s="251">
        <v>0</v>
      </c>
      <c r="AR81" s="251">
        <v>0</v>
      </c>
      <c r="AS81" s="251">
        <v>0</v>
      </c>
      <c r="AT81" s="251">
        <v>0</v>
      </c>
      <c r="AU81" s="251">
        <v>0</v>
      </c>
      <c r="AV81" s="251">
        <v>0</v>
      </c>
      <c r="AW81" s="251">
        <v>0</v>
      </c>
      <c r="AX81" s="251">
        <v>0</v>
      </c>
      <c r="AY81" s="251">
        <v>0</v>
      </c>
      <c r="AZ81" s="251">
        <v>0</v>
      </c>
      <c r="BA81" s="251">
        <v>0</v>
      </c>
      <c r="BB81" s="251">
        <v>0</v>
      </c>
      <c r="BC81" s="251">
        <v>0</v>
      </c>
      <c r="BD81" s="251">
        <v>0</v>
      </c>
      <c r="BE81" s="251">
        <v>0</v>
      </c>
      <c r="BF81" s="272" t="e">
        <f t="shared" si="3"/>
        <v>#DIV/0!</v>
      </c>
    </row>
    <row r="82" spans="1:60">
      <c r="A82" s="245" t="s">
        <v>16</v>
      </c>
      <c r="B82" s="251">
        <v>1608.1506099999999</v>
      </c>
      <c r="C82" s="251">
        <v>935.13580000000002</v>
      </c>
      <c r="D82" s="251">
        <v>210.23977400000001</v>
      </c>
      <c r="E82" s="251">
        <v>12.753593</v>
      </c>
      <c r="F82" s="251">
        <v>2766.2797770000002</v>
      </c>
      <c r="G82" s="251">
        <v>1492.210806</v>
      </c>
      <c r="H82" s="251">
        <v>935.13580000000002</v>
      </c>
      <c r="I82" s="251">
        <v>210.23977400000001</v>
      </c>
      <c r="J82" s="251">
        <v>12.753593</v>
      </c>
      <c r="K82" s="251">
        <v>2650.3399730000001</v>
      </c>
      <c r="L82" s="251">
        <v>0.95808818581404098</v>
      </c>
      <c r="M82" s="251">
        <v>9.057779</v>
      </c>
      <c r="N82" s="251">
        <v>2641.2821939999999</v>
      </c>
      <c r="O82" s="251">
        <v>115.939804</v>
      </c>
      <c r="P82" s="251">
        <v>0</v>
      </c>
      <c r="Q82" s="251">
        <v>0</v>
      </c>
      <c r="R82" s="251">
        <v>0</v>
      </c>
      <c r="S82" s="251">
        <v>115.939804</v>
      </c>
      <c r="T82" s="251">
        <v>4.1911814185958997E-2</v>
      </c>
      <c r="U82" s="251">
        <v>0</v>
      </c>
      <c r="V82" s="251">
        <v>115.939804</v>
      </c>
      <c r="W82" s="251">
        <v>1605.933231</v>
      </c>
      <c r="X82" s="251">
        <v>625.302682</v>
      </c>
      <c r="Y82" s="251">
        <v>189.37374399999999</v>
      </c>
      <c r="Z82" s="251">
        <v>10.317211</v>
      </c>
      <c r="AA82" s="251">
        <v>2430.926868</v>
      </c>
      <c r="AB82" s="251">
        <v>2.1518649999999999</v>
      </c>
      <c r="AC82" s="251">
        <v>14.829893</v>
      </c>
      <c r="AD82" s="251">
        <v>0.89564600000000005</v>
      </c>
      <c r="AE82" s="251">
        <v>0.86488500000000001</v>
      </c>
      <c r="AF82" s="251">
        <v>18.742289</v>
      </c>
      <c r="AG82" s="251">
        <v>6.881E-3</v>
      </c>
      <c r="AH82" s="251">
        <v>0.75290999999999997</v>
      </c>
      <c r="AI82" s="251">
        <v>15.103859999999999</v>
      </c>
      <c r="AJ82" s="251">
        <v>3.8806E-2</v>
      </c>
      <c r="AK82" s="251">
        <v>15.902457</v>
      </c>
      <c r="AL82" s="251">
        <v>2.4206999999999999E-2</v>
      </c>
      <c r="AM82" s="251">
        <v>294.159447</v>
      </c>
      <c r="AN82" s="251">
        <v>3.8406449999999999</v>
      </c>
      <c r="AO82" s="251">
        <v>1.5255289999999999</v>
      </c>
      <c r="AP82" s="251">
        <v>299.54982799999999</v>
      </c>
      <c r="AQ82" s="251">
        <v>0</v>
      </c>
      <c r="AR82" s="251">
        <v>0</v>
      </c>
      <c r="AS82" s="251">
        <v>0</v>
      </c>
      <c r="AT82" s="251">
        <v>0</v>
      </c>
      <c r="AU82" s="251">
        <v>0</v>
      </c>
      <c r="AV82" s="251">
        <v>2.1767000000000002E-2</v>
      </c>
      <c r="AW82" s="251">
        <v>0</v>
      </c>
      <c r="AX82" s="251">
        <v>0</v>
      </c>
      <c r="AY82" s="251">
        <v>5.0000000000000001E-3</v>
      </c>
      <c r="AZ82" s="251">
        <v>2.6766999999999999E-2</v>
      </c>
      <c r="BA82" s="251">
        <v>0</v>
      </c>
      <c r="BB82" s="251">
        <v>0</v>
      </c>
      <c r="BC82" s="251">
        <v>0</v>
      </c>
      <c r="BD82" s="251">
        <v>0</v>
      </c>
      <c r="BE82" s="251">
        <v>0</v>
      </c>
      <c r="BF82" s="272">
        <f t="shared" si="3"/>
        <v>0</v>
      </c>
    </row>
    <row r="83" spans="1:60">
      <c r="A83" s="245" t="s">
        <v>17</v>
      </c>
      <c r="B83" s="251">
        <v>0</v>
      </c>
      <c r="C83" s="251">
        <v>0</v>
      </c>
      <c r="D83" s="251">
        <v>0</v>
      </c>
      <c r="E83" s="251">
        <v>0</v>
      </c>
      <c r="F83" s="251">
        <v>0</v>
      </c>
      <c r="G83" s="251">
        <v>0</v>
      </c>
      <c r="H83" s="251">
        <v>0</v>
      </c>
      <c r="I83" s="251">
        <v>0</v>
      </c>
      <c r="J83" s="251">
        <v>0</v>
      </c>
      <c r="K83" s="251">
        <v>0</v>
      </c>
      <c r="L83" s="251">
        <v>0</v>
      </c>
      <c r="M83" s="251">
        <v>0</v>
      </c>
      <c r="N83" s="251">
        <v>0</v>
      </c>
      <c r="O83" s="251">
        <v>0</v>
      </c>
      <c r="P83" s="251">
        <v>0</v>
      </c>
      <c r="Q83" s="251">
        <v>0</v>
      </c>
      <c r="R83" s="251">
        <v>0</v>
      </c>
      <c r="S83" s="251">
        <v>0</v>
      </c>
      <c r="T83" s="251">
        <v>0</v>
      </c>
      <c r="U83" s="251">
        <v>0</v>
      </c>
      <c r="V83" s="251">
        <v>0</v>
      </c>
      <c r="W83" s="251">
        <v>0</v>
      </c>
      <c r="X83" s="251">
        <v>0</v>
      </c>
      <c r="Y83" s="251">
        <v>0</v>
      </c>
      <c r="Z83" s="251">
        <v>0</v>
      </c>
      <c r="AA83" s="251">
        <v>0</v>
      </c>
      <c r="AB83" s="251">
        <v>0</v>
      </c>
      <c r="AC83" s="251">
        <v>0</v>
      </c>
      <c r="AD83" s="251">
        <v>0</v>
      </c>
      <c r="AE83" s="251">
        <v>0</v>
      </c>
      <c r="AF83" s="251">
        <v>0</v>
      </c>
      <c r="AG83" s="251">
        <v>0</v>
      </c>
      <c r="AH83" s="251">
        <v>0</v>
      </c>
      <c r="AI83" s="251">
        <v>0</v>
      </c>
      <c r="AJ83" s="251">
        <v>0</v>
      </c>
      <c r="AK83" s="251">
        <v>0</v>
      </c>
      <c r="AL83" s="251">
        <v>0</v>
      </c>
      <c r="AM83" s="251">
        <v>0</v>
      </c>
      <c r="AN83" s="251">
        <v>0</v>
      </c>
      <c r="AO83" s="251">
        <v>0</v>
      </c>
      <c r="AP83" s="251">
        <v>0</v>
      </c>
      <c r="AQ83" s="251">
        <v>0</v>
      </c>
      <c r="AR83" s="251">
        <v>0</v>
      </c>
      <c r="AS83" s="251">
        <v>0</v>
      </c>
      <c r="AT83" s="251">
        <v>0</v>
      </c>
      <c r="AU83" s="251">
        <v>0</v>
      </c>
      <c r="AV83" s="251">
        <v>0</v>
      </c>
      <c r="AW83" s="251">
        <v>0</v>
      </c>
      <c r="AX83" s="251">
        <v>0</v>
      </c>
      <c r="AY83" s="251">
        <v>0</v>
      </c>
      <c r="AZ83" s="251">
        <v>0</v>
      </c>
      <c r="BA83" s="251">
        <v>0</v>
      </c>
      <c r="BB83" s="251">
        <v>0</v>
      </c>
      <c r="BC83" s="251">
        <v>0</v>
      </c>
      <c r="BD83" s="251">
        <v>0</v>
      </c>
      <c r="BE83" s="251">
        <v>0</v>
      </c>
      <c r="BF83" s="272" t="e">
        <f t="shared" si="3"/>
        <v>#DIV/0!</v>
      </c>
    </row>
    <row r="84" spans="1:60">
      <c r="A84" s="245" t="s">
        <v>18</v>
      </c>
      <c r="B84" s="251">
        <v>0</v>
      </c>
      <c r="C84" s="251">
        <v>0</v>
      </c>
      <c r="D84" s="251">
        <v>0</v>
      </c>
      <c r="E84" s="251">
        <v>0</v>
      </c>
      <c r="F84" s="251">
        <v>0</v>
      </c>
      <c r="G84" s="251">
        <v>0</v>
      </c>
      <c r="H84" s="251">
        <v>0</v>
      </c>
      <c r="I84" s="251">
        <v>0</v>
      </c>
      <c r="J84" s="251">
        <v>0</v>
      </c>
      <c r="K84" s="251">
        <v>0</v>
      </c>
      <c r="L84" s="251">
        <v>0</v>
      </c>
      <c r="M84" s="251">
        <v>0</v>
      </c>
      <c r="N84" s="251">
        <v>0</v>
      </c>
      <c r="O84" s="251">
        <v>0</v>
      </c>
      <c r="P84" s="251">
        <v>0</v>
      </c>
      <c r="Q84" s="251">
        <v>0</v>
      </c>
      <c r="R84" s="251">
        <v>0</v>
      </c>
      <c r="S84" s="251">
        <v>0</v>
      </c>
      <c r="T84" s="251">
        <v>0</v>
      </c>
      <c r="U84" s="251">
        <v>0</v>
      </c>
      <c r="V84" s="251">
        <v>0</v>
      </c>
      <c r="W84" s="251">
        <v>0</v>
      </c>
      <c r="X84" s="251">
        <v>0</v>
      </c>
      <c r="Y84" s="251">
        <v>0</v>
      </c>
      <c r="Z84" s="251">
        <v>0</v>
      </c>
      <c r="AA84" s="251">
        <v>0</v>
      </c>
      <c r="AB84" s="251">
        <v>0</v>
      </c>
      <c r="AC84" s="251">
        <v>0</v>
      </c>
      <c r="AD84" s="251">
        <v>0</v>
      </c>
      <c r="AE84" s="251">
        <v>0</v>
      </c>
      <c r="AF84" s="251">
        <v>0</v>
      </c>
      <c r="AG84" s="251">
        <v>0</v>
      </c>
      <c r="AH84" s="251">
        <v>0</v>
      </c>
      <c r="AI84" s="251">
        <v>0</v>
      </c>
      <c r="AJ84" s="251">
        <v>0</v>
      </c>
      <c r="AK84" s="251">
        <v>0</v>
      </c>
      <c r="AL84" s="251">
        <v>0</v>
      </c>
      <c r="AM84" s="251">
        <v>0</v>
      </c>
      <c r="AN84" s="251">
        <v>0</v>
      </c>
      <c r="AO84" s="251">
        <v>0</v>
      </c>
      <c r="AP84" s="251">
        <v>0</v>
      </c>
      <c r="AQ84" s="251">
        <v>0</v>
      </c>
      <c r="AR84" s="251">
        <v>0</v>
      </c>
      <c r="AS84" s="251">
        <v>0</v>
      </c>
      <c r="AT84" s="251">
        <v>0</v>
      </c>
      <c r="AU84" s="251">
        <v>0</v>
      </c>
      <c r="AV84" s="251">
        <v>0</v>
      </c>
      <c r="AW84" s="251">
        <v>0</v>
      </c>
      <c r="AX84" s="251">
        <v>0</v>
      </c>
      <c r="AY84" s="251">
        <v>0</v>
      </c>
      <c r="AZ84" s="251">
        <v>0</v>
      </c>
      <c r="BA84" s="251">
        <v>0</v>
      </c>
      <c r="BB84" s="251">
        <v>0</v>
      </c>
      <c r="BC84" s="251">
        <v>0</v>
      </c>
      <c r="BD84" s="251">
        <v>0</v>
      </c>
      <c r="BE84" s="251">
        <v>0</v>
      </c>
      <c r="BF84" s="272" t="e">
        <f t="shared" si="3"/>
        <v>#DIV/0!</v>
      </c>
    </row>
    <row r="85" spans="1:60">
      <c r="A85" s="245" t="s">
        <v>19</v>
      </c>
      <c r="B85" s="251">
        <v>2.4521120000000001</v>
      </c>
      <c r="C85" s="251">
        <v>1.5E-3</v>
      </c>
      <c r="D85" s="251">
        <v>0</v>
      </c>
      <c r="E85" s="251">
        <v>1.304E-3</v>
      </c>
      <c r="F85" s="251">
        <v>2.4549159999999999</v>
      </c>
      <c r="G85" s="251">
        <v>1.08E-3</v>
      </c>
      <c r="H85" s="251">
        <v>1.5E-3</v>
      </c>
      <c r="I85" s="251">
        <v>0</v>
      </c>
      <c r="J85" s="251">
        <v>1.304E-3</v>
      </c>
      <c r="K85" s="251">
        <v>3.8839999999999999E-3</v>
      </c>
      <c r="L85" s="251">
        <v>1.5821315271072401E-3</v>
      </c>
      <c r="M85" s="251">
        <v>8.1000000000000004E-5</v>
      </c>
      <c r="N85" s="251">
        <v>3.803E-3</v>
      </c>
      <c r="O85" s="251">
        <v>2.4510320000000001</v>
      </c>
      <c r="P85" s="251">
        <v>0</v>
      </c>
      <c r="Q85" s="251">
        <v>0</v>
      </c>
      <c r="R85" s="251">
        <v>0</v>
      </c>
      <c r="S85" s="251">
        <v>2.4510320000000001</v>
      </c>
      <c r="T85" s="251">
        <v>0.99841786847289304</v>
      </c>
      <c r="U85" s="251">
        <v>0</v>
      </c>
      <c r="V85" s="251">
        <v>2.4510320000000001</v>
      </c>
      <c r="W85" s="251">
        <v>2.4515319999999998</v>
      </c>
      <c r="X85" s="251">
        <v>0</v>
      </c>
      <c r="Y85" s="251">
        <v>0</v>
      </c>
      <c r="Z85" s="251">
        <v>0</v>
      </c>
      <c r="AA85" s="251">
        <v>2.4515319999999998</v>
      </c>
      <c r="AB85" s="251">
        <v>0</v>
      </c>
      <c r="AC85" s="251">
        <v>0</v>
      </c>
      <c r="AD85" s="251">
        <v>0</v>
      </c>
      <c r="AE85" s="251">
        <v>0</v>
      </c>
      <c r="AF85" s="251">
        <v>0</v>
      </c>
      <c r="AG85" s="251">
        <v>0</v>
      </c>
      <c r="AH85" s="251">
        <v>1.5E-3</v>
      </c>
      <c r="AI85" s="251">
        <v>0</v>
      </c>
      <c r="AJ85" s="251">
        <v>0</v>
      </c>
      <c r="AK85" s="251">
        <v>1.5E-3</v>
      </c>
      <c r="AL85" s="251">
        <v>5.8E-4</v>
      </c>
      <c r="AM85" s="251">
        <v>0</v>
      </c>
      <c r="AN85" s="251">
        <v>0</v>
      </c>
      <c r="AO85" s="251">
        <v>1.304E-3</v>
      </c>
      <c r="AP85" s="251">
        <v>1.884E-3</v>
      </c>
      <c r="AQ85" s="251">
        <v>0</v>
      </c>
      <c r="AR85" s="251">
        <v>0</v>
      </c>
      <c r="AS85" s="251">
        <v>0</v>
      </c>
      <c r="AT85" s="251">
        <v>0</v>
      </c>
      <c r="AU85" s="251">
        <v>0</v>
      </c>
      <c r="AV85" s="251">
        <v>0</v>
      </c>
      <c r="AW85" s="251">
        <v>0</v>
      </c>
      <c r="AX85" s="251">
        <v>0</v>
      </c>
      <c r="AY85" s="251">
        <v>0</v>
      </c>
      <c r="AZ85" s="251">
        <v>0</v>
      </c>
      <c r="BA85" s="251">
        <v>0</v>
      </c>
      <c r="BB85" s="251">
        <v>0</v>
      </c>
      <c r="BC85" s="251">
        <v>0</v>
      </c>
      <c r="BD85" s="251">
        <v>0</v>
      </c>
      <c r="BE85" s="251">
        <v>0</v>
      </c>
      <c r="BF85" s="272">
        <f t="shared" si="3"/>
        <v>0</v>
      </c>
    </row>
    <row r="86" spans="1:60">
      <c r="A86" s="245" t="s">
        <v>20</v>
      </c>
      <c r="B86" s="251">
        <v>0</v>
      </c>
      <c r="C86" s="251">
        <v>0</v>
      </c>
      <c r="D86" s="251">
        <v>0</v>
      </c>
      <c r="E86" s="251">
        <v>0</v>
      </c>
      <c r="F86" s="251">
        <v>0</v>
      </c>
      <c r="G86" s="251">
        <v>0</v>
      </c>
      <c r="H86" s="251">
        <v>0</v>
      </c>
      <c r="I86" s="251">
        <v>0</v>
      </c>
      <c r="J86" s="251">
        <v>0</v>
      </c>
      <c r="K86" s="251">
        <v>0</v>
      </c>
      <c r="L86" s="251">
        <v>0</v>
      </c>
      <c r="M86" s="251">
        <v>0</v>
      </c>
      <c r="N86" s="251">
        <v>0</v>
      </c>
      <c r="O86" s="251">
        <v>0</v>
      </c>
      <c r="P86" s="251">
        <v>0</v>
      </c>
      <c r="Q86" s="251">
        <v>0</v>
      </c>
      <c r="R86" s="251">
        <v>0</v>
      </c>
      <c r="S86" s="251">
        <v>0</v>
      </c>
      <c r="T86" s="251">
        <v>0</v>
      </c>
      <c r="U86" s="251">
        <v>0</v>
      </c>
      <c r="V86" s="251">
        <v>0</v>
      </c>
      <c r="W86" s="251">
        <v>0</v>
      </c>
      <c r="X86" s="251">
        <v>0</v>
      </c>
      <c r="Y86" s="251">
        <v>0</v>
      </c>
      <c r="Z86" s="251">
        <v>0</v>
      </c>
      <c r="AA86" s="251">
        <v>0</v>
      </c>
      <c r="AB86" s="251">
        <v>0</v>
      </c>
      <c r="AC86" s="251">
        <v>0</v>
      </c>
      <c r="AD86" s="251">
        <v>0</v>
      </c>
      <c r="AE86" s="251">
        <v>0</v>
      </c>
      <c r="AF86" s="251">
        <v>0</v>
      </c>
      <c r="AG86" s="251">
        <v>0</v>
      </c>
      <c r="AH86" s="251">
        <v>0</v>
      </c>
      <c r="AI86" s="251">
        <v>0</v>
      </c>
      <c r="AJ86" s="251">
        <v>0</v>
      </c>
      <c r="AK86" s="251">
        <v>0</v>
      </c>
      <c r="AL86" s="251">
        <v>0</v>
      </c>
      <c r="AM86" s="251">
        <v>0</v>
      </c>
      <c r="AN86" s="251">
        <v>0</v>
      </c>
      <c r="AO86" s="251">
        <v>0</v>
      </c>
      <c r="AP86" s="251">
        <v>0</v>
      </c>
      <c r="AQ86" s="251">
        <v>0</v>
      </c>
      <c r="AR86" s="251">
        <v>0</v>
      </c>
      <c r="AS86" s="251">
        <v>0</v>
      </c>
      <c r="AT86" s="251">
        <v>0</v>
      </c>
      <c r="AU86" s="251">
        <v>0</v>
      </c>
      <c r="AV86" s="251">
        <v>0</v>
      </c>
      <c r="AW86" s="251">
        <v>0</v>
      </c>
      <c r="AX86" s="251">
        <v>0</v>
      </c>
      <c r="AY86" s="251">
        <v>0</v>
      </c>
      <c r="AZ86" s="251">
        <v>0</v>
      </c>
      <c r="BA86" s="251">
        <v>0</v>
      </c>
      <c r="BB86" s="251">
        <v>0</v>
      </c>
      <c r="BC86" s="251">
        <v>0</v>
      </c>
      <c r="BD86" s="251">
        <v>0</v>
      </c>
      <c r="BE86" s="251">
        <v>0</v>
      </c>
      <c r="BF86" s="272" t="e">
        <f>BE86/F86</f>
        <v>#DIV/0!</v>
      </c>
    </row>
    <row r="87" spans="1:60">
      <c r="A87" s="245" t="s">
        <v>21</v>
      </c>
      <c r="B87" s="251">
        <v>78.779696999999999</v>
      </c>
      <c r="C87" s="251">
        <v>8.4026000000000003E-2</v>
      </c>
      <c r="D87" s="251">
        <v>3.9405999999999997E-2</v>
      </c>
      <c r="E87" s="251">
        <v>2.4858999999999999E-2</v>
      </c>
      <c r="F87" s="251">
        <v>78.927987999999999</v>
      </c>
      <c r="G87" s="251">
        <v>5.2635000000000001E-2</v>
      </c>
      <c r="H87" s="251">
        <v>8.4026000000000003E-2</v>
      </c>
      <c r="I87" s="251">
        <v>3.9405999999999997E-2</v>
      </c>
      <c r="J87" s="251">
        <v>2.4858999999999999E-2</v>
      </c>
      <c r="K87" s="251">
        <v>0.20092599999999999</v>
      </c>
      <c r="L87" s="251">
        <v>2.5456875956346402E-3</v>
      </c>
      <c r="M87" s="251">
        <v>0.132885</v>
      </c>
      <c r="N87" s="251">
        <v>6.8041000000000004E-2</v>
      </c>
      <c r="O87" s="251">
        <v>78.727062000000004</v>
      </c>
      <c r="P87" s="251">
        <v>0</v>
      </c>
      <c r="Q87" s="251">
        <v>0</v>
      </c>
      <c r="R87" s="251">
        <v>0</v>
      </c>
      <c r="S87" s="251">
        <v>78.727062000000004</v>
      </c>
      <c r="T87" s="251">
        <v>0.997454312404365</v>
      </c>
      <c r="U87" s="251">
        <v>0</v>
      </c>
      <c r="V87" s="251">
        <v>78.727062000000004</v>
      </c>
      <c r="W87" s="251">
        <v>78.760541000000003</v>
      </c>
      <c r="X87" s="251">
        <v>1E-3</v>
      </c>
      <c r="Y87" s="251">
        <v>0</v>
      </c>
      <c r="Z87" s="251">
        <v>0</v>
      </c>
      <c r="AA87" s="251">
        <v>78.761540999999994</v>
      </c>
      <c r="AB87" s="251">
        <v>1.8672000000000001E-2</v>
      </c>
      <c r="AC87" s="251">
        <v>0</v>
      </c>
      <c r="AD87" s="251">
        <v>0</v>
      </c>
      <c r="AE87" s="251">
        <v>0</v>
      </c>
      <c r="AF87" s="251">
        <v>1.8672000000000001E-2</v>
      </c>
      <c r="AG87" s="251">
        <v>0</v>
      </c>
      <c r="AH87" s="251">
        <v>8.2991999999999996E-2</v>
      </c>
      <c r="AI87" s="251">
        <v>3.2253999999999998E-2</v>
      </c>
      <c r="AJ87" s="251">
        <v>0</v>
      </c>
      <c r="AK87" s="251">
        <v>0.115246</v>
      </c>
      <c r="AL87" s="251">
        <v>4.84E-4</v>
      </c>
      <c r="AM87" s="251">
        <v>3.4E-5</v>
      </c>
      <c r="AN87" s="251">
        <v>7.1520000000000004E-3</v>
      </c>
      <c r="AO87" s="251">
        <v>2.4858999999999999E-2</v>
      </c>
      <c r="AP87" s="251">
        <v>3.2529000000000002E-2</v>
      </c>
      <c r="AQ87" s="251">
        <v>0</v>
      </c>
      <c r="AR87" s="251">
        <v>0</v>
      </c>
      <c r="AS87" s="251">
        <v>0</v>
      </c>
      <c r="AT87" s="251">
        <v>0</v>
      </c>
      <c r="AU87" s="251">
        <v>0</v>
      </c>
      <c r="AV87" s="251">
        <v>0</v>
      </c>
      <c r="AW87" s="251">
        <v>0</v>
      </c>
      <c r="AX87" s="251">
        <v>0</v>
      </c>
      <c r="AY87" s="251">
        <v>0</v>
      </c>
      <c r="AZ87" s="251">
        <v>0</v>
      </c>
      <c r="BA87" s="251">
        <v>0</v>
      </c>
      <c r="BB87" s="251">
        <v>0</v>
      </c>
      <c r="BC87" s="251">
        <v>0</v>
      </c>
      <c r="BD87" s="251">
        <v>0</v>
      </c>
      <c r="BE87" s="251">
        <v>0</v>
      </c>
      <c r="BF87" s="272">
        <f t="shared" ref="BF87:BF94" si="4">BE87/F87</f>
        <v>0</v>
      </c>
    </row>
    <row r="88" spans="1:60">
      <c r="A88" s="245" t="s">
        <v>22</v>
      </c>
      <c r="B88" s="251">
        <v>0.29797000000000001</v>
      </c>
      <c r="C88" s="251">
        <v>0.24531700000000001</v>
      </c>
      <c r="D88" s="251">
        <v>0.16070499999999999</v>
      </c>
      <c r="E88" s="251">
        <v>2.6100000000000002E-2</v>
      </c>
      <c r="F88" s="251">
        <v>0.73009199999999996</v>
      </c>
      <c r="G88" s="251">
        <v>9.4023999999999996E-2</v>
      </c>
      <c r="H88" s="251">
        <v>0.24531700000000001</v>
      </c>
      <c r="I88" s="251">
        <v>0.16070499999999999</v>
      </c>
      <c r="J88" s="251">
        <v>2.6100000000000002E-2</v>
      </c>
      <c r="K88" s="251">
        <v>0.526146</v>
      </c>
      <c r="L88" s="251">
        <v>0.72065712266399296</v>
      </c>
      <c r="M88" s="251">
        <v>0.166605</v>
      </c>
      <c r="N88" s="251">
        <v>0.359541</v>
      </c>
      <c r="O88" s="251">
        <v>0.20394599999999999</v>
      </c>
      <c r="P88" s="251">
        <v>0</v>
      </c>
      <c r="Q88" s="251">
        <v>0</v>
      </c>
      <c r="R88" s="251">
        <v>0</v>
      </c>
      <c r="S88" s="251">
        <v>0.20394599999999999</v>
      </c>
      <c r="T88" s="251">
        <v>0.27934287733600699</v>
      </c>
      <c r="U88" s="251">
        <v>0</v>
      </c>
      <c r="V88" s="251">
        <v>0.20394599999999999</v>
      </c>
      <c r="W88" s="251">
        <v>0.23685100000000001</v>
      </c>
      <c r="X88" s="251">
        <v>4.4992999999999998E-2</v>
      </c>
      <c r="Y88" s="251">
        <v>0</v>
      </c>
      <c r="Z88" s="251">
        <v>0</v>
      </c>
      <c r="AA88" s="251">
        <v>0.28184399999999998</v>
      </c>
      <c r="AB88" s="251">
        <v>6.1119E-2</v>
      </c>
      <c r="AC88" s="251">
        <v>4.1986000000000002E-2</v>
      </c>
      <c r="AD88" s="251">
        <v>0</v>
      </c>
      <c r="AE88" s="251">
        <v>0</v>
      </c>
      <c r="AF88" s="251">
        <v>0.103105</v>
      </c>
      <c r="AG88" s="251">
        <v>0</v>
      </c>
      <c r="AH88" s="251">
        <v>0.139433</v>
      </c>
      <c r="AI88" s="251">
        <v>9.5700999999999994E-2</v>
      </c>
      <c r="AJ88" s="251">
        <v>2.3599999999999999E-2</v>
      </c>
      <c r="AK88" s="251">
        <v>0.25873400000000002</v>
      </c>
      <c r="AL88" s="251">
        <v>0</v>
      </c>
      <c r="AM88" s="251">
        <v>1.3082E-2</v>
      </c>
      <c r="AN88" s="251">
        <v>2.6304000000000001E-2</v>
      </c>
      <c r="AO88" s="251">
        <v>2.5000000000000001E-3</v>
      </c>
      <c r="AP88" s="251">
        <v>4.1886E-2</v>
      </c>
      <c r="AQ88" s="251">
        <v>0</v>
      </c>
      <c r="AR88" s="251">
        <v>0</v>
      </c>
      <c r="AS88" s="251">
        <v>0</v>
      </c>
      <c r="AT88" s="251">
        <v>0</v>
      </c>
      <c r="AU88" s="251">
        <v>0</v>
      </c>
      <c r="AV88" s="251">
        <v>0</v>
      </c>
      <c r="AW88" s="251">
        <v>0</v>
      </c>
      <c r="AX88" s="251">
        <v>0</v>
      </c>
      <c r="AY88" s="251">
        <v>0</v>
      </c>
      <c r="AZ88" s="251">
        <v>0</v>
      </c>
      <c r="BA88" s="251">
        <v>0</v>
      </c>
      <c r="BB88" s="251">
        <v>0</v>
      </c>
      <c r="BC88" s="251">
        <v>0</v>
      </c>
      <c r="BD88" s="251">
        <v>0</v>
      </c>
      <c r="BE88" s="251">
        <v>0</v>
      </c>
      <c r="BF88" s="272">
        <f t="shared" si="4"/>
        <v>0</v>
      </c>
    </row>
    <row r="89" spans="1:60">
      <c r="A89" s="245" t="s">
        <v>23</v>
      </c>
      <c r="B89" s="251">
        <v>0</v>
      </c>
      <c r="C89" s="251">
        <v>0</v>
      </c>
      <c r="D89" s="251">
        <v>0</v>
      </c>
      <c r="E89" s="251">
        <v>0</v>
      </c>
      <c r="F89" s="251">
        <v>0</v>
      </c>
      <c r="G89" s="251">
        <v>0</v>
      </c>
      <c r="H89" s="251">
        <v>0</v>
      </c>
      <c r="I89" s="251">
        <v>0</v>
      </c>
      <c r="J89" s="251">
        <v>0</v>
      </c>
      <c r="K89" s="251">
        <v>0</v>
      </c>
      <c r="L89" s="251">
        <v>0</v>
      </c>
      <c r="M89" s="251">
        <v>0</v>
      </c>
      <c r="N89" s="251">
        <v>0</v>
      </c>
      <c r="O89" s="251">
        <v>0</v>
      </c>
      <c r="P89" s="251">
        <v>0</v>
      </c>
      <c r="Q89" s="251">
        <v>0</v>
      </c>
      <c r="R89" s="251">
        <v>0</v>
      </c>
      <c r="S89" s="251">
        <v>0</v>
      </c>
      <c r="T89" s="251">
        <v>0</v>
      </c>
      <c r="U89" s="251">
        <v>0</v>
      </c>
      <c r="V89" s="251">
        <v>0</v>
      </c>
      <c r="W89" s="251">
        <v>0</v>
      </c>
      <c r="X89" s="251">
        <v>0</v>
      </c>
      <c r="Y89" s="251">
        <v>0</v>
      </c>
      <c r="Z89" s="251">
        <v>0</v>
      </c>
      <c r="AA89" s="251">
        <v>0</v>
      </c>
      <c r="AB89" s="251">
        <v>0</v>
      </c>
      <c r="AC89" s="251">
        <v>0</v>
      </c>
      <c r="AD89" s="251">
        <v>0</v>
      </c>
      <c r="AE89" s="251">
        <v>0</v>
      </c>
      <c r="AF89" s="251">
        <v>0</v>
      </c>
      <c r="AG89" s="251">
        <v>0</v>
      </c>
      <c r="AH89" s="251">
        <v>0</v>
      </c>
      <c r="AI89" s="251">
        <v>0</v>
      </c>
      <c r="AJ89" s="251">
        <v>0</v>
      </c>
      <c r="AK89" s="251">
        <v>0</v>
      </c>
      <c r="AL89" s="251">
        <v>0</v>
      </c>
      <c r="AM89" s="251">
        <v>0</v>
      </c>
      <c r="AN89" s="251">
        <v>0</v>
      </c>
      <c r="AO89" s="251">
        <v>0</v>
      </c>
      <c r="AP89" s="251">
        <v>0</v>
      </c>
      <c r="AQ89" s="251">
        <v>0</v>
      </c>
      <c r="AR89" s="251">
        <v>0</v>
      </c>
      <c r="AS89" s="251">
        <v>0</v>
      </c>
      <c r="AT89" s="251">
        <v>0</v>
      </c>
      <c r="AU89" s="251">
        <v>0</v>
      </c>
      <c r="AV89" s="251">
        <v>0</v>
      </c>
      <c r="AW89" s="251">
        <v>0</v>
      </c>
      <c r="AX89" s="251">
        <v>0</v>
      </c>
      <c r="AY89" s="251">
        <v>0</v>
      </c>
      <c r="AZ89" s="251">
        <v>0</v>
      </c>
      <c r="BA89" s="251">
        <v>0</v>
      </c>
      <c r="BB89" s="251">
        <v>0</v>
      </c>
      <c r="BC89" s="251">
        <v>0</v>
      </c>
      <c r="BD89" s="251">
        <v>0</v>
      </c>
      <c r="BE89" s="251">
        <v>0</v>
      </c>
      <c r="BF89" s="272" t="e">
        <f t="shared" si="4"/>
        <v>#DIV/0!</v>
      </c>
    </row>
    <row r="90" spans="1:60">
      <c r="A90" s="245" t="s">
        <v>24</v>
      </c>
      <c r="B90" s="251">
        <v>0</v>
      </c>
      <c r="C90" s="251">
        <v>0</v>
      </c>
      <c r="D90" s="251">
        <v>0</v>
      </c>
      <c r="E90" s="251">
        <v>0</v>
      </c>
      <c r="F90" s="251">
        <v>0</v>
      </c>
      <c r="G90" s="251">
        <v>0</v>
      </c>
      <c r="H90" s="251">
        <v>0</v>
      </c>
      <c r="I90" s="251">
        <v>0</v>
      </c>
      <c r="J90" s="251">
        <v>0</v>
      </c>
      <c r="K90" s="251">
        <v>0</v>
      </c>
      <c r="L90" s="251">
        <v>0</v>
      </c>
      <c r="M90" s="251">
        <v>0</v>
      </c>
      <c r="N90" s="251">
        <v>0</v>
      </c>
      <c r="O90" s="251">
        <v>0</v>
      </c>
      <c r="P90" s="251">
        <v>0</v>
      </c>
      <c r="Q90" s="251">
        <v>0</v>
      </c>
      <c r="R90" s="251">
        <v>0</v>
      </c>
      <c r="S90" s="251">
        <v>0</v>
      </c>
      <c r="T90" s="251">
        <v>0</v>
      </c>
      <c r="U90" s="251">
        <v>0</v>
      </c>
      <c r="V90" s="251">
        <v>0</v>
      </c>
      <c r="W90" s="251">
        <v>0</v>
      </c>
      <c r="X90" s="251">
        <v>0</v>
      </c>
      <c r="Y90" s="251">
        <v>0</v>
      </c>
      <c r="Z90" s="251">
        <v>0</v>
      </c>
      <c r="AA90" s="251">
        <v>0</v>
      </c>
      <c r="AB90" s="251">
        <v>0</v>
      </c>
      <c r="AC90" s="251">
        <v>0</v>
      </c>
      <c r="AD90" s="251">
        <v>0</v>
      </c>
      <c r="AE90" s="251">
        <v>0</v>
      </c>
      <c r="AF90" s="251">
        <v>0</v>
      </c>
      <c r="AG90" s="251">
        <v>0</v>
      </c>
      <c r="AH90" s="251">
        <v>0</v>
      </c>
      <c r="AI90" s="251">
        <v>0</v>
      </c>
      <c r="AJ90" s="251">
        <v>0</v>
      </c>
      <c r="AK90" s="251">
        <v>0</v>
      </c>
      <c r="AL90" s="251">
        <v>0</v>
      </c>
      <c r="AM90" s="251">
        <v>0</v>
      </c>
      <c r="AN90" s="251">
        <v>0</v>
      </c>
      <c r="AO90" s="251">
        <v>0</v>
      </c>
      <c r="AP90" s="251">
        <v>0</v>
      </c>
      <c r="AQ90" s="251">
        <v>0</v>
      </c>
      <c r="AR90" s="251">
        <v>0</v>
      </c>
      <c r="AS90" s="251">
        <v>0</v>
      </c>
      <c r="AT90" s="251">
        <v>0</v>
      </c>
      <c r="AU90" s="251">
        <v>0</v>
      </c>
      <c r="AV90" s="251">
        <v>0</v>
      </c>
      <c r="AW90" s="251">
        <v>0</v>
      </c>
      <c r="AX90" s="251">
        <v>0</v>
      </c>
      <c r="AY90" s="251">
        <v>0</v>
      </c>
      <c r="AZ90" s="251">
        <v>0</v>
      </c>
      <c r="BA90" s="251">
        <v>0</v>
      </c>
      <c r="BB90" s="251">
        <v>0</v>
      </c>
      <c r="BC90" s="251">
        <v>0</v>
      </c>
      <c r="BD90" s="251">
        <v>0</v>
      </c>
      <c r="BE90" s="251">
        <v>0</v>
      </c>
      <c r="BF90" s="272" t="e">
        <f t="shared" si="4"/>
        <v>#DIV/0!</v>
      </c>
    </row>
    <row r="91" spans="1:60">
      <c r="A91" s="245" t="s">
        <v>70</v>
      </c>
      <c r="B91" s="251">
        <v>0</v>
      </c>
      <c r="C91" s="251">
        <v>0</v>
      </c>
      <c r="D91" s="251">
        <v>0</v>
      </c>
      <c r="E91" s="251">
        <v>0</v>
      </c>
      <c r="F91" s="251">
        <v>0</v>
      </c>
      <c r="G91" s="251">
        <v>0</v>
      </c>
      <c r="H91" s="251">
        <v>0</v>
      </c>
      <c r="I91" s="251">
        <v>0</v>
      </c>
      <c r="J91" s="251">
        <v>0</v>
      </c>
      <c r="K91" s="251">
        <v>0</v>
      </c>
      <c r="L91" s="251">
        <v>0</v>
      </c>
      <c r="M91" s="251">
        <v>0</v>
      </c>
      <c r="N91" s="251">
        <v>0</v>
      </c>
      <c r="O91" s="251">
        <v>0</v>
      </c>
      <c r="P91" s="251">
        <v>0</v>
      </c>
      <c r="Q91" s="251">
        <v>0</v>
      </c>
      <c r="R91" s="251">
        <v>0</v>
      </c>
      <c r="S91" s="251">
        <v>0</v>
      </c>
      <c r="T91" s="251">
        <v>0</v>
      </c>
      <c r="U91" s="251">
        <v>0</v>
      </c>
      <c r="V91" s="251">
        <v>0</v>
      </c>
      <c r="W91" s="251">
        <v>0</v>
      </c>
      <c r="X91" s="251">
        <v>0</v>
      </c>
      <c r="Y91" s="251">
        <v>0</v>
      </c>
      <c r="Z91" s="251">
        <v>0</v>
      </c>
      <c r="AA91" s="251">
        <v>0</v>
      </c>
      <c r="AB91" s="251">
        <v>0</v>
      </c>
      <c r="AC91" s="251">
        <v>0</v>
      </c>
      <c r="AD91" s="251">
        <v>0</v>
      </c>
      <c r="AE91" s="251">
        <v>0</v>
      </c>
      <c r="AF91" s="251">
        <v>0</v>
      </c>
      <c r="AG91" s="251">
        <v>0</v>
      </c>
      <c r="AH91" s="251">
        <v>0</v>
      </c>
      <c r="AI91" s="251">
        <v>0</v>
      </c>
      <c r="AJ91" s="251">
        <v>0</v>
      </c>
      <c r="AK91" s="251">
        <v>0</v>
      </c>
      <c r="AL91" s="251">
        <v>0</v>
      </c>
      <c r="AM91" s="251">
        <v>0</v>
      </c>
      <c r="AN91" s="251">
        <v>0</v>
      </c>
      <c r="AO91" s="251">
        <v>0</v>
      </c>
      <c r="AP91" s="251">
        <v>0</v>
      </c>
      <c r="AQ91" s="251">
        <v>0</v>
      </c>
      <c r="AR91" s="251">
        <v>0</v>
      </c>
      <c r="AS91" s="251">
        <v>0</v>
      </c>
      <c r="AT91" s="251">
        <v>0</v>
      </c>
      <c r="AU91" s="251">
        <v>0</v>
      </c>
      <c r="AV91" s="251">
        <v>0</v>
      </c>
      <c r="AW91" s="251">
        <v>0</v>
      </c>
      <c r="AX91" s="251">
        <v>0</v>
      </c>
      <c r="AY91" s="251">
        <v>0</v>
      </c>
      <c r="AZ91" s="251">
        <v>0</v>
      </c>
      <c r="BA91" s="251">
        <v>0</v>
      </c>
      <c r="BB91" s="251">
        <v>0</v>
      </c>
      <c r="BC91" s="251">
        <v>0</v>
      </c>
      <c r="BD91" s="251">
        <v>0</v>
      </c>
      <c r="BE91" s="251">
        <v>0</v>
      </c>
      <c r="BF91" s="272" t="e">
        <f t="shared" si="4"/>
        <v>#DIV/0!</v>
      </c>
    </row>
    <row r="92" spans="1:60">
      <c r="A92" s="245" t="s">
        <v>136</v>
      </c>
      <c r="B92" s="251">
        <v>0</v>
      </c>
      <c r="C92" s="251">
        <v>0</v>
      </c>
      <c r="D92" s="251">
        <v>0</v>
      </c>
      <c r="E92" s="251">
        <v>0</v>
      </c>
      <c r="F92" s="251">
        <v>0</v>
      </c>
      <c r="G92" s="251">
        <v>0</v>
      </c>
      <c r="H92" s="251">
        <v>0</v>
      </c>
      <c r="I92" s="251">
        <v>0</v>
      </c>
      <c r="J92" s="251">
        <v>0</v>
      </c>
      <c r="K92" s="251">
        <v>0</v>
      </c>
      <c r="L92" s="251">
        <v>0</v>
      </c>
      <c r="M92" s="251">
        <v>0</v>
      </c>
      <c r="N92" s="251">
        <v>0</v>
      </c>
      <c r="O92" s="251">
        <v>0</v>
      </c>
      <c r="P92" s="251">
        <v>0</v>
      </c>
      <c r="Q92" s="251">
        <v>0</v>
      </c>
      <c r="R92" s="251">
        <v>0</v>
      </c>
      <c r="S92" s="251">
        <v>0</v>
      </c>
      <c r="T92" s="251">
        <v>0</v>
      </c>
      <c r="U92" s="251">
        <v>0</v>
      </c>
      <c r="V92" s="251">
        <v>0</v>
      </c>
      <c r="W92" s="251">
        <v>0</v>
      </c>
      <c r="X92" s="251">
        <v>0</v>
      </c>
      <c r="Y92" s="251">
        <v>0</v>
      </c>
      <c r="Z92" s="251">
        <v>0</v>
      </c>
      <c r="AA92" s="251">
        <v>0</v>
      </c>
      <c r="AB92" s="251">
        <v>0</v>
      </c>
      <c r="AC92" s="251">
        <v>0</v>
      </c>
      <c r="AD92" s="251">
        <v>0</v>
      </c>
      <c r="AE92" s="251">
        <v>0</v>
      </c>
      <c r="AF92" s="251">
        <v>0</v>
      </c>
      <c r="AG92" s="251">
        <v>0</v>
      </c>
      <c r="AH92" s="251">
        <v>0</v>
      </c>
      <c r="AI92" s="251">
        <v>0</v>
      </c>
      <c r="AJ92" s="251">
        <v>0</v>
      </c>
      <c r="AK92" s="251">
        <v>0</v>
      </c>
      <c r="AL92" s="251">
        <v>0</v>
      </c>
      <c r="AM92" s="251">
        <v>0</v>
      </c>
      <c r="AN92" s="251">
        <v>0</v>
      </c>
      <c r="AO92" s="251">
        <v>0</v>
      </c>
      <c r="AP92" s="251">
        <v>0</v>
      </c>
      <c r="AQ92" s="251">
        <v>0</v>
      </c>
      <c r="AR92" s="251">
        <v>0</v>
      </c>
      <c r="AS92" s="251">
        <v>0</v>
      </c>
      <c r="AT92" s="251">
        <v>0</v>
      </c>
      <c r="AU92" s="251">
        <v>0</v>
      </c>
      <c r="AV92" s="251">
        <v>0</v>
      </c>
      <c r="AW92" s="251">
        <v>0</v>
      </c>
      <c r="AX92" s="251">
        <v>0</v>
      </c>
      <c r="AY92" s="251">
        <v>0</v>
      </c>
      <c r="AZ92" s="251">
        <v>0</v>
      </c>
      <c r="BA92" s="251">
        <v>0</v>
      </c>
      <c r="BB92" s="251">
        <v>0</v>
      </c>
      <c r="BC92" s="251">
        <v>0</v>
      </c>
      <c r="BD92" s="251">
        <v>0</v>
      </c>
      <c r="BE92" s="251">
        <v>0</v>
      </c>
      <c r="BF92" s="272" t="e">
        <f t="shared" si="4"/>
        <v>#DIV/0!</v>
      </c>
    </row>
    <row r="93" spans="1:60">
      <c r="A93" s="245" t="s">
        <v>291</v>
      </c>
      <c r="B93" s="251">
        <v>51.257674999999999</v>
      </c>
      <c r="C93" s="251">
        <v>29.454311000000001</v>
      </c>
      <c r="D93" s="251">
        <v>60.45</v>
      </c>
      <c r="E93" s="251">
        <v>0</v>
      </c>
      <c r="F93" s="251">
        <v>141.16198600000001</v>
      </c>
      <c r="G93" s="251">
        <v>51.257674999999999</v>
      </c>
      <c r="H93" s="251">
        <v>29.454311000000001</v>
      </c>
      <c r="I93" s="251">
        <v>60.45</v>
      </c>
      <c r="J93" s="251">
        <v>0</v>
      </c>
      <c r="K93" s="251">
        <v>141.16198600000001</v>
      </c>
      <c r="L93" s="251">
        <v>1</v>
      </c>
      <c r="M93" s="251">
        <v>0</v>
      </c>
      <c r="N93" s="251">
        <v>141.16198600000001</v>
      </c>
      <c r="O93" s="251">
        <v>0</v>
      </c>
      <c r="P93" s="251">
        <v>0</v>
      </c>
      <c r="Q93" s="251">
        <v>0</v>
      </c>
      <c r="R93" s="251">
        <v>0</v>
      </c>
      <c r="S93" s="251">
        <v>0</v>
      </c>
      <c r="T93" s="251">
        <v>0</v>
      </c>
      <c r="U93" s="251">
        <v>0</v>
      </c>
      <c r="V93" s="251">
        <v>0</v>
      </c>
      <c r="W93" s="251">
        <v>51.257674999999999</v>
      </c>
      <c r="X93" s="251">
        <v>29.454311000000001</v>
      </c>
      <c r="Y93" s="251">
        <v>60.45</v>
      </c>
      <c r="Z93" s="251">
        <v>0</v>
      </c>
      <c r="AA93" s="251">
        <v>141.16198600000001</v>
      </c>
      <c r="AB93" s="251">
        <v>0</v>
      </c>
      <c r="AC93" s="251">
        <v>0</v>
      </c>
      <c r="AD93" s="251">
        <v>0</v>
      </c>
      <c r="AE93" s="251">
        <v>0</v>
      </c>
      <c r="AF93" s="251">
        <v>0</v>
      </c>
      <c r="AG93" s="251">
        <v>0</v>
      </c>
      <c r="AH93" s="251">
        <v>0</v>
      </c>
      <c r="AI93" s="251">
        <v>0</v>
      </c>
      <c r="AJ93" s="251">
        <v>0</v>
      </c>
      <c r="AK93" s="251">
        <v>0</v>
      </c>
      <c r="AL93" s="251">
        <v>0</v>
      </c>
      <c r="AM93" s="251">
        <v>0</v>
      </c>
      <c r="AN93" s="251">
        <v>0</v>
      </c>
      <c r="AO93" s="251">
        <v>0</v>
      </c>
      <c r="AP93" s="251">
        <v>0</v>
      </c>
      <c r="AQ93" s="251">
        <v>0</v>
      </c>
      <c r="AR93" s="251">
        <v>0</v>
      </c>
      <c r="AS93" s="251">
        <v>0</v>
      </c>
      <c r="AT93" s="251">
        <v>0</v>
      </c>
      <c r="AU93" s="251">
        <v>0</v>
      </c>
      <c r="AV93" s="251">
        <v>0</v>
      </c>
      <c r="AW93" s="251">
        <v>0</v>
      </c>
      <c r="AX93" s="251">
        <v>0</v>
      </c>
      <c r="AY93" s="251">
        <v>0</v>
      </c>
      <c r="AZ93" s="251">
        <v>0</v>
      </c>
      <c r="BA93" s="251">
        <v>0</v>
      </c>
      <c r="BB93" s="251">
        <v>0</v>
      </c>
      <c r="BC93" s="251">
        <v>0</v>
      </c>
      <c r="BD93" s="251">
        <v>0</v>
      </c>
      <c r="BE93" s="251">
        <v>0</v>
      </c>
      <c r="BF93" s="272">
        <f t="shared" si="4"/>
        <v>0</v>
      </c>
    </row>
    <row r="94" spans="1:60">
      <c r="A94" s="245" t="s">
        <v>302</v>
      </c>
      <c r="B94" s="251">
        <v>1784.651535</v>
      </c>
      <c r="C94" s="251">
        <v>977.43754999999999</v>
      </c>
      <c r="D94" s="251">
        <v>276.97392100000002</v>
      </c>
      <c r="E94" s="251">
        <v>13.650862</v>
      </c>
      <c r="F94" s="251">
        <v>3052.7138679999998</v>
      </c>
      <c r="G94" s="251">
        <v>1561.2659610000001</v>
      </c>
      <c r="H94" s="251">
        <v>977.43754999999999</v>
      </c>
      <c r="I94" s="251">
        <v>276.97392100000002</v>
      </c>
      <c r="J94" s="251">
        <v>13.650862</v>
      </c>
      <c r="K94" s="251">
        <v>2829.3282939999999</v>
      </c>
      <c r="L94" s="251">
        <v>0.92682393972732502</v>
      </c>
      <c r="M94" s="251">
        <v>9.5524939999999994</v>
      </c>
      <c r="N94" s="251">
        <v>2819.7757999999999</v>
      </c>
      <c r="O94" s="251">
        <v>223.38557399999999</v>
      </c>
      <c r="P94" s="251">
        <v>0</v>
      </c>
      <c r="Q94" s="251">
        <v>0</v>
      </c>
      <c r="R94" s="251">
        <v>0</v>
      </c>
      <c r="S94" s="251">
        <v>223.38557399999999</v>
      </c>
      <c r="T94" s="251">
        <v>7.3176060272675397E-2</v>
      </c>
      <c r="U94" s="251">
        <v>0</v>
      </c>
      <c r="V94" s="251">
        <v>223.38557399999999</v>
      </c>
      <c r="W94" s="251">
        <v>1782.1641050000001</v>
      </c>
      <c r="X94" s="251">
        <v>664.99346100000002</v>
      </c>
      <c r="Y94" s="251">
        <v>250.83732800000001</v>
      </c>
      <c r="Z94" s="251">
        <v>10.655548</v>
      </c>
      <c r="AA94" s="251">
        <v>2708.6504420000001</v>
      </c>
      <c r="AB94" s="251">
        <v>2.4150450000000001</v>
      </c>
      <c r="AC94" s="251">
        <v>16.705964999999999</v>
      </c>
      <c r="AD94" s="251">
        <v>2.1722350000000001</v>
      </c>
      <c r="AE94" s="251">
        <v>0.87456500000000004</v>
      </c>
      <c r="AF94" s="251">
        <v>22.167809999999999</v>
      </c>
      <c r="AG94" s="251">
        <v>6.881E-3</v>
      </c>
      <c r="AH94" s="251">
        <v>1.426067</v>
      </c>
      <c r="AI94" s="251">
        <v>18.351506000000001</v>
      </c>
      <c r="AJ94" s="251">
        <v>0.403783</v>
      </c>
      <c r="AK94" s="251">
        <v>20.188237000000001</v>
      </c>
      <c r="AL94" s="251">
        <v>2.767E-2</v>
      </c>
      <c r="AM94" s="251">
        <v>294.19344100000001</v>
      </c>
      <c r="AN94" s="251">
        <v>4.3301629999999998</v>
      </c>
      <c r="AO94" s="251">
        <v>1.7090620000000001</v>
      </c>
      <c r="AP94" s="251">
        <v>300.260336</v>
      </c>
      <c r="AQ94" s="251">
        <v>0</v>
      </c>
      <c r="AR94" s="251">
        <v>0</v>
      </c>
      <c r="AS94" s="251">
        <v>0</v>
      </c>
      <c r="AT94" s="251">
        <v>0</v>
      </c>
      <c r="AU94" s="251">
        <v>0</v>
      </c>
      <c r="AV94" s="251">
        <v>2.1767000000000002E-2</v>
      </c>
      <c r="AW94" s="251">
        <v>0</v>
      </c>
      <c r="AX94" s="251">
        <v>0</v>
      </c>
      <c r="AY94" s="251">
        <v>5.0000000000000001E-3</v>
      </c>
      <c r="AZ94" s="251">
        <v>2.6766999999999999E-2</v>
      </c>
      <c r="BA94" s="251">
        <v>0</v>
      </c>
      <c r="BB94" s="251">
        <v>0</v>
      </c>
      <c r="BC94" s="251">
        <v>0</v>
      </c>
      <c r="BD94" s="251">
        <v>0</v>
      </c>
      <c r="BE94" s="251">
        <v>0</v>
      </c>
      <c r="BF94" s="272">
        <f t="shared" si="4"/>
        <v>0</v>
      </c>
    </row>
    <row r="95" spans="1:60">
      <c r="B95" s="260"/>
      <c r="C95" s="260"/>
      <c r="D95" s="260"/>
      <c r="E95" s="260"/>
      <c r="F95" s="260"/>
      <c r="G95" s="260"/>
      <c r="H95" s="260"/>
      <c r="I95" s="260"/>
      <c r="J95" s="260"/>
      <c r="K95" s="260"/>
      <c r="L95" s="260"/>
      <c r="M95" s="260"/>
      <c r="N95" s="260"/>
      <c r="O95" s="260"/>
      <c r="P95" s="260"/>
      <c r="Q95" s="260"/>
      <c r="R95" s="260"/>
      <c r="S95" s="260"/>
      <c r="T95" s="260"/>
      <c r="U95" s="260"/>
      <c r="V95" s="260"/>
      <c r="W95" s="260"/>
      <c r="X95" s="260"/>
      <c r="Y95" s="260"/>
      <c r="Z95" s="260"/>
      <c r="AA95" s="260"/>
      <c r="AB95" s="260"/>
      <c r="AC95" s="260"/>
      <c r="AD95" s="260"/>
      <c r="AE95" s="260"/>
      <c r="AF95" s="260"/>
      <c r="AG95" s="260"/>
      <c r="AH95" s="260"/>
      <c r="AI95" s="260"/>
      <c r="AJ95" s="260"/>
      <c r="AK95" s="260"/>
      <c r="AL95" s="260"/>
      <c r="AM95" s="260"/>
      <c r="AN95" s="260"/>
      <c r="AO95" s="260"/>
      <c r="AP95" s="260"/>
      <c r="AQ95" s="260"/>
      <c r="AR95" s="260"/>
      <c r="AS95" s="260"/>
      <c r="AT95" s="260"/>
      <c r="AU95" s="260"/>
      <c r="AV95" s="260"/>
      <c r="AW95" s="260"/>
      <c r="AX95" s="260"/>
      <c r="AY95" s="260"/>
      <c r="AZ95" s="260"/>
      <c r="BA95" s="260"/>
      <c r="BB95" s="260"/>
      <c r="BC95" s="260"/>
      <c r="BD95" s="260"/>
      <c r="BE95" s="260"/>
      <c r="BF95" s="260"/>
      <c r="BG95" s="260"/>
      <c r="BH95" s="260"/>
    </row>
  </sheetData>
  <mergeCells count="42">
    <mergeCell ref="BA73:BF73"/>
    <mergeCell ref="A1:M1"/>
    <mergeCell ref="AG49:AK49"/>
    <mergeCell ref="AL49:AP49"/>
    <mergeCell ref="AQ49:AU49"/>
    <mergeCell ref="AV49:AZ49"/>
    <mergeCell ref="BA49:BF49"/>
    <mergeCell ref="B73:F73"/>
    <mergeCell ref="G73:N73"/>
    <mergeCell ref="O73:V73"/>
    <mergeCell ref="W73:AA73"/>
    <mergeCell ref="AB73:AF73"/>
    <mergeCell ref="AG73:AK73"/>
    <mergeCell ref="AL73:AP73"/>
    <mergeCell ref="AQ73:AU73"/>
    <mergeCell ref="AV73:AZ73"/>
    <mergeCell ref="AG26:AK26"/>
    <mergeCell ref="AL26:AP26"/>
    <mergeCell ref="AQ26:AU26"/>
    <mergeCell ref="AV26:AZ26"/>
    <mergeCell ref="BA26:BF26"/>
    <mergeCell ref="B49:F49"/>
    <mergeCell ref="G49:N49"/>
    <mergeCell ref="O49:V49"/>
    <mergeCell ref="W49:AA49"/>
    <mergeCell ref="AB49:AF49"/>
    <mergeCell ref="AG3:AK3"/>
    <mergeCell ref="AL3:AP3"/>
    <mergeCell ref="AQ3:AU3"/>
    <mergeCell ref="AV3:AZ3"/>
    <mergeCell ref="BA3:BF3"/>
    <mergeCell ref="B26:F26"/>
    <mergeCell ref="G26:N26"/>
    <mergeCell ref="O26:V26"/>
    <mergeCell ref="W26:AA26"/>
    <mergeCell ref="AB26:AF26"/>
    <mergeCell ref="A2:AC2"/>
    <mergeCell ref="B3:F3"/>
    <mergeCell ref="G3:N3"/>
    <mergeCell ref="O3:V3"/>
    <mergeCell ref="W3:AA3"/>
    <mergeCell ref="AB3:AF3"/>
  </mergeCells>
  <phoneticPr fontId="28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M6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T4" sqref="T4"/>
    </sheetView>
  </sheetViews>
  <sheetFormatPr defaultRowHeight="14.25"/>
  <cols>
    <col min="1" max="1" width="12.140625" style="35" customWidth="1"/>
    <col min="2" max="2" width="6.42578125" style="35" customWidth="1"/>
    <col min="3" max="3" width="6.85546875" style="35" customWidth="1"/>
    <col min="4" max="4" width="7.42578125" style="35" customWidth="1"/>
    <col min="5" max="5" width="7.85546875" style="35" customWidth="1"/>
    <col min="6" max="6" width="9" style="35" customWidth="1"/>
    <col min="7" max="8" width="8.7109375" style="35" customWidth="1"/>
    <col min="9" max="9" width="5.85546875" style="35" customWidth="1"/>
    <col min="10" max="10" width="7.28515625" style="35" customWidth="1"/>
    <col min="11" max="11" width="6.42578125" style="35" customWidth="1"/>
    <col min="12" max="12" width="5.85546875" style="35" customWidth="1"/>
    <col min="13" max="13" width="7.28515625" style="35" customWidth="1"/>
    <col min="14" max="15" width="8.5703125" style="35" customWidth="1"/>
    <col min="16" max="16" width="9" style="35" customWidth="1"/>
    <col min="17" max="17" width="7.7109375" style="35" customWidth="1"/>
    <col min="18" max="19" width="9.7109375" style="35" customWidth="1"/>
    <col min="20" max="20" width="9.7109375" style="22" customWidth="1"/>
    <col min="21" max="21" width="9.85546875" style="35" customWidth="1"/>
    <col min="22" max="22" width="10.85546875" style="35" customWidth="1"/>
    <col min="23" max="23" width="10.5703125" style="35" customWidth="1"/>
    <col min="24" max="24" width="7.85546875" style="22" customWidth="1"/>
    <col min="25" max="25" width="7.7109375" style="35" customWidth="1"/>
    <col min="26" max="26" width="8.85546875" style="35" customWidth="1"/>
    <col min="27" max="27" width="7.7109375" style="35" customWidth="1"/>
    <col min="28" max="28" width="9" style="35" customWidth="1"/>
    <col min="29" max="29" width="9.140625" style="35"/>
    <col min="30" max="30" width="7.42578125" style="35" customWidth="1"/>
    <col min="31" max="31" width="7.85546875" style="35" customWidth="1"/>
    <col min="32" max="34" width="8.28515625" style="35" customWidth="1"/>
    <col min="35" max="36" width="7.85546875" style="35" customWidth="1"/>
    <col min="37" max="37" width="7.140625" style="35" customWidth="1"/>
    <col min="38" max="38" width="6.7109375" style="35" customWidth="1"/>
    <col min="39" max="39" width="7.28515625" style="35" customWidth="1"/>
    <col min="40" max="40" width="8.85546875" style="35" customWidth="1"/>
    <col min="41" max="41" width="8.42578125" style="35" customWidth="1"/>
    <col min="42" max="43" width="9.140625" style="35"/>
    <col min="44" max="45" width="7.140625" style="35" customWidth="1"/>
    <col min="46" max="46" width="7.7109375" style="35" customWidth="1"/>
    <col min="47" max="47" width="7.5703125" style="35" customWidth="1"/>
    <col min="48" max="49" width="9.140625" style="22"/>
    <col min="50" max="50" width="7.42578125" style="50" customWidth="1"/>
    <col min="51" max="55" width="7.42578125" style="22" customWidth="1"/>
    <col min="56" max="60" width="6.7109375" style="22" customWidth="1"/>
    <col min="61" max="61" width="6.28515625" style="22" customWidth="1"/>
    <col min="62" max="62" width="6.28515625" style="35" customWidth="1"/>
    <col min="63" max="63" width="7.7109375" style="35" customWidth="1"/>
    <col min="64" max="64" width="6.28515625" style="35" customWidth="1"/>
    <col min="65" max="65" width="10.28515625" style="35" customWidth="1"/>
    <col min="66" max="16384" width="9.140625" style="35"/>
  </cols>
  <sheetData>
    <row r="1" spans="1:65" ht="15" customHeight="1">
      <c r="A1" s="344" t="s">
        <v>161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28"/>
      <c r="O1" s="28"/>
    </row>
    <row r="2" spans="1:65" ht="27.75" customHeight="1">
      <c r="A2" s="31" t="s">
        <v>0</v>
      </c>
      <c r="B2" s="31"/>
      <c r="C2" s="31"/>
      <c r="D2" s="31"/>
      <c r="F2" s="31"/>
      <c r="G2" s="343" t="s">
        <v>102</v>
      </c>
      <c r="H2" s="343"/>
      <c r="I2" s="343"/>
      <c r="J2" s="343"/>
      <c r="K2" s="343" t="s">
        <v>304</v>
      </c>
      <c r="L2" s="343"/>
      <c r="M2" s="343"/>
      <c r="N2" s="343"/>
      <c r="O2" s="343"/>
      <c r="P2" s="343" t="s">
        <v>320</v>
      </c>
      <c r="Q2" s="343"/>
      <c r="R2" s="343"/>
      <c r="S2" s="343"/>
      <c r="T2" s="343"/>
      <c r="U2" s="343"/>
      <c r="V2" s="343"/>
      <c r="W2" s="343"/>
      <c r="X2" s="343" t="s">
        <v>316</v>
      </c>
      <c r="Y2" s="343"/>
      <c r="Z2" s="343" t="s">
        <v>317</v>
      </c>
      <c r="AA2" s="343"/>
      <c r="AB2" s="348" t="s">
        <v>108</v>
      </c>
      <c r="AC2" s="40"/>
      <c r="AD2" s="41"/>
      <c r="AE2" s="41"/>
      <c r="AF2" s="41"/>
      <c r="AG2" s="41"/>
      <c r="AH2" s="41"/>
      <c r="AI2" s="41"/>
      <c r="AJ2" s="41"/>
      <c r="AK2" s="349" t="s">
        <v>102</v>
      </c>
      <c r="AL2" s="349"/>
      <c r="AM2" s="349" t="s">
        <v>101</v>
      </c>
      <c r="AN2" s="349"/>
      <c r="AO2" s="349"/>
      <c r="AP2" s="349"/>
      <c r="AQ2" s="345" t="s">
        <v>105</v>
      </c>
      <c r="AR2" s="346"/>
      <c r="AS2" s="347"/>
      <c r="AT2" s="349" t="s">
        <v>106</v>
      </c>
      <c r="AU2" s="349"/>
      <c r="AV2" s="343" t="s">
        <v>109</v>
      </c>
      <c r="AW2" s="28"/>
      <c r="AX2" s="8"/>
      <c r="AY2" s="28"/>
      <c r="AZ2" s="28"/>
      <c r="BA2" s="28"/>
      <c r="BB2" s="28"/>
      <c r="BC2" s="28"/>
      <c r="BD2" s="28"/>
      <c r="BE2" s="28"/>
      <c r="BF2" s="28"/>
    </row>
    <row r="3" spans="1:65" ht="45.75" customHeight="1">
      <c r="A3" s="39" t="s">
        <v>129</v>
      </c>
      <c r="B3" s="34" t="s">
        <v>2</v>
      </c>
      <c r="C3" s="3" t="s">
        <v>3</v>
      </c>
      <c r="D3" s="3" t="s">
        <v>4</v>
      </c>
      <c r="E3" s="3" t="s">
        <v>128</v>
      </c>
      <c r="F3" s="36" t="s">
        <v>5</v>
      </c>
      <c r="G3" s="3" t="s">
        <v>6</v>
      </c>
      <c r="H3" s="3" t="s">
        <v>7</v>
      </c>
      <c r="I3" s="1" t="s">
        <v>52</v>
      </c>
      <c r="J3" s="1" t="s">
        <v>53</v>
      </c>
      <c r="K3" s="1" t="s">
        <v>59</v>
      </c>
      <c r="L3" s="3" t="s">
        <v>54</v>
      </c>
      <c r="M3" s="3" t="s">
        <v>55</v>
      </c>
      <c r="N3" s="3" t="s">
        <v>100</v>
      </c>
      <c r="O3" s="3" t="s">
        <v>97</v>
      </c>
      <c r="P3" s="3" t="s">
        <v>306</v>
      </c>
      <c r="Q3" s="3" t="s">
        <v>207</v>
      </c>
      <c r="R3" s="2" t="s">
        <v>308</v>
      </c>
      <c r="S3" s="2" t="s">
        <v>305</v>
      </c>
      <c r="T3" s="3" t="s">
        <v>307</v>
      </c>
      <c r="U3" s="2" t="s">
        <v>309</v>
      </c>
      <c r="V3" s="2" t="s">
        <v>133</v>
      </c>
      <c r="W3" s="2" t="s">
        <v>310</v>
      </c>
      <c r="X3" s="38" t="s">
        <v>311</v>
      </c>
      <c r="Y3" s="3" t="s">
        <v>134</v>
      </c>
      <c r="Z3" s="3" t="s">
        <v>318</v>
      </c>
      <c r="AA3" s="3" t="s">
        <v>134</v>
      </c>
      <c r="AB3" s="348"/>
      <c r="AC3" s="38" t="s">
        <v>313</v>
      </c>
      <c r="AD3" s="3" t="s">
        <v>130</v>
      </c>
      <c r="AE3" s="37" t="s">
        <v>71</v>
      </c>
      <c r="AF3" s="1" t="s">
        <v>72</v>
      </c>
      <c r="AG3" s="12" t="s">
        <v>144</v>
      </c>
      <c r="AH3" s="1" t="s">
        <v>3</v>
      </c>
      <c r="AI3" s="1" t="s">
        <v>29</v>
      </c>
      <c r="AJ3" s="34" t="s">
        <v>131</v>
      </c>
      <c r="AK3" s="42" t="s">
        <v>103</v>
      </c>
      <c r="AL3" s="43" t="s">
        <v>44</v>
      </c>
      <c r="AM3" s="43" t="s">
        <v>73</v>
      </c>
      <c r="AN3" s="43" t="s">
        <v>74</v>
      </c>
      <c r="AO3" s="43" t="s">
        <v>100</v>
      </c>
      <c r="AP3" s="43" t="s">
        <v>99</v>
      </c>
      <c r="AQ3" s="43" t="s">
        <v>315</v>
      </c>
      <c r="AR3" s="44" t="s">
        <v>314</v>
      </c>
      <c r="AS3" s="44" t="s">
        <v>104</v>
      </c>
      <c r="AT3" s="2" t="s">
        <v>319</v>
      </c>
      <c r="AU3" s="3" t="s">
        <v>107</v>
      </c>
      <c r="AV3" s="343"/>
      <c r="AW3" s="39">
        <v>201712</v>
      </c>
      <c r="AX3" s="205">
        <v>201711</v>
      </c>
      <c r="AY3" s="39">
        <v>201710</v>
      </c>
      <c r="AZ3" s="205">
        <v>201709</v>
      </c>
      <c r="BA3" s="39">
        <v>201708</v>
      </c>
      <c r="BB3" s="205">
        <v>201707</v>
      </c>
      <c r="BC3" s="39">
        <v>201706</v>
      </c>
      <c r="BD3" s="205">
        <v>201705</v>
      </c>
      <c r="BE3" s="39">
        <v>201704</v>
      </c>
      <c r="BF3" s="205">
        <v>201703</v>
      </c>
      <c r="BG3" s="39">
        <v>201702</v>
      </c>
      <c r="BH3" s="205">
        <v>201701</v>
      </c>
      <c r="BI3" s="7" t="s">
        <v>278</v>
      </c>
      <c r="BJ3" s="7" t="s">
        <v>63</v>
      </c>
      <c r="BK3" s="7" t="s">
        <v>65</v>
      </c>
      <c r="BL3" s="7" t="s">
        <v>64</v>
      </c>
      <c r="BM3" s="7" t="s">
        <v>66</v>
      </c>
    </row>
    <row r="4" spans="1:65">
      <c r="A4" s="3" t="s">
        <v>8</v>
      </c>
      <c r="B4" s="147">
        <v>2241.1992089999999</v>
      </c>
      <c r="C4" s="147">
        <v>-804.24</v>
      </c>
      <c r="D4" s="147">
        <v>3402.8549189999999</v>
      </c>
      <c r="E4" s="147">
        <v>-97.97</v>
      </c>
      <c r="F4" s="286">
        <f>(B4/C4)*(1/12)</f>
        <v>-0.23222744547647467</v>
      </c>
      <c r="G4" s="24">
        <f>D4/E4*(1/12)</f>
        <v>-2.894470177095029</v>
      </c>
      <c r="H4" s="146">
        <f>F4-G4</f>
        <v>2.6622427316185542</v>
      </c>
      <c r="I4" s="91">
        <f t="shared" ref="I4:I26" si="0">B4-D4</f>
        <v>-1161.65571</v>
      </c>
      <c r="J4" s="24">
        <f t="shared" ref="J4:J26" si="1">B4/D4-1</f>
        <v>-0.34137679614662408</v>
      </c>
      <c r="K4" s="90">
        <v>2238.631664</v>
      </c>
      <c r="L4" s="90">
        <f>B4-K4</f>
        <v>2.5675449999998818</v>
      </c>
      <c r="M4" s="24">
        <f>B4/K4-1</f>
        <v>1.1469260625984745E-3</v>
      </c>
      <c r="N4" s="24">
        <v>-12.904263684574591</v>
      </c>
      <c r="O4" s="110">
        <f>F4-N4</f>
        <v>12.672036239098116</v>
      </c>
      <c r="P4" s="118">
        <v>2238.631664</v>
      </c>
      <c r="Q4" s="111">
        <f>B4-P4</f>
        <v>2.5675449999998818</v>
      </c>
      <c r="R4" s="111"/>
      <c r="S4" s="112" t="e">
        <f>P4/R4</f>
        <v>#DIV/0!</v>
      </c>
      <c r="T4" s="111">
        <v>2238.631664</v>
      </c>
      <c r="U4" s="112" t="e">
        <f>T4/R4</f>
        <v>#DIV/0!</v>
      </c>
      <c r="V4" s="113">
        <v>2612.7774239099999</v>
      </c>
      <c r="W4" s="114" t="e">
        <f>V4/R4</f>
        <v>#DIV/0!</v>
      </c>
      <c r="X4" s="22">
        <v>3200</v>
      </c>
      <c r="Y4" s="59">
        <f>V4-X4</f>
        <v>-587.22257609000008</v>
      </c>
      <c r="Z4" s="59">
        <v>3587</v>
      </c>
      <c r="AA4" s="59"/>
      <c r="AB4" s="38" t="s">
        <v>45</v>
      </c>
      <c r="AC4" s="59">
        <v>0</v>
      </c>
      <c r="AD4" s="206">
        <v>0.279449</v>
      </c>
      <c r="AE4" s="207">
        <v>0</v>
      </c>
      <c r="AF4" s="206">
        <v>0.279449</v>
      </c>
      <c r="AG4" s="122">
        <v>0</v>
      </c>
      <c r="AH4" s="118">
        <v>-804.24</v>
      </c>
      <c r="AI4" s="118">
        <v>-97.97</v>
      </c>
      <c r="AJ4" s="208">
        <f>AD4/AH4</f>
        <v>-3.474696607977718E-4</v>
      </c>
      <c r="AK4" s="208">
        <f>AE4/AI4</f>
        <v>0</v>
      </c>
      <c r="AL4" s="119">
        <f>AJ4-AK4</f>
        <v>-3.474696607977718E-4</v>
      </c>
      <c r="AM4" s="206">
        <v>19.563559999999999</v>
      </c>
      <c r="AN4" s="206">
        <f>AD4-AM4</f>
        <v>-19.284110999999999</v>
      </c>
      <c r="AO4" s="112">
        <v>-0.112771270463454</v>
      </c>
      <c r="AP4" s="114">
        <f>AJ4-AO4</f>
        <v>0.11242380080265624</v>
      </c>
      <c r="AQ4" s="114"/>
      <c r="AR4" s="119">
        <v>-0.17510839919152307</v>
      </c>
      <c r="AS4" s="120">
        <f>AJ4-AR4</f>
        <v>0.17476092953072531</v>
      </c>
      <c r="AT4" s="120">
        <v>0</v>
      </c>
      <c r="AU4" s="120">
        <f>AJ4-AT4</f>
        <v>-3.474696607977718E-4</v>
      </c>
      <c r="AV4" s="3"/>
      <c r="AW4" s="3"/>
      <c r="AX4" s="7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2"/>
      <c r="BK4" s="2"/>
      <c r="BL4" s="2"/>
      <c r="BM4" s="2"/>
    </row>
    <row r="5" spans="1:65" ht="16.5">
      <c r="A5" s="3" t="s">
        <v>9</v>
      </c>
      <c r="B5" s="147">
        <v>2560.0505710000002</v>
      </c>
      <c r="C5" s="147">
        <v>2991.71</v>
      </c>
      <c r="D5" s="147">
        <v>2438.4905220000001</v>
      </c>
      <c r="E5" s="147">
        <v>2676.55</v>
      </c>
      <c r="F5" s="286">
        <f t="shared" ref="F5:F26" si="2">(B5/C5)*(1/12)</f>
        <v>7.1309567967260651E-2</v>
      </c>
      <c r="G5" s="24">
        <f t="shared" ref="G5:G26" si="3">D5/E5*(1/12)</f>
        <v>7.5921444957127632E-2</v>
      </c>
      <c r="H5" s="146">
        <f t="shared" ref="H5:H26" si="4">F5-G5</f>
        <v>-4.6118769898669809E-3</v>
      </c>
      <c r="I5" s="91">
        <f t="shared" si="0"/>
        <v>121.56004900000016</v>
      </c>
      <c r="J5" s="24">
        <f t="shared" si="1"/>
        <v>4.985053167247866E-2</v>
      </c>
      <c r="K5" s="90">
        <v>3107.5119450000002</v>
      </c>
      <c r="L5" s="90">
        <f t="shared" ref="L5:L26" si="5">B5-K5</f>
        <v>-547.46137399999998</v>
      </c>
      <c r="M5" s="24">
        <f t="shared" ref="M5:M26" si="6">B5/K5-1</f>
        <v>-0.17617353808755831</v>
      </c>
      <c r="N5" s="24">
        <v>9.4422570447474666E-2</v>
      </c>
      <c r="O5" s="110">
        <f t="shared" ref="O5:O26" si="7">F5-N5</f>
        <v>-2.3113002480214015E-2</v>
      </c>
      <c r="P5" s="118">
        <v>2430.418173</v>
      </c>
      <c r="Q5" s="111">
        <f t="shared" ref="Q5:Q26" si="8">B5-P5</f>
        <v>129.63239800000019</v>
      </c>
      <c r="R5" s="111"/>
      <c r="S5" s="112" t="e">
        <f t="shared" ref="S5:S26" si="9">P5/R5</f>
        <v>#DIV/0!</v>
      </c>
      <c r="T5" s="111">
        <v>3107.5119450000002</v>
      </c>
      <c r="U5" s="112" t="e">
        <f t="shared" ref="U5:U26" si="10">T5/R5</f>
        <v>#DIV/0!</v>
      </c>
      <c r="V5" s="113">
        <v>3115.2750559900005</v>
      </c>
      <c r="W5" s="114" t="e">
        <f t="shared" ref="W5:W26" si="11">V5/R5</f>
        <v>#DIV/0!</v>
      </c>
      <c r="X5" s="115">
        <v>7.5999999999999998E-2</v>
      </c>
      <c r="Y5" s="114" t="e">
        <f>W5-X5</f>
        <v>#DIV/0!</v>
      </c>
      <c r="Z5" s="114">
        <v>7.9000000000000001E-2</v>
      </c>
      <c r="AA5" s="114"/>
      <c r="AB5" s="38" t="s">
        <v>9</v>
      </c>
      <c r="AC5" s="59">
        <v>353.47454140891307</v>
      </c>
      <c r="AD5" s="206">
        <v>79.385249999999999</v>
      </c>
      <c r="AE5" s="206">
        <v>79.410852000000006</v>
      </c>
      <c r="AF5" s="206">
        <v>-2.5602000000006342E-2</v>
      </c>
      <c r="AG5" s="122">
        <v>-3.223992609978632E-4</v>
      </c>
      <c r="AH5" s="118">
        <v>2991.71</v>
      </c>
      <c r="AI5" s="118">
        <v>2676.55</v>
      </c>
      <c r="AJ5" s="208">
        <f t="shared" ref="AJ5:AJ23" si="12">AD5/AH5</f>
        <v>2.6535075257962837E-2</v>
      </c>
      <c r="AK5" s="208">
        <f t="shared" ref="AK5:AK23" si="13">AE5/AI5</f>
        <v>2.9669108367114384E-2</v>
      </c>
      <c r="AL5" s="119">
        <f t="shared" ref="AL5:AL23" si="14">AJ5-AK5</f>
        <v>-3.1340331091515468E-3</v>
      </c>
      <c r="AM5" s="206">
        <v>728.801919</v>
      </c>
      <c r="AN5" s="206">
        <f t="shared" ref="AN5:AN23" si="15">AD5-AM5</f>
        <v>-649.41666899999996</v>
      </c>
      <c r="AO5" s="112">
        <v>2.2144838622344287E-2</v>
      </c>
      <c r="AP5" s="114">
        <f t="shared" ref="AP5:AP23" si="16">AJ5-AO5</f>
        <v>4.3902366356185496E-3</v>
      </c>
      <c r="AQ5" s="114"/>
      <c r="AR5" s="119">
        <v>2.6783993296646307E-2</v>
      </c>
      <c r="AS5" s="120">
        <f t="shared" ref="AS5:AS23" si="17">AJ5-AR5</f>
        <v>-2.4891803868347037E-4</v>
      </c>
      <c r="AT5" s="120">
        <v>9.9437140646183968E-3</v>
      </c>
      <c r="AU5" s="120">
        <f t="shared" ref="AU5:AU23" si="18">AJ5-AT5</f>
        <v>1.659136119334444E-2</v>
      </c>
      <c r="AV5" s="19" t="s">
        <v>9</v>
      </c>
      <c r="AW5" s="19"/>
      <c r="AX5" s="185"/>
      <c r="AY5" s="185"/>
      <c r="AZ5" s="23"/>
      <c r="BA5" s="23"/>
      <c r="BB5" s="23"/>
      <c r="BC5" s="23"/>
      <c r="BD5" s="23"/>
      <c r="BE5" s="23"/>
      <c r="BF5" s="23"/>
      <c r="BG5" s="23"/>
      <c r="BH5" s="23">
        <v>192.15383199999999</v>
      </c>
      <c r="BI5" s="23">
        <v>158.638846</v>
      </c>
      <c r="BJ5" s="23">
        <v>0</v>
      </c>
      <c r="BK5" s="145" t="e">
        <v>#DIV/0!</v>
      </c>
      <c r="BL5" s="23">
        <v>33.514985999999993</v>
      </c>
      <c r="BM5" s="145">
        <v>0.21126594680347077</v>
      </c>
    </row>
    <row r="6" spans="1:65" ht="16.5">
      <c r="A6" s="3" t="s">
        <v>10</v>
      </c>
      <c r="B6" s="147">
        <v>1909.725762</v>
      </c>
      <c r="C6" s="147">
        <v>2962.19</v>
      </c>
      <c r="D6" s="147">
        <v>2118.7858539999997</v>
      </c>
      <c r="E6" s="147">
        <v>2702.19</v>
      </c>
      <c r="F6" s="286">
        <f t="shared" si="2"/>
        <v>5.3725052579341633E-2</v>
      </c>
      <c r="G6" s="24">
        <f t="shared" si="3"/>
        <v>6.5341625804748477E-2</v>
      </c>
      <c r="H6" s="146">
        <f t="shared" si="4"/>
        <v>-1.1616573225406844E-2</v>
      </c>
      <c r="I6" s="91">
        <f t="shared" si="0"/>
        <v>-209.06009199999971</v>
      </c>
      <c r="J6" s="24">
        <f t="shared" si="1"/>
        <v>-9.8669760138959117E-2</v>
      </c>
      <c r="K6" s="90">
        <v>1818.8273189999998</v>
      </c>
      <c r="L6" s="90">
        <f t="shared" si="5"/>
        <v>90.89844300000027</v>
      </c>
      <c r="M6" s="24">
        <f t="shared" si="6"/>
        <v>4.997640075583254E-2</v>
      </c>
      <c r="N6" s="24">
        <v>5.5194506092759235E-2</v>
      </c>
      <c r="O6" s="110">
        <f t="shared" si="7"/>
        <v>-1.4694535134176026E-3</v>
      </c>
      <c r="P6" s="118">
        <v>1578.9756929999999</v>
      </c>
      <c r="Q6" s="111">
        <f t="shared" si="8"/>
        <v>330.75006900000017</v>
      </c>
      <c r="R6" s="111"/>
      <c r="S6" s="112" t="e">
        <f t="shared" si="9"/>
        <v>#DIV/0!</v>
      </c>
      <c r="T6" s="111">
        <v>1818.8273189999998</v>
      </c>
      <c r="U6" s="112" t="e">
        <f t="shared" si="10"/>
        <v>#DIV/0!</v>
      </c>
      <c r="V6" s="113">
        <v>1963.5034601499997</v>
      </c>
      <c r="W6" s="114" t="e">
        <f t="shared" si="11"/>
        <v>#DIV/0!</v>
      </c>
      <c r="X6" s="115">
        <v>7.4999999999999997E-2</v>
      </c>
      <c r="Y6" s="114" t="e">
        <f t="shared" ref="Y6:Y21" si="19">W6-X6</f>
        <v>#DIV/0!</v>
      </c>
      <c r="Z6" s="114">
        <v>7.6999999999999999E-2</v>
      </c>
      <c r="AA6" s="114"/>
      <c r="AB6" s="38" t="s">
        <v>10</v>
      </c>
      <c r="AC6" s="59">
        <v>350.8048794277945</v>
      </c>
      <c r="AD6" s="206">
        <v>18.862139000000003</v>
      </c>
      <c r="AE6" s="206">
        <v>28.109617</v>
      </c>
      <c r="AF6" s="206">
        <v>-9.2474779999999974</v>
      </c>
      <c r="AG6" s="122">
        <v>-0.32897915329120275</v>
      </c>
      <c r="AH6" s="118">
        <v>2962.19</v>
      </c>
      <c r="AI6" s="118">
        <v>2702.19</v>
      </c>
      <c r="AJ6" s="208">
        <f t="shared" si="12"/>
        <v>6.3676330687768177E-3</v>
      </c>
      <c r="AK6" s="208">
        <f t="shared" si="13"/>
        <v>1.0402531650254053E-2</v>
      </c>
      <c r="AL6" s="119">
        <f t="shared" si="14"/>
        <v>-4.0348985814772356E-3</v>
      </c>
      <c r="AM6" s="206">
        <v>230.327337</v>
      </c>
      <c r="AN6" s="206">
        <f t="shared" si="15"/>
        <v>-211.46519799999999</v>
      </c>
      <c r="AO6" s="112">
        <v>6.9895605110907788E-3</v>
      </c>
      <c r="AP6" s="114">
        <f t="shared" si="16"/>
        <v>-6.2192744231396105E-4</v>
      </c>
      <c r="AQ6" s="114"/>
      <c r="AR6" s="119">
        <v>8.5846053239880503E-3</v>
      </c>
      <c r="AS6" s="120">
        <f t="shared" si="17"/>
        <v>-2.2169722552112326E-3</v>
      </c>
      <c r="AT6" s="120">
        <v>9.9437140646183968E-3</v>
      </c>
      <c r="AU6" s="120">
        <f t="shared" si="18"/>
        <v>-3.576080995841579E-3</v>
      </c>
      <c r="AV6" s="19" t="s">
        <v>10</v>
      </c>
      <c r="AW6" s="19"/>
      <c r="AX6" s="185"/>
      <c r="AY6" s="185"/>
      <c r="AZ6" s="23"/>
      <c r="BA6" s="23"/>
      <c r="BB6" s="23"/>
      <c r="BC6" s="23"/>
      <c r="BD6" s="23"/>
      <c r="BE6" s="23"/>
      <c r="BF6" s="23"/>
      <c r="BG6" s="23"/>
      <c r="BH6" s="23">
        <v>12.850683</v>
      </c>
      <c r="BI6" s="186">
        <v>2.6144990000000004</v>
      </c>
      <c r="BJ6" s="23">
        <v>0</v>
      </c>
      <c r="BK6" s="145" t="e">
        <v>#DIV/0!</v>
      </c>
      <c r="BL6" s="23">
        <v>10.236184</v>
      </c>
      <c r="BM6" s="145">
        <v>3.9151608013619432</v>
      </c>
    </row>
    <row r="7" spans="1:65" ht="16.5">
      <c r="A7" s="3" t="s">
        <v>11</v>
      </c>
      <c r="B7" s="147">
        <v>2154.7265590000002</v>
      </c>
      <c r="C7" s="147">
        <v>2812.75</v>
      </c>
      <c r="D7" s="147">
        <v>2791.7121980000002</v>
      </c>
      <c r="E7" s="147">
        <v>2491.1999999999998</v>
      </c>
      <c r="F7" s="286">
        <f t="shared" si="2"/>
        <v>6.383807540070513E-2</v>
      </c>
      <c r="G7" s="24">
        <f t="shared" si="3"/>
        <v>9.3385791251873268E-2</v>
      </c>
      <c r="H7" s="146">
        <f t="shared" si="4"/>
        <v>-2.9547715851168138E-2</v>
      </c>
      <c r="I7" s="91">
        <f t="shared" si="0"/>
        <v>-636.98563899999999</v>
      </c>
      <c r="J7" s="24">
        <f t="shared" si="1"/>
        <v>-0.22817023884350984</v>
      </c>
      <c r="K7" s="90">
        <v>2903.9294620000001</v>
      </c>
      <c r="L7" s="90">
        <f t="shared" si="5"/>
        <v>-749.20290299999988</v>
      </c>
      <c r="M7" s="24">
        <f t="shared" si="6"/>
        <v>-0.2579962470865278</v>
      </c>
      <c r="N7" s="24">
        <v>9.6327570190802222E-2</v>
      </c>
      <c r="O7" s="110">
        <f t="shared" si="7"/>
        <v>-3.2489494790097093E-2</v>
      </c>
      <c r="P7" s="118">
        <v>2123.9940839999999</v>
      </c>
      <c r="Q7" s="111">
        <f t="shared" si="8"/>
        <v>30.73247500000025</v>
      </c>
      <c r="R7" s="111"/>
      <c r="S7" s="112" t="e">
        <f t="shared" si="9"/>
        <v>#DIV/0!</v>
      </c>
      <c r="T7" s="111">
        <v>2903.9294620000001</v>
      </c>
      <c r="U7" s="112" t="e">
        <f t="shared" si="10"/>
        <v>#DIV/0!</v>
      </c>
      <c r="V7" s="113">
        <v>3009.4255197400003</v>
      </c>
      <c r="W7" s="114" t="e">
        <f t="shared" si="11"/>
        <v>#DIV/0!</v>
      </c>
      <c r="X7" s="115">
        <v>7.6999999999999999E-2</v>
      </c>
      <c r="Y7" s="114" t="e">
        <f t="shared" si="19"/>
        <v>#DIV/0!</v>
      </c>
      <c r="Z7" s="114">
        <v>8.1000000000000003E-2</v>
      </c>
      <c r="AA7" s="114"/>
      <c r="AB7" s="38" t="s">
        <v>11</v>
      </c>
      <c r="AC7" s="59">
        <v>325.00307881867866</v>
      </c>
      <c r="AD7" s="206">
        <v>56.013835999999998</v>
      </c>
      <c r="AE7" s="206">
        <v>53.616616</v>
      </c>
      <c r="AF7" s="206">
        <v>2.3972199999999972</v>
      </c>
      <c r="AG7" s="122">
        <v>4.4710393509355351E-2</v>
      </c>
      <c r="AH7" s="118">
        <v>2812.75</v>
      </c>
      <c r="AI7" s="118">
        <v>2491.1999999999998</v>
      </c>
      <c r="AJ7" s="208">
        <f t="shared" si="12"/>
        <v>1.9914260421295883E-2</v>
      </c>
      <c r="AK7" s="208">
        <f t="shared" si="13"/>
        <v>2.1522405266538217E-2</v>
      </c>
      <c r="AL7" s="119">
        <f t="shared" si="14"/>
        <v>-1.6081448452423333E-3</v>
      </c>
      <c r="AM7" s="206">
        <v>859.79271099999994</v>
      </c>
      <c r="AN7" s="206">
        <f t="shared" si="15"/>
        <v>-803.77887499999997</v>
      </c>
      <c r="AO7" s="112">
        <v>2.8520576619430509E-2</v>
      </c>
      <c r="AP7" s="114">
        <f t="shared" si="16"/>
        <v>-8.606316198134626E-3</v>
      </c>
      <c r="AQ7" s="114"/>
      <c r="AR7" s="119">
        <v>2.6622580743466885E-2</v>
      </c>
      <c r="AS7" s="120">
        <f t="shared" si="17"/>
        <v>-6.7083203221710019E-3</v>
      </c>
      <c r="AT7" s="120">
        <v>9.9437140646183968E-3</v>
      </c>
      <c r="AU7" s="120">
        <f t="shared" si="18"/>
        <v>9.9705463566774864E-3</v>
      </c>
      <c r="AV7" s="19" t="s">
        <v>11</v>
      </c>
      <c r="AW7" s="19"/>
      <c r="AX7" s="185"/>
      <c r="AY7" s="185"/>
      <c r="AZ7" s="23"/>
      <c r="BA7" s="23"/>
      <c r="BB7" s="23"/>
      <c r="BC7" s="23"/>
      <c r="BD7" s="23"/>
      <c r="BE7" s="23"/>
      <c r="BF7" s="23"/>
      <c r="BG7" s="23"/>
      <c r="BH7" s="23">
        <v>0</v>
      </c>
      <c r="BI7" s="186">
        <v>0</v>
      </c>
      <c r="BJ7" s="23">
        <v>0</v>
      </c>
      <c r="BK7" s="145">
        <v>0</v>
      </c>
      <c r="BL7" s="23">
        <v>0</v>
      </c>
      <c r="BM7" s="145">
        <v>0</v>
      </c>
    </row>
    <row r="8" spans="1:65" ht="16.5">
      <c r="A8" s="3" t="s">
        <v>12</v>
      </c>
      <c r="B8" s="147">
        <v>1645.787515</v>
      </c>
      <c r="C8" s="147">
        <v>3064.71</v>
      </c>
      <c r="D8" s="147">
        <v>2266.5993710000002</v>
      </c>
      <c r="E8" s="147">
        <v>2797.94</v>
      </c>
      <c r="F8" s="286">
        <f t="shared" si="2"/>
        <v>4.4751039929824793E-2</v>
      </c>
      <c r="G8" s="24">
        <f t="shared" si="3"/>
        <v>6.7507981199263267E-2</v>
      </c>
      <c r="H8" s="146">
        <f t="shared" si="4"/>
        <v>-2.2756941269438474E-2</v>
      </c>
      <c r="I8" s="91">
        <f t="shared" si="0"/>
        <v>-620.81185600000026</v>
      </c>
      <c r="J8" s="24">
        <f t="shared" si="1"/>
        <v>-0.27389571529180501</v>
      </c>
      <c r="K8" s="90">
        <v>2403.4999069999999</v>
      </c>
      <c r="L8" s="90">
        <f t="shared" si="5"/>
        <v>-757.71239199999991</v>
      </c>
      <c r="M8" s="24">
        <f t="shared" si="6"/>
        <v>-0.31525376381052628</v>
      </c>
      <c r="N8" s="24">
        <v>6.9726062492076579E-2</v>
      </c>
      <c r="O8" s="110">
        <f t="shared" si="7"/>
        <v>-2.4975022562251786E-2</v>
      </c>
      <c r="P8" s="118">
        <v>1755.0398089999999</v>
      </c>
      <c r="Q8" s="111">
        <f t="shared" si="8"/>
        <v>-109.25229399999989</v>
      </c>
      <c r="R8" s="111"/>
      <c r="S8" s="112" t="e">
        <f t="shared" si="9"/>
        <v>#DIV/0!</v>
      </c>
      <c r="T8" s="111">
        <v>2403.4999069999999</v>
      </c>
      <c r="U8" s="112" t="e">
        <f t="shared" si="10"/>
        <v>#DIV/0!</v>
      </c>
      <c r="V8" s="113">
        <v>2445.58360786</v>
      </c>
      <c r="W8" s="114" t="e">
        <f t="shared" si="11"/>
        <v>#DIV/0!</v>
      </c>
      <c r="X8" s="115">
        <v>7.5999999999999998E-2</v>
      </c>
      <c r="Y8" s="114" t="e">
        <f t="shared" si="19"/>
        <v>#DIV/0!</v>
      </c>
      <c r="Z8" s="114">
        <v>7.6999999999999999E-2</v>
      </c>
      <c r="AA8" s="114"/>
      <c r="AB8" s="38" t="s">
        <v>12</v>
      </c>
      <c r="AC8" s="59">
        <v>372.53037037942624</v>
      </c>
      <c r="AD8" s="206">
        <v>16.074652</v>
      </c>
      <c r="AE8" s="206">
        <v>39.962367</v>
      </c>
      <c r="AF8" s="206">
        <v>-23.887715</v>
      </c>
      <c r="AG8" s="122">
        <v>-0.59775525809069319</v>
      </c>
      <c r="AH8" s="118">
        <v>3064.71</v>
      </c>
      <c r="AI8" s="118">
        <v>2797.94</v>
      </c>
      <c r="AJ8" s="208">
        <f t="shared" si="12"/>
        <v>5.2450809375112163E-3</v>
      </c>
      <c r="AK8" s="208">
        <f t="shared" si="13"/>
        <v>1.4282781975310407E-2</v>
      </c>
      <c r="AL8" s="119">
        <f t="shared" si="14"/>
        <v>-9.0377010377991895E-3</v>
      </c>
      <c r="AM8" s="206">
        <v>564.29445099999998</v>
      </c>
      <c r="AN8" s="206">
        <f t="shared" si="15"/>
        <v>-548.21979899999997</v>
      </c>
      <c r="AO8" s="112">
        <v>1.6370306501683609E-2</v>
      </c>
      <c r="AP8" s="114">
        <f t="shared" si="16"/>
        <v>-1.1125225564172392E-2</v>
      </c>
      <c r="AQ8" s="114"/>
      <c r="AR8" s="119">
        <v>6.7133653718628623E-3</v>
      </c>
      <c r="AS8" s="120">
        <f t="shared" si="17"/>
        <v>-1.4682844343516461E-3</v>
      </c>
      <c r="AT8" s="120">
        <v>9.9437140646183968E-3</v>
      </c>
      <c r="AU8" s="120">
        <f t="shared" si="18"/>
        <v>-4.6986331271071805E-3</v>
      </c>
      <c r="AV8" s="19" t="s">
        <v>12</v>
      </c>
      <c r="AW8" s="19"/>
      <c r="AX8" s="185"/>
      <c r="AY8" s="185"/>
      <c r="AZ8" s="23"/>
      <c r="BA8" s="23"/>
      <c r="BB8" s="23"/>
      <c r="BC8" s="23"/>
      <c r="BD8" s="23"/>
      <c r="BE8" s="23"/>
      <c r="BF8" s="23"/>
      <c r="BG8" s="23"/>
      <c r="BH8" s="23">
        <v>115.81231799999999</v>
      </c>
      <c r="BI8" s="186">
        <v>105.023747</v>
      </c>
      <c r="BJ8" s="23">
        <v>0</v>
      </c>
      <c r="BK8" s="145" t="e">
        <v>#DIV/0!</v>
      </c>
      <c r="BL8" s="23">
        <v>10.78857099999999</v>
      </c>
      <c r="BM8" s="145">
        <v>0.10272506274223847</v>
      </c>
    </row>
    <row r="9" spans="1:65" ht="16.5">
      <c r="A9" s="3" t="s">
        <v>13</v>
      </c>
      <c r="B9" s="147">
        <v>1459.0043859999998</v>
      </c>
      <c r="C9" s="147">
        <v>2274.2199999999998</v>
      </c>
      <c r="D9" s="147">
        <v>2038.3103390000001</v>
      </c>
      <c r="E9" s="147">
        <v>2088.17</v>
      </c>
      <c r="F9" s="286">
        <f t="shared" si="2"/>
        <v>5.3461713833021132E-2</v>
      </c>
      <c r="G9" s="24">
        <f t="shared" si="3"/>
        <v>8.1343566336393419E-2</v>
      </c>
      <c r="H9" s="146">
        <f t="shared" si="4"/>
        <v>-2.7881852503372287E-2</v>
      </c>
      <c r="I9" s="91">
        <f t="shared" si="0"/>
        <v>-579.30595300000027</v>
      </c>
      <c r="J9" s="24">
        <f t="shared" si="1"/>
        <v>-0.28420890671839949</v>
      </c>
      <c r="K9" s="90">
        <v>2052.1387089999998</v>
      </c>
      <c r="L9" s="90">
        <f t="shared" si="5"/>
        <v>-593.13432299999999</v>
      </c>
      <c r="M9" s="24">
        <f t="shared" si="6"/>
        <v>-0.28903227661888031</v>
      </c>
      <c r="N9" s="24">
        <v>8.2269997694831801E-2</v>
      </c>
      <c r="O9" s="110">
        <f t="shared" si="7"/>
        <v>-2.8808283861810668E-2</v>
      </c>
      <c r="P9" s="118">
        <v>1429.028767</v>
      </c>
      <c r="Q9" s="111">
        <f t="shared" si="8"/>
        <v>29.975618999999824</v>
      </c>
      <c r="R9" s="111"/>
      <c r="S9" s="112" t="e">
        <f t="shared" si="9"/>
        <v>#DIV/0!</v>
      </c>
      <c r="T9" s="111">
        <v>2052.1387089999998</v>
      </c>
      <c r="U9" s="112" t="e">
        <f t="shared" si="10"/>
        <v>#DIV/0!</v>
      </c>
      <c r="V9" s="113">
        <v>2157.8751524700001</v>
      </c>
      <c r="W9" s="114" t="e">
        <f t="shared" si="11"/>
        <v>#DIV/0!</v>
      </c>
      <c r="X9" s="115">
        <v>7.6999999999999999E-2</v>
      </c>
      <c r="Y9" s="114" t="e">
        <f t="shared" si="19"/>
        <v>#DIV/0!</v>
      </c>
      <c r="Z9" s="114">
        <v>8.1000000000000003E-2</v>
      </c>
      <c r="AA9" s="114"/>
      <c r="AB9" s="38" t="s">
        <v>13</v>
      </c>
      <c r="AC9" s="59">
        <v>269.96096331484875</v>
      </c>
      <c r="AD9" s="206">
        <v>6.6095770000000007</v>
      </c>
      <c r="AE9" s="206">
        <v>53.979893999999994</v>
      </c>
      <c r="AF9" s="206">
        <v>-47.370316999999993</v>
      </c>
      <c r="AG9" s="122">
        <v>-0.87755483550968072</v>
      </c>
      <c r="AH9" s="118">
        <v>2274.2199999999998</v>
      </c>
      <c r="AI9" s="118">
        <v>2088.17</v>
      </c>
      <c r="AJ9" s="208">
        <f t="shared" si="12"/>
        <v>2.9063050188636108E-3</v>
      </c>
      <c r="AK9" s="208">
        <f t="shared" si="13"/>
        <v>2.5850334982305077E-2</v>
      </c>
      <c r="AL9" s="119">
        <f t="shared" si="14"/>
        <v>-2.2944029963441467E-2</v>
      </c>
      <c r="AM9" s="206">
        <v>747.21458600000005</v>
      </c>
      <c r="AN9" s="206">
        <f t="shared" si="15"/>
        <v>-740.60500900000011</v>
      </c>
      <c r="AO9" s="112">
        <v>2.9955744218537965E-2</v>
      </c>
      <c r="AP9" s="114">
        <f t="shared" si="16"/>
        <v>-2.7049439199674355E-2</v>
      </c>
      <c r="AQ9" s="114"/>
      <c r="AR9" s="119">
        <v>-3.9273672051502242E-3</v>
      </c>
      <c r="AS9" s="120">
        <f t="shared" si="17"/>
        <v>6.8336722240138351E-3</v>
      </c>
      <c r="AT9" s="120">
        <v>9.9437140646183968E-3</v>
      </c>
      <c r="AU9" s="120">
        <f t="shared" si="18"/>
        <v>-7.0374090457547859E-3</v>
      </c>
      <c r="AV9" s="19" t="s">
        <v>13</v>
      </c>
      <c r="AW9" s="19"/>
      <c r="AX9" s="185"/>
      <c r="AY9" s="185"/>
      <c r="AZ9" s="23"/>
      <c r="BA9" s="23"/>
      <c r="BB9" s="23"/>
      <c r="BC9" s="23"/>
      <c r="BD9" s="23"/>
      <c r="BE9" s="23"/>
      <c r="BF9" s="23"/>
      <c r="BG9" s="23"/>
      <c r="BH9" s="51">
        <v>0</v>
      </c>
      <c r="BI9" s="186">
        <v>0</v>
      </c>
      <c r="BJ9" s="23">
        <v>0</v>
      </c>
      <c r="BK9" s="145">
        <v>0</v>
      </c>
      <c r="BL9" s="23">
        <v>0</v>
      </c>
      <c r="BM9" s="145">
        <v>0</v>
      </c>
    </row>
    <row r="10" spans="1:65" ht="16.5">
      <c r="A10" s="3" t="s">
        <v>14</v>
      </c>
      <c r="B10" s="147">
        <v>607.44365599999992</v>
      </c>
      <c r="C10" s="147">
        <v>693.94</v>
      </c>
      <c r="D10" s="147">
        <v>481.66809400000005</v>
      </c>
      <c r="E10" s="147">
        <v>620.5</v>
      </c>
      <c r="F10" s="286">
        <f t="shared" si="2"/>
        <v>7.2946226859190499E-2</v>
      </c>
      <c r="G10" s="24">
        <f t="shared" si="3"/>
        <v>6.4688167338168151E-2</v>
      </c>
      <c r="H10" s="146">
        <f t="shared" si="4"/>
        <v>8.2580595210223484E-3</v>
      </c>
      <c r="I10" s="91">
        <f t="shared" si="0"/>
        <v>125.77556199999987</v>
      </c>
      <c r="J10" s="24">
        <f t="shared" si="1"/>
        <v>0.26112496045876732</v>
      </c>
      <c r="K10" s="90">
        <v>462.28948099999997</v>
      </c>
      <c r="L10" s="90">
        <f t="shared" si="5"/>
        <v>145.15417499999995</v>
      </c>
      <c r="M10" s="24">
        <f t="shared" si="6"/>
        <v>0.31398978554738077</v>
      </c>
      <c r="N10" s="24">
        <v>5.9660879098471724E-2</v>
      </c>
      <c r="O10" s="110">
        <f t="shared" si="7"/>
        <v>1.3285347760718776E-2</v>
      </c>
      <c r="P10" s="118">
        <v>400.54739799999999</v>
      </c>
      <c r="Q10" s="111">
        <f t="shared" si="8"/>
        <v>206.89625799999993</v>
      </c>
      <c r="R10" s="111"/>
      <c r="S10" s="112" t="e">
        <f t="shared" si="9"/>
        <v>#DIV/0!</v>
      </c>
      <c r="T10" s="111">
        <v>462.28948099999997</v>
      </c>
      <c r="U10" s="112" t="e">
        <f t="shared" si="10"/>
        <v>#DIV/0!</v>
      </c>
      <c r="V10" s="113">
        <v>495.18063557999994</v>
      </c>
      <c r="W10" s="114" t="e">
        <f t="shared" si="11"/>
        <v>#DIV/0!</v>
      </c>
      <c r="X10" s="115">
        <v>7.4999999999999997E-2</v>
      </c>
      <c r="Y10" s="114" t="e">
        <f t="shared" si="19"/>
        <v>#DIV/0!</v>
      </c>
      <c r="Z10" s="114">
        <v>7.9000000000000001E-2</v>
      </c>
      <c r="AA10" s="114"/>
      <c r="AB10" s="38" t="s">
        <v>14</v>
      </c>
      <c r="AC10" s="59">
        <v>83.067519752970824</v>
      </c>
      <c r="AD10" s="206">
        <v>7.3512580000000005</v>
      </c>
      <c r="AE10" s="206">
        <v>14.162226</v>
      </c>
      <c r="AF10" s="206">
        <v>-6.8109679999999999</v>
      </c>
      <c r="AG10" s="122">
        <v>-0.48092496193748069</v>
      </c>
      <c r="AH10" s="118">
        <v>693.94</v>
      </c>
      <c r="AI10" s="118">
        <v>620.5</v>
      </c>
      <c r="AJ10" s="208">
        <f t="shared" si="12"/>
        <v>1.0593506643225638E-2</v>
      </c>
      <c r="AK10" s="208">
        <f t="shared" si="13"/>
        <v>2.2823893634165995E-2</v>
      </c>
      <c r="AL10" s="119">
        <f t="shared" si="14"/>
        <v>-1.2230386990940357E-2</v>
      </c>
      <c r="AM10" s="206">
        <v>75.48415</v>
      </c>
      <c r="AN10" s="206">
        <f t="shared" si="15"/>
        <v>-68.132891999999998</v>
      </c>
      <c r="AO10" s="112">
        <v>9.7416249603155137E-3</v>
      </c>
      <c r="AP10" s="114">
        <f t="shared" si="16"/>
        <v>8.518816829101248E-4</v>
      </c>
      <c r="AQ10" s="114"/>
      <c r="AR10" s="119">
        <v>4.6733318844161282E-3</v>
      </c>
      <c r="AS10" s="120">
        <f t="shared" si="17"/>
        <v>5.9201747588095103E-3</v>
      </c>
      <c r="AT10" s="120">
        <v>9.9437140646183968E-3</v>
      </c>
      <c r="AU10" s="120">
        <f t="shared" si="18"/>
        <v>6.4979257860724171E-4</v>
      </c>
      <c r="AV10" s="19" t="s">
        <v>14</v>
      </c>
      <c r="AW10" s="19"/>
      <c r="AX10" s="185"/>
      <c r="AY10" s="185"/>
      <c r="AZ10" s="23"/>
      <c r="BA10" s="23"/>
      <c r="BB10" s="23"/>
      <c r="BC10" s="23"/>
      <c r="BD10" s="23"/>
      <c r="BE10" s="23"/>
      <c r="BF10" s="23"/>
      <c r="BG10" s="23"/>
      <c r="BH10" s="51">
        <v>52.758506000000004</v>
      </c>
      <c r="BI10" s="186">
        <v>0</v>
      </c>
      <c r="BJ10" s="23">
        <v>0</v>
      </c>
      <c r="BK10" s="145">
        <v>0</v>
      </c>
      <c r="BL10" s="23">
        <v>52.758506000000004</v>
      </c>
      <c r="BM10" s="145">
        <v>0</v>
      </c>
    </row>
    <row r="11" spans="1:65" ht="16.5">
      <c r="A11" s="3" t="s">
        <v>15</v>
      </c>
      <c r="B11" s="147">
        <v>2805.4244719999997</v>
      </c>
      <c r="C11" s="147">
        <v>4361.38</v>
      </c>
      <c r="D11" s="147">
        <v>4359.5977499999999</v>
      </c>
      <c r="E11" s="147">
        <v>4114.91</v>
      </c>
      <c r="F11" s="286">
        <f t="shared" si="2"/>
        <v>5.3603532062481737E-2</v>
      </c>
      <c r="G11" s="24">
        <f t="shared" si="3"/>
        <v>8.8288641185347919E-2</v>
      </c>
      <c r="H11" s="146">
        <f t="shared" si="4"/>
        <v>-3.4685109122866181E-2</v>
      </c>
      <c r="I11" s="91">
        <f t="shared" si="0"/>
        <v>-1554.1732780000002</v>
      </c>
      <c r="J11" s="24">
        <f t="shared" si="1"/>
        <v>-0.35649465091131405</v>
      </c>
      <c r="K11" s="90">
        <v>3497.0177909999998</v>
      </c>
      <c r="L11" s="90">
        <f t="shared" si="5"/>
        <v>-691.59331900000006</v>
      </c>
      <c r="M11" s="24">
        <f t="shared" si="6"/>
        <v>-0.19776660009562996</v>
      </c>
      <c r="N11" s="24">
        <v>6.9281859458589876E-2</v>
      </c>
      <c r="O11" s="110">
        <f t="shared" si="7"/>
        <v>-1.5678327396108138E-2</v>
      </c>
      <c r="P11" s="118">
        <v>2395.1275059999998</v>
      </c>
      <c r="Q11" s="111">
        <f t="shared" si="8"/>
        <v>410.29696599999988</v>
      </c>
      <c r="R11" s="111"/>
      <c r="S11" s="112" t="e">
        <f t="shared" si="9"/>
        <v>#DIV/0!</v>
      </c>
      <c r="T11" s="111">
        <v>3497.0177909999998</v>
      </c>
      <c r="U11" s="112" t="e">
        <f t="shared" si="10"/>
        <v>#DIV/0!</v>
      </c>
      <c r="V11" s="113">
        <v>4226.8951598499998</v>
      </c>
      <c r="W11" s="114" t="e">
        <f t="shared" si="11"/>
        <v>#DIV/0!</v>
      </c>
      <c r="X11" s="115">
        <v>7.6999999999999999E-2</v>
      </c>
      <c r="Y11" s="114" t="e">
        <f t="shared" si="19"/>
        <v>#DIV/0!</v>
      </c>
      <c r="Z11" s="114">
        <v>8.1000000000000003E-2</v>
      </c>
      <c r="AA11" s="114"/>
      <c r="AB11" s="38" t="s">
        <v>15</v>
      </c>
      <c r="AC11" s="59">
        <v>544.90087568223885</v>
      </c>
      <c r="AD11" s="206">
        <v>56.079206000000006</v>
      </c>
      <c r="AE11" s="206">
        <v>98.520116000000002</v>
      </c>
      <c r="AF11" s="206">
        <v>-42.440909999999995</v>
      </c>
      <c r="AG11" s="122">
        <v>-0.43078420654721916</v>
      </c>
      <c r="AH11" s="118">
        <v>4361.38</v>
      </c>
      <c r="AI11" s="118">
        <v>4114.91</v>
      </c>
      <c r="AJ11" s="208">
        <f t="shared" si="12"/>
        <v>1.2858133434830261E-2</v>
      </c>
      <c r="AK11" s="208">
        <f t="shared" si="13"/>
        <v>2.3942228627114568E-2</v>
      </c>
      <c r="AL11" s="119">
        <f t="shared" si="14"/>
        <v>-1.1084095192284307E-2</v>
      </c>
      <c r="AM11" s="206">
        <v>809.24406199999999</v>
      </c>
      <c r="AN11" s="206">
        <f t="shared" si="15"/>
        <v>-753.16485599999999</v>
      </c>
      <c r="AO11" s="112">
        <v>1.6032498752358335E-2</v>
      </c>
      <c r="AP11" s="114">
        <f t="shared" si="16"/>
        <v>-3.1743653175280735E-3</v>
      </c>
      <c r="AQ11" s="114"/>
      <c r="AR11" s="119">
        <v>1.1702810344860506E-2</v>
      </c>
      <c r="AS11" s="120">
        <f t="shared" si="17"/>
        <v>1.1553230899697554E-3</v>
      </c>
      <c r="AT11" s="120">
        <v>9.9437140646183968E-3</v>
      </c>
      <c r="AU11" s="120">
        <f t="shared" si="18"/>
        <v>2.9144193702118643E-3</v>
      </c>
      <c r="AV11" s="19" t="s">
        <v>15</v>
      </c>
      <c r="AW11" s="19"/>
      <c r="AX11" s="185"/>
      <c r="AY11" s="185"/>
      <c r="AZ11" s="23"/>
      <c r="BA11" s="23"/>
      <c r="BB11" s="23"/>
      <c r="BC11" s="23"/>
      <c r="BD11" s="23"/>
      <c r="BE11" s="23"/>
      <c r="BF11" s="23"/>
      <c r="BG11" s="23"/>
      <c r="BH11" s="51">
        <v>30.812025999999999</v>
      </c>
      <c r="BI11" s="84">
        <v>0</v>
      </c>
      <c r="BJ11" s="23">
        <v>0</v>
      </c>
      <c r="BK11" s="145" t="e">
        <v>#DIV/0!</v>
      </c>
      <c r="BL11" s="23">
        <v>30.812025999999999</v>
      </c>
      <c r="BM11" s="145">
        <v>0</v>
      </c>
    </row>
    <row r="12" spans="1:65" ht="16.5">
      <c r="A12" s="3" t="s">
        <v>16</v>
      </c>
      <c r="B12" s="147">
        <v>21725.266908000001</v>
      </c>
      <c r="C12" s="147">
        <v>22461.15</v>
      </c>
      <c r="D12" s="147">
        <v>19406.864124</v>
      </c>
      <c r="E12" s="147">
        <v>21772.35</v>
      </c>
      <c r="F12" s="286">
        <f t="shared" si="2"/>
        <v>8.0603126242423023E-2</v>
      </c>
      <c r="G12" s="24">
        <f t="shared" si="3"/>
        <v>7.4279472679798009E-2</v>
      </c>
      <c r="H12" s="146">
        <f t="shared" si="4"/>
        <v>6.3236535626250145E-3</v>
      </c>
      <c r="I12" s="91">
        <f t="shared" si="0"/>
        <v>2318.4027840000017</v>
      </c>
      <c r="J12" s="24">
        <f t="shared" si="1"/>
        <v>0.11946302963665767</v>
      </c>
      <c r="K12" s="90">
        <v>21765.795598000001</v>
      </c>
      <c r="L12" s="90">
        <f t="shared" si="5"/>
        <v>-40.528689999999187</v>
      </c>
      <c r="M12" s="24">
        <f t="shared" si="6"/>
        <v>-1.8620357715627422E-3</v>
      </c>
      <c r="N12" s="24">
        <v>7.9090824153676451E-2</v>
      </c>
      <c r="O12" s="110">
        <f t="shared" si="7"/>
        <v>1.5123020887465727E-3</v>
      </c>
      <c r="P12" s="118">
        <v>18673.877817000001</v>
      </c>
      <c r="Q12" s="111">
        <f t="shared" si="8"/>
        <v>3051.3890910000009</v>
      </c>
      <c r="R12" s="111"/>
      <c r="S12" s="112" t="e">
        <f t="shared" si="9"/>
        <v>#DIV/0!</v>
      </c>
      <c r="T12" s="111">
        <v>21765.795598000001</v>
      </c>
      <c r="U12" s="112" t="e">
        <f t="shared" si="10"/>
        <v>#DIV/0!</v>
      </c>
      <c r="V12" s="113">
        <v>24097.760266649999</v>
      </c>
      <c r="W12" s="114" t="e">
        <f t="shared" si="11"/>
        <v>#DIV/0!</v>
      </c>
      <c r="X12" s="288">
        <v>7.8E-2</v>
      </c>
      <c r="Y12" s="114" t="e">
        <f t="shared" si="19"/>
        <v>#DIV/0!</v>
      </c>
      <c r="Z12" s="114">
        <v>8.43E-2</v>
      </c>
      <c r="AA12" s="114"/>
      <c r="AB12" s="38" t="s">
        <v>16</v>
      </c>
      <c r="AC12" s="59">
        <v>2915.6134835358857</v>
      </c>
      <c r="AD12" s="206">
        <v>933.69383900000003</v>
      </c>
      <c r="AE12" s="206">
        <v>1337.7062900000001</v>
      </c>
      <c r="AF12" s="206">
        <v>-404.01245100000006</v>
      </c>
      <c r="AG12" s="122">
        <v>-0.30201880190007935</v>
      </c>
      <c r="AH12" s="118">
        <v>22461.15</v>
      </c>
      <c r="AI12" s="118">
        <v>21772.35</v>
      </c>
      <c r="AJ12" s="208">
        <f t="shared" si="12"/>
        <v>4.1569280246113845E-2</v>
      </c>
      <c r="AK12" s="208">
        <f t="shared" si="13"/>
        <v>6.1440601956150816E-2</v>
      </c>
      <c r="AL12" s="119">
        <f t="shared" si="14"/>
        <v>-1.9871321710036971E-2</v>
      </c>
      <c r="AM12" s="206">
        <v>4931.0169320000005</v>
      </c>
      <c r="AN12" s="206">
        <f t="shared" si="15"/>
        <v>-3997.3230930000004</v>
      </c>
      <c r="AO12" s="112">
        <v>1.7917938782051644E-2</v>
      </c>
      <c r="AP12" s="114">
        <f t="shared" si="16"/>
        <v>2.3651341464062201E-2</v>
      </c>
      <c r="AQ12" s="114"/>
      <c r="AR12" s="119">
        <v>1.3815819735638315E-3</v>
      </c>
      <c r="AS12" s="120">
        <f t="shared" si="17"/>
        <v>4.0187698272550011E-2</v>
      </c>
      <c r="AT12" s="120">
        <v>9.8404733916179349E-3</v>
      </c>
      <c r="AU12" s="120">
        <f t="shared" si="18"/>
        <v>3.172880685449591E-2</v>
      </c>
      <c r="AV12" s="19" t="s">
        <v>16</v>
      </c>
      <c r="AW12" s="19"/>
      <c r="AX12" s="185"/>
      <c r="AY12" s="185"/>
      <c r="AZ12" s="23"/>
      <c r="BA12" s="23"/>
      <c r="BB12" s="23"/>
      <c r="BC12" s="23"/>
      <c r="BD12" s="23"/>
      <c r="BE12" s="23"/>
      <c r="BF12" s="23"/>
      <c r="BG12" s="23"/>
      <c r="BH12" s="51">
        <v>397.35772400000002</v>
      </c>
      <c r="BI12" s="186">
        <v>196.563153</v>
      </c>
      <c r="BJ12" s="23">
        <v>0</v>
      </c>
      <c r="BK12" s="145" t="e">
        <v>#DIV/0!</v>
      </c>
      <c r="BL12" s="23">
        <v>200.79457100000002</v>
      </c>
      <c r="BM12" s="145">
        <v>1.021527015289585</v>
      </c>
    </row>
    <row r="13" spans="1:65" ht="16.5">
      <c r="A13" s="3" t="s">
        <v>17</v>
      </c>
      <c r="B13" s="147">
        <v>2266.9200930000002</v>
      </c>
      <c r="C13" s="147">
        <v>1795.4</v>
      </c>
      <c r="D13" s="147">
        <v>2331.1794730000001</v>
      </c>
      <c r="E13" s="147">
        <v>1732.32</v>
      </c>
      <c r="F13" s="286">
        <f t="shared" si="2"/>
        <v>0.10521889704244181</v>
      </c>
      <c r="G13" s="24">
        <f t="shared" si="3"/>
        <v>0.11214149584564823</v>
      </c>
      <c r="H13" s="146">
        <f t="shared" si="4"/>
        <v>-6.9225988032064201E-3</v>
      </c>
      <c r="I13" s="91">
        <f t="shared" si="0"/>
        <v>-64.259379999999965</v>
      </c>
      <c r="J13" s="24">
        <f t="shared" si="1"/>
        <v>-2.7565179234057213E-2</v>
      </c>
      <c r="K13" s="90">
        <v>3238.4286039999997</v>
      </c>
      <c r="L13" s="90">
        <f t="shared" si="5"/>
        <v>-971.50851099999954</v>
      </c>
      <c r="M13" s="24">
        <f t="shared" si="6"/>
        <v>-0.29999380248804142</v>
      </c>
      <c r="N13" s="24">
        <v>0.15311299283518465</v>
      </c>
      <c r="O13" s="110">
        <f t="shared" si="7"/>
        <v>-4.7894095792742841E-2</v>
      </c>
      <c r="P13" s="118">
        <v>2140.5941899999998</v>
      </c>
      <c r="Q13" s="111">
        <f t="shared" si="8"/>
        <v>126.32590300000038</v>
      </c>
      <c r="R13" s="111"/>
      <c r="S13" s="112" t="e">
        <f t="shared" si="9"/>
        <v>#DIV/0!</v>
      </c>
      <c r="T13" s="111">
        <v>3238.4286039999997</v>
      </c>
      <c r="U13" s="112" t="e">
        <f t="shared" si="10"/>
        <v>#DIV/0!</v>
      </c>
      <c r="V13" s="113">
        <v>3191.5351399900001</v>
      </c>
      <c r="W13" s="114" t="e">
        <f t="shared" si="11"/>
        <v>#DIV/0!</v>
      </c>
      <c r="X13" s="115">
        <v>7.5999999999999998E-2</v>
      </c>
      <c r="Y13" s="114" t="e">
        <f t="shared" si="19"/>
        <v>#DIV/0!</v>
      </c>
      <c r="Z13" s="114">
        <v>8.1000000000000003E-2</v>
      </c>
      <c r="AA13" s="114"/>
      <c r="AB13" s="38" t="s">
        <v>17</v>
      </c>
      <c r="AC13" s="59">
        <v>227.4580879057423</v>
      </c>
      <c r="AD13" s="206">
        <v>82.228457999999989</v>
      </c>
      <c r="AE13" s="206">
        <v>100.049423</v>
      </c>
      <c r="AF13" s="206">
        <v>-17.820965000000015</v>
      </c>
      <c r="AG13" s="122">
        <v>-0.17812161695325335</v>
      </c>
      <c r="AH13" s="118">
        <v>1795.4</v>
      </c>
      <c r="AI13" s="118">
        <v>1732.32</v>
      </c>
      <c r="AJ13" s="208">
        <f t="shared" si="12"/>
        <v>4.5799519884148369E-2</v>
      </c>
      <c r="AK13" s="208">
        <f t="shared" si="13"/>
        <v>5.7754585180567107E-2</v>
      </c>
      <c r="AL13" s="119">
        <f t="shared" si="14"/>
        <v>-1.1955065296418738E-2</v>
      </c>
      <c r="AM13" s="206">
        <v>1483.60754</v>
      </c>
      <c r="AN13" s="206">
        <f t="shared" si="15"/>
        <v>-1401.3790819999999</v>
      </c>
      <c r="AO13" s="112">
        <v>7.0145005006954891E-2</v>
      </c>
      <c r="AP13" s="114">
        <f t="shared" si="16"/>
        <v>-2.4345485122806522E-2</v>
      </c>
      <c r="AQ13" s="114"/>
      <c r="AR13" s="119">
        <v>3.4705082533875511E-2</v>
      </c>
      <c r="AS13" s="120">
        <f t="shared" si="17"/>
        <v>1.1094437350272858E-2</v>
      </c>
      <c r="AT13" s="120">
        <v>9.9437140646183968E-3</v>
      </c>
      <c r="AU13" s="120">
        <f t="shared" si="18"/>
        <v>3.5855805819529976E-2</v>
      </c>
      <c r="AV13" s="19" t="s">
        <v>17</v>
      </c>
      <c r="AW13" s="19"/>
      <c r="AX13" s="185"/>
      <c r="AY13" s="185"/>
      <c r="AZ13" s="23"/>
      <c r="BA13" s="23"/>
      <c r="BB13" s="23"/>
      <c r="BC13" s="23"/>
      <c r="BD13" s="23"/>
      <c r="BE13" s="23"/>
      <c r="BF13" s="23"/>
      <c r="BG13" s="23"/>
      <c r="BH13" s="51">
        <v>20.9</v>
      </c>
      <c r="BI13" s="186">
        <v>42.030099999999997</v>
      </c>
      <c r="BJ13" s="23">
        <v>0</v>
      </c>
      <c r="BK13" s="145">
        <v>0</v>
      </c>
      <c r="BL13" s="23">
        <v>-21.130099999999999</v>
      </c>
      <c r="BM13" s="145">
        <v>-0.50273732396544379</v>
      </c>
    </row>
    <row r="14" spans="1:65" ht="16.5">
      <c r="A14" s="3" t="s">
        <v>18</v>
      </c>
      <c r="B14" s="147">
        <v>2067.3350399999999</v>
      </c>
      <c r="C14" s="147">
        <v>2516.02</v>
      </c>
      <c r="D14" s="147">
        <v>2981.48695</v>
      </c>
      <c r="E14" s="147">
        <v>2351.66</v>
      </c>
      <c r="F14" s="286">
        <f t="shared" si="2"/>
        <v>6.8472396880787906E-2</v>
      </c>
      <c r="G14" s="24">
        <f t="shared" si="3"/>
        <v>0.10565185691525703</v>
      </c>
      <c r="H14" s="146">
        <f t="shared" si="4"/>
        <v>-3.717946003446912E-2</v>
      </c>
      <c r="I14" s="91">
        <f t="shared" si="0"/>
        <v>-914.15191000000004</v>
      </c>
      <c r="J14" s="24">
        <f t="shared" si="1"/>
        <v>-0.30660939502015938</v>
      </c>
      <c r="K14" s="90">
        <v>2202.4988619999999</v>
      </c>
      <c r="L14" s="90">
        <f t="shared" si="5"/>
        <v>-135.16382199999998</v>
      </c>
      <c r="M14" s="24">
        <f t="shared" si="6"/>
        <v>-6.1368395839834E-2</v>
      </c>
      <c r="N14" s="24">
        <v>8.0569037622924999E-2</v>
      </c>
      <c r="O14" s="110">
        <f t="shared" si="7"/>
        <v>-1.2096640742137094E-2</v>
      </c>
      <c r="P14" s="118">
        <v>1829.5540039999998</v>
      </c>
      <c r="Q14" s="111">
        <f t="shared" si="8"/>
        <v>237.78103600000009</v>
      </c>
      <c r="R14" s="111"/>
      <c r="S14" s="112" t="e">
        <f t="shared" si="9"/>
        <v>#DIV/0!</v>
      </c>
      <c r="T14" s="111">
        <v>2202.4988619999999</v>
      </c>
      <c r="U14" s="112" t="e">
        <f t="shared" si="10"/>
        <v>#DIV/0!</v>
      </c>
      <c r="V14" s="113">
        <v>2399.8715495599999</v>
      </c>
      <c r="W14" s="114" t="e">
        <f t="shared" si="11"/>
        <v>#DIV/0!</v>
      </c>
      <c r="X14" s="115">
        <v>7.5999999999999998E-2</v>
      </c>
      <c r="Y14" s="114" t="e">
        <f t="shared" si="19"/>
        <v>#DIV/0!</v>
      </c>
      <c r="Z14" s="114">
        <v>7.9000000000000001E-2</v>
      </c>
      <c r="AA14" s="114"/>
      <c r="AB14" s="38" t="s">
        <v>18</v>
      </c>
      <c r="AC14" s="59">
        <v>295.05479793556168</v>
      </c>
      <c r="AD14" s="206">
        <v>16.188267</v>
      </c>
      <c r="AE14" s="206">
        <v>24.090087</v>
      </c>
      <c r="AF14" s="206">
        <v>-7.9018200000000007</v>
      </c>
      <c r="AG14" s="122">
        <v>-0.32801126870152031</v>
      </c>
      <c r="AH14" s="118">
        <v>2516.02</v>
      </c>
      <c r="AI14" s="118">
        <v>2351.66</v>
      </c>
      <c r="AJ14" s="208">
        <f t="shared" si="12"/>
        <v>6.4340772330903568E-3</v>
      </c>
      <c r="AK14" s="208">
        <f t="shared" si="13"/>
        <v>1.0243864759361473E-2</v>
      </c>
      <c r="AL14" s="119">
        <f t="shared" si="14"/>
        <v>-3.8097875262711163E-3</v>
      </c>
      <c r="AM14" s="206">
        <v>354.10827599999999</v>
      </c>
      <c r="AN14" s="206">
        <f t="shared" si="15"/>
        <v>-337.92000899999999</v>
      </c>
      <c r="AO14" s="112">
        <v>1.2953542680029366E-2</v>
      </c>
      <c r="AP14" s="114">
        <f t="shared" si="16"/>
        <v>-6.5194654469390096E-3</v>
      </c>
      <c r="AQ14" s="114"/>
      <c r="AR14" s="119">
        <v>4.8915177597648818E-3</v>
      </c>
      <c r="AS14" s="120">
        <f t="shared" si="17"/>
        <v>1.5425594733254749E-3</v>
      </c>
      <c r="AT14" s="120">
        <v>9.9437140646183968E-3</v>
      </c>
      <c r="AU14" s="120">
        <f t="shared" si="18"/>
        <v>-3.50963683152804E-3</v>
      </c>
      <c r="AV14" s="19" t="s">
        <v>18</v>
      </c>
      <c r="AW14" s="19"/>
      <c r="AX14" s="185"/>
      <c r="AY14" s="185"/>
      <c r="AZ14" s="23"/>
      <c r="BA14" s="23"/>
      <c r="BB14" s="23"/>
      <c r="BC14" s="23"/>
      <c r="BD14" s="23"/>
      <c r="BE14" s="23"/>
      <c r="BF14" s="23"/>
      <c r="BG14" s="23"/>
      <c r="BH14" s="51">
        <v>41.632682000000003</v>
      </c>
      <c r="BI14" s="186">
        <v>41.632682000000003</v>
      </c>
      <c r="BJ14" s="23">
        <v>0</v>
      </c>
      <c r="BK14" s="145" t="e">
        <v>#DIV/0!</v>
      </c>
      <c r="BL14" s="23">
        <v>0</v>
      </c>
      <c r="BM14" s="145">
        <v>0</v>
      </c>
    </row>
    <row r="15" spans="1:65" ht="16.5">
      <c r="A15" s="3" t="s">
        <v>19</v>
      </c>
      <c r="B15" s="147">
        <v>1039.8736789999998</v>
      </c>
      <c r="C15" s="147">
        <v>753.32</v>
      </c>
      <c r="D15" s="147">
        <v>741.97890800000005</v>
      </c>
      <c r="E15" s="147">
        <v>636.94000000000005</v>
      </c>
      <c r="F15" s="286">
        <f t="shared" si="2"/>
        <v>0.11503231019575563</v>
      </c>
      <c r="G15" s="24">
        <f t="shared" si="3"/>
        <v>9.7075981515789028E-2</v>
      </c>
      <c r="H15" s="146">
        <f t="shared" si="4"/>
        <v>1.7956328679966604E-2</v>
      </c>
      <c r="I15" s="91">
        <f t="shared" si="0"/>
        <v>297.89477099999976</v>
      </c>
      <c r="J15" s="24">
        <f t="shared" si="1"/>
        <v>0.40148684522983746</v>
      </c>
      <c r="K15" s="90">
        <v>641.57684200000006</v>
      </c>
      <c r="L15" s="90">
        <f t="shared" si="5"/>
        <v>398.29683699999975</v>
      </c>
      <c r="M15" s="24">
        <f t="shared" si="6"/>
        <v>0.62080924828642692</v>
      </c>
      <c r="N15" s="24">
        <v>8.2724120315332633E-2</v>
      </c>
      <c r="O15" s="110">
        <f t="shared" si="7"/>
        <v>3.2308189880422999E-2</v>
      </c>
      <c r="P15" s="118">
        <v>522.79631500000005</v>
      </c>
      <c r="Q15" s="111">
        <f t="shared" si="8"/>
        <v>517.07736399999976</v>
      </c>
      <c r="R15" s="111"/>
      <c r="S15" s="112" t="e">
        <f t="shared" si="9"/>
        <v>#DIV/0!</v>
      </c>
      <c r="T15" s="111">
        <v>641.57684200000006</v>
      </c>
      <c r="U15" s="112" t="e">
        <f t="shared" si="10"/>
        <v>#DIV/0!</v>
      </c>
      <c r="V15" s="113">
        <v>707.23637849000011</v>
      </c>
      <c r="W15" s="114" t="e">
        <f t="shared" si="11"/>
        <v>#DIV/0!</v>
      </c>
      <c r="X15" s="115">
        <v>7.6999999999999999E-2</v>
      </c>
      <c r="Y15" s="114" t="e">
        <f t="shared" si="19"/>
        <v>#DIV/0!</v>
      </c>
      <c r="Z15" s="114">
        <v>7.9000000000000001E-2</v>
      </c>
      <c r="AA15" s="114"/>
      <c r="AB15" s="38" t="s">
        <v>19</v>
      </c>
      <c r="AC15" s="59">
        <v>83.781402011468685</v>
      </c>
      <c r="AD15" s="206">
        <v>9.3206419999999994</v>
      </c>
      <c r="AE15" s="206">
        <v>5.6455359999999999</v>
      </c>
      <c r="AF15" s="206">
        <v>3.6751059999999995</v>
      </c>
      <c r="AG15" s="122">
        <v>0.65097556724463357</v>
      </c>
      <c r="AH15" s="118">
        <v>753.32</v>
      </c>
      <c r="AI15" s="118">
        <v>636.94000000000005</v>
      </c>
      <c r="AJ15" s="208">
        <f t="shared" si="12"/>
        <v>1.2372752615090531E-2</v>
      </c>
      <c r="AK15" s="208">
        <f t="shared" si="13"/>
        <v>8.8635287468207362E-3</v>
      </c>
      <c r="AL15" s="119">
        <f t="shared" si="14"/>
        <v>3.5092238682697952E-3</v>
      </c>
      <c r="AM15" s="206">
        <v>68.054749999999999</v>
      </c>
      <c r="AN15" s="206">
        <f t="shared" si="15"/>
        <v>-58.734107999999999</v>
      </c>
      <c r="AO15" s="112">
        <v>8.7748948504439359E-3</v>
      </c>
      <c r="AP15" s="114">
        <f t="shared" si="16"/>
        <v>3.5978577646465955E-3</v>
      </c>
      <c r="AQ15" s="114"/>
      <c r="AR15" s="119">
        <v>1.0380335385877354E-2</v>
      </c>
      <c r="AS15" s="120">
        <f t="shared" si="17"/>
        <v>1.9924172292131778E-3</v>
      </c>
      <c r="AT15" s="120">
        <v>9.9437140646183968E-3</v>
      </c>
      <c r="AU15" s="120">
        <f t="shared" si="18"/>
        <v>2.4290385504721346E-3</v>
      </c>
      <c r="AV15" s="19" t="s">
        <v>19</v>
      </c>
      <c r="AW15" s="19"/>
      <c r="AX15" s="185"/>
      <c r="AY15" s="185"/>
      <c r="AZ15" s="23"/>
      <c r="BA15" s="23"/>
      <c r="BB15" s="23"/>
      <c r="BC15" s="23"/>
      <c r="BD15" s="23"/>
      <c r="BE15" s="23"/>
      <c r="BF15" s="23"/>
      <c r="BG15" s="23"/>
      <c r="BH15" s="51">
        <v>552.36257899999998</v>
      </c>
      <c r="BI15" s="186">
        <v>108.25536200000001</v>
      </c>
      <c r="BJ15" s="23">
        <v>0</v>
      </c>
      <c r="BK15" s="145" t="e">
        <v>#DIV/0!</v>
      </c>
      <c r="BL15" s="23">
        <v>444.10721699999999</v>
      </c>
      <c r="BM15" s="145">
        <v>4.1024038790799109</v>
      </c>
    </row>
    <row r="16" spans="1:65" ht="16.5">
      <c r="A16" s="3" t="s">
        <v>20</v>
      </c>
      <c r="B16" s="147">
        <v>1826.7506559999999</v>
      </c>
      <c r="C16" s="147">
        <v>3554.28</v>
      </c>
      <c r="D16" s="147">
        <v>2378.605755</v>
      </c>
      <c r="E16" s="147">
        <v>3082.34</v>
      </c>
      <c r="F16" s="286">
        <f t="shared" si="2"/>
        <v>4.2829833702840887E-2</v>
      </c>
      <c r="G16" s="24">
        <f t="shared" si="3"/>
        <v>6.4307359424982308E-2</v>
      </c>
      <c r="H16" s="146">
        <f t="shared" si="4"/>
        <v>-2.147752572214142E-2</v>
      </c>
      <c r="I16" s="91">
        <f t="shared" si="0"/>
        <v>-551.85509900000011</v>
      </c>
      <c r="J16" s="24">
        <f t="shared" si="1"/>
        <v>-0.23200780450478653</v>
      </c>
      <c r="K16" s="90">
        <v>1954.1854539999999</v>
      </c>
      <c r="L16" s="90">
        <f t="shared" si="5"/>
        <v>-127.434798</v>
      </c>
      <c r="M16" s="24">
        <f t="shared" si="6"/>
        <v>-6.5211209989898933E-2</v>
      </c>
      <c r="N16" s="24">
        <v>5.4305330226496203E-2</v>
      </c>
      <c r="O16" s="110">
        <f t="shared" si="7"/>
        <v>-1.1475496523655315E-2</v>
      </c>
      <c r="P16" s="118">
        <v>1659.349494</v>
      </c>
      <c r="Q16" s="111">
        <f t="shared" si="8"/>
        <v>167.40116199999989</v>
      </c>
      <c r="R16" s="111"/>
      <c r="S16" s="112" t="e">
        <f t="shared" si="9"/>
        <v>#DIV/0!</v>
      </c>
      <c r="T16" s="111">
        <v>1954.1854539999999</v>
      </c>
      <c r="U16" s="112" t="e">
        <f t="shared" si="10"/>
        <v>#DIV/0!</v>
      </c>
      <c r="V16" s="113">
        <v>2154.99416522</v>
      </c>
      <c r="W16" s="114" t="e">
        <f t="shared" si="11"/>
        <v>#DIV/0!</v>
      </c>
      <c r="X16" s="115">
        <v>7.4999999999999997E-2</v>
      </c>
      <c r="Y16" s="114" t="e">
        <f t="shared" si="19"/>
        <v>#DIV/0!</v>
      </c>
      <c r="Z16" s="114">
        <v>7.6999999999999999E-2</v>
      </c>
      <c r="AA16" s="114"/>
      <c r="AB16" s="38" t="s">
        <v>20</v>
      </c>
      <c r="AC16" s="59">
        <v>389.8695890111166</v>
      </c>
      <c r="AD16" s="206">
        <v>73.115684000000002</v>
      </c>
      <c r="AE16" s="206">
        <v>83.644522999999992</v>
      </c>
      <c r="AF16" s="206">
        <v>-10.528838999999991</v>
      </c>
      <c r="AG16" s="122">
        <v>-0.12587601222855904</v>
      </c>
      <c r="AH16" s="118">
        <v>3554.28</v>
      </c>
      <c r="AI16" s="118">
        <v>3082.34</v>
      </c>
      <c r="AJ16" s="208">
        <f t="shared" si="12"/>
        <v>2.0571166030813555E-2</v>
      </c>
      <c r="AK16" s="208">
        <f t="shared" si="13"/>
        <v>2.7136695822005355E-2</v>
      </c>
      <c r="AL16" s="119">
        <f t="shared" si="14"/>
        <v>-6.5655297911918001E-3</v>
      </c>
      <c r="AM16" s="206">
        <v>204.09686200000002</v>
      </c>
      <c r="AN16" s="206">
        <f t="shared" si="15"/>
        <v>-130.981178</v>
      </c>
      <c r="AO16" s="112">
        <v>5.6716968527295289E-3</v>
      </c>
      <c r="AP16" s="114">
        <f t="shared" si="16"/>
        <v>1.4899469178084025E-2</v>
      </c>
      <c r="AQ16" s="114"/>
      <c r="AR16" s="119">
        <v>1.0829940821301167E-2</v>
      </c>
      <c r="AS16" s="120">
        <f t="shared" si="17"/>
        <v>9.7412252095123875E-3</v>
      </c>
      <c r="AT16" s="120">
        <v>9.9437140646183968E-3</v>
      </c>
      <c r="AU16" s="120">
        <f t="shared" si="18"/>
        <v>1.0627451966195158E-2</v>
      </c>
      <c r="AV16" s="19" t="s">
        <v>20</v>
      </c>
      <c r="AW16" s="19"/>
      <c r="AX16" s="185"/>
      <c r="AY16" s="185"/>
      <c r="AZ16" s="23"/>
      <c r="BA16" s="23"/>
      <c r="BB16" s="23"/>
      <c r="BC16" s="23"/>
      <c r="BD16" s="23"/>
      <c r="BE16" s="23"/>
      <c r="BF16" s="23"/>
      <c r="BG16" s="23"/>
      <c r="BH16" s="51">
        <v>7.0930240000000007</v>
      </c>
      <c r="BI16" s="186">
        <v>4.1323840000000001</v>
      </c>
      <c r="BJ16" s="23">
        <v>0</v>
      </c>
      <c r="BK16" s="145" t="e">
        <v>#DIV/0!</v>
      </c>
      <c r="BL16" s="23">
        <v>2.9606400000000006</v>
      </c>
      <c r="BM16" s="145">
        <v>0.71644842299263578</v>
      </c>
    </row>
    <row r="17" spans="1:65" ht="16.5">
      <c r="A17" s="3" t="s">
        <v>21</v>
      </c>
      <c r="B17" s="147">
        <v>5207.5894859999999</v>
      </c>
      <c r="C17" s="147">
        <v>4837.9399999999996</v>
      </c>
      <c r="D17" s="147">
        <v>5392.9705920000006</v>
      </c>
      <c r="E17" s="147">
        <v>4624.58</v>
      </c>
      <c r="F17" s="286">
        <f t="shared" si="2"/>
        <v>8.9700531734581257E-2</v>
      </c>
      <c r="G17" s="24">
        <f t="shared" si="3"/>
        <v>9.7179466243421025E-2</v>
      </c>
      <c r="H17" s="146">
        <f t="shared" si="4"/>
        <v>-7.4789345088397685E-3</v>
      </c>
      <c r="I17" s="91">
        <f t="shared" si="0"/>
        <v>-185.38110600000073</v>
      </c>
      <c r="J17" s="24">
        <f t="shared" si="1"/>
        <v>-3.4374581288278749E-2</v>
      </c>
      <c r="K17" s="90">
        <v>4727.8008139999993</v>
      </c>
      <c r="L17" s="90">
        <f t="shared" si="5"/>
        <v>479.78867200000059</v>
      </c>
      <c r="M17" s="24">
        <f t="shared" si="6"/>
        <v>0.10148242087087223</v>
      </c>
      <c r="N17" s="24">
        <v>8.6497937610551134E-2</v>
      </c>
      <c r="O17" s="110">
        <f t="shared" si="7"/>
        <v>3.2025941240301226E-3</v>
      </c>
      <c r="P17" s="118">
        <v>4135.6664039999996</v>
      </c>
      <c r="Q17" s="111">
        <f t="shared" si="8"/>
        <v>1071.9230820000002</v>
      </c>
      <c r="R17" s="111"/>
      <c r="S17" s="112" t="e">
        <f t="shared" si="9"/>
        <v>#DIV/0!</v>
      </c>
      <c r="T17" s="111">
        <v>4727.8008139999993</v>
      </c>
      <c r="U17" s="112" t="e">
        <f t="shared" si="10"/>
        <v>#DIV/0!</v>
      </c>
      <c r="V17" s="113">
        <v>5550.3610105899998</v>
      </c>
      <c r="W17" s="114" t="e">
        <f t="shared" si="11"/>
        <v>#DIV/0!</v>
      </c>
      <c r="X17" s="115">
        <v>7.6999999999999999E-2</v>
      </c>
      <c r="Y17" s="114" t="e">
        <f t="shared" si="19"/>
        <v>#DIV/0!</v>
      </c>
      <c r="Z17" s="114">
        <v>8.1000000000000003E-2</v>
      </c>
      <c r="AA17" s="114"/>
      <c r="AB17" s="38" t="s">
        <v>21</v>
      </c>
      <c r="AC17" s="59">
        <v>587.83759600744145</v>
      </c>
      <c r="AD17" s="206">
        <v>62.754819999999995</v>
      </c>
      <c r="AE17" s="206">
        <v>304.589811</v>
      </c>
      <c r="AF17" s="206">
        <v>-241.834991</v>
      </c>
      <c r="AG17" s="122">
        <v>-0.79396940497133039</v>
      </c>
      <c r="AH17" s="118">
        <v>4837.9399999999996</v>
      </c>
      <c r="AI17" s="118">
        <v>4624.58</v>
      </c>
      <c r="AJ17" s="208">
        <f t="shared" si="12"/>
        <v>1.2971392782878663E-2</v>
      </c>
      <c r="AK17" s="208">
        <f t="shared" si="13"/>
        <v>6.5863237526434831E-2</v>
      </c>
      <c r="AL17" s="119">
        <f t="shared" si="14"/>
        <v>-5.2891844743556168E-2</v>
      </c>
      <c r="AM17" s="206">
        <v>488.88160399999998</v>
      </c>
      <c r="AN17" s="206">
        <f t="shared" si="15"/>
        <v>-426.12678399999999</v>
      </c>
      <c r="AO17" s="112">
        <v>8.9443807269791991E-3</v>
      </c>
      <c r="AP17" s="114">
        <f t="shared" si="16"/>
        <v>4.0270120558994638E-3</v>
      </c>
      <c r="AQ17" s="114"/>
      <c r="AR17" s="119">
        <v>9.8530183384135037E-3</v>
      </c>
      <c r="AS17" s="120">
        <f t="shared" si="17"/>
        <v>3.1183744444651593E-3</v>
      </c>
      <c r="AT17" s="120">
        <v>9.9437140646183968E-3</v>
      </c>
      <c r="AU17" s="120">
        <f t="shared" si="18"/>
        <v>3.0276787182602662E-3</v>
      </c>
      <c r="AV17" s="19" t="s">
        <v>21</v>
      </c>
      <c r="AW17" s="19"/>
      <c r="AX17" s="185"/>
      <c r="AY17" s="185"/>
      <c r="AZ17" s="23"/>
      <c r="BA17" s="23"/>
      <c r="BB17" s="23"/>
      <c r="BC17" s="23"/>
      <c r="BD17" s="23"/>
      <c r="BE17" s="23"/>
      <c r="BF17" s="23"/>
      <c r="BG17" s="23"/>
      <c r="BH17" s="51">
        <v>78.47849699999999</v>
      </c>
      <c r="BI17" s="186">
        <v>27.771289000000003</v>
      </c>
      <c r="BJ17" s="23">
        <v>0</v>
      </c>
      <c r="BK17" s="145" t="e">
        <v>#DIV/0!</v>
      </c>
      <c r="BL17" s="23">
        <v>50.707207999999987</v>
      </c>
      <c r="BM17" s="145">
        <v>1.8258860076678465</v>
      </c>
    </row>
    <row r="18" spans="1:65" ht="16.5">
      <c r="A18" s="3" t="s">
        <v>22</v>
      </c>
      <c r="B18" s="147">
        <v>2514.757345</v>
      </c>
      <c r="C18" s="147">
        <v>3688.31</v>
      </c>
      <c r="D18" s="147">
        <v>2858.7084370000002</v>
      </c>
      <c r="E18" s="147">
        <v>3432.48</v>
      </c>
      <c r="F18" s="286">
        <f t="shared" si="2"/>
        <v>5.6818193721062851E-2</v>
      </c>
      <c r="G18" s="24">
        <f t="shared" si="3"/>
        <v>6.9403376882992279E-2</v>
      </c>
      <c r="H18" s="146">
        <f t="shared" si="4"/>
        <v>-1.2585183161929428E-2</v>
      </c>
      <c r="I18" s="91">
        <f t="shared" si="0"/>
        <v>-343.95109200000024</v>
      </c>
      <c r="J18" s="24">
        <f t="shared" si="1"/>
        <v>-0.12031695417002763</v>
      </c>
      <c r="K18" s="90">
        <v>2809.6925940000001</v>
      </c>
      <c r="L18" s="90">
        <f t="shared" si="5"/>
        <v>-294.93524900000011</v>
      </c>
      <c r="M18" s="24">
        <f t="shared" si="6"/>
        <v>-0.1049706468351107</v>
      </c>
      <c r="N18" s="24">
        <v>7.1016267891549079E-2</v>
      </c>
      <c r="O18" s="110">
        <f t="shared" si="7"/>
        <v>-1.4198074170486227E-2</v>
      </c>
      <c r="P18" s="118">
        <v>2195.389705</v>
      </c>
      <c r="Q18" s="111">
        <f t="shared" si="8"/>
        <v>319.36763999999994</v>
      </c>
      <c r="R18" s="111"/>
      <c r="S18" s="112" t="e">
        <f t="shared" si="9"/>
        <v>#DIV/0!</v>
      </c>
      <c r="T18" s="111">
        <v>2809.6925940000001</v>
      </c>
      <c r="U18" s="112" t="e">
        <f t="shared" si="10"/>
        <v>#DIV/0!</v>
      </c>
      <c r="V18" s="113">
        <v>2971.0118421100001</v>
      </c>
      <c r="W18" s="114" t="e">
        <f t="shared" si="11"/>
        <v>#DIV/0!</v>
      </c>
      <c r="X18" s="115">
        <v>7.5999999999999998E-2</v>
      </c>
      <c r="Y18" s="114" t="e">
        <f t="shared" si="19"/>
        <v>#DIV/0!</v>
      </c>
      <c r="Z18" s="114">
        <v>7.6999999999999999E-2</v>
      </c>
      <c r="AA18" s="114"/>
      <c r="AB18" s="38" t="s">
        <v>22</v>
      </c>
      <c r="AC18" s="59">
        <v>428.1384867816563</v>
      </c>
      <c r="AD18" s="206">
        <v>59.281543000000006</v>
      </c>
      <c r="AE18" s="206">
        <v>67.776716000000008</v>
      </c>
      <c r="AF18" s="206">
        <v>-8.4951730000000012</v>
      </c>
      <c r="AG18" s="122">
        <v>-0.12534058156491379</v>
      </c>
      <c r="AH18" s="118">
        <v>3688.31</v>
      </c>
      <c r="AI18" s="118">
        <v>3432.48</v>
      </c>
      <c r="AJ18" s="208">
        <f t="shared" si="12"/>
        <v>1.6072820072065529E-2</v>
      </c>
      <c r="AK18" s="208">
        <f t="shared" si="13"/>
        <v>1.9745698736773412E-2</v>
      </c>
      <c r="AL18" s="119">
        <f t="shared" si="14"/>
        <v>-3.6728786647078834E-3</v>
      </c>
      <c r="AM18" s="206">
        <v>568.90789299999994</v>
      </c>
      <c r="AN18" s="206">
        <f t="shared" si="15"/>
        <v>-509.62634999999995</v>
      </c>
      <c r="AO18" s="112">
        <v>1.4379407705021247E-2</v>
      </c>
      <c r="AP18" s="114">
        <f t="shared" si="16"/>
        <v>1.6934123670442822E-3</v>
      </c>
      <c r="AQ18" s="114"/>
      <c r="AR18" s="119">
        <v>9.5051716264542476E-3</v>
      </c>
      <c r="AS18" s="120">
        <f t="shared" si="17"/>
        <v>6.5676484456112811E-3</v>
      </c>
      <c r="AT18" s="120">
        <v>9.9437140646183968E-3</v>
      </c>
      <c r="AU18" s="120">
        <f t="shared" si="18"/>
        <v>6.1291060074471319E-3</v>
      </c>
      <c r="AV18" s="19" t="s">
        <v>22</v>
      </c>
      <c r="AW18" s="19"/>
      <c r="AX18" s="185"/>
      <c r="AY18" s="185"/>
      <c r="AZ18" s="23"/>
      <c r="BA18" s="23"/>
      <c r="BB18" s="23"/>
      <c r="BC18" s="23"/>
      <c r="BD18" s="23"/>
      <c r="BE18" s="23"/>
      <c r="BF18" s="23"/>
      <c r="BG18" s="23"/>
      <c r="BH18" s="51">
        <v>0</v>
      </c>
      <c r="BI18" s="186">
        <v>0</v>
      </c>
      <c r="BJ18" s="23">
        <v>0</v>
      </c>
      <c r="BK18" s="145">
        <v>0</v>
      </c>
      <c r="BL18" s="23">
        <v>0</v>
      </c>
      <c r="BM18" s="145">
        <v>0</v>
      </c>
    </row>
    <row r="19" spans="1:65" ht="16.5">
      <c r="A19" s="3" t="s">
        <v>23</v>
      </c>
      <c r="B19" s="147">
        <v>2331.3791230000002</v>
      </c>
      <c r="C19" s="147">
        <v>3181.67</v>
      </c>
      <c r="D19" s="147">
        <v>2214.4534489999996</v>
      </c>
      <c r="E19" s="147">
        <v>2996.72</v>
      </c>
      <c r="F19" s="286">
        <f t="shared" si="2"/>
        <v>6.1062773192484876E-2</v>
      </c>
      <c r="G19" s="24">
        <f t="shared" si="3"/>
        <v>6.1579923188241355E-2</v>
      </c>
      <c r="H19" s="146">
        <f t="shared" si="4"/>
        <v>-5.1714999575647874E-4</v>
      </c>
      <c r="I19" s="91">
        <f t="shared" si="0"/>
        <v>116.92567400000053</v>
      </c>
      <c r="J19" s="24">
        <f t="shared" si="1"/>
        <v>5.2801143348848223E-2</v>
      </c>
      <c r="K19" s="90">
        <v>2638.426719</v>
      </c>
      <c r="L19" s="90">
        <f t="shared" si="5"/>
        <v>-307.04759599999988</v>
      </c>
      <c r="M19" s="24">
        <f t="shared" si="6"/>
        <v>-0.11637526022188527</v>
      </c>
      <c r="N19" s="24">
        <v>7.4180080527757361E-2</v>
      </c>
      <c r="O19" s="110">
        <f t="shared" si="7"/>
        <v>-1.3117307335272485E-2</v>
      </c>
      <c r="P19" s="118">
        <v>1996.4531769999999</v>
      </c>
      <c r="Q19" s="111">
        <f t="shared" si="8"/>
        <v>334.92594600000029</v>
      </c>
      <c r="R19" s="111"/>
      <c r="S19" s="112" t="e">
        <f t="shared" si="9"/>
        <v>#DIV/0!</v>
      </c>
      <c r="T19" s="111">
        <v>2638.426719</v>
      </c>
      <c r="U19" s="112" t="e">
        <f t="shared" si="10"/>
        <v>#DIV/0!</v>
      </c>
      <c r="V19" s="113">
        <v>2820.8170772100002</v>
      </c>
      <c r="W19" s="114" t="e">
        <f t="shared" si="11"/>
        <v>#DIV/0!</v>
      </c>
      <c r="X19" s="115">
        <v>7.4999999999999997E-2</v>
      </c>
      <c r="Y19" s="114" t="e">
        <f t="shared" si="19"/>
        <v>#DIV/0!</v>
      </c>
      <c r="Z19" s="114">
        <v>7.9000000000000001E-2</v>
      </c>
      <c r="AA19" s="114"/>
      <c r="AB19" s="38" t="s">
        <v>23</v>
      </c>
      <c r="AC19" s="59">
        <v>384.18039003098994</v>
      </c>
      <c r="AD19" s="206">
        <v>78.401747999999998</v>
      </c>
      <c r="AE19" s="206">
        <v>63.518225000000001</v>
      </c>
      <c r="AF19" s="206">
        <v>14.883522999999997</v>
      </c>
      <c r="AG19" s="122">
        <v>0.23431893759625666</v>
      </c>
      <c r="AH19" s="118">
        <v>3181.67</v>
      </c>
      <c r="AI19" s="118">
        <v>2996.72</v>
      </c>
      <c r="AJ19" s="208">
        <f t="shared" si="12"/>
        <v>2.4641696970458909E-2</v>
      </c>
      <c r="AK19" s="208">
        <f t="shared" si="13"/>
        <v>2.11959158680157E-2</v>
      </c>
      <c r="AL19" s="119">
        <f t="shared" si="14"/>
        <v>3.4457811024432086E-3</v>
      </c>
      <c r="AM19" s="206">
        <v>495.11618200000004</v>
      </c>
      <c r="AN19" s="206">
        <f t="shared" si="15"/>
        <v>-416.71443400000004</v>
      </c>
      <c r="AO19" s="112">
        <v>1.3920325316170273E-2</v>
      </c>
      <c r="AP19" s="114">
        <f t="shared" si="16"/>
        <v>1.0721371654288636E-2</v>
      </c>
      <c r="AQ19" s="114"/>
      <c r="AR19" s="119">
        <v>1.507199472503346E-2</v>
      </c>
      <c r="AS19" s="120">
        <f t="shared" si="17"/>
        <v>9.5697022454254484E-3</v>
      </c>
      <c r="AT19" s="120">
        <v>9.9437140646183968E-3</v>
      </c>
      <c r="AU19" s="120">
        <f t="shared" si="18"/>
        <v>1.4697982905840512E-2</v>
      </c>
      <c r="AV19" s="19" t="s">
        <v>23</v>
      </c>
      <c r="AW19" s="19"/>
      <c r="AX19" s="185"/>
      <c r="AY19" s="185"/>
      <c r="AZ19" s="23"/>
      <c r="BA19" s="23"/>
      <c r="BB19" s="23"/>
      <c r="BC19" s="23"/>
      <c r="BD19" s="23"/>
      <c r="BE19" s="23"/>
      <c r="BF19" s="23"/>
      <c r="BG19" s="23"/>
      <c r="BH19" s="51">
        <v>37.925247999999996</v>
      </c>
      <c r="BI19" s="186">
        <v>24.01</v>
      </c>
      <c r="BJ19" s="23">
        <v>0</v>
      </c>
      <c r="BK19" s="145" t="e">
        <v>#DIV/0!</v>
      </c>
      <c r="BL19" s="23">
        <v>13.915247999999995</v>
      </c>
      <c r="BM19" s="145">
        <v>0.57956051645147832</v>
      </c>
    </row>
    <row r="20" spans="1:65" ht="16.5">
      <c r="A20" s="3" t="s">
        <v>24</v>
      </c>
      <c r="B20" s="147">
        <v>2184.8196499999999</v>
      </c>
      <c r="C20" s="147">
        <v>3150.84</v>
      </c>
      <c r="D20" s="147">
        <v>3084.1346610000001</v>
      </c>
      <c r="E20" s="147">
        <v>2858.9</v>
      </c>
      <c r="F20" s="286">
        <f t="shared" si="2"/>
        <v>5.7784052559529092E-2</v>
      </c>
      <c r="G20" s="24">
        <f t="shared" si="3"/>
        <v>8.9898639948931394E-2</v>
      </c>
      <c r="H20" s="146">
        <f t="shared" si="4"/>
        <v>-3.2114587389402302E-2</v>
      </c>
      <c r="I20" s="91">
        <f t="shared" si="0"/>
        <v>-899.31501100000014</v>
      </c>
      <c r="J20" s="24">
        <f t="shared" si="1"/>
        <v>-0.29159395092962836</v>
      </c>
      <c r="K20" s="90">
        <v>2386.8796699999998</v>
      </c>
      <c r="L20" s="90">
        <f t="shared" si="5"/>
        <v>-202.06001999999989</v>
      </c>
      <c r="M20" s="24">
        <f t="shared" si="6"/>
        <v>-8.4654464378591809E-2</v>
      </c>
      <c r="N20" s="24">
        <v>7.1809784132577104E-2</v>
      </c>
      <c r="O20" s="110">
        <f t="shared" si="7"/>
        <v>-1.4025731573048011E-2</v>
      </c>
      <c r="P20" s="118">
        <v>1865.2496039999999</v>
      </c>
      <c r="Q20" s="111">
        <f t="shared" si="8"/>
        <v>319.57004600000005</v>
      </c>
      <c r="R20" s="111"/>
      <c r="S20" s="112" t="e">
        <f t="shared" si="9"/>
        <v>#DIV/0!</v>
      </c>
      <c r="T20" s="111">
        <v>2386.8796699999998</v>
      </c>
      <c r="U20" s="112" t="e">
        <f t="shared" si="10"/>
        <v>#DIV/0!</v>
      </c>
      <c r="V20" s="113">
        <v>2748.97206087</v>
      </c>
      <c r="W20" s="114" t="e">
        <f t="shared" si="11"/>
        <v>#DIV/0!</v>
      </c>
      <c r="X20" s="115">
        <v>7.5999999999999998E-2</v>
      </c>
      <c r="Y20" s="114" t="e">
        <f t="shared" si="19"/>
        <v>#DIV/0!</v>
      </c>
      <c r="Z20" s="114">
        <v>7.9000000000000001E-2</v>
      </c>
      <c r="AA20" s="114"/>
      <c r="AB20" s="38" t="s">
        <v>24</v>
      </c>
      <c r="AC20" s="59">
        <v>359.44609135180235</v>
      </c>
      <c r="AD20" s="206">
        <v>221.83497999999997</v>
      </c>
      <c r="AE20" s="206">
        <v>143.05196799999999</v>
      </c>
      <c r="AF20" s="206">
        <v>78.783011999999985</v>
      </c>
      <c r="AG20" s="122">
        <v>0.55073001162766233</v>
      </c>
      <c r="AH20" s="118">
        <v>3150.84</v>
      </c>
      <c r="AI20" s="118">
        <v>2858.9</v>
      </c>
      <c r="AJ20" s="208">
        <f t="shared" si="12"/>
        <v>7.0405028500336406E-2</v>
      </c>
      <c r="AK20" s="208">
        <f t="shared" si="13"/>
        <v>5.003741578928958E-2</v>
      </c>
      <c r="AL20" s="119">
        <f t="shared" si="14"/>
        <v>2.0367612711046826E-2</v>
      </c>
      <c r="AM20" s="206">
        <v>191.967399</v>
      </c>
      <c r="AN20" s="206">
        <f t="shared" si="15"/>
        <v>29.867580999999973</v>
      </c>
      <c r="AO20" s="112">
        <v>5.7753801567559963E-3</v>
      </c>
      <c r="AP20" s="114">
        <f t="shared" si="16"/>
        <v>6.4629648343580412E-2</v>
      </c>
      <c r="AQ20" s="114"/>
      <c r="AR20" s="119">
        <v>1.0954123241690046E-2</v>
      </c>
      <c r="AS20" s="120">
        <f t="shared" si="17"/>
        <v>5.945090525864636E-2</v>
      </c>
      <c r="AT20" s="120">
        <v>9.9437140646183968E-3</v>
      </c>
      <c r="AU20" s="120">
        <f t="shared" si="18"/>
        <v>6.0461314435718005E-2</v>
      </c>
      <c r="AV20" s="19" t="s">
        <v>24</v>
      </c>
      <c r="AW20" s="19"/>
      <c r="AX20" s="185"/>
      <c r="AY20" s="185"/>
      <c r="AZ20" s="23"/>
      <c r="BA20" s="23"/>
      <c r="BB20" s="23"/>
      <c r="BC20" s="23"/>
      <c r="BD20" s="23"/>
      <c r="BE20" s="23"/>
      <c r="BF20" s="23"/>
      <c r="BG20" s="23"/>
      <c r="BH20" s="51">
        <v>158.980006</v>
      </c>
      <c r="BI20" s="186">
        <v>75.692064000000002</v>
      </c>
      <c r="BJ20" s="23">
        <v>0</v>
      </c>
      <c r="BK20" s="145" t="e">
        <v>#DIV/0!</v>
      </c>
      <c r="BL20" s="23">
        <v>83.287942000000001</v>
      </c>
      <c r="BM20" s="145">
        <v>1.1003523698336459</v>
      </c>
    </row>
    <row r="21" spans="1:65" ht="16.5">
      <c r="A21" s="3" t="s">
        <v>25</v>
      </c>
      <c r="B21" s="147">
        <v>258.53321699999998</v>
      </c>
      <c r="C21" s="147">
        <v>155.30000000000001</v>
      </c>
      <c r="D21" s="147">
        <v>224.64696800000002</v>
      </c>
      <c r="E21" s="147">
        <v>73.75</v>
      </c>
      <c r="F21" s="286">
        <f t="shared" si="2"/>
        <v>0.13872784771410171</v>
      </c>
      <c r="G21" s="24">
        <f t="shared" si="3"/>
        <v>0.25383838192090397</v>
      </c>
      <c r="H21" s="146">
        <f t="shared" si="4"/>
        <v>-0.11511053420680226</v>
      </c>
      <c r="I21" s="91">
        <f t="shared" si="0"/>
        <v>33.886248999999964</v>
      </c>
      <c r="J21" s="24">
        <f t="shared" si="1"/>
        <v>0.15084222725854879</v>
      </c>
      <c r="K21" s="90">
        <v>211.01738700000001</v>
      </c>
      <c r="L21" s="90">
        <f t="shared" si="5"/>
        <v>47.515829999999966</v>
      </c>
      <c r="M21" s="24">
        <f t="shared" si="6"/>
        <v>0.22517495205264759</v>
      </c>
      <c r="N21" s="24">
        <v>4.2142202637365268E-2</v>
      </c>
      <c r="O21" s="110">
        <f t="shared" si="7"/>
        <v>9.6585645076736448E-2</v>
      </c>
      <c r="P21" s="118">
        <v>211.01738700000001</v>
      </c>
      <c r="Q21" s="111">
        <f t="shared" si="8"/>
        <v>47.515829999999966</v>
      </c>
      <c r="R21" s="111"/>
      <c r="S21" s="112" t="e">
        <f t="shared" si="9"/>
        <v>#DIV/0!</v>
      </c>
      <c r="T21" s="111">
        <v>211.01738700000001</v>
      </c>
      <c r="U21" s="112" t="e">
        <f t="shared" si="10"/>
        <v>#DIV/0!</v>
      </c>
      <c r="V21" s="113">
        <v>266.42647927000002</v>
      </c>
      <c r="W21" s="114" t="e">
        <f t="shared" si="11"/>
        <v>#DIV/0!</v>
      </c>
      <c r="X21" s="115">
        <v>4.4999999999999998E-2</v>
      </c>
      <c r="Y21" s="114" t="e">
        <f t="shared" si="19"/>
        <v>#DIV/0!</v>
      </c>
      <c r="Z21" s="114">
        <v>0.06</v>
      </c>
      <c r="AA21" s="114"/>
      <c r="AB21" s="289" t="s">
        <v>25</v>
      </c>
      <c r="AC21" s="116">
        <v>51.21607790324326</v>
      </c>
      <c r="AD21" s="209">
        <v>0</v>
      </c>
      <c r="AE21" s="206">
        <v>0</v>
      </c>
      <c r="AF21" s="206">
        <v>0</v>
      </c>
      <c r="AG21" s="122">
        <v>0</v>
      </c>
      <c r="AH21" s="118">
        <v>155.30000000000001</v>
      </c>
      <c r="AI21" s="118">
        <v>73.75</v>
      </c>
      <c r="AJ21" s="208">
        <f t="shared" si="12"/>
        <v>0</v>
      </c>
      <c r="AK21" s="208">
        <f t="shared" si="13"/>
        <v>0</v>
      </c>
      <c r="AL21" s="119">
        <f t="shared" si="14"/>
        <v>0</v>
      </c>
      <c r="AM21" s="206">
        <v>-0.6</v>
      </c>
      <c r="AN21" s="206">
        <f t="shared" si="15"/>
        <v>0.6</v>
      </c>
      <c r="AO21" s="112">
        <v>-1.1982577332558458E-4</v>
      </c>
      <c r="AP21" s="114">
        <f t="shared" si="16"/>
        <v>1.1982577332558458E-4</v>
      </c>
      <c r="AQ21" s="114"/>
      <c r="AR21" s="119">
        <v>2.7615745310652236E-3</v>
      </c>
      <c r="AS21" s="120">
        <f t="shared" si="17"/>
        <v>-2.7615745310652236E-3</v>
      </c>
      <c r="AT21" s="120">
        <v>8.8693000757468013E-3</v>
      </c>
      <c r="AU21" s="120">
        <f t="shared" si="18"/>
        <v>-8.8693000757468013E-3</v>
      </c>
      <c r="AV21" s="19" t="s">
        <v>158</v>
      </c>
      <c r="AW21" s="3"/>
      <c r="AX21" s="185"/>
      <c r="AY21" s="7"/>
      <c r="AZ21" s="7"/>
      <c r="BA21" s="7"/>
      <c r="BB21" s="7"/>
      <c r="BC21" s="7"/>
      <c r="BD21" s="7"/>
      <c r="BE21" s="23"/>
      <c r="BF21" s="23"/>
      <c r="BG21" s="23"/>
      <c r="BH21" s="23">
        <v>1699.1171250000002</v>
      </c>
      <c r="BI21" s="23">
        <v>786.36412599999994</v>
      </c>
      <c r="BJ21" s="23">
        <v>0</v>
      </c>
      <c r="BK21" s="145" t="e">
        <v>#DIV/0!</v>
      </c>
      <c r="BL21" s="23">
        <v>912.75299900000027</v>
      </c>
      <c r="BM21" s="145">
        <v>1.1607256343736112</v>
      </c>
    </row>
    <row r="22" spans="1:65">
      <c r="A22" s="3" t="s">
        <v>26</v>
      </c>
      <c r="B22" s="147">
        <v>2672.6654670000003</v>
      </c>
      <c r="C22" s="147">
        <v>98.14</v>
      </c>
      <c r="D22" s="147">
        <v>2867.6088579999996</v>
      </c>
      <c r="E22" s="147">
        <v>48.79</v>
      </c>
      <c r="F22" s="286">
        <f t="shared" si="2"/>
        <v>2.2694326701650702</v>
      </c>
      <c r="G22" s="24">
        <f t="shared" si="3"/>
        <v>4.8978767131242726</v>
      </c>
      <c r="H22" s="146">
        <f t="shared" si="4"/>
        <v>-2.6284440429592024</v>
      </c>
      <c r="I22" s="91">
        <f t="shared" si="0"/>
        <v>-194.94339099999934</v>
      </c>
      <c r="J22" s="24">
        <f t="shared" si="1"/>
        <v>-6.7981165024005974E-2</v>
      </c>
      <c r="K22" s="90">
        <v>2554.4789579999997</v>
      </c>
      <c r="L22" s="90">
        <f t="shared" si="5"/>
        <v>118.18650900000057</v>
      </c>
      <c r="M22" s="24">
        <f t="shared" si="6"/>
        <v>4.6266385804380805E-2</v>
      </c>
      <c r="N22" s="24">
        <v>0.79595893135907714</v>
      </c>
      <c r="O22" s="110">
        <f t="shared" si="7"/>
        <v>1.4734737388059931</v>
      </c>
      <c r="P22" s="118">
        <v>2554.4789579999997</v>
      </c>
      <c r="Q22" s="111">
        <f t="shared" si="8"/>
        <v>118.18650900000057</v>
      </c>
      <c r="R22" s="111"/>
      <c r="S22" s="112" t="e">
        <f t="shared" si="9"/>
        <v>#DIV/0!</v>
      </c>
      <c r="T22" s="111">
        <v>2554.4789579999997</v>
      </c>
      <c r="U22" s="112" t="e">
        <f t="shared" si="10"/>
        <v>#DIV/0!</v>
      </c>
      <c r="V22" s="113">
        <v>2738.1565045499997</v>
      </c>
      <c r="W22" s="114" t="e">
        <f t="shared" si="11"/>
        <v>#DIV/0!</v>
      </c>
      <c r="X22" s="38">
        <v>2750</v>
      </c>
      <c r="Y22" s="59">
        <f>V22-X22</f>
        <v>-11.843495450000319</v>
      </c>
      <c r="Z22" s="59">
        <v>2905</v>
      </c>
      <c r="AA22" s="59"/>
      <c r="AB22" s="289" t="s">
        <v>26</v>
      </c>
      <c r="AC22" s="116">
        <v>30.883801767313027</v>
      </c>
      <c r="AD22" s="209">
        <v>0</v>
      </c>
      <c r="AE22" s="206">
        <v>0</v>
      </c>
      <c r="AF22" s="206">
        <v>0</v>
      </c>
      <c r="AG22" s="122">
        <v>0</v>
      </c>
      <c r="AH22" s="118">
        <v>98.14</v>
      </c>
      <c r="AI22" s="118">
        <v>48.79</v>
      </c>
      <c r="AJ22" s="208">
        <f t="shared" si="12"/>
        <v>0</v>
      </c>
      <c r="AK22" s="208">
        <f t="shared" si="13"/>
        <v>0</v>
      </c>
      <c r="AL22" s="119">
        <f t="shared" si="14"/>
        <v>0</v>
      </c>
      <c r="AM22" s="206">
        <v>17.738117000000003</v>
      </c>
      <c r="AN22" s="206">
        <f t="shared" si="15"/>
        <v>-17.738117000000003</v>
      </c>
      <c r="AO22" s="112">
        <v>5.5270812106029028E-3</v>
      </c>
      <c r="AP22" s="114">
        <f t="shared" si="16"/>
        <v>-5.5270812106029028E-3</v>
      </c>
      <c r="AQ22" s="114"/>
      <c r="AR22" s="119">
        <v>8.5594037811567283E-2</v>
      </c>
      <c r="AS22" s="120">
        <f t="shared" si="17"/>
        <v>-8.5594037811567283E-2</v>
      </c>
      <c r="AT22" s="120">
        <v>8.8693000757467996E-3</v>
      </c>
      <c r="AU22" s="120">
        <f t="shared" si="18"/>
        <v>-8.8693000757467996E-3</v>
      </c>
      <c r="AV22" s="291"/>
      <c r="AW22" s="291"/>
      <c r="AX22" s="214"/>
      <c r="AY22" s="70"/>
      <c r="AZ22" s="70"/>
      <c r="BA22" s="70"/>
      <c r="BB22" s="70"/>
      <c r="BC22" s="70"/>
      <c r="BD22" s="70"/>
      <c r="BE22" s="292"/>
      <c r="BF22" s="292"/>
      <c r="BG22" s="292"/>
      <c r="BH22" s="292"/>
      <c r="BI22" s="292"/>
      <c r="BJ22" s="292"/>
      <c r="BK22" s="293"/>
      <c r="BL22" s="292"/>
      <c r="BM22" s="293"/>
    </row>
    <row r="23" spans="1:65" ht="16.5">
      <c r="A23" s="3" t="s">
        <v>62</v>
      </c>
      <c r="B23" s="147">
        <v>59479.252793999978</v>
      </c>
      <c r="C23" s="147">
        <v>64549.03</v>
      </c>
      <c r="D23" s="147">
        <v>64380.657222000002</v>
      </c>
      <c r="E23" s="147">
        <v>61004.34</v>
      </c>
      <c r="F23" s="286">
        <f t="shared" si="2"/>
        <v>7.6788208893301693E-2</v>
      </c>
      <c r="G23" s="24">
        <f t="shared" si="3"/>
        <v>8.7945460413144383E-2</v>
      </c>
      <c r="H23" s="146">
        <f t="shared" si="4"/>
        <v>-1.115725151984269E-2</v>
      </c>
      <c r="I23" s="91">
        <f t="shared" si="0"/>
        <v>-4901.4044280000235</v>
      </c>
      <c r="J23" s="24">
        <f t="shared" si="1"/>
        <v>-7.6131630826613006E-2</v>
      </c>
      <c r="K23" s="90">
        <v>63614.627780000003</v>
      </c>
      <c r="L23" s="90">
        <f t="shared" si="5"/>
        <v>-4135.3749860000244</v>
      </c>
      <c r="M23" s="24">
        <f t="shared" si="6"/>
        <v>-6.5006667967963172E-2</v>
      </c>
      <c r="N23" s="24">
        <v>8.457720579979533E-2</v>
      </c>
      <c r="O23" s="110">
        <f t="shared" si="7"/>
        <v>-7.7889969064936365E-3</v>
      </c>
      <c r="P23" s="118">
        <v>52136.190149000002</v>
      </c>
      <c r="Q23" s="111">
        <f t="shared" si="8"/>
        <v>7343.0626449999763</v>
      </c>
      <c r="R23" s="111"/>
      <c r="S23" s="112" t="e">
        <f t="shared" si="9"/>
        <v>#DIV/0!</v>
      </c>
      <c r="T23" s="111">
        <v>63614.627780000003</v>
      </c>
      <c r="U23" s="112" t="e">
        <f t="shared" si="10"/>
        <v>#DIV/0!</v>
      </c>
      <c r="V23" s="113">
        <v>69673.658490059999</v>
      </c>
      <c r="W23" s="114" t="e">
        <f t="shared" si="11"/>
        <v>#DIV/0!</v>
      </c>
      <c r="X23" s="115">
        <v>8.4000000000000005E-2</v>
      </c>
      <c r="Y23" s="114" t="e">
        <f>W23-X23</f>
        <v>#DIV/0!</v>
      </c>
      <c r="Z23" s="114">
        <v>8.8499999999999995E-2</v>
      </c>
      <c r="AA23" s="114"/>
      <c r="AB23" s="38" t="s">
        <v>91</v>
      </c>
      <c r="AC23" s="59">
        <v>8053.2220330270902</v>
      </c>
      <c r="AD23" s="210">
        <v>1777.4753479999999</v>
      </c>
      <c r="AE23" s="209">
        <v>2497.8342669999993</v>
      </c>
      <c r="AF23" s="206">
        <v>-720.35891899999933</v>
      </c>
      <c r="AG23" s="122">
        <v>-0.28839340084207421</v>
      </c>
      <c r="AH23" s="118">
        <v>64549.03</v>
      </c>
      <c r="AI23" s="118">
        <v>61004.34</v>
      </c>
      <c r="AJ23" s="208">
        <f t="shared" si="12"/>
        <v>2.7536825076999609E-2</v>
      </c>
      <c r="AK23" s="208">
        <f t="shared" si="13"/>
        <v>4.0945189588150604E-2</v>
      </c>
      <c r="AL23" s="119">
        <f t="shared" si="14"/>
        <v>-1.3408364511150996E-2</v>
      </c>
      <c r="AM23" s="210">
        <v>12837.618331000001</v>
      </c>
      <c r="AN23" s="206">
        <f t="shared" si="15"/>
        <v>-11060.142983000002</v>
      </c>
      <c r="AO23" s="112">
        <v>1.7067928013587631E-2</v>
      </c>
      <c r="AP23" s="114">
        <f t="shared" si="16"/>
        <v>1.0468897063411978E-2</v>
      </c>
      <c r="AQ23" s="114"/>
      <c r="AR23" s="119">
        <v>8.0000000000000002E-3</v>
      </c>
      <c r="AS23" s="120">
        <f t="shared" si="17"/>
        <v>1.9536825076999609E-2</v>
      </c>
      <c r="AT23" s="120">
        <v>9.8939148490020737E-3</v>
      </c>
      <c r="AU23" s="120">
        <f t="shared" si="18"/>
        <v>1.7642910227997535E-2</v>
      </c>
      <c r="AV23" s="291"/>
      <c r="AW23" s="148"/>
      <c r="AX23" s="214"/>
      <c r="AY23" s="214"/>
      <c r="AZ23" s="292"/>
      <c r="BA23" s="292"/>
      <c r="BB23" s="292"/>
      <c r="BC23" s="292"/>
      <c r="BD23" s="292"/>
      <c r="BE23" s="292"/>
      <c r="BF23" s="292"/>
      <c r="BG23" s="292"/>
      <c r="BH23" s="292"/>
      <c r="BI23" s="292"/>
      <c r="BJ23" s="292"/>
      <c r="BK23" s="293"/>
      <c r="BL23" s="292"/>
      <c r="BM23" s="293"/>
    </row>
    <row r="24" spans="1:65" ht="19.5" customHeight="1">
      <c r="A24" s="15" t="s">
        <v>67</v>
      </c>
      <c r="B24" s="150">
        <v>19290.644339000002</v>
      </c>
      <c r="C24" s="147">
        <v>20647.759999999998</v>
      </c>
      <c r="D24" s="147">
        <v>16738.057359000002</v>
      </c>
      <c r="E24" s="147">
        <v>20304.43</v>
      </c>
      <c r="F24" s="286">
        <f t="shared" si="2"/>
        <v>7.7856081963208937E-2</v>
      </c>
      <c r="G24" s="24">
        <f t="shared" si="3"/>
        <v>6.8696245757699184E-2</v>
      </c>
      <c r="H24" s="146">
        <f t="shared" si="4"/>
        <v>9.1598362055097526E-3</v>
      </c>
      <c r="I24" s="91">
        <f t="shared" si="0"/>
        <v>2552.58698</v>
      </c>
      <c r="J24" s="24">
        <f t="shared" si="1"/>
        <v>0.15250198546054583</v>
      </c>
      <c r="K24" s="90">
        <v>19667.436740999998</v>
      </c>
      <c r="L24" s="90">
        <f t="shared" si="5"/>
        <v>-376.79240199999549</v>
      </c>
      <c r="M24" s="24">
        <f t="shared" si="6"/>
        <v>-1.9158185530832816E-2</v>
      </c>
      <c r="N24" s="24">
        <v>7.7310045711640116E-2</v>
      </c>
      <c r="O24" s="110">
        <f t="shared" si="7"/>
        <v>5.4603625156882107E-4</v>
      </c>
      <c r="P24" s="118">
        <v>16808.533896999998</v>
      </c>
      <c r="Q24" s="111">
        <f t="shared" si="8"/>
        <v>2482.1104420000047</v>
      </c>
      <c r="R24" s="111"/>
      <c r="S24" s="112" t="e">
        <f t="shared" si="9"/>
        <v>#DIV/0!</v>
      </c>
      <c r="T24" s="111">
        <v>19667.436740999998</v>
      </c>
      <c r="U24" s="112" t="e">
        <f t="shared" si="10"/>
        <v>#DIV/0!</v>
      </c>
      <c r="V24" s="113">
        <v>21270.852020139999</v>
      </c>
      <c r="W24" s="114" t="e">
        <f t="shared" si="11"/>
        <v>#DIV/0!</v>
      </c>
      <c r="X24" s="115">
        <v>7.5999999999999998E-2</v>
      </c>
      <c r="Y24" s="114" t="e">
        <f>W24-X24</f>
        <v>#DIV/0!</v>
      </c>
      <c r="Z24" s="114">
        <v>8.1781025218066933E-2</v>
      </c>
      <c r="AA24" s="114"/>
      <c r="AB24" s="47"/>
      <c r="AC24" s="45"/>
      <c r="AR24" s="35" t="s">
        <v>159</v>
      </c>
    </row>
    <row r="25" spans="1:65" ht="18.75" customHeight="1">
      <c r="A25" s="15" t="s">
        <v>69</v>
      </c>
      <c r="B25" s="147">
        <v>2326.500892</v>
      </c>
      <c r="C25" s="147">
        <v>1708.56</v>
      </c>
      <c r="D25" s="147">
        <v>2515.2274399999997</v>
      </c>
      <c r="E25" s="147">
        <v>1300.01</v>
      </c>
      <c r="F25" s="286">
        <f t="shared" si="2"/>
        <v>0.11347279248802111</v>
      </c>
      <c r="G25" s="24">
        <f t="shared" si="3"/>
        <v>0.16123128796445152</v>
      </c>
      <c r="H25" s="146">
        <f t="shared" si="4"/>
        <v>-4.7758495476430407E-2</v>
      </c>
      <c r="I25" s="91">
        <f t="shared" si="0"/>
        <v>-188.72654799999964</v>
      </c>
      <c r="J25" s="24">
        <f t="shared" si="1"/>
        <v>-7.5033591395615384E-2</v>
      </c>
      <c r="K25" s="90">
        <v>1995.926522</v>
      </c>
      <c r="L25" s="90">
        <f t="shared" si="5"/>
        <v>330.57437000000004</v>
      </c>
      <c r="M25" s="24">
        <f t="shared" si="6"/>
        <v>0.16562451891703467</v>
      </c>
      <c r="N25" s="24">
        <v>0.10168849476636514</v>
      </c>
      <c r="O25" s="110">
        <f t="shared" si="7"/>
        <v>1.178429772165597E-2</v>
      </c>
      <c r="P25" s="123">
        <v>1772.5502120000001</v>
      </c>
      <c r="Q25" s="111">
        <f t="shared" si="8"/>
        <v>553.95067999999992</v>
      </c>
      <c r="R25" s="111"/>
      <c r="S25" s="112" t="e">
        <f t="shared" si="9"/>
        <v>#DIV/0!</v>
      </c>
      <c r="T25" s="287">
        <v>1995.926522</v>
      </c>
      <c r="U25" s="112" t="e">
        <f t="shared" si="10"/>
        <v>#DIV/0!</v>
      </c>
      <c r="V25" s="113">
        <v>2717.6778981699999</v>
      </c>
      <c r="W25" s="114" t="e">
        <f t="shared" si="11"/>
        <v>#DIV/0!</v>
      </c>
      <c r="X25" s="115">
        <v>0.10299999999999999</v>
      </c>
      <c r="Y25" s="114" t="e">
        <f>W25-X25</f>
        <v>#DIV/0!</v>
      </c>
      <c r="Z25" s="114">
        <v>0.11600000000000001</v>
      </c>
      <c r="AA25" s="114"/>
      <c r="AB25" s="45"/>
      <c r="AC25" s="45"/>
    </row>
    <row r="26" spans="1:65" ht="16.5" customHeight="1">
      <c r="A26" s="15" t="s">
        <v>160</v>
      </c>
      <c r="B26" s="147">
        <v>108.12167700000001</v>
      </c>
      <c r="C26" s="147">
        <v>104.83</v>
      </c>
      <c r="D26" s="147">
        <v>153.57932500000001</v>
      </c>
      <c r="E26" s="147">
        <v>167.91</v>
      </c>
      <c r="F26" s="286">
        <f t="shared" si="2"/>
        <v>8.5950011924067538E-2</v>
      </c>
      <c r="G26" s="24">
        <f t="shared" si="3"/>
        <v>7.6221053441327694E-2</v>
      </c>
      <c r="H26" s="146">
        <f t="shared" si="4"/>
        <v>9.728958482739844E-3</v>
      </c>
      <c r="I26" s="91">
        <f t="shared" si="0"/>
        <v>-45.457648000000006</v>
      </c>
      <c r="J26" s="24">
        <f t="shared" si="1"/>
        <v>-0.29598807000877236</v>
      </c>
      <c r="K26" s="137">
        <v>102.43233499999999</v>
      </c>
      <c r="L26" s="90">
        <f t="shared" si="5"/>
        <v>5.6893420000000106</v>
      </c>
      <c r="M26" s="24">
        <f t="shared" si="6"/>
        <v>5.5542441749472982E-2</v>
      </c>
      <c r="N26" s="130">
        <v>8.7157911082748341E-2</v>
      </c>
      <c r="O26" s="110">
        <f t="shared" si="7"/>
        <v>-1.207899158680803E-3</v>
      </c>
      <c r="P26" s="118">
        <v>92.793707999999995</v>
      </c>
      <c r="Q26" s="111">
        <f t="shared" si="8"/>
        <v>15.32796900000001</v>
      </c>
      <c r="R26" s="2"/>
      <c r="S26" s="112" t="e">
        <f t="shared" si="9"/>
        <v>#DIV/0!</v>
      </c>
      <c r="T26" s="111">
        <v>102.43233499999999</v>
      </c>
      <c r="U26" s="112" t="e">
        <f t="shared" si="10"/>
        <v>#DIV/0!</v>
      </c>
      <c r="V26" s="59">
        <v>109.23034834000001</v>
      </c>
      <c r="W26" s="114" t="e">
        <f t="shared" si="11"/>
        <v>#DIV/0!</v>
      </c>
      <c r="X26" s="112">
        <v>0.10299999999999999</v>
      </c>
      <c r="Y26" s="114" t="e">
        <f>W26-X26</f>
        <v>#DIV/0!</v>
      </c>
      <c r="Z26" s="114">
        <v>0.107</v>
      </c>
      <c r="AA26" s="114"/>
    </row>
    <row r="27" spans="1:65">
      <c r="W27" s="288">
        <v>9.0700000000000003E-2</v>
      </c>
      <c r="X27" s="288">
        <v>8.9499999999999996E-2</v>
      </c>
      <c r="Y27" s="114">
        <f>W27-X27</f>
        <v>1.2000000000000066E-3</v>
      </c>
      <c r="Z27" s="290"/>
      <c r="AA27" s="290"/>
    </row>
    <row r="28" spans="1:65">
      <c r="E28" s="35" t="s">
        <v>21</v>
      </c>
      <c r="F28" s="103">
        <v>0.13612507672333662</v>
      </c>
      <c r="G28" s="103">
        <v>0.10316766748643426</v>
      </c>
    </row>
    <row r="29" spans="1:65">
      <c r="E29" s="35" t="s">
        <v>17</v>
      </c>
      <c r="F29" s="103">
        <v>0.12277516126338936</v>
      </c>
      <c r="G29" s="103">
        <v>0.12523545713047562</v>
      </c>
    </row>
    <row r="30" spans="1:65">
      <c r="E30" s="35" t="s">
        <v>19</v>
      </c>
      <c r="F30" s="103">
        <v>0.12277398952890425</v>
      </c>
      <c r="G30" s="103">
        <v>0.13772092532948524</v>
      </c>
    </row>
    <row r="31" spans="1:65">
      <c r="E31" s="35" t="s">
        <v>18</v>
      </c>
      <c r="F31" s="103">
        <v>0.11872320197849207</v>
      </c>
      <c r="G31" s="103">
        <v>8.9932899992522339E-2</v>
      </c>
    </row>
    <row r="32" spans="1:65">
      <c r="E32" s="104" t="s">
        <v>15</v>
      </c>
      <c r="F32" s="105">
        <v>0.11174779433045501</v>
      </c>
      <c r="G32" s="105">
        <v>0.11184598878075436</v>
      </c>
    </row>
    <row r="33" spans="5:7">
      <c r="E33" s="35" t="s">
        <v>24</v>
      </c>
      <c r="F33" s="103">
        <v>0.10548947180548252</v>
      </c>
      <c r="G33" s="103">
        <v>9.9143718426316252E-2</v>
      </c>
    </row>
    <row r="34" spans="5:7">
      <c r="E34" s="104" t="s">
        <v>11</v>
      </c>
      <c r="F34" s="105">
        <v>0.10542855347651214</v>
      </c>
      <c r="G34" s="105">
        <v>0.12602438770711105</v>
      </c>
    </row>
    <row r="35" spans="5:7">
      <c r="E35" s="104" t="s">
        <v>13</v>
      </c>
      <c r="F35" s="105">
        <v>9.6549839299554907E-2</v>
      </c>
      <c r="G35" s="105">
        <v>0.12720705382682074</v>
      </c>
    </row>
    <row r="36" spans="5:7">
      <c r="E36" s="35" t="s">
        <v>16</v>
      </c>
      <c r="F36" s="103">
        <v>8.8855915810938185E-2</v>
      </c>
      <c r="G36" s="103">
        <v>7.6779079797363883E-2</v>
      </c>
    </row>
    <row r="37" spans="5:7">
      <c r="E37" s="104" t="s">
        <v>14</v>
      </c>
      <c r="F37" s="105">
        <v>8.8642551197634409E-2</v>
      </c>
      <c r="G37" s="105">
        <v>8.133049089919013E-2</v>
      </c>
    </row>
    <row r="38" spans="5:7">
      <c r="E38" s="104" t="s">
        <v>9</v>
      </c>
      <c r="F38" s="105">
        <v>8.4913386224729659E-2</v>
      </c>
      <c r="G38" s="105">
        <v>9.0241487386102617E-2</v>
      </c>
    </row>
    <row r="39" spans="5:7">
      <c r="E39" s="35" t="s">
        <v>23</v>
      </c>
      <c r="F39" s="103">
        <v>8.3585633325530068E-2</v>
      </c>
      <c r="G39" s="103">
        <v>8.6323319693943537E-2</v>
      </c>
    </row>
    <row r="40" spans="5:7">
      <c r="E40" s="104" t="s">
        <v>10</v>
      </c>
      <c r="F40" s="105">
        <v>7.9841562127218671E-2</v>
      </c>
      <c r="G40" s="105">
        <v>7.0775034034519069E-2</v>
      </c>
    </row>
    <row r="41" spans="5:7">
      <c r="E41" s="35" t="s">
        <v>20</v>
      </c>
      <c r="F41" s="103">
        <v>7.5192557254905923E-2</v>
      </c>
      <c r="G41" s="103">
        <v>7.3219651956694928E-2</v>
      </c>
    </row>
    <row r="42" spans="5:7">
      <c r="E42" s="35" t="s">
        <v>22</v>
      </c>
      <c r="F42" s="103">
        <v>7.4447523652367439E-2</v>
      </c>
      <c r="G42" s="103">
        <v>0.10117309902327237</v>
      </c>
    </row>
    <row r="43" spans="5:7">
      <c r="E43" s="104" t="s">
        <v>12</v>
      </c>
      <c r="F43" s="105">
        <v>7.345590926339246E-2</v>
      </c>
      <c r="G43" s="105">
        <v>9.3780933218442789E-2</v>
      </c>
    </row>
    <row r="46" spans="5:7">
      <c r="E46" s="35" t="s">
        <v>26</v>
      </c>
      <c r="F46" s="117">
        <v>1.3350491355737664</v>
      </c>
      <c r="G46" s="117">
        <v>-7.741036688250424</v>
      </c>
    </row>
    <row r="47" spans="5:7" ht="27">
      <c r="E47" s="35" t="s">
        <v>69</v>
      </c>
      <c r="F47" s="117">
        <v>0.23629931543964672</v>
      </c>
      <c r="G47" s="117">
        <v>-0.11713208710886652</v>
      </c>
    </row>
    <row r="48" spans="5:7">
      <c r="E48" s="35" t="s">
        <v>21</v>
      </c>
      <c r="F48" s="117">
        <v>0.15439784029668224</v>
      </c>
      <c r="G48" s="117">
        <v>4.1987023539291873E-2</v>
      </c>
    </row>
    <row r="49" spans="5:7">
      <c r="E49" s="35" t="s">
        <v>17</v>
      </c>
      <c r="F49" s="117">
        <v>0.12955369641344466</v>
      </c>
      <c r="G49" s="117">
        <v>4.1257910380753104E-3</v>
      </c>
    </row>
    <row r="50" spans="5:7">
      <c r="E50" s="35" t="s">
        <v>15</v>
      </c>
      <c r="F50" s="117">
        <v>0.12510167216251672</v>
      </c>
      <c r="G50" s="117">
        <v>1.45287391438709E-2</v>
      </c>
    </row>
    <row r="51" spans="5:7">
      <c r="E51" s="35" t="s">
        <v>18</v>
      </c>
      <c r="F51" s="117">
        <v>0.12000091819252597</v>
      </c>
      <c r="G51" s="117">
        <v>3.6162340209207347E-2</v>
      </c>
    </row>
    <row r="52" spans="5:7">
      <c r="E52" s="35" t="s">
        <v>19</v>
      </c>
      <c r="F52" s="117">
        <v>0.11872154346515376</v>
      </c>
      <c r="G52" s="117">
        <v>8.4487376970622946E-3</v>
      </c>
    </row>
    <row r="53" spans="5:7" ht="27">
      <c r="E53" s="35" t="s">
        <v>62</v>
      </c>
      <c r="F53" s="117">
        <v>0.11638143973100842</v>
      </c>
      <c r="G53" s="117">
        <v>6.6513632528915206E-3</v>
      </c>
    </row>
    <row r="54" spans="5:7">
      <c r="E54" s="35" t="s">
        <v>24</v>
      </c>
      <c r="F54" s="117">
        <v>0.11188678296794416</v>
      </c>
      <c r="G54" s="117">
        <v>9.7707442811468259E-3</v>
      </c>
    </row>
    <row r="55" spans="5:7">
      <c r="E55" s="35" t="s">
        <v>16</v>
      </c>
      <c r="F55" s="117">
        <v>0.10805922898789638</v>
      </c>
      <c r="G55" s="117">
        <v>1.0713348174075432E-2</v>
      </c>
    </row>
    <row r="56" spans="5:7">
      <c r="E56" s="35" t="s">
        <v>11</v>
      </c>
      <c r="F56" s="117">
        <v>0.10790047432663827</v>
      </c>
      <c r="G56" s="117">
        <v>-2.1612887331501268E-2</v>
      </c>
    </row>
    <row r="57" spans="5:7">
      <c r="E57" s="35" t="s">
        <v>13</v>
      </c>
      <c r="F57" s="117">
        <v>0.10343359434439794</v>
      </c>
      <c r="G57" s="117">
        <v>-2.6181955406258867E-2</v>
      </c>
    </row>
    <row r="58" spans="5:7" ht="27">
      <c r="E58" s="35" t="s">
        <v>67</v>
      </c>
      <c r="F58" s="117">
        <v>9.8755934546592275E-2</v>
      </c>
      <c r="G58" s="117">
        <v>1.9111944397997058E-2</v>
      </c>
    </row>
    <row r="59" spans="5:7">
      <c r="E59" s="35" t="s">
        <v>23</v>
      </c>
      <c r="F59" s="117">
        <v>9.1450551247197323E-2</v>
      </c>
      <c r="G59" s="117">
        <v>8.7117778176824812E-3</v>
      </c>
    </row>
    <row r="60" spans="5:7">
      <c r="E60" s="35" t="s">
        <v>9</v>
      </c>
      <c r="F60" s="117">
        <v>8.9419853641957647E-2</v>
      </c>
      <c r="G60" s="117">
        <v>-1.1902189581646377E-3</v>
      </c>
    </row>
    <row r="61" spans="5:7">
      <c r="E61" s="35" t="s">
        <v>25</v>
      </c>
      <c r="F61" s="117">
        <v>8.4996975034478783E-2</v>
      </c>
      <c r="G61" s="117">
        <v>-8.747575297361837E-3</v>
      </c>
    </row>
    <row r="62" spans="5:7">
      <c r="E62" s="35" t="s">
        <v>14</v>
      </c>
      <c r="F62" s="117">
        <v>8.4321674778474631E-2</v>
      </c>
      <c r="G62" s="117">
        <v>-4.9201666388565268E-4</v>
      </c>
    </row>
    <row r="63" spans="5:7">
      <c r="E63" s="35" t="s">
        <v>22</v>
      </c>
      <c r="F63" s="117">
        <v>8.1127148711647751E-2</v>
      </c>
      <c r="G63" s="117">
        <v>-2.1902339769798856E-2</v>
      </c>
    </row>
    <row r="64" spans="5:7">
      <c r="E64" s="35" t="s">
        <v>20</v>
      </c>
      <c r="F64" s="117">
        <v>8.0022042840374091E-2</v>
      </c>
      <c r="G64" s="117">
        <v>7.918941495060311E-3</v>
      </c>
    </row>
    <row r="65" spans="5:7">
      <c r="E65" s="35" t="s">
        <v>12</v>
      </c>
      <c r="F65" s="117">
        <v>7.3821385726116712E-2</v>
      </c>
      <c r="G65" s="117">
        <v>-1.4145064843202243E-2</v>
      </c>
    </row>
    <row r="66" spans="5:7">
      <c r="E66" s="35" t="s">
        <v>10</v>
      </c>
      <c r="F66" s="117">
        <v>6.9537822007948183E-2</v>
      </c>
      <c r="G66" s="117">
        <v>4.4577694154226549E-3</v>
      </c>
    </row>
  </sheetData>
  <mergeCells count="12">
    <mergeCell ref="AV2:AV3"/>
    <mergeCell ref="A1:M1"/>
    <mergeCell ref="K2:O2"/>
    <mergeCell ref="G2:J2"/>
    <mergeCell ref="P2:W2"/>
    <mergeCell ref="X2:Y2"/>
    <mergeCell ref="AQ2:AS2"/>
    <mergeCell ref="Z2:AA2"/>
    <mergeCell ref="AB2:AB3"/>
    <mergeCell ref="AM2:AP2"/>
    <mergeCell ref="AK2:AL2"/>
    <mergeCell ref="AT2:AU2"/>
  </mergeCells>
  <phoneticPr fontId="3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G52"/>
  <sheetViews>
    <sheetView topLeftCell="A4" workbookViewId="0">
      <selection activeCell="J11" sqref="J11"/>
    </sheetView>
  </sheetViews>
  <sheetFormatPr defaultRowHeight="14.25"/>
  <cols>
    <col min="1" max="1" width="16.42578125" style="49" customWidth="1"/>
    <col min="2" max="2" width="7.5703125" style="49" customWidth="1"/>
    <col min="3" max="3" width="9.140625" style="49" customWidth="1"/>
    <col min="4" max="4" width="7.5703125" style="49" customWidth="1"/>
    <col min="5" max="5" width="8" style="49" customWidth="1"/>
    <col min="6" max="6" width="9.28515625" style="49" customWidth="1"/>
    <col min="7" max="7" width="8.5703125" style="49" customWidth="1"/>
    <col min="8" max="8" width="11.28515625" style="49" customWidth="1"/>
    <col min="9" max="9" width="7.7109375" style="49" customWidth="1"/>
    <col min="10" max="10" width="8.85546875" style="49" customWidth="1"/>
    <col min="11" max="11" width="11.140625" style="49" customWidth="1"/>
    <col min="12" max="12" width="8.85546875" style="49" customWidth="1"/>
    <col min="13" max="13" width="7.140625" style="49" customWidth="1"/>
    <col min="14" max="14" width="8" style="49" customWidth="1"/>
    <col min="15" max="15" width="12.42578125" style="49" customWidth="1"/>
    <col min="16" max="17" width="8" style="49" customWidth="1"/>
    <col min="18" max="18" width="9.42578125" style="49" bestFit="1" customWidth="1"/>
    <col min="19" max="19" width="8" style="49" customWidth="1"/>
    <col min="20" max="20" width="12.7109375" style="49" customWidth="1"/>
    <col min="21" max="21" width="7.7109375" style="49" customWidth="1"/>
    <col min="22" max="22" width="7.42578125" style="49" customWidth="1"/>
    <col min="23" max="24" width="8.85546875" style="49" customWidth="1"/>
    <col min="25" max="25" width="8.5703125" style="49" customWidth="1"/>
    <col min="26" max="26" width="10.7109375" style="49" customWidth="1"/>
    <col min="27" max="27" width="8.28515625" style="49" customWidth="1"/>
    <col min="28" max="28" width="8.85546875" style="49" customWidth="1"/>
    <col min="29" max="29" width="9.7109375" style="49" customWidth="1"/>
    <col min="30" max="30" width="7.7109375" style="49" customWidth="1"/>
    <col min="31" max="31" width="11.85546875" style="49" customWidth="1"/>
    <col min="32" max="32" width="10.28515625" style="49" customWidth="1"/>
    <col min="33" max="16384" width="9.140625" style="49"/>
  </cols>
  <sheetData>
    <row r="1" spans="1:33" ht="15" customHeight="1">
      <c r="A1" s="344" t="s">
        <v>321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8"/>
      <c r="X1" s="8"/>
    </row>
    <row r="2" spans="1:33" ht="12.75" customHeight="1">
      <c r="A2" s="20" t="s">
        <v>0</v>
      </c>
      <c r="B2" s="20"/>
      <c r="C2" s="20"/>
      <c r="D2" s="20"/>
      <c r="F2" s="20"/>
      <c r="G2" s="20"/>
      <c r="H2" s="20"/>
      <c r="I2" s="20"/>
      <c r="J2" s="20"/>
      <c r="K2" s="20"/>
      <c r="L2" s="20"/>
      <c r="O2" s="350" t="s">
        <v>213</v>
      </c>
      <c r="P2" s="350"/>
      <c r="Q2" s="350"/>
      <c r="R2" s="350"/>
      <c r="S2" s="350"/>
      <c r="T2" s="350" t="s">
        <v>214</v>
      </c>
      <c r="U2" s="350"/>
      <c r="V2" s="350"/>
      <c r="W2" s="350"/>
      <c r="X2" s="350"/>
    </row>
    <row r="3" spans="1:33" s="22" customFormat="1" ht="40.5" customHeight="1">
      <c r="A3" s="3" t="s">
        <v>1</v>
      </c>
      <c r="B3" s="32" t="s">
        <v>389</v>
      </c>
      <c r="C3" s="33" t="s">
        <v>390</v>
      </c>
      <c r="D3" s="3" t="s">
        <v>194</v>
      </c>
      <c r="E3" s="3" t="s">
        <v>195</v>
      </c>
      <c r="F3" s="3" t="s">
        <v>196</v>
      </c>
      <c r="G3" s="3" t="s">
        <v>197</v>
      </c>
      <c r="H3" s="3" t="s">
        <v>198</v>
      </c>
      <c r="I3" s="3" t="s">
        <v>199</v>
      </c>
      <c r="J3" s="34" t="s">
        <v>5</v>
      </c>
      <c r="K3" s="3" t="s">
        <v>6</v>
      </c>
      <c r="L3" s="3" t="s">
        <v>200</v>
      </c>
      <c r="M3" s="1" t="s">
        <v>201</v>
      </c>
      <c r="N3" s="1" t="s">
        <v>202</v>
      </c>
      <c r="O3" s="1" t="s">
        <v>391</v>
      </c>
      <c r="P3" s="3" t="s">
        <v>54</v>
      </c>
      <c r="Q3" s="3" t="s">
        <v>55</v>
      </c>
      <c r="R3" s="3" t="s">
        <v>100</v>
      </c>
      <c r="S3" s="3" t="s">
        <v>97</v>
      </c>
      <c r="T3" s="1" t="s">
        <v>212</v>
      </c>
      <c r="U3" s="3" t="s">
        <v>203</v>
      </c>
      <c r="V3" s="3" t="s">
        <v>204</v>
      </c>
      <c r="W3" s="3" t="s">
        <v>205</v>
      </c>
      <c r="X3" s="3" t="s">
        <v>206</v>
      </c>
      <c r="Y3" s="334" t="s">
        <v>210</v>
      </c>
      <c r="Z3" s="334" t="s">
        <v>207</v>
      </c>
      <c r="AA3" s="334" t="s">
        <v>208</v>
      </c>
      <c r="AB3" s="334" t="s">
        <v>211</v>
      </c>
      <c r="AC3" s="334" t="s">
        <v>209</v>
      </c>
      <c r="AD3" s="334" t="s">
        <v>127</v>
      </c>
      <c r="AE3" s="334" t="s">
        <v>274</v>
      </c>
      <c r="AF3" s="334" t="s">
        <v>275</v>
      </c>
    </row>
    <row r="4" spans="1:33">
      <c r="A4" s="77" t="s">
        <v>8</v>
      </c>
      <c r="B4" s="339">
        <v>2241.1992089999999</v>
      </c>
      <c r="C4" s="340">
        <v>-804.24</v>
      </c>
      <c r="D4" s="341">
        <v>3402.8549189999999</v>
      </c>
      <c r="E4" s="159">
        <v>-97.97</v>
      </c>
      <c r="F4" s="164">
        <f>C4/$C$23</f>
        <v>-1.2459366159336554E-2</v>
      </c>
      <c r="G4" s="164">
        <f>B4/$B$23</f>
        <v>3.768035245436175E-2</v>
      </c>
      <c r="H4" s="164">
        <f>D4/$D$23</f>
        <v>5.2855237362149581E-2</v>
      </c>
      <c r="I4" s="164">
        <f t="shared" ref="I4:I26" si="0">G4-H4</f>
        <v>-1.5174884907787831E-2</v>
      </c>
      <c r="J4" s="24">
        <f>(B4/C4)*(1/12)</f>
        <v>-0.23222744547647467</v>
      </c>
      <c r="K4" s="24">
        <f>(D4/E4)*(1/12)</f>
        <v>-2.894470177095029</v>
      </c>
      <c r="L4" s="146">
        <f>J4-K4</f>
        <v>2.6622427316185542</v>
      </c>
      <c r="M4" s="91">
        <f t="shared" ref="M4:M26" si="1">B4-D4</f>
        <v>-1161.65571</v>
      </c>
      <c r="N4" s="24">
        <f t="shared" ref="N4:N26" si="2">B4/D4-1</f>
        <v>-0.34137679614662408</v>
      </c>
      <c r="O4" s="166">
        <v>2238.631664</v>
      </c>
      <c r="P4" s="166">
        <f>B4-O4</f>
        <v>2.5675449999998818</v>
      </c>
      <c r="Q4" s="24">
        <f>B4/O4-1</f>
        <v>1.1469260625984745E-3</v>
      </c>
      <c r="R4" s="24">
        <v>-12.904263684574591</v>
      </c>
      <c r="S4" s="24">
        <f>J4-R4</f>
        <v>12.672036239098116</v>
      </c>
      <c r="T4" s="159">
        <v>2612.7774239099999</v>
      </c>
      <c r="U4" s="90">
        <f t="shared" ref="U4:U26" si="3">B4-T4</f>
        <v>-371.57821491000004</v>
      </c>
      <c r="V4" s="24">
        <f t="shared" ref="V4:V26" si="4">B4/T4-1</f>
        <v>-0.14221579362620806</v>
      </c>
      <c r="W4" s="24">
        <v>-15.060972007781878</v>
      </c>
      <c r="X4" s="24">
        <f>J4-W4</f>
        <v>14.828744562305403</v>
      </c>
      <c r="Y4" s="118">
        <v>2238.631664</v>
      </c>
      <c r="Z4" s="121">
        <f t="shared" ref="Z4:Z26" si="5">B4-Y4</f>
        <v>2.5675449999998818</v>
      </c>
      <c r="AA4" s="110">
        <f t="shared" ref="AA4:AA26" si="6">B4/Y4-1</f>
        <v>1.1469260625984745E-3</v>
      </c>
      <c r="AB4" s="121">
        <v>2238.631664</v>
      </c>
      <c r="AC4" s="121">
        <f t="shared" ref="AC4:AC26" si="7">B4-AB4</f>
        <v>2.5675449999998818</v>
      </c>
      <c r="AD4" s="122">
        <f t="shared" ref="AD4:AD26" si="8">B4/AB4-1</f>
        <v>1.1469260625984745E-3</v>
      </c>
      <c r="AE4" s="2">
        <v>0</v>
      </c>
      <c r="AF4" s="136">
        <v>0</v>
      </c>
      <c r="AG4" s="219">
        <f>AB4-AF4</f>
        <v>2238.631664</v>
      </c>
    </row>
    <row r="5" spans="1:33">
      <c r="A5" s="7" t="s">
        <v>9</v>
      </c>
      <c r="B5" s="159">
        <v>2560.0505710000002</v>
      </c>
      <c r="C5" s="137">
        <v>2991.71</v>
      </c>
      <c r="D5" s="160">
        <v>2438.4905220000001</v>
      </c>
      <c r="E5" s="159">
        <v>2676.55</v>
      </c>
      <c r="F5" s="164">
        <f t="shared" ref="F5:F26" si="9">C5/$C$23</f>
        <v>4.6347869208878893E-2</v>
      </c>
      <c r="G5" s="164">
        <f t="shared" ref="G5:G26" si="10">B5/$B$23</f>
        <v>4.3041068116078413E-2</v>
      </c>
      <c r="H5" s="164">
        <f t="shared" ref="H5:H26" si="11">D5/$D$23</f>
        <v>3.7876135895778415E-2</v>
      </c>
      <c r="I5" s="164">
        <f t="shared" si="0"/>
        <v>5.1649322202999975E-3</v>
      </c>
      <c r="J5" s="24">
        <f t="shared" ref="J5:J26" si="12">(B5/C5)*(1/12)</f>
        <v>7.1309567967260651E-2</v>
      </c>
      <c r="K5" s="24">
        <f t="shared" ref="K5:K26" si="13">(D5/E5)*(1/12)</f>
        <v>7.5921444957127632E-2</v>
      </c>
      <c r="L5" s="146">
        <f t="shared" ref="L5:L26" si="14">J5-K5</f>
        <v>-4.6118769898669809E-3</v>
      </c>
      <c r="M5" s="91">
        <f t="shared" si="1"/>
        <v>121.56004900000016</v>
      </c>
      <c r="N5" s="24">
        <f t="shared" si="2"/>
        <v>4.985053167247866E-2</v>
      </c>
      <c r="O5" s="166">
        <v>3107.5119450000002</v>
      </c>
      <c r="P5" s="166">
        <f t="shared" ref="P5:P26" si="15">B5-O5</f>
        <v>-547.46137399999998</v>
      </c>
      <c r="Q5" s="24">
        <f t="shared" ref="Q5:Q26" si="16">B5/O5-1</f>
        <v>-0.17617353808755831</v>
      </c>
      <c r="R5" s="24">
        <v>9.4422570447474666E-2</v>
      </c>
      <c r="S5" s="24">
        <f t="shared" ref="S5:S26" si="17">J5-R5</f>
        <v>-2.3113002480214015E-2</v>
      </c>
      <c r="T5" s="159">
        <v>3115.2750559900005</v>
      </c>
      <c r="U5" s="90">
        <f t="shared" si="3"/>
        <v>-555.22448499000029</v>
      </c>
      <c r="V5" s="24">
        <f t="shared" si="4"/>
        <v>-0.17822647278686476</v>
      </c>
      <c r="W5" s="24">
        <v>9.4658454623406565E-2</v>
      </c>
      <c r="X5" s="24">
        <f t="shared" ref="X5:X26" si="18">J5-W5</f>
        <v>-2.3348886656145915E-2</v>
      </c>
      <c r="Y5" s="118">
        <v>2430.418173</v>
      </c>
      <c r="Z5" s="121">
        <f t="shared" si="5"/>
        <v>129.63239800000019</v>
      </c>
      <c r="AA5" s="110">
        <f t="shared" si="6"/>
        <v>5.3337487120575622E-2</v>
      </c>
      <c r="AB5" s="121">
        <v>3107.5119450000002</v>
      </c>
      <c r="AC5" s="121">
        <f t="shared" si="7"/>
        <v>-547.46137399999998</v>
      </c>
      <c r="AD5" s="122">
        <f t="shared" si="8"/>
        <v>-0.17617353808755831</v>
      </c>
      <c r="AE5" s="136">
        <v>677.09377199999994</v>
      </c>
      <c r="AF5" s="136">
        <v>677.09377199999994</v>
      </c>
      <c r="AG5" s="219">
        <f t="shared" ref="AG5:AG26" si="19">AB5-AF5</f>
        <v>2430.418173</v>
      </c>
    </row>
    <row r="6" spans="1:33">
      <c r="A6" s="7" t="s">
        <v>10</v>
      </c>
      <c r="B6" s="159">
        <v>1909.725762</v>
      </c>
      <c r="C6" s="137">
        <v>2962.19</v>
      </c>
      <c r="D6" s="160">
        <v>2118.7858539999997</v>
      </c>
      <c r="E6" s="159">
        <v>2702.19</v>
      </c>
      <c r="F6" s="164">
        <f t="shared" si="9"/>
        <v>4.5890542429529925E-2</v>
      </c>
      <c r="G6" s="164">
        <f t="shared" si="10"/>
        <v>3.2107426914291116E-2</v>
      </c>
      <c r="H6" s="164">
        <f t="shared" si="11"/>
        <v>3.2910286185708175E-2</v>
      </c>
      <c r="I6" s="164">
        <f t="shared" si="0"/>
        <v>-8.0285927141705848E-4</v>
      </c>
      <c r="J6" s="24">
        <f t="shared" si="12"/>
        <v>5.3725052579341633E-2</v>
      </c>
      <c r="K6" s="24">
        <f t="shared" si="13"/>
        <v>6.5341625804748477E-2</v>
      </c>
      <c r="L6" s="146">
        <f t="shared" si="14"/>
        <v>-1.1616573225406844E-2</v>
      </c>
      <c r="M6" s="91">
        <f t="shared" si="1"/>
        <v>-209.06009199999971</v>
      </c>
      <c r="N6" s="24">
        <f t="shared" si="2"/>
        <v>-9.8669760138959117E-2</v>
      </c>
      <c r="O6" s="166">
        <v>1818.8273189999998</v>
      </c>
      <c r="P6" s="166">
        <f t="shared" si="15"/>
        <v>90.89844300000027</v>
      </c>
      <c r="Q6" s="24">
        <f t="shared" si="16"/>
        <v>4.997640075583254E-2</v>
      </c>
      <c r="R6" s="24">
        <v>5.5194506092759235E-2</v>
      </c>
      <c r="S6" s="24">
        <f t="shared" si="17"/>
        <v>-1.4694535134176026E-3</v>
      </c>
      <c r="T6" s="159">
        <v>1963.5034601499997</v>
      </c>
      <c r="U6" s="90">
        <f t="shared" si="3"/>
        <v>-53.777698149999651</v>
      </c>
      <c r="V6" s="24">
        <f t="shared" si="4"/>
        <v>-2.7388644451836752E-2</v>
      </c>
      <c r="W6" s="24">
        <v>5.9584877883837747E-2</v>
      </c>
      <c r="X6" s="24">
        <f t="shared" si="18"/>
        <v>-5.8598253044961149E-3</v>
      </c>
      <c r="Y6" s="118">
        <v>1578.9756929999999</v>
      </c>
      <c r="Z6" s="121">
        <f t="shared" si="5"/>
        <v>330.75006900000017</v>
      </c>
      <c r="AA6" s="110">
        <f t="shared" si="6"/>
        <v>0.20947128601554743</v>
      </c>
      <c r="AB6" s="121">
        <v>1818.8273189999998</v>
      </c>
      <c r="AC6" s="121">
        <f t="shared" si="7"/>
        <v>90.89844300000027</v>
      </c>
      <c r="AD6" s="122">
        <f t="shared" si="8"/>
        <v>4.997640075583254E-2</v>
      </c>
      <c r="AE6" s="136">
        <v>239.85162599999998</v>
      </c>
      <c r="AF6" s="136">
        <v>239.85162599999998</v>
      </c>
      <c r="AG6" s="219">
        <f t="shared" si="19"/>
        <v>1578.9756929999999</v>
      </c>
    </row>
    <row r="7" spans="1:33">
      <c r="A7" s="7" t="s">
        <v>11</v>
      </c>
      <c r="B7" s="159">
        <v>2154.7265590000002</v>
      </c>
      <c r="C7" s="137">
        <v>2812.75</v>
      </c>
      <c r="D7" s="160">
        <v>2791.7121980000002</v>
      </c>
      <c r="E7" s="159">
        <v>2491.1999999999998</v>
      </c>
      <c r="F7" s="164">
        <f t="shared" si="9"/>
        <v>4.3575403069573623E-2</v>
      </c>
      <c r="G7" s="164">
        <f t="shared" si="10"/>
        <v>3.622652366637262E-2</v>
      </c>
      <c r="H7" s="164">
        <f t="shared" si="11"/>
        <v>4.3362592406807912E-2</v>
      </c>
      <c r="I7" s="164">
        <f t="shared" si="0"/>
        <v>-7.1360687404352918E-3</v>
      </c>
      <c r="J7" s="24">
        <f t="shared" si="12"/>
        <v>6.383807540070513E-2</v>
      </c>
      <c r="K7" s="24">
        <f t="shared" si="13"/>
        <v>9.3385791251873268E-2</v>
      </c>
      <c r="L7" s="146">
        <f t="shared" si="14"/>
        <v>-2.9547715851168138E-2</v>
      </c>
      <c r="M7" s="91">
        <f t="shared" si="1"/>
        <v>-636.98563899999999</v>
      </c>
      <c r="N7" s="24">
        <f t="shared" si="2"/>
        <v>-0.22817023884350984</v>
      </c>
      <c r="O7" s="166">
        <v>2903.9294620000001</v>
      </c>
      <c r="P7" s="166">
        <f t="shared" si="15"/>
        <v>-749.20290299999988</v>
      </c>
      <c r="Q7" s="24">
        <f t="shared" si="16"/>
        <v>-0.2579962470865278</v>
      </c>
      <c r="R7" s="24">
        <v>9.6327570190802222E-2</v>
      </c>
      <c r="S7" s="24">
        <f t="shared" si="17"/>
        <v>-3.2489494790097093E-2</v>
      </c>
      <c r="T7" s="159">
        <v>3009.4255197400003</v>
      </c>
      <c r="U7" s="90">
        <f t="shared" si="3"/>
        <v>-854.69896074000008</v>
      </c>
      <c r="V7" s="24">
        <f t="shared" si="4"/>
        <v>-0.28400734795850402</v>
      </c>
      <c r="W7" s="24">
        <v>9.982702809423348E-2</v>
      </c>
      <c r="X7" s="24">
        <f t="shared" si="18"/>
        <v>-3.598895269352835E-2</v>
      </c>
      <c r="Y7" s="118">
        <v>2123.9940839999999</v>
      </c>
      <c r="Z7" s="121">
        <f t="shared" si="5"/>
        <v>30.73247500000025</v>
      </c>
      <c r="AA7" s="110">
        <f t="shared" si="6"/>
        <v>1.446919048951556E-2</v>
      </c>
      <c r="AB7" s="121">
        <v>2903.9294620000001</v>
      </c>
      <c r="AC7" s="121">
        <f t="shared" si="7"/>
        <v>-749.20290299999988</v>
      </c>
      <c r="AD7" s="122">
        <f t="shared" si="8"/>
        <v>-0.2579962470865278</v>
      </c>
      <c r="AE7" s="136">
        <v>779.93537800000001</v>
      </c>
      <c r="AF7" s="136">
        <v>779.93537800000001</v>
      </c>
      <c r="AG7" s="219">
        <f t="shared" si="19"/>
        <v>2123.9940839999999</v>
      </c>
    </row>
    <row r="8" spans="1:33">
      <c r="A8" s="7" t="s">
        <v>12</v>
      </c>
      <c r="B8" s="159">
        <v>1645.787515</v>
      </c>
      <c r="C8" s="137">
        <v>3064.71</v>
      </c>
      <c r="D8" s="160">
        <v>2266.5993710000002</v>
      </c>
      <c r="E8" s="159">
        <v>2797.94</v>
      </c>
      <c r="F8" s="164">
        <f t="shared" si="9"/>
        <v>4.7478792477594164E-2</v>
      </c>
      <c r="G8" s="164">
        <f t="shared" si="10"/>
        <v>2.7669942672279506E-2</v>
      </c>
      <c r="H8" s="164">
        <f t="shared" si="11"/>
        <v>3.5206216724135327E-2</v>
      </c>
      <c r="I8" s="164">
        <f t="shared" si="0"/>
        <v>-7.5362740518558208E-3</v>
      </c>
      <c r="J8" s="24">
        <f t="shared" si="12"/>
        <v>4.4751039929824793E-2</v>
      </c>
      <c r="K8" s="24">
        <f t="shared" si="13"/>
        <v>6.7507981199263267E-2</v>
      </c>
      <c r="L8" s="146">
        <f t="shared" si="14"/>
        <v>-2.2756941269438474E-2</v>
      </c>
      <c r="M8" s="91">
        <f t="shared" si="1"/>
        <v>-620.81185600000026</v>
      </c>
      <c r="N8" s="24">
        <f t="shared" si="2"/>
        <v>-0.27389571529180501</v>
      </c>
      <c r="O8" s="166">
        <v>2403.4999069999999</v>
      </c>
      <c r="P8" s="166">
        <f t="shared" si="15"/>
        <v>-757.71239199999991</v>
      </c>
      <c r="Q8" s="24">
        <f t="shared" si="16"/>
        <v>-0.31525376381052628</v>
      </c>
      <c r="R8" s="24">
        <v>6.9726062492076579E-2</v>
      </c>
      <c r="S8" s="24">
        <f t="shared" si="17"/>
        <v>-2.4975022562251786E-2</v>
      </c>
      <c r="T8" s="159">
        <v>2445.58360786</v>
      </c>
      <c r="U8" s="90">
        <f t="shared" si="3"/>
        <v>-799.79609286000004</v>
      </c>
      <c r="V8" s="24">
        <f t="shared" si="4"/>
        <v>-0.32703690452025025</v>
      </c>
      <c r="W8" s="24">
        <v>7.0946919937303107E-2</v>
      </c>
      <c r="X8" s="24">
        <f t="shared" si="18"/>
        <v>-2.6195880007478314E-2</v>
      </c>
      <c r="Y8" s="118">
        <v>1755.0398089999999</v>
      </c>
      <c r="Z8" s="121">
        <f t="shared" si="5"/>
        <v>-109.25229399999989</v>
      </c>
      <c r="AA8" s="110">
        <f t="shared" si="6"/>
        <v>-6.225060733081067E-2</v>
      </c>
      <c r="AB8" s="121">
        <v>2403.4999069999999</v>
      </c>
      <c r="AC8" s="121">
        <f t="shared" si="7"/>
        <v>-757.71239199999991</v>
      </c>
      <c r="AD8" s="122">
        <f t="shared" si="8"/>
        <v>-0.31525376381052628</v>
      </c>
      <c r="AE8" s="136">
        <v>648.46009800000002</v>
      </c>
      <c r="AF8" s="136">
        <v>648.46009800000002</v>
      </c>
      <c r="AG8" s="219">
        <f t="shared" si="19"/>
        <v>1755.0398089999999</v>
      </c>
    </row>
    <row r="9" spans="1:33">
      <c r="A9" s="7" t="s">
        <v>13</v>
      </c>
      <c r="B9" s="159">
        <v>1459.0043859999998</v>
      </c>
      <c r="C9" s="137">
        <v>2274.2199999999998</v>
      </c>
      <c r="D9" s="160">
        <v>2038.3103390000001</v>
      </c>
      <c r="E9" s="159">
        <v>2088.17</v>
      </c>
      <c r="F9" s="164">
        <f t="shared" si="9"/>
        <v>3.5232442687364939E-2</v>
      </c>
      <c r="G9" s="164">
        <f t="shared" si="10"/>
        <v>2.4529635418472813E-2</v>
      </c>
      <c r="H9" s="164">
        <f t="shared" si="11"/>
        <v>3.1660290946882004E-2</v>
      </c>
      <c r="I9" s="164">
        <f t="shared" si="0"/>
        <v>-7.130655528409191E-3</v>
      </c>
      <c r="J9" s="24">
        <f t="shared" si="12"/>
        <v>5.3461713833021132E-2</v>
      </c>
      <c r="K9" s="24">
        <f t="shared" si="13"/>
        <v>8.1343566336393419E-2</v>
      </c>
      <c r="L9" s="146">
        <f t="shared" si="14"/>
        <v>-2.7881852503372287E-2</v>
      </c>
      <c r="M9" s="91">
        <f t="shared" si="1"/>
        <v>-579.30595300000027</v>
      </c>
      <c r="N9" s="24">
        <f t="shared" si="2"/>
        <v>-0.28420890671839949</v>
      </c>
      <c r="O9" s="166">
        <v>2052.1387089999998</v>
      </c>
      <c r="P9" s="166">
        <f t="shared" si="15"/>
        <v>-593.13432299999999</v>
      </c>
      <c r="Q9" s="24">
        <f t="shared" si="16"/>
        <v>-0.28903227661888031</v>
      </c>
      <c r="R9" s="24">
        <v>8.2269997694831801E-2</v>
      </c>
      <c r="S9" s="24">
        <f t="shared" si="17"/>
        <v>-2.8808283861810668E-2</v>
      </c>
      <c r="T9" s="159">
        <v>2157.8751524700001</v>
      </c>
      <c r="U9" s="90">
        <f t="shared" si="3"/>
        <v>-698.87076647000026</v>
      </c>
      <c r="V9" s="24">
        <f t="shared" si="4"/>
        <v>-0.32386987990016092</v>
      </c>
      <c r="W9" s="24">
        <v>8.650895918529343E-2</v>
      </c>
      <c r="X9" s="24">
        <f t="shared" si="18"/>
        <v>-3.3047245352272298E-2</v>
      </c>
      <c r="Y9" s="118">
        <v>1429.028767</v>
      </c>
      <c r="Z9" s="121">
        <f t="shared" si="5"/>
        <v>29.975618999999824</v>
      </c>
      <c r="AA9" s="110">
        <f t="shared" si="6"/>
        <v>2.0976218038583294E-2</v>
      </c>
      <c r="AB9" s="121">
        <v>2052.1387089999998</v>
      </c>
      <c r="AC9" s="121">
        <f t="shared" si="7"/>
        <v>-593.13432299999999</v>
      </c>
      <c r="AD9" s="122">
        <f t="shared" si="8"/>
        <v>-0.28903227661888031</v>
      </c>
      <c r="AE9" s="136">
        <v>623.10994200000005</v>
      </c>
      <c r="AF9" s="136">
        <v>623.10994200000005</v>
      </c>
      <c r="AG9" s="219">
        <f t="shared" si="19"/>
        <v>1429.0287669999998</v>
      </c>
    </row>
    <row r="10" spans="1:33">
      <c r="A10" s="7" t="s">
        <v>14</v>
      </c>
      <c r="B10" s="159">
        <v>607.44365599999992</v>
      </c>
      <c r="C10" s="137">
        <v>693.94</v>
      </c>
      <c r="D10" s="160">
        <v>481.66809400000005</v>
      </c>
      <c r="E10" s="159">
        <v>620.5</v>
      </c>
      <c r="F10" s="164">
        <f t="shared" si="9"/>
        <v>1.0750587576606498E-2</v>
      </c>
      <c r="G10" s="164">
        <f t="shared" si="10"/>
        <v>1.021269816727214E-2</v>
      </c>
      <c r="H10" s="164">
        <f t="shared" si="11"/>
        <v>7.481565345614484E-3</v>
      </c>
      <c r="I10" s="164">
        <f t="shared" si="0"/>
        <v>2.7311328216576558E-3</v>
      </c>
      <c r="J10" s="24">
        <f t="shared" si="12"/>
        <v>7.2946226859190499E-2</v>
      </c>
      <c r="K10" s="24">
        <f t="shared" si="13"/>
        <v>6.4688167338168151E-2</v>
      </c>
      <c r="L10" s="146">
        <f t="shared" si="14"/>
        <v>8.2580595210223484E-3</v>
      </c>
      <c r="M10" s="91">
        <f t="shared" si="1"/>
        <v>125.77556199999987</v>
      </c>
      <c r="N10" s="24">
        <f t="shared" si="2"/>
        <v>0.26112496045876732</v>
      </c>
      <c r="O10" s="166">
        <v>462.28948099999997</v>
      </c>
      <c r="P10" s="166">
        <f t="shared" si="15"/>
        <v>145.15417499999995</v>
      </c>
      <c r="Q10" s="24">
        <f t="shared" si="16"/>
        <v>0.31398978554738077</v>
      </c>
      <c r="R10" s="24">
        <v>5.9660879098471724E-2</v>
      </c>
      <c r="S10" s="24">
        <f t="shared" si="17"/>
        <v>1.3285347760718776E-2</v>
      </c>
      <c r="T10" s="159">
        <v>495.18063557999994</v>
      </c>
      <c r="U10" s="90">
        <f t="shared" si="3"/>
        <v>112.26302041999998</v>
      </c>
      <c r="V10" s="24">
        <f t="shared" si="4"/>
        <v>0.22671124909500451</v>
      </c>
      <c r="W10" s="24">
        <v>6.390565488822525E-2</v>
      </c>
      <c r="X10" s="24">
        <f t="shared" si="18"/>
        <v>9.0405719709652499E-3</v>
      </c>
      <c r="Y10" s="118">
        <v>400.54739799999999</v>
      </c>
      <c r="Z10" s="121">
        <f t="shared" si="5"/>
        <v>206.89625799999993</v>
      </c>
      <c r="AA10" s="110">
        <f t="shared" si="6"/>
        <v>0.51653377111689514</v>
      </c>
      <c r="AB10" s="121">
        <v>462.28948099999997</v>
      </c>
      <c r="AC10" s="121">
        <f t="shared" si="7"/>
        <v>145.15417499999995</v>
      </c>
      <c r="AD10" s="122">
        <f t="shared" si="8"/>
        <v>0.31398978554738077</v>
      </c>
      <c r="AE10" s="136">
        <v>61.742082999999994</v>
      </c>
      <c r="AF10" s="136">
        <v>61.742082999999994</v>
      </c>
      <c r="AG10" s="219">
        <f t="shared" si="19"/>
        <v>400.54739799999999</v>
      </c>
    </row>
    <row r="11" spans="1:33">
      <c r="A11" s="7" t="s">
        <v>15</v>
      </c>
      <c r="B11" s="159">
        <v>2805.4244719999997</v>
      </c>
      <c r="C11" s="137">
        <v>4361.38</v>
      </c>
      <c r="D11" s="160">
        <v>4359.5977499999999</v>
      </c>
      <c r="E11" s="159">
        <v>4114.91</v>
      </c>
      <c r="F11" s="164">
        <f t="shared" si="9"/>
        <v>6.7566933228895926E-2</v>
      </c>
      <c r="G11" s="164">
        <f t="shared" si="10"/>
        <v>4.7166437710915547E-2</v>
      </c>
      <c r="H11" s="164">
        <f t="shared" si="11"/>
        <v>6.771595597365615E-2</v>
      </c>
      <c r="I11" s="164">
        <f t="shared" si="0"/>
        <v>-2.0549518262740603E-2</v>
      </c>
      <c r="J11" s="24">
        <f t="shared" si="12"/>
        <v>5.3603532062481737E-2</v>
      </c>
      <c r="K11" s="24">
        <f t="shared" si="13"/>
        <v>8.8288641185347919E-2</v>
      </c>
      <c r="L11" s="146">
        <f t="shared" si="14"/>
        <v>-3.4685109122866181E-2</v>
      </c>
      <c r="M11" s="91">
        <f t="shared" si="1"/>
        <v>-1554.1732780000002</v>
      </c>
      <c r="N11" s="24">
        <f t="shared" si="2"/>
        <v>-0.35649465091131405</v>
      </c>
      <c r="O11" s="166">
        <v>3497.0177909999998</v>
      </c>
      <c r="P11" s="166">
        <f t="shared" si="15"/>
        <v>-691.59331900000006</v>
      </c>
      <c r="Q11" s="24">
        <f t="shared" si="16"/>
        <v>-0.19776660009562996</v>
      </c>
      <c r="R11" s="24">
        <v>6.9281859458589876E-2</v>
      </c>
      <c r="S11" s="24">
        <f t="shared" si="17"/>
        <v>-1.5678327396108138E-2</v>
      </c>
      <c r="T11" s="159">
        <v>4226.8951598499998</v>
      </c>
      <c r="U11" s="90">
        <f t="shared" si="3"/>
        <v>-1421.4706878500001</v>
      </c>
      <c r="V11" s="24">
        <f t="shared" si="4"/>
        <v>-0.33629191974102424</v>
      </c>
      <c r="W11" s="24">
        <v>8.3741969275821018E-2</v>
      </c>
      <c r="X11" s="24">
        <f t="shared" si="18"/>
        <v>-3.0138437213339281E-2</v>
      </c>
      <c r="Y11" s="118">
        <v>2395.1275059999998</v>
      </c>
      <c r="Z11" s="121">
        <f t="shared" si="5"/>
        <v>410.29696599999988</v>
      </c>
      <c r="AA11" s="110">
        <f t="shared" si="6"/>
        <v>0.17130485327907219</v>
      </c>
      <c r="AB11" s="121">
        <v>3497.0177909999998</v>
      </c>
      <c r="AC11" s="121">
        <f t="shared" si="7"/>
        <v>-691.59331900000006</v>
      </c>
      <c r="AD11" s="122">
        <f t="shared" si="8"/>
        <v>-0.19776660009562996</v>
      </c>
      <c r="AE11" s="136">
        <v>1101.8902849999999</v>
      </c>
      <c r="AF11" s="136">
        <v>1101.8902849999999</v>
      </c>
      <c r="AG11" s="219">
        <f t="shared" si="19"/>
        <v>2395.1275059999998</v>
      </c>
    </row>
    <row r="12" spans="1:33">
      <c r="A12" s="7" t="s">
        <v>16</v>
      </c>
      <c r="B12" s="159">
        <v>21725.266908000001</v>
      </c>
      <c r="C12" s="137">
        <v>22461.15</v>
      </c>
      <c r="D12" s="160">
        <v>19406.864124</v>
      </c>
      <c r="E12" s="159">
        <v>21772.35</v>
      </c>
      <c r="F12" s="164">
        <f t="shared" si="9"/>
        <v>0.34797037228909561</v>
      </c>
      <c r="G12" s="164">
        <f t="shared" si="10"/>
        <v>0.36525789897265754</v>
      </c>
      <c r="H12" s="164">
        <f t="shared" si="11"/>
        <v>0.30143936022710144</v>
      </c>
      <c r="I12" s="164">
        <f t="shared" si="0"/>
        <v>6.3818538745556097E-2</v>
      </c>
      <c r="J12" s="24">
        <f t="shared" si="12"/>
        <v>8.0603126242423023E-2</v>
      </c>
      <c r="K12" s="24">
        <f t="shared" si="13"/>
        <v>7.4279472679798009E-2</v>
      </c>
      <c r="L12" s="146">
        <f t="shared" si="14"/>
        <v>6.3236535626250145E-3</v>
      </c>
      <c r="M12" s="91">
        <f t="shared" si="1"/>
        <v>2318.4027840000017</v>
      </c>
      <c r="N12" s="24">
        <f t="shared" si="2"/>
        <v>0.11946302963665767</v>
      </c>
      <c r="O12" s="166">
        <v>21765.795598000001</v>
      </c>
      <c r="P12" s="166">
        <f t="shared" si="15"/>
        <v>-40.528689999999187</v>
      </c>
      <c r="Q12" s="24">
        <f t="shared" si="16"/>
        <v>-1.8620357715627422E-3</v>
      </c>
      <c r="R12" s="24">
        <v>7.9090824153676451E-2</v>
      </c>
      <c r="S12" s="24">
        <f t="shared" si="17"/>
        <v>1.5123020887465727E-3</v>
      </c>
      <c r="T12" s="159">
        <v>24097.760266649999</v>
      </c>
      <c r="U12" s="90">
        <f t="shared" si="3"/>
        <v>-2372.4933586499974</v>
      </c>
      <c r="V12" s="24">
        <f t="shared" si="4"/>
        <v>-9.8452857543503747E-2</v>
      </c>
      <c r="W12" s="24">
        <v>8.7564532670801859E-2</v>
      </c>
      <c r="X12" s="24">
        <f t="shared" si="18"/>
        <v>-6.9614064283788357E-3</v>
      </c>
      <c r="Y12" s="118">
        <v>18673.877817000001</v>
      </c>
      <c r="Z12" s="121">
        <f t="shared" si="5"/>
        <v>3051.3890910000009</v>
      </c>
      <c r="AA12" s="110">
        <f t="shared" si="6"/>
        <v>0.16340414781027057</v>
      </c>
      <c r="AB12" s="121">
        <v>21765.795598000001</v>
      </c>
      <c r="AC12" s="121">
        <f t="shared" si="7"/>
        <v>-40.528689999999187</v>
      </c>
      <c r="AD12" s="122">
        <f t="shared" si="8"/>
        <v>-1.8620357715627422E-3</v>
      </c>
      <c r="AE12" s="136">
        <v>3091.9177809999996</v>
      </c>
      <c r="AF12" s="136">
        <v>3091.9177809999996</v>
      </c>
      <c r="AG12" s="219">
        <f t="shared" si="19"/>
        <v>18673.877817000001</v>
      </c>
    </row>
    <row r="13" spans="1:33">
      <c r="A13" s="7" t="s">
        <v>17</v>
      </c>
      <c r="B13" s="159">
        <v>2266.9200930000002</v>
      </c>
      <c r="C13" s="137">
        <v>1795.4</v>
      </c>
      <c r="D13" s="160">
        <v>2331.1794730000001</v>
      </c>
      <c r="E13" s="159">
        <v>1732.32</v>
      </c>
      <c r="F13" s="164">
        <f t="shared" si="9"/>
        <v>2.7814515570567057E-2</v>
      </c>
      <c r="G13" s="164">
        <f t="shared" si="10"/>
        <v>3.8112787005768804E-2</v>
      </c>
      <c r="H13" s="164">
        <f t="shared" si="11"/>
        <v>3.6209314623203245E-2</v>
      </c>
      <c r="I13" s="164">
        <f t="shared" si="0"/>
        <v>1.9034723825655589E-3</v>
      </c>
      <c r="J13" s="24">
        <f t="shared" si="12"/>
        <v>0.10521889704244181</v>
      </c>
      <c r="K13" s="24">
        <f t="shared" si="13"/>
        <v>0.11214149584564823</v>
      </c>
      <c r="L13" s="146">
        <f t="shared" si="14"/>
        <v>-6.9225988032064201E-3</v>
      </c>
      <c r="M13" s="91">
        <f t="shared" si="1"/>
        <v>-64.259379999999965</v>
      </c>
      <c r="N13" s="24">
        <f t="shared" si="2"/>
        <v>-2.7565179234057213E-2</v>
      </c>
      <c r="O13" s="166">
        <v>3238.4286039999997</v>
      </c>
      <c r="P13" s="166">
        <f t="shared" si="15"/>
        <v>-971.50851099999954</v>
      </c>
      <c r="Q13" s="24">
        <f t="shared" si="16"/>
        <v>-0.29999380248804142</v>
      </c>
      <c r="R13" s="24">
        <v>0.15311299283518465</v>
      </c>
      <c r="S13" s="24">
        <f t="shared" si="17"/>
        <v>-4.7894095792742841E-2</v>
      </c>
      <c r="T13" s="159">
        <v>3191.5351399900001</v>
      </c>
      <c r="U13" s="90">
        <f t="shared" si="3"/>
        <v>-924.61504698999988</v>
      </c>
      <c r="V13" s="24">
        <f t="shared" si="4"/>
        <v>-0.28970855918349592</v>
      </c>
      <c r="W13" s="24">
        <v>0.15089586857618087</v>
      </c>
      <c r="X13" s="24">
        <f t="shared" si="18"/>
        <v>-4.5676971533739064E-2</v>
      </c>
      <c r="Y13" s="118">
        <v>2140.5941899999998</v>
      </c>
      <c r="Z13" s="121">
        <f t="shared" si="5"/>
        <v>126.32590300000038</v>
      </c>
      <c r="AA13" s="110">
        <f t="shared" si="6"/>
        <v>5.9014409919518895E-2</v>
      </c>
      <c r="AB13" s="121">
        <v>3238.4286039999997</v>
      </c>
      <c r="AC13" s="121">
        <f t="shared" si="7"/>
        <v>-971.50851099999954</v>
      </c>
      <c r="AD13" s="122">
        <f t="shared" si="8"/>
        <v>-0.29999380248804142</v>
      </c>
      <c r="AE13" s="136">
        <v>1097.8344140000002</v>
      </c>
      <c r="AF13" s="136">
        <v>1097.8344140000002</v>
      </c>
      <c r="AG13" s="219">
        <f t="shared" si="19"/>
        <v>2140.5941899999998</v>
      </c>
    </row>
    <row r="14" spans="1:33">
      <c r="A14" s="7" t="s">
        <v>18</v>
      </c>
      <c r="B14" s="159">
        <v>2067.3350399999999</v>
      </c>
      <c r="C14" s="137">
        <v>2516.02</v>
      </c>
      <c r="D14" s="160">
        <v>2981.48695</v>
      </c>
      <c r="E14" s="159">
        <v>2351.66</v>
      </c>
      <c r="F14" s="164">
        <f t="shared" si="9"/>
        <v>3.8978432363739629E-2</v>
      </c>
      <c r="G14" s="164">
        <f t="shared" si="10"/>
        <v>3.4757246315114169E-2</v>
      </c>
      <c r="H14" s="164">
        <f t="shared" si="11"/>
        <v>4.6310290678132027E-2</v>
      </c>
      <c r="I14" s="164">
        <f t="shared" si="0"/>
        <v>-1.1553044363017857E-2</v>
      </c>
      <c r="J14" s="24">
        <f t="shared" si="12"/>
        <v>6.8472396880787906E-2</v>
      </c>
      <c r="K14" s="24">
        <f t="shared" si="13"/>
        <v>0.10565185691525703</v>
      </c>
      <c r="L14" s="146">
        <f t="shared" si="14"/>
        <v>-3.717946003446912E-2</v>
      </c>
      <c r="M14" s="91">
        <f t="shared" si="1"/>
        <v>-914.15191000000004</v>
      </c>
      <c r="N14" s="24">
        <f t="shared" si="2"/>
        <v>-0.30660939502015938</v>
      </c>
      <c r="O14" s="166">
        <v>2202.4988619999999</v>
      </c>
      <c r="P14" s="166">
        <f t="shared" si="15"/>
        <v>-135.16382199999998</v>
      </c>
      <c r="Q14" s="24">
        <f t="shared" si="16"/>
        <v>-6.1368395839834E-2</v>
      </c>
      <c r="R14" s="24">
        <v>8.0569037622924999E-2</v>
      </c>
      <c r="S14" s="24">
        <f t="shared" si="17"/>
        <v>-1.2096640742137094E-2</v>
      </c>
      <c r="T14" s="159">
        <v>2399.8715495599999</v>
      </c>
      <c r="U14" s="90">
        <f t="shared" si="3"/>
        <v>-332.53650956000001</v>
      </c>
      <c r="V14" s="24">
        <f t="shared" si="4"/>
        <v>-0.13856429508528001</v>
      </c>
      <c r="W14" s="24">
        <v>8.7789076536052696E-2</v>
      </c>
      <c r="X14" s="24">
        <f t="shared" si="18"/>
        <v>-1.931667965526479E-2</v>
      </c>
      <c r="Y14" s="118">
        <v>1829.5540039999998</v>
      </c>
      <c r="Z14" s="121">
        <f t="shared" si="5"/>
        <v>237.78103600000009</v>
      </c>
      <c r="AA14" s="110">
        <f t="shared" si="6"/>
        <v>0.12996666700197612</v>
      </c>
      <c r="AB14" s="121">
        <v>2202.4988619999999</v>
      </c>
      <c r="AC14" s="121">
        <f t="shared" si="7"/>
        <v>-135.16382199999998</v>
      </c>
      <c r="AD14" s="122">
        <f t="shared" si="8"/>
        <v>-6.1368395839834E-2</v>
      </c>
      <c r="AE14" s="136">
        <v>372.94485800000001</v>
      </c>
      <c r="AF14" s="136">
        <v>372.94485800000001</v>
      </c>
      <c r="AG14" s="219">
        <f t="shared" si="19"/>
        <v>1829.5540039999998</v>
      </c>
    </row>
    <row r="15" spans="1:33">
      <c r="A15" s="7" t="s">
        <v>19</v>
      </c>
      <c r="B15" s="159">
        <v>1039.8736789999998</v>
      </c>
      <c r="C15" s="137">
        <v>753.32</v>
      </c>
      <c r="D15" s="160">
        <v>741.97890800000005</v>
      </c>
      <c r="E15" s="159">
        <v>636.94000000000005</v>
      </c>
      <c r="F15" s="164">
        <f t="shared" si="9"/>
        <v>1.1670508449158725E-2</v>
      </c>
      <c r="G15" s="164">
        <f t="shared" si="10"/>
        <v>1.748296473396347E-2</v>
      </c>
      <c r="H15" s="164">
        <f t="shared" si="11"/>
        <v>1.1524873153150305E-2</v>
      </c>
      <c r="I15" s="164">
        <f t="shared" si="0"/>
        <v>5.9580915808131654E-3</v>
      </c>
      <c r="J15" s="24">
        <f t="shared" si="12"/>
        <v>0.11503231019575563</v>
      </c>
      <c r="K15" s="24">
        <f t="shared" si="13"/>
        <v>9.7075981515789028E-2</v>
      </c>
      <c r="L15" s="146">
        <f t="shared" si="14"/>
        <v>1.7956328679966604E-2</v>
      </c>
      <c r="M15" s="91">
        <f t="shared" si="1"/>
        <v>297.89477099999976</v>
      </c>
      <c r="N15" s="24">
        <f t="shared" si="2"/>
        <v>0.40148684522983746</v>
      </c>
      <c r="O15" s="166">
        <v>641.57684200000006</v>
      </c>
      <c r="P15" s="166">
        <f t="shared" si="15"/>
        <v>398.29683699999975</v>
      </c>
      <c r="Q15" s="24">
        <f t="shared" si="16"/>
        <v>0.62080924828642692</v>
      </c>
      <c r="R15" s="24">
        <v>8.2724120315332633E-2</v>
      </c>
      <c r="S15" s="24">
        <f t="shared" si="17"/>
        <v>3.2308189880422999E-2</v>
      </c>
      <c r="T15" s="159">
        <v>707.23637849000011</v>
      </c>
      <c r="U15" s="90">
        <f t="shared" si="3"/>
        <v>332.6373005099997</v>
      </c>
      <c r="V15" s="24">
        <f t="shared" si="4"/>
        <v>0.47033397973702074</v>
      </c>
      <c r="W15" s="24">
        <v>9.1190179313839534E-2</v>
      </c>
      <c r="X15" s="24">
        <f t="shared" si="18"/>
        <v>2.3842130881916099E-2</v>
      </c>
      <c r="Y15" s="118">
        <v>522.79631500000005</v>
      </c>
      <c r="Z15" s="121">
        <f t="shared" si="5"/>
        <v>517.07736399999976</v>
      </c>
      <c r="AA15" s="110">
        <f t="shared" si="6"/>
        <v>0.9890608429403327</v>
      </c>
      <c r="AB15" s="121">
        <v>641.57684200000006</v>
      </c>
      <c r="AC15" s="121">
        <f t="shared" si="7"/>
        <v>398.29683699999975</v>
      </c>
      <c r="AD15" s="122">
        <f t="shared" si="8"/>
        <v>0.62080924828642692</v>
      </c>
      <c r="AE15" s="136">
        <v>118.78052700000001</v>
      </c>
      <c r="AF15" s="136">
        <v>118.78052700000001</v>
      </c>
      <c r="AG15" s="219">
        <f t="shared" si="19"/>
        <v>522.79631500000005</v>
      </c>
    </row>
    <row r="16" spans="1:33">
      <c r="A16" s="7" t="s">
        <v>20</v>
      </c>
      <c r="B16" s="159">
        <v>1826.7506559999999</v>
      </c>
      <c r="C16" s="137">
        <v>3554.28</v>
      </c>
      <c r="D16" s="160">
        <v>2378.605755</v>
      </c>
      <c r="E16" s="159">
        <v>3082.34</v>
      </c>
      <c r="F16" s="164">
        <f t="shared" si="9"/>
        <v>5.506325966478505E-2</v>
      </c>
      <c r="G16" s="164">
        <f t="shared" si="10"/>
        <v>3.071240088248511E-2</v>
      </c>
      <c r="H16" s="164">
        <f t="shared" si="11"/>
        <v>3.694596883032733E-2</v>
      </c>
      <c r="I16" s="164">
        <f t="shared" si="0"/>
        <v>-6.2335679478422203E-3</v>
      </c>
      <c r="J16" s="24">
        <f t="shared" si="12"/>
        <v>4.2829833702840887E-2</v>
      </c>
      <c r="K16" s="24">
        <f t="shared" si="13"/>
        <v>6.4307359424982308E-2</v>
      </c>
      <c r="L16" s="146">
        <f t="shared" si="14"/>
        <v>-2.147752572214142E-2</v>
      </c>
      <c r="M16" s="91">
        <f t="shared" si="1"/>
        <v>-551.85509900000011</v>
      </c>
      <c r="N16" s="24">
        <f t="shared" si="2"/>
        <v>-0.23200780450478653</v>
      </c>
      <c r="O16" s="166">
        <v>1954.1854539999999</v>
      </c>
      <c r="P16" s="166">
        <f t="shared" si="15"/>
        <v>-127.434798</v>
      </c>
      <c r="Q16" s="24">
        <f t="shared" si="16"/>
        <v>-6.5211209989898933E-2</v>
      </c>
      <c r="R16" s="24">
        <v>5.4305330226496203E-2</v>
      </c>
      <c r="S16" s="24">
        <f t="shared" si="17"/>
        <v>-1.1475496523655315E-2</v>
      </c>
      <c r="T16" s="159">
        <v>2154.99416522</v>
      </c>
      <c r="U16" s="90">
        <f t="shared" si="3"/>
        <v>-328.24350922000008</v>
      </c>
      <c r="V16" s="24">
        <f t="shared" si="4"/>
        <v>-0.15231758606014145</v>
      </c>
      <c r="W16" s="24">
        <v>5.9885651865283315E-2</v>
      </c>
      <c r="X16" s="24">
        <f t="shared" si="18"/>
        <v>-1.7055818162442428E-2</v>
      </c>
      <c r="Y16" s="118">
        <v>1659.349494</v>
      </c>
      <c r="Z16" s="121">
        <f t="shared" si="5"/>
        <v>167.40116199999989</v>
      </c>
      <c r="AA16" s="110">
        <f t="shared" si="6"/>
        <v>0.10088360686238884</v>
      </c>
      <c r="AB16" s="121">
        <v>1954.1854539999999</v>
      </c>
      <c r="AC16" s="121">
        <f t="shared" si="7"/>
        <v>-127.434798</v>
      </c>
      <c r="AD16" s="122">
        <f t="shared" si="8"/>
        <v>-6.5211209989898933E-2</v>
      </c>
      <c r="AE16" s="136">
        <v>294.83596</v>
      </c>
      <c r="AF16" s="136">
        <v>294.83596</v>
      </c>
      <c r="AG16" s="219">
        <f t="shared" si="19"/>
        <v>1659.349494</v>
      </c>
    </row>
    <row r="17" spans="1:33">
      <c r="A17" s="7" t="s">
        <v>21</v>
      </c>
      <c r="B17" s="159">
        <v>5207.5894859999999</v>
      </c>
      <c r="C17" s="137">
        <v>4837.9399999999996</v>
      </c>
      <c r="D17" s="160">
        <v>5392.9705920000006</v>
      </c>
      <c r="E17" s="159">
        <v>4624.58</v>
      </c>
      <c r="F17" s="164">
        <f t="shared" si="9"/>
        <v>7.4949848200662347E-2</v>
      </c>
      <c r="G17" s="164">
        <f t="shared" si="10"/>
        <v>8.7553041461968739E-2</v>
      </c>
      <c r="H17" s="164">
        <f t="shared" si="11"/>
        <v>8.3766939088610728E-2</v>
      </c>
      <c r="I17" s="164">
        <f t="shared" si="0"/>
        <v>3.7861023733580107E-3</v>
      </c>
      <c r="J17" s="24">
        <f t="shared" si="12"/>
        <v>8.9700531734581257E-2</v>
      </c>
      <c r="K17" s="24">
        <f t="shared" si="13"/>
        <v>9.7179466243421025E-2</v>
      </c>
      <c r="L17" s="146">
        <f t="shared" si="14"/>
        <v>-7.4789345088397685E-3</v>
      </c>
      <c r="M17" s="91">
        <f t="shared" si="1"/>
        <v>-185.38110600000073</v>
      </c>
      <c r="N17" s="24">
        <f t="shared" si="2"/>
        <v>-3.4374581288278749E-2</v>
      </c>
      <c r="O17" s="166">
        <v>4727.8008139999993</v>
      </c>
      <c r="P17" s="166">
        <f t="shared" si="15"/>
        <v>479.78867200000059</v>
      </c>
      <c r="Q17" s="24">
        <f t="shared" si="16"/>
        <v>0.10148242087087223</v>
      </c>
      <c r="R17" s="24">
        <v>8.6497937610551134E-2</v>
      </c>
      <c r="S17" s="24">
        <f t="shared" si="17"/>
        <v>3.2025941240301226E-3</v>
      </c>
      <c r="T17" s="159">
        <v>5550.3610105899998</v>
      </c>
      <c r="U17" s="90">
        <f t="shared" si="3"/>
        <v>-342.7715245899999</v>
      </c>
      <c r="V17" s="24">
        <f t="shared" si="4"/>
        <v>-6.1756617981424511E-2</v>
      </c>
      <c r="W17" s="24">
        <v>0.10154716734012759</v>
      </c>
      <c r="X17" s="24">
        <f t="shared" si="18"/>
        <v>-1.184663560554633E-2</v>
      </c>
      <c r="Y17" s="118">
        <v>4135.6664039999996</v>
      </c>
      <c r="Z17" s="121">
        <f t="shared" si="5"/>
        <v>1071.9230820000002</v>
      </c>
      <c r="AA17" s="110">
        <f t="shared" si="6"/>
        <v>0.25918992909177607</v>
      </c>
      <c r="AB17" s="121">
        <v>4727.8008139999993</v>
      </c>
      <c r="AC17" s="121">
        <f t="shared" si="7"/>
        <v>479.78867200000059</v>
      </c>
      <c r="AD17" s="122">
        <f t="shared" si="8"/>
        <v>0.10148242087087223</v>
      </c>
      <c r="AE17" s="136">
        <v>574.64854500000001</v>
      </c>
      <c r="AF17" s="136">
        <v>592.13441</v>
      </c>
      <c r="AG17" s="219">
        <f t="shared" si="19"/>
        <v>4135.6664039999996</v>
      </c>
    </row>
    <row r="18" spans="1:33">
      <c r="A18" s="7" t="s">
        <v>22</v>
      </c>
      <c r="B18" s="159">
        <v>2514.757345</v>
      </c>
      <c r="C18" s="137">
        <v>3688.31</v>
      </c>
      <c r="D18" s="160">
        <v>2858.7084370000002</v>
      </c>
      <c r="E18" s="159">
        <v>3432.48</v>
      </c>
      <c r="F18" s="164">
        <f t="shared" si="9"/>
        <v>5.7139665770345426E-2</v>
      </c>
      <c r="G18" s="164">
        <f t="shared" si="10"/>
        <v>4.2279571898954288E-2</v>
      </c>
      <c r="H18" s="164">
        <f t="shared" si="11"/>
        <v>4.4403219233107319E-2</v>
      </c>
      <c r="I18" s="164">
        <f t="shared" si="0"/>
        <v>-2.123647334153031E-3</v>
      </c>
      <c r="J18" s="24">
        <f t="shared" si="12"/>
        <v>5.6818193721062851E-2</v>
      </c>
      <c r="K18" s="24">
        <f t="shared" si="13"/>
        <v>6.9403376882992279E-2</v>
      </c>
      <c r="L18" s="146">
        <f t="shared" si="14"/>
        <v>-1.2585183161929428E-2</v>
      </c>
      <c r="M18" s="91">
        <f t="shared" si="1"/>
        <v>-343.95109200000024</v>
      </c>
      <c r="N18" s="24">
        <f t="shared" si="2"/>
        <v>-0.12031695417002763</v>
      </c>
      <c r="O18" s="166">
        <v>2809.6925940000001</v>
      </c>
      <c r="P18" s="166">
        <f t="shared" si="15"/>
        <v>-294.93524900000011</v>
      </c>
      <c r="Q18" s="24">
        <f t="shared" si="16"/>
        <v>-0.1049706468351107</v>
      </c>
      <c r="R18" s="24">
        <v>7.1016267891549079E-2</v>
      </c>
      <c r="S18" s="24">
        <f t="shared" si="17"/>
        <v>-1.4198074170486227E-2</v>
      </c>
      <c r="T18" s="159">
        <v>2971.0118421100001</v>
      </c>
      <c r="U18" s="90">
        <f t="shared" si="3"/>
        <v>-456.2544971100001</v>
      </c>
      <c r="V18" s="24">
        <f t="shared" si="4"/>
        <v>-0.15356872384122511</v>
      </c>
      <c r="W18" s="24">
        <v>7.5093685814174332E-2</v>
      </c>
      <c r="X18" s="24">
        <f t="shared" si="18"/>
        <v>-1.8275492093111481E-2</v>
      </c>
      <c r="Y18" s="118">
        <v>2195.389705</v>
      </c>
      <c r="Z18" s="121">
        <f t="shared" si="5"/>
        <v>319.36763999999994</v>
      </c>
      <c r="AA18" s="110">
        <f t="shared" si="6"/>
        <v>0.14547195847399674</v>
      </c>
      <c r="AB18" s="121">
        <v>2809.6925940000001</v>
      </c>
      <c r="AC18" s="121">
        <f t="shared" si="7"/>
        <v>-294.93524900000011</v>
      </c>
      <c r="AD18" s="122">
        <f t="shared" si="8"/>
        <v>-0.1049706468351107</v>
      </c>
      <c r="AE18" s="136">
        <v>614.30288899999994</v>
      </c>
      <c r="AF18" s="136">
        <v>614.30288899999994</v>
      </c>
      <c r="AG18" s="219">
        <f t="shared" si="19"/>
        <v>2195.389705</v>
      </c>
    </row>
    <row r="19" spans="1:33">
      <c r="A19" s="7" t="s">
        <v>23</v>
      </c>
      <c r="B19" s="159">
        <v>2331.3791230000002</v>
      </c>
      <c r="C19" s="137">
        <v>3181.67</v>
      </c>
      <c r="D19" s="160">
        <v>2214.4534489999996</v>
      </c>
      <c r="E19" s="159">
        <v>2996.72</v>
      </c>
      <c r="F19" s="164">
        <f t="shared" si="9"/>
        <v>4.9290748443470027E-2</v>
      </c>
      <c r="G19" s="164">
        <f t="shared" si="10"/>
        <v>3.9196509933883704E-2</v>
      </c>
      <c r="H19" s="164">
        <f t="shared" si="11"/>
        <v>3.4396254163172504E-2</v>
      </c>
      <c r="I19" s="164">
        <f t="shared" si="0"/>
        <v>4.8002557707111995E-3</v>
      </c>
      <c r="J19" s="24">
        <f t="shared" si="12"/>
        <v>6.1062773192484876E-2</v>
      </c>
      <c r="K19" s="24">
        <f t="shared" si="13"/>
        <v>6.1579923188241355E-2</v>
      </c>
      <c r="L19" s="146">
        <f t="shared" si="14"/>
        <v>-5.1714999575647874E-4</v>
      </c>
      <c r="M19" s="91">
        <f t="shared" si="1"/>
        <v>116.92567400000053</v>
      </c>
      <c r="N19" s="24">
        <f t="shared" si="2"/>
        <v>5.2801143348848223E-2</v>
      </c>
      <c r="O19" s="166">
        <v>2638.426719</v>
      </c>
      <c r="P19" s="166">
        <f t="shared" si="15"/>
        <v>-307.04759599999988</v>
      </c>
      <c r="Q19" s="24">
        <f t="shared" si="16"/>
        <v>-0.11637526022188527</v>
      </c>
      <c r="R19" s="24">
        <v>7.4180080527757361E-2</v>
      </c>
      <c r="S19" s="24">
        <f t="shared" si="17"/>
        <v>-1.3117307335272485E-2</v>
      </c>
      <c r="T19" s="159">
        <v>2820.8170772100002</v>
      </c>
      <c r="U19" s="90">
        <f t="shared" si="3"/>
        <v>-489.43795421000004</v>
      </c>
      <c r="V19" s="24">
        <f t="shared" si="4"/>
        <v>-0.17350928500975005</v>
      </c>
      <c r="W19" s="24">
        <v>7.9308034759752205E-2</v>
      </c>
      <c r="X19" s="24">
        <f t="shared" si="18"/>
        <v>-1.8245261567267329E-2</v>
      </c>
      <c r="Y19" s="118">
        <v>1996.4531769999999</v>
      </c>
      <c r="Z19" s="121">
        <f t="shared" si="5"/>
        <v>334.92594600000029</v>
      </c>
      <c r="AA19" s="110">
        <f t="shared" si="6"/>
        <v>0.1677604813669018</v>
      </c>
      <c r="AB19" s="121">
        <v>2638.426719</v>
      </c>
      <c r="AC19" s="121">
        <f t="shared" si="7"/>
        <v>-307.04759599999988</v>
      </c>
      <c r="AD19" s="122">
        <f t="shared" si="8"/>
        <v>-0.11637526022188527</v>
      </c>
      <c r="AE19" s="136">
        <v>641.97354199999995</v>
      </c>
      <c r="AF19" s="136">
        <v>641.97354199999995</v>
      </c>
      <c r="AG19" s="219">
        <f t="shared" si="19"/>
        <v>1996.4531770000001</v>
      </c>
    </row>
    <row r="20" spans="1:33">
      <c r="A20" s="7" t="s">
        <v>24</v>
      </c>
      <c r="B20" s="159">
        <v>2184.8196499999999</v>
      </c>
      <c r="C20" s="137">
        <v>3150.84</v>
      </c>
      <c r="D20" s="160">
        <v>3084.1346610000001</v>
      </c>
      <c r="E20" s="159">
        <v>2858.9</v>
      </c>
      <c r="F20" s="164">
        <f t="shared" si="9"/>
        <v>4.881312701368247E-2</v>
      </c>
      <c r="G20" s="164">
        <f t="shared" si="10"/>
        <v>3.6732466320094651E-2</v>
      </c>
      <c r="H20" s="164">
        <f t="shared" si="11"/>
        <v>4.7904678114191371E-2</v>
      </c>
      <c r="I20" s="164">
        <f t="shared" si="0"/>
        <v>-1.117221179409672E-2</v>
      </c>
      <c r="J20" s="24">
        <f t="shared" si="12"/>
        <v>5.7784052559529092E-2</v>
      </c>
      <c r="K20" s="24">
        <f t="shared" si="13"/>
        <v>8.9898639948931394E-2</v>
      </c>
      <c r="L20" s="146">
        <f t="shared" si="14"/>
        <v>-3.2114587389402302E-2</v>
      </c>
      <c r="M20" s="91">
        <f t="shared" si="1"/>
        <v>-899.31501100000014</v>
      </c>
      <c r="N20" s="24">
        <f t="shared" si="2"/>
        <v>-0.29159395092962836</v>
      </c>
      <c r="O20" s="166">
        <v>2386.8796699999998</v>
      </c>
      <c r="P20" s="166">
        <f t="shared" si="15"/>
        <v>-202.06001999999989</v>
      </c>
      <c r="Q20" s="24">
        <f t="shared" si="16"/>
        <v>-8.4654464378591809E-2</v>
      </c>
      <c r="R20" s="24">
        <v>7.1809784132577104E-2</v>
      </c>
      <c r="S20" s="24">
        <f t="shared" si="17"/>
        <v>-1.4025731573048011E-2</v>
      </c>
      <c r="T20" s="159">
        <v>2748.97206087</v>
      </c>
      <c r="U20" s="90">
        <f t="shared" si="3"/>
        <v>-564.15241087000004</v>
      </c>
      <c r="V20" s="24">
        <f t="shared" si="4"/>
        <v>-0.20522304278765791</v>
      </c>
      <c r="W20" s="24">
        <v>8.2703410967323851E-2</v>
      </c>
      <c r="X20" s="24">
        <f t="shared" si="18"/>
        <v>-2.4919358407794759E-2</v>
      </c>
      <c r="Y20" s="118">
        <v>1865.2496039999999</v>
      </c>
      <c r="Z20" s="121">
        <f t="shared" si="5"/>
        <v>319.57004600000005</v>
      </c>
      <c r="AA20" s="110">
        <f t="shared" si="6"/>
        <v>0.17132830121753506</v>
      </c>
      <c r="AB20" s="121">
        <v>2386.8796699999998</v>
      </c>
      <c r="AC20" s="121">
        <f t="shared" si="7"/>
        <v>-202.06001999999989</v>
      </c>
      <c r="AD20" s="122">
        <f t="shared" si="8"/>
        <v>-8.4654464378591809E-2</v>
      </c>
      <c r="AE20" s="136">
        <v>521.63006600000006</v>
      </c>
      <c r="AF20" s="136">
        <v>521.63006600000006</v>
      </c>
      <c r="AG20" s="219">
        <f t="shared" si="19"/>
        <v>1865.2496039999996</v>
      </c>
    </row>
    <row r="21" spans="1:33">
      <c r="A21" s="77" t="s">
        <v>155</v>
      </c>
      <c r="B21" s="339">
        <v>258.53321699999998</v>
      </c>
      <c r="C21" s="340">
        <v>155.30000000000001</v>
      </c>
      <c r="D21" s="341">
        <v>224.64696800000002</v>
      </c>
      <c r="E21" s="159">
        <v>73.75</v>
      </c>
      <c r="F21" s="164">
        <f t="shared" si="9"/>
        <v>2.4059230634449506E-3</v>
      </c>
      <c r="G21" s="164">
        <f t="shared" si="10"/>
        <v>4.3466117151034506E-3</v>
      </c>
      <c r="H21" s="164">
        <f t="shared" si="11"/>
        <v>3.489354997190588E-3</v>
      </c>
      <c r="I21" s="164">
        <f t="shared" si="0"/>
        <v>8.5725671791286265E-4</v>
      </c>
      <c r="J21" s="24">
        <f t="shared" si="12"/>
        <v>0.13872784771410171</v>
      </c>
      <c r="K21" s="24">
        <f t="shared" si="13"/>
        <v>0.25383838192090397</v>
      </c>
      <c r="L21" s="146">
        <f t="shared" si="14"/>
        <v>-0.11511053420680226</v>
      </c>
      <c r="M21" s="91">
        <f t="shared" si="1"/>
        <v>33.886248999999964</v>
      </c>
      <c r="N21" s="24">
        <f t="shared" si="2"/>
        <v>0.15084222725854879</v>
      </c>
      <c r="O21" s="166">
        <v>211.01738700000001</v>
      </c>
      <c r="P21" s="166">
        <f t="shared" si="15"/>
        <v>47.515829999999966</v>
      </c>
      <c r="Q21" s="24">
        <f t="shared" si="16"/>
        <v>0.22517495205264759</v>
      </c>
      <c r="R21" s="24">
        <v>4.2142202637365268E-2</v>
      </c>
      <c r="S21" s="24">
        <f t="shared" si="17"/>
        <v>9.6585645076736448E-2</v>
      </c>
      <c r="T21" s="159">
        <v>266.42647927000002</v>
      </c>
      <c r="U21" s="90">
        <f t="shared" si="3"/>
        <v>-7.8932622700000366</v>
      </c>
      <c r="V21" s="24">
        <f t="shared" si="4"/>
        <v>-2.9626418108392727E-2</v>
      </c>
      <c r="W21" s="24">
        <v>5.3207931521567636E-2</v>
      </c>
      <c r="X21" s="24">
        <f t="shared" si="18"/>
        <v>8.5519916192534073E-2</v>
      </c>
      <c r="Y21" s="118">
        <v>211.01738700000001</v>
      </c>
      <c r="Z21" s="121">
        <f t="shared" si="5"/>
        <v>47.515829999999966</v>
      </c>
      <c r="AA21" s="110">
        <f t="shared" si="6"/>
        <v>0.22517495205264759</v>
      </c>
      <c r="AB21" s="121">
        <v>211.01738700000001</v>
      </c>
      <c r="AC21" s="121">
        <f t="shared" si="7"/>
        <v>47.515829999999966</v>
      </c>
      <c r="AD21" s="122">
        <f t="shared" si="8"/>
        <v>0.22517495205264759</v>
      </c>
      <c r="AE21" s="2">
        <v>0</v>
      </c>
      <c r="AF21" s="2">
        <v>0</v>
      </c>
      <c r="AG21" s="219">
        <f t="shared" si="19"/>
        <v>211.01738700000001</v>
      </c>
    </row>
    <row r="22" spans="1:33">
      <c r="A22" s="77" t="s">
        <v>26</v>
      </c>
      <c r="B22" s="339">
        <v>2672.6654670000003</v>
      </c>
      <c r="C22" s="340">
        <v>98.14</v>
      </c>
      <c r="D22" s="341">
        <v>2867.6088579999996</v>
      </c>
      <c r="E22" s="159">
        <v>48.79</v>
      </c>
      <c r="F22" s="164">
        <f t="shared" si="9"/>
        <v>1.5203946519413228E-3</v>
      </c>
      <c r="G22" s="164">
        <f t="shared" si="10"/>
        <v>4.4934415639962574E-2</v>
      </c>
      <c r="H22" s="164">
        <f t="shared" si="11"/>
        <v>4.4541466051081058E-2</v>
      </c>
      <c r="I22" s="164">
        <f t="shared" si="0"/>
        <v>3.9294958888151654E-4</v>
      </c>
      <c r="J22" s="24">
        <f t="shared" si="12"/>
        <v>2.2694326701650702</v>
      </c>
      <c r="K22" s="24">
        <f t="shared" si="13"/>
        <v>4.8978767131242726</v>
      </c>
      <c r="L22" s="146">
        <f t="shared" si="14"/>
        <v>-2.6284440429592024</v>
      </c>
      <c r="M22" s="91">
        <f t="shared" si="1"/>
        <v>-194.94339099999934</v>
      </c>
      <c r="N22" s="24">
        <f t="shared" si="2"/>
        <v>-6.7981165024005974E-2</v>
      </c>
      <c r="O22" s="166">
        <v>2554.4789579999997</v>
      </c>
      <c r="P22" s="166">
        <f t="shared" si="15"/>
        <v>118.18650900000057</v>
      </c>
      <c r="Q22" s="24">
        <f t="shared" si="16"/>
        <v>4.6266385804380805E-2</v>
      </c>
      <c r="R22" s="24">
        <v>0.79595893135907714</v>
      </c>
      <c r="S22" s="24">
        <f t="shared" si="17"/>
        <v>1.4734737388059931</v>
      </c>
      <c r="T22" s="159">
        <v>2738.1565045499997</v>
      </c>
      <c r="U22" s="90">
        <f t="shared" si="3"/>
        <v>-65.491037549999419</v>
      </c>
      <c r="V22" s="24">
        <f t="shared" si="4"/>
        <v>-2.3917930710378621E-2</v>
      </c>
      <c r="W22" s="24">
        <v>0.85319165320582924</v>
      </c>
      <c r="X22" s="24">
        <f t="shared" si="18"/>
        <v>1.416241016959241</v>
      </c>
      <c r="Y22" s="118">
        <v>2554.4789579999997</v>
      </c>
      <c r="Z22" s="121">
        <f t="shared" si="5"/>
        <v>118.18650900000057</v>
      </c>
      <c r="AA22" s="110">
        <f t="shared" si="6"/>
        <v>4.6266385804380805E-2</v>
      </c>
      <c r="AB22" s="121">
        <v>2554.4789579999997</v>
      </c>
      <c r="AC22" s="121">
        <f t="shared" si="7"/>
        <v>118.18650900000057</v>
      </c>
      <c r="AD22" s="122">
        <f t="shared" si="8"/>
        <v>4.6266385804380805E-2</v>
      </c>
      <c r="AE22" s="2">
        <v>0</v>
      </c>
      <c r="AF22" s="2">
        <v>0</v>
      </c>
      <c r="AG22" s="219">
        <f t="shared" si="19"/>
        <v>2554.4789579999997</v>
      </c>
    </row>
    <row r="23" spans="1:33">
      <c r="A23" s="7" t="s">
        <v>141</v>
      </c>
      <c r="B23" s="159">
        <f>SUM(B4:B22)</f>
        <v>59479.252793999978</v>
      </c>
      <c r="C23" s="137">
        <f>SUM(C4:C22)</f>
        <v>64549.03</v>
      </c>
      <c r="D23" s="160">
        <f>SUM(D4:D22)</f>
        <v>64380.657222000002</v>
      </c>
      <c r="E23" s="159">
        <v>61004.34</v>
      </c>
      <c r="F23" s="164">
        <f t="shared" si="9"/>
        <v>1</v>
      </c>
      <c r="G23" s="164">
        <f t="shared" si="10"/>
        <v>1</v>
      </c>
      <c r="H23" s="164">
        <f t="shared" si="11"/>
        <v>1</v>
      </c>
      <c r="I23" s="164">
        <f t="shared" si="0"/>
        <v>0</v>
      </c>
      <c r="J23" s="24">
        <f t="shared" si="12"/>
        <v>7.6788208893301693E-2</v>
      </c>
      <c r="K23" s="24">
        <f t="shared" si="13"/>
        <v>8.7945460413144383E-2</v>
      </c>
      <c r="L23" s="146">
        <f t="shared" si="14"/>
        <v>-1.115725151984269E-2</v>
      </c>
      <c r="M23" s="91">
        <f t="shared" si="1"/>
        <v>-4901.4044280000235</v>
      </c>
      <c r="N23" s="24">
        <f t="shared" si="2"/>
        <v>-7.6131630826613006E-2</v>
      </c>
      <c r="O23" s="166">
        <f>SUM(O4:O22)</f>
        <v>63614.627780000003</v>
      </c>
      <c r="P23" s="166">
        <f t="shared" si="15"/>
        <v>-4135.3749860000244</v>
      </c>
      <c r="Q23" s="24">
        <f t="shared" si="16"/>
        <v>-6.5006667967963172E-2</v>
      </c>
      <c r="R23" s="24">
        <v>8.457720579979533E-2</v>
      </c>
      <c r="S23" s="24">
        <f t="shared" si="17"/>
        <v>-7.7889969064936365E-3</v>
      </c>
      <c r="T23" s="159">
        <f>SUM(T4:T22)</f>
        <v>69673.658490059999</v>
      </c>
      <c r="U23" s="90">
        <f t="shared" si="3"/>
        <v>-10194.405696060021</v>
      </c>
      <c r="V23" s="24">
        <f t="shared" si="4"/>
        <v>-0.14631649775523714</v>
      </c>
      <c r="W23" s="24">
        <v>9.2632835537727026E-2</v>
      </c>
      <c r="X23" s="24">
        <f t="shared" si="18"/>
        <v>-1.5844626644425333E-2</v>
      </c>
      <c r="Y23" s="118">
        <f>SUM(Y4:Y22)</f>
        <v>52136.190149000002</v>
      </c>
      <c r="Z23" s="121">
        <f t="shared" si="5"/>
        <v>7343.0626449999763</v>
      </c>
      <c r="AA23" s="110">
        <f t="shared" si="6"/>
        <v>0.14084386726406817</v>
      </c>
      <c r="AB23" s="121">
        <f>SUM(AB4:AB22)</f>
        <v>63614.627780000003</v>
      </c>
      <c r="AC23" s="121">
        <f t="shared" si="7"/>
        <v>-4135.3749860000244</v>
      </c>
      <c r="AD23" s="122">
        <f t="shared" si="8"/>
        <v>-6.5006667967963172E-2</v>
      </c>
      <c r="AE23" s="136">
        <f>SUM(AE4:AE22)</f>
        <v>11460.951766000002</v>
      </c>
      <c r="AF23" s="136">
        <f>SUM(AF4:AF22)</f>
        <v>11478.437631000003</v>
      </c>
      <c r="AG23" s="219">
        <f t="shared" si="19"/>
        <v>52136.190149000002</v>
      </c>
    </row>
    <row r="24" spans="1:33">
      <c r="A24" s="16" t="s">
        <v>68</v>
      </c>
      <c r="B24" s="159">
        <f>B12-B25-B26</f>
        <v>19290.644339000002</v>
      </c>
      <c r="C24" s="159">
        <v>20647.759999999998</v>
      </c>
      <c r="D24" s="159">
        <f>D12-D25-D26</f>
        <v>16738.057359000002</v>
      </c>
      <c r="E24" s="159">
        <v>20304.43</v>
      </c>
      <c r="F24" s="164">
        <f t="shared" si="9"/>
        <v>0.31987715384723825</v>
      </c>
      <c r="G24" s="164">
        <f t="shared" si="10"/>
        <v>0.32432559981563797</v>
      </c>
      <c r="H24" s="164">
        <f t="shared" si="11"/>
        <v>0.25998581066488885</v>
      </c>
      <c r="I24" s="164">
        <f t="shared" si="0"/>
        <v>6.4339789150749116E-2</v>
      </c>
      <c r="J24" s="24">
        <f t="shared" si="12"/>
        <v>7.7856081963208937E-2</v>
      </c>
      <c r="K24" s="24">
        <f t="shared" si="13"/>
        <v>6.8696245757699184E-2</v>
      </c>
      <c r="L24" s="146">
        <f t="shared" si="14"/>
        <v>9.1598362055097526E-3</v>
      </c>
      <c r="M24" s="91">
        <f t="shared" si="1"/>
        <v>2552.58698</v>
      </c>
      <c r="N24" s="24">
        <f t="shared" si="2"/>
        <v>0.15250198546054583</v>
      </c>
      <c r="O24" s="166">
        <f>O12-O25-O26</f>
        <v>19667.436740999998</v>
      </c>
      <c r="P24" s="166">
        <f t="shared" si="15"/>
        <v>-376.79240199999549</v>
      </c>
      <c r="Q24" s="24">
        <f t="shared" si="16"/>
        <v>-1.9158185530832816E-2</v>
      </c>
      <c r="R24" s="24">
        <v>7.7310045711640116E-2</v>
      </c>
      <c r="S24" s="24">
        <f t="shared" si="17"/>
        <v>5.4603625156882107E-4</v>
      </c>
      <c r="T24" s="159">
        <f>T12-T25-T26</f>
        <v>21270.852020139999</v>
      </c>
      <c r="U24" s="90">
        <f t="shared" si="3"/>
        <v>-1980.2076811399966</v>
      </c>
      <c r="V24" s="24">
        <f t="shared" si="4"/>
        <v>-9.3094892450244382E-2</v>
      </c>
      <c r="W24" s="24">
        <v>8.3612855282479651E-2</v>
      </c>
      <c r="X24" s="24">
        <f t="shared" si="18"/>
        <v>-5.7567733192707138E-3</v>
      </c>
      <c r="Y24" s="118">
        <f>Y12-Y25-Y26</f>
        <v>16808.533896999998</v>
      </c>
      <c r="Z24" s="121">
        <f t="shared" si="5"/>
        <v>2482.1104420000047</v>
      </c>
      <c r="AA24" s="110">
        <f t="shared" si="6"/>
        <v>0.14766965740200666</v>
      </c>
      <c r="AB24" s="121">
        <f>AB12-AB25-AB26</f>
        <v>19667.436740999998</v>
      </c>
      <c r="AC24" s="121">
        <f t="shared" si="7"/>
        <v>-376.79240199999549</v>
      </c>
      <c r="AD24" s="122">
        <f t="shared" si="8"/>
        <v>-1.9158185530832816E-2</v>
      </c>
      <c r="AE24" s="136">
        <v>2858.9028440000002</v>
      </c>
      <c r="AF24" s="136">
        <v>2858.9028440000002</v>
      </c>
      <c r="AG24" s="219">
        <f t="shared" si="19"/>
        <v>16808.533896999998</v>
      </c>
    </row>
    <row r="25" spans="1:33">
      <c r="A25" s="16" t="s">
        <v>156</v>
      </c>
      <c r="B25" s="163">
        <v>2326.500892</v>
      </c>
      <c r="C25" s="137">
        <v>1708.56</v>
      </c>
      <c r="D25" s="217">
        <v>2515.2274399999997</v>
      </c>
      <c r="E25" s="160">
        <v>1300.01</v>
      </c>
      <c r="F25" s="164">
        <f t="shared" si="9"/>
        <v>2.6469181643783028E-2</v>
      </c>
      <c r="G25" s="164">
        <f t="shared" si="10"/>
        <v>3.911449425999998E-2</v>
      </c>
      <c r="H25" s="164">
        <f t="shared" si="11"/>
        <v>3.9068060944561188E-2</v>
      </c>
      <c r="I25" s="164">
        <f t="shared" si="0"/>
        <v>4.6433315438791645E-5</v>
      </c>
      <c r="J25" s="24">
        <f t="shared" si="12"/>
        <v>0.11347279248802111</v>
      </c>
      <c r="K25" s="24">
        <f t="shared" si="13"/>
        <v>0.16123128796445152</v>
      </c>
      <c r="L25" s="146">
        <f t="shared" si="14"/>
        <v>-4.7758495476430407E-2</v>
      </c>
      <c r="M25" s="91">
        <f t="shared" si="1"/>
        <v>-188.72654799999964</v>
      </c>
      <c r="N25" s="24">
        <f t="shared" si="2"/>
        <v>-7.5033591395615384E-2</v>
      </c>
      <c r="O25" s="166">
        <v>1995.926522</v>
      </c>
      <c r="P25" s="166">
        <f t="shared" si="15"/>
        <v>330.57437000000004</v>
      </c>
      <c r="Q25" s="24">
        <f t="shared" si="16"/>
        <v>0.16562451891703467</v>
      </c>
      <c r="R25" s="24">
        <v>0.10168849476636514</v>
      </c>
      <c r="S25" s="24">
        <f t="shared" si="17"/>
        <v>1.178429772165597E-2</v>
      </c>
      <c r="T25" s="163">
        <v>2717.6778981699999</v>
      </c>
      <c r="U25" s="90">
        <f t="shared" si="3"/>
        <v>-391.17700616999991</v>
      </c>
      <c r="V25" s="24">
        <f t="shared" si="4"/>
        <v>-0.1439379576341282</v>
      </c>
      <c r="W25" s="218">
        <v>0.13846029484482508</v>
      </c>
      <c r="X25" s="24">
        <f t="shared" si="18"/>
        <v>-2.498750235680397E-2</v>
      </c>
      <c r="Y25" s="123">
        <f>AB25-223.37631</f>
        <v>1772.5502120000001</v>
      </c>
      <c r="Z25" s="121">
        <f t="shared" si="5"/>
        <v>553.95067999999992</v>
      </c>
      <c r="AA25" s="110">
        <f t="shared" si="6"/>
        <v>0.31251621322194723</v>
      </c>
      <c r="AB25" s="121">
        <v>1995.926522</v>
      </c>
      <c r="AC25" s="121">
        <f t="shared" si="7"/>
        <v>330.57437000000004</v>
      </c>
      <c r="AD25" s="122">
        <f t="shared" si="8"/>
        <v>0.16562451891703467</v>
      </c>
      <c r="AE25" s="136">
        <v>223.37631000000002</v>
      </c>
      <c r="AF25" s="136">
        <v>223.37631000000002</v>
      </c>
      <c r="AG25" s="219">
        <f t="shared" si="19"/>
        <v>1772.5502119999999</v>
      </c>
    </row>
    <row r="26" spans="1:33">
      <c r="A26" s="16" t="s">
        <v>135</v>
      </c>
      <c r="B26" s="163">
        <v>108.12167700000001</v>
      </c>
      <c r="C26" s="137">
        <v>104.83</v>
      </c>
      <c r="D26" s="137">
        <v>153.57932500000001</v>
      </c>
      <c r="E26" s="160">
        <v>167.91</v>
      </c>
      <c r="F26" s="164">
        <f t="shared" si="9"/>
        <v>1.62403679807427E-3</v>
      </c>
      <c r="G26" s="164">
        <f t="shared" si="10"/>
        <v>1.8178048970196019E-3</v>
      </c>
      <c r="H26" s="164">
        <f t="shared" si="11"/>
        <v>2.3854886176514403E-3</v>
      </c>
      <c r="I26" s="164">
        <f t="shared" si="0"/>
        <v>-5.6768372063183831E-4</v>
      </c>
      <c r="J26" s="24">
        <f t="shared" si="12"/>
        <v>8.5950011924067538E-2</v>
      </c>
      <c r="K26" s="24">
        <f t="shared" si="13"/>
        <v>7.6221053441327694E-2</v>
      </c>
      <c r="L26" s="146">
        <f t="shared" si="14"/>
        <v>9.728958482739844E-3</v>
      </c>
      <c r="M26" s="91">
        <f t="shared" si="1"/>
        <v>-45.457648000000006</v>
      </c>
      <c r="N26" s="24">
        <f t="shared" si="2"/>
        <v>-0.29598807000877236</v>
      </c>
      <c r="O26" s="166">
        <v>102.43233499999999</v>
      </c>
      <c r="P26" s="166">
        <f t="shared" si="15"/>
        <v>5.6893420000000106</v>
      </c>
      <c r="Q26" s="24">
        <f t="shared" si="16"/>
        <v>5.5542441749472982E-2</v>
      </c>
      <c r="R26" s="24">
        <v>8.7157911082748341E-2</v>
      </c>
      <c r="S26" s="24">
        <f t="shared" si="17"/>
        <v>-1.207899158680803E-3</v>
      </c>
      <c r="T26" s="163">
        <v>109.23034834000001</v>
      </c>
      <c r="U26" s="90">
        <f t="shared" si="3"/>
        <v>-1.1086713400000008</v>
      </c>
      <c r="V26" s="24">
        <f t="shared" si="4"/>
        <v>-1.0149847151901925E-2</v>
      </c>
      <c r="W26" s="24">
        <v>9.2942223646032759E-2</v>
      </c>
      <c r="X26" s="24">
        <f t="shared" si="18"/>
        <v>-6.9922117219652219E-3</v>
      </c>
      <c r="Y26" s="118">
        <f>AB26-9.638627</f>
        <v>92.793707999999995</v>
      </c>
      <c r="Z26" s="121">
        <f t="shared" si="5"/>
        <v>15.32796900000001</v>
      </c>
      <c r="AA26" s="110">
        <f t="shared" si="6"/>
        <v>0.16518327945252498</v>
      </c>
      <c r="AB26" s="121">
        <v>102.43233499999999</v>
      </c>
      <c r="AC26" s="121">
        <f t="shared" si="7"/>
        <v>5.6893420000000106</v>
      </c>
      <c r="AD26" s="122">
        <f t="shared" si="8"/>
        <v>5.5542441749472982E-2</v>
      </c>
      <c r="AE26" s="136">
        <v>9.6386269999999996</v>
      </c>
      <c r="AF26" s="136">
        <v>9.6386269999999996</v>
      </c>
      <c r="AG26" s="219">
        <f t="shared" si="19"/>
        <v>92.793707999999995</v>
      </c>
    </row>
    <row r="27" spans="1:33" ht="21" customHeight="1">
      <c r="A27" s="4" t="s">
        <v>163</v>
      </c>
      <c r="J27" s="76"/>
      <c r="K27" s="295"/>
      <c r="L27" s="127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9"/>
      <c r="X27" s="27"/>
      <c r="Y27" s="128"/>
    </row>
    <row r="28" spans="1:33">
      <c r="A28" s="141"/>
      <c r="C28" s="78"/>
      <c r="D28" s="74"/>
      <c r="E28" s="107"/>
      <c r="I28" s="78"/>
      <c r="J28" s="195"/>
      <c r="K28" s="89"/>
      <c r="L28" s="73"/>
      <c r="T28" s="78"/>
      <c r="U28" s="74"/>
      <c r="W28" s="74"/>
      <c r="X28" s="27"/>
    </row>
    <row r="29" spans="1:33">
      <c r="A29" s="4"/>
      <c r="C29" s="78"/>
      <c r="D29" s="74"/>
      <c r="E29" s="74"/>
      <c r="F29" s="162"/>
      <c r="G29" s="74"/>
      <c r="H29" s="107"/>
      <c r="J29" s="76"/>
      <c r="K29" s="89"/>
      <c r="L29" s="73"/>
      <c r="T29" s="78"/>
      <c r="U29" s="74"/>
      <c r="W29" s="74"/>
      <c r="X29" s="27"/>
    </row>
    <row r="30" spans="1:33" ht="27">
      <c r="B30" s="198"/>
      <c r="C30" s="128"/>
      <c r="D30" s="129"/>
      <c r="E30" s="107"/>
      <c r="H30" s="3" t="s">
        <v>1</v>
      </c>
      <c r="I30" s="34" t="s">
        <v>5</v>
      </c>
      <c r="J30" s="294" t="s">
        <v>6</v>
      </c>
      <c r="K30" s="13" t="s">
        <v>89</v>
      </c>
      <c r="L30" s="75" t="s">
        <v>90</v>
      </c>
    </row>
    <row r="31" spans="1:33">
      <c r="B31" s="198"/>
      <c r="C31" s="128"/>
      <c r="D31" s="129"/>
      <c r="E31" s="107"/>
      <c r="H31" s="7" t="s">
        <v>19</v>
      </c>
      <c r="I31" s="24">
        <v>0.11503231019575563</v>
      </c>
      <c r="J31" s="286">
        <v>9.7075981515789028E-2</v>
      </c>
      <c r="K31" s="300">
        <v>297.89477099999976</v>
      </c>
      <c r="L31" s="144">
        <v>0.40148684522983746</v>
      </c>
    </row>
    <row r="32" spans="1:33">
      <c r="B32" s="128"/>
      <c r="C32" s="128"/>
      <c r="D32" s="129"/>
      <c r="H32" s="77" t="s">
        <v>14</v>
      </c>
      <c r="I32" s="302">
        <v>7.2946226859190499E-2</v>
      </c>
      <c r="J32" s="303">
        <v>6.4688167338168151E-2</v>
      </c>
      <c r="K32" s="304">
        <v>125.77556199999987</v>
      </c>
      <c r="L32" s="305">
        <v>0.26112496045876732</v>
      </c>
    </row>
    <row r="33" spans="2:12">
      <c r="B33" s="128"/>
      <c r="C33" s="199"/>
      <c r="D33" s="200"/>
      <c r="H33" s="16" t="s">
        <v>68</v>
      </c>
      <c r="I33" s="24">
        <v>7.7856081963208937E-2</v>
      </c>
      <c r="J33" s="286">
        <v>6.8696245757699184E-2</v>
      </c>
      <c r="K33" s="301">
        <v>2552.58698</v>
      </c>
      <c r="L33" s="144">
        <v>0.15250198546054583</v>
      </c>
    </row>
    <row r="34" spans="2:12" ht="28.5">
      <c r="B34" s="128"/>
      <c r="C34" s="128"/>
      <c r="D34" s="129"/>
      <c r="H34" s="7" t="s">
        <v>155</v>
      </c>
      <c r="I34" s="24">
        <v>0.13872784771410171</v>
      </c>
      <c r="J34" s="286">
        <v>0.25383838192090397</v>
      </c>
      <c r="K34" s="301">
        <v>33.886248999999964</v>
      </c>
      <c r="L34" s="144">
        <v>0.15084222725854879</v>
      </c>
    </row>
    <row r="35" spans="2:12">
      <c r="B35" s="128"/>
      <c r="C35" s="198"/>
      <c r="D35" s="201"/>
      <c r="H35" s="7" t="s">
        <v>23</v>
      </c>
      <c r="I35" s="24">
        <v>6.1062773192484876E-2</v>
      </c>
      <c r="J35" s="286">
        <v>6.1579923188241355E-2</v>
      </c>
      <c r="K35" s="299">
        <v>116.92567400000053</v>
      </c>
      <c r="L35" s="144">
        <v>5.2801143348848223E-2</v>
      </c>
    </row>
    <row r="36" spans="2:12">
      <c r="B36" s="128"/>
      <c r="C36" s="128"/>
      <c r="D36" s="128"/>
      <c r="H36" s="7" t="s">
        <v>9</v>
      </c>
      <c r="I36" s="24">
        <v>7.1309567967260651E-2</v>
      </c>
      <c r="J36" s="286">
        <v>7.5921444957127632E-2</v>
      </c>
      <c r="K36" s="296">
        <v>121.56004900000016</v>
      </c>
      <c r="L36" s="144">
        <v>4.985053167247866E-2</v>
      </c>
    </row>
    <row r="37" spans="2:12">
      <c r="B37" s="128"/>
      <c r="C37" s="199"/>
      <c r="D37" s="129"/>
      <c r="H37" s="77" t="s">
        <v>17</v>
      </c>
      <c r="I37" s="302">
        <v>0.10521889704244181</v>
      </c>
      <c r="J37" s="303">
        <v>0.11214149584564823</v>
      </c>
      <c r="K37" s="306">
        <v>-64.259379999999965</v>
      </c>
      <c r="L37" s="305">
        <v>-2.7565179234057213E-2</v>
      </c>
    </row>
    <row r="38" spans="2:12">
      <c r="B38" s="129"/>
      <c r="C38" s="216"/>
      <c r="D38" s="129"/>
      <c r="H38" s="7" t="s">
        <v>21</v>
      </c>
      <c r="I38" s="24">
        <v>8.9700531734581257E-2</v>
      </c>
      <c r="J38" s="286">
        <v>9.7179466243421025E-2</v>
      </c>
      <c r="K38" s="299">
        <v>-185.38110600000073</v>
      </c>
      <c r="L38" s="144">
        <v>-3.4374581288278749E-2</v>
      </c>
    </row>
    <row r="39" spans="2:12">
      <c r="B39" s="128"/>
      <c r="C39" s="128"/>
      <c r="D39" s="128"/>
      <c r="H39" s="7" t="s">
        <v>26</v>
      </c>
      <c r="I39" s="24">
        <v>2.2694326701650702</v>
      </c>
      <c r="J39" s="286">
        <v>4.8978767131242726</v>
      </c>
      <c r="K39" s="301">
        <v>-194.94339099999934</v>
      </c>
      <c r="L39" s="144">
        <v>-6.7981165024005974E-2</v>
      </c>
    </row>
    <row r="40" spans="2:12">
      <c r="B40" s="128"/>
      <c r="C40" s="128"/>
      <c r="D40" s="128"/>
      <c r="H40" s="16" t="s">
        <v>156</v>
      </c>
      <c r="I40" s="24">
        <v>0.11347279248802111</v>
      </c>
      <c r="J40" s="286">
        <v>0.16123128796445152</v>
      </c>
      <c r="K40" s="301">
        <v>-188.72654799999964</v>
      </c>
      <c r="L40" s="144">
        <v>-7.5033591395615384E-2</v>
      </c>
    </row>
    <row r="41" spans="2:12">
      <c r="B41" s="128"/>
      <c r="C41" s="129"/>
      <c r="D41" s="128"/>
      <c r="H41" s="7" t="s">
        <v>141</v>
      </c>
      <c r="I41" s="24">
        <v>7.6788208893301693E-2</v>
      </c>
      <c r="J41" s="286">
        <v>8.7945460413144383E-2</v>
      </c>
      <c r="K41" s="301">
        <v>-4901.4044280000235</v>
      </c>
      <c r="L41" s="144">
        <v>-7.6131630826613006E-2</v>
      </c>
    </row>
    <row r="42" spans="2:12">
      <c r="B42" s="128"/>
      <c r="C42" s="129"/>
      <c r="D42" s="128"/>
      <c r="H42" s="7" t="s">
        <v>10</v>
      </c>
      <c r="I42" s="24">
        <v>5.3725052579341633E-2</v>
      </c>
      <c r="J42" s="286">
        <v>6.5341625804748477E-2</v>
      </c>
      <c r="K42" s="298">
        <v>-209.06009199999971</v>
      </c>
      <c r="L42" s="144">
        <v>-9.8669760138959117E-2</v>
      </c>
    </row>
    <row r="43" spans="2:12">
      <c r="B43" s="202"/>
      <c r="C43" s="129"/>
      <c r="D43" s="203"/>
      <c r="H43" s="7" t="s">
        <v>22</v>
      </c>
      <c r="I43" s="24">
        <v>5.6818193721062851E-2</v>
      </c>
      <c r="J43" s="286">
        <v>6.9403376882992279E-2</v>
      </c>
      <c r="K43" s="299">
        <v>-343.95109200000024</v>
      </c>
      <c r="L43" s="144">
        <v>-0.12031695417002763</v>
      </c>
    </row>
    <row r="44" spans="2:12">
      <c r="B44" s="128"/>
      <c r="C44" s="128"/>
      <c r="D44" s="128"/>
      <c r="H44" s="77" t="s">
        <v>11</v>
      </c>
      <c r="I44" s="302">
        <v>6.383807540070513E-2</v>
      </c>
      <c r="J44" s="303">
        <v>9.3385791251873268E-2</v>
      </c>
      <c r="K44" s="304">
        <v>-636.98563899999999</v>
      </c>
      <c r="L44" s="305">
        <v>-0.22817023884350984</v>
      </c>
    </row>
    <row r="45" spans="2:12">
      <c r="B45" s="128"/>
      <c r="C45" s="129"/>
      <c r="D45" s="128"/>
      <c r="H45" s="7" t="s">
        <v>20</v>
      </c>
      <c r="I45" s="24">
        <v>4.2829833702840887E-2</v>
      </c>
      <c r="J45" s="286">
        <v>6.4307359424982308E-2</v>
      </c>
      <c r="K45" s="300">
        <v>-551.85509900000011</v>
      </c>
      <c r="L45" s="144">
        <v>-0.23200780450478653</v>
      </c>
    </row>
    <row r="46" spans="2:12">
      <c r="B46" s="204"/>
      <c r="C46" s="128"/>
      <c r="D46" s="128"/>
      <c r="H46" s="77" t="s">
        <v>12</v>
      </c>
      <c r="I46" s="302">
        <v>4.4751039929824793E-2</v>
      </c>
      <c r="J46" s="303">
        <v>6.7507981199263267E-2</v>
      </c>
      <c r="K46" s="304">
        <v>-620.81185600000026</v>
      </c>
      <c r="L46" s="305">
        <v>-0.27389571529180501</v>
      </c>
    </row>
    <row r="47" spans="2:12">
      <c r="H47" s="77" t="s">
        <v>13</v>
      </c>
      <c r="I47" s="302">
        <v>5.3461713833021132E-2</v>
      </c>
      <c r="J47" s="303">
        <v>8.1343566336393419E-2</v>
      </c>
      <c r="K47" s="304">
        <v>-579.30595300000027</v>
      </c>
      <c r="L47" s="305">
        <v>-0.28420890671839949</v>
      </c>
    </row>
    <row r="48" spans="2:12">
      <c r="H48" s="7" t="s">
        <v>24</v>
      </c>
      <c r="I48" s="24">
        <v>5.7784052559529092E-2</v>
      </c>
      <c r="J48" s="286">
        <v>8.9898639948931394E-2</v>
      </c>
      <c r="K48" s="299">
        <v>-899.31501100000014</v>
      </c>
      <c r="L48" s="144">
        <v>-0.29159395092962836</v>
      </c>
    </row>
    <row r="49" spans="8:12">
      <c r="H49" s="16" t="s">
        <v>135</v>
      </c>
      <c r="I49" s="24">
        <v>8.5950011924067538E-2</v>
      </c>
      <c r="J49" s="286">
        <v>7.6221053441327694E-2</v>
      </c>
      <c r="K49" s="301">
        <v>-45.457648000000006</v>
      </c>
      <c r="L49" s="144">
        <v>-0.29598807000877236</v>
      </c>
    </row>
    <row r="50" spans="8:12">
      <c r="H50" s="77" t="s">
        <v>18</v>
      </c>
      <c r="I50" s="302">
        <v>6.8472396880787906E-2</v>
      </c>
      <c r="J50" s="303">
        <v>0.10565185691525703</v>
      </c>
      <c r="K50" s="307">
        <v>-914.15191000000004</v>
      </c>
      <c r="L50" s="305">
        <v>-0.30660939502015938</v>
      </c>
    </row>
    <row r="51" spans="8:12">
      <c r="H51" s="7" t="s">
        <v>8</v>
      </c>
      <c r="I51" s="24">
        <v>-0.23222744547647467</v>
      </c>
      <c r="J51" s="286">
        <v>-2.894470177095029</v>
      </c>
      <c r="K51" s="297">
        <v>-1161.65571</v>
      </c>
      <c r="L51" s="144">
        <v>-0.34137679614662408</v>
      </c>
    </row>
    <row r="52" spans="8:12">
      <c r="H52" s="77" t="s">
        <v>15</v>
      </c>
      <c r="I52" s="302">
        <v>5.3603532062481737E-2</v>
      </c>
      <c r="J52" s="303">
        <v>8.8288641185347919E-2</v>
      </c>
      <c r="K52" s="304">
        <v>-1554.1732780000002</v>
      </c>
      <c r="L52" s="305">
        <v>-0.35649465091131405</v>
      </c>
    </row>
  </sheetData>
  <mergeCells count="3">
    <mergeCell ref="A1:V1"/>
    <mergeCell ref="O2:S2"/>
    <mergeCell ref="T2:X2"/>
  </mergeCells>
  <phoneticPr fontId="5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Q29"/>
  <sheetViews>
    <sheetView workbookViewId="0">
      <selection activeCell="G32" sqref="G32"/>
    </sheetView>
  </sheetViews>
  <sheetFormatPr defaultRowHeight="14.25"/>
  <cols>
    <col min="1" max="1" width="6.140625" style="211" customWidth="1"/>
    <col min="2" max="2" width="13.42578125" style="211" customWidth="1"/>
    <col min="3" max="3" width="9.5703125" style="215" customWidth="1"/>
    <col min="4" max="4" width="8.7109375" style="215" customWidth="1"/>
    <col min="5" max="5" width="11.85546875" style="215" customWidth="1"/>
    <col min="6" max="6" width="10.42578125" style="215" bestFit="1" customWidth="1"/>
    <col min="7" max="7" width="12.28515625" style="215" customWidth="1"/>
    <col min="8" max="8" width="9.7109375" style="215" customWidth="1"/>
    <col min="9" max="9" width="12.140625" style="215" customWidth="1"/>
    <col min="10" max="10" width="10.7109375" style="215" customWidth="1"/>
    <col min="11" max="11" width="10.140625" style="215" customWidth="1"/>
    <col min="12" max="12" width="10.7109375" style="215" customWidth="1"/>
    <col min="13" max="13" width="8.28515625" style="215" customWidth="1"/>
    <col min="14" max="14" width="8.42578125" style="215" customWidth="1"/>
    <col min="15" max="15" width="9" style="215" customWidth="1"/>
    <col min="16" max="16" width="7.42578125" style="215" customWidth="1"/>
    <col min="17" max="17" width="9.28515625" style="215" customWidth="1"/>
    <col min="18" max="16384" width="9.140625" style="211"/>
  </cols>
  <sheetData>
    <row r="1" spans="2:17" ht="17.25" customHeight="1">
      <c r="B1" s="351" t="s">
        <v>322</v>
      </c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</row>
    <row r="2" spans="2:17" ht="53.25" customHeight="1">
      <c r="B2" s="97" t="s">
        <v>157</v>
      </c>
      <c r="C2" s="212" t="s">
        <v>166</v>
      </c>
      <c r="D2" s="335" t="s">
        <v>119</v>
      </c>
      <c r="E2" s="212" t="s">
        <v>331</v>
      </c>
      <c r="F2" s="212" t="s">
        <v>334</v>
      </c>
      <c r="G2" s="212" t="s">
        <v>333</v>
      </c>
      <c r="H2" s="212" t="s">
        <v>335</v>
      </c>
      <c r="I2" s="212" t="s">
        <v>332</v>
      </c>
      <c r="J2" s="212" t="s">
        <v>338</v>
      </c>
      <c r="K2" s="212" t="s">
        <v>167</v>
      </c>
      <c r="L2" s="212" t="s">
        <v>336</v>
      </c>
      <c r="M2" s="212" t="s">
        <v>168</v>
      </c>
      <c r="N2" s="212" t="s">
        <v>169</v>
      </c>
      <c r="O2" s="13" t="s">
        <v>170</v>
      </c>
      <c r="P2" s="13" t="s">
        <v>120</v>
      </c>
      <c r="Q2" s="13" t="s">
        <v>171</v>
      </c>
    </row>
    <row r="3" spans="2:17" ht="12" customHeight="1">
      <c r="B3" s="97" t="s">
        <v>8</v>
      </c>
      <c r="C3" s="213">
        <v>0</v>
      </c>
      <c r="D3" s="213">
        <v>0</v>
      </c>
      <c r="E3" s="213">
        <v>0</v>
      </c>
      <c r="F3" s="213">
        <v>2131.3726360000001</v>
      </c>
      <c r="G3" s="213">
        <v>0</v>
      </c>
      <c r="H3" s="213">
        <v>1.40324</v>
      </c>
      <c r="I3" s="213">
        <v>0.43354899999999996</v>
      </c>
      <c r="J3" s="213">
        <v>0</v>
      </c>
      <c r="K3" s="213">
        <v>0</v>
      </c>
      <c r="L3" s="213">
        <v>0</v>
      </c>
      <c r="M3" s="213">
        <v>190.084756</v>
      </c>
      <c r="N3" s="213">
        <v>-82.094971999999999</v>
      </c>
      <c r="O3" s="213">
        <f t="shared" ref="O3:O29" si="0">C3+E3+F3+G3+H3+I3+J3+K3+L3+M3+N3</f>
        <v>2241.1992090000003</v>
      </c>
      <c r="P3" s="213">
        <f>O3-C3</f>
        <v>2241.1992090000003</v>
      </c>
      <c r="Q3" s="213">
        <f>P3-N3</f>
        <v>2323.2941810000002</v>
      </c>
    </row>
    <row r="4" spans="2:17" ht="12" customHeight="1">
      <c r="B4" s="97" t="s">
        <v>172</v>
      </c>
      <c r="C4" s="213">
        <v>2246.3721920000003</v>
      </c>
      <c r="D4" s="213">
        <v>192.15383199999999</v>
      </c>
      <c r="E4" s="213">
        <v>0</v>
      </c>
      <c r="F4" s="213">
        <v>0</v>
      </c>
      <c r="G4" s="213">
        <v>0</v>
      </c>
      <c r="H4" s="213">
        <v>0</v>
      </c>
      <c r="I4" s="213">
        <v>82.601731000000001</v>
      </c>
      <c r="J4" s="213">
        <v>0</v>
      </c>
      <c r="K4" s="213">
        <v>0</v>
      </c>
      <c r="L4" s="213">
        <v>0</v>
      </c>
      <c r="M4" s="213">
        <v>4.8007999999999997</v>
      </c>
      <c r="N4" s="213">
        <v>226.275848</v>
      </c>
      <c r="O4" s="213">
        <f t="shared" si="0"/>
        <v>2560.0505710000007</v>
      </c>
      <c r="P4" s="213">
        <f t="shared" ref="P4:P29" si="1">O4-C4</f>
        <v>313.6783790000004</v>
      </c>
      <c r="Q4" s="213">
        <f t="shared" ref="Q4:Q29" si="2">P4-N4</f>
        <v>87.402531000000408</v>
      </c>
    </row>
    <row r="5" spans="2:17" ht="12" customHeight="1">
      <c r="B5" s="97" t="s">
        <v>173</v>
      </c>
      <c r="C5" s="213">
        <v>1415.5959319999999</v>
      </c>
      <c r="D5" s="213">
        <v>12.850683</v>
      </c>
      <c r="E5" s="213">
        <v>0</v>
      </c>
      <c r="F5" s="213">
        <v>0</v>
      </c>
      <c r="G5" s="213">
        <v>0</v>
      </c>
      <c r="H5" s="213">
        <v>0</v>
      </c>
      <c r="I5" s="213">
        <v>414.36434100000002</v>
      </c>
      <c r="J5" s="213">
        <v>4.8000000000000001E-5</v>
      </c>
      <c r="K5" s="213">
        <v>0</v>
      </c>
      <c r="L5" s="213">
        <v>0</v>
      </c>
      <c r="M5" s="213">
        <v>2.9166639999999999</v>
      </c>
      <c r="N5" s="213">
        <v>76.848776999999998</v>
      </c>
      <c r="O5" s="213">
        <f t="shared" si="0"/>
        <v>1909.725762</v>
      </c>
      <c r="P5" s="213">
        <f t="shared" si="1"/>
        <v>494.12983000000008</v>
      </c>
      <c r="Q5" s="213">
        <f t="shared" si="2"/>
        <v>417.2810530000001</v>
      </c>
    </row>
    <row r="6" spans="2:17" ht="12" customHeight="1">
      <c r="B6" s="97" t="s">
        <v>174</v>
      </c>
      <c r="C6" s="213">
        <v>1880.460055</v>
      </c>
      <c r="D6" s="213">
        <v>0</v>
      </c>
      <c r="E6" s="213">
        <v>0</v>
      </c>
      <c r="F6" s="213">
        <v>0</v>
      </c>
      <c r="G6" s="213">
        <v>0</v>
      </c>
      <c r="H6" s="213">
        <v>0</v>
      </c>
      <c r="I6" s="213">
        <v>172.905664</v>
      </c>
      <c r="J6" s="213">
        <v>0</v>
      </c>
      <c r="K6" s="213">
        <v>0</v>
      </c>
      <c r="L6" s="213">
        <v>0</v>
      </c>
      <c r="M6" s="213">
        <v>0</v>
      </c>
      <c r="N6" s="213">
        <v>101.36084</v>
      </c>
      <c r="O6" s="213">
        <f t="shared" si="0"/>
        <v>2154.7265589999997</v>
      </c>
      <c r="P6" s="213">
        <f t="shared" si="1"/>
        <v>274.26650399999971</v>
      </c>
      <c r="Q6" s="213">
        <f t="shared" si="2"/>
        <v>172.90566399999972</v>
      </c>
    </row>
    <row r="7" spans="2:17" ht="12" customHeight="1">
      <c r="B7" s="97" t="s">
        <v>175</v>
      </c>
      <c r="C7" s="213">
        <v>1690.890762</v>
      </c>
      <c r="D7" s="213">
        <v>115.81231799999999</v>
      </c>
      <c r="E7" s="213">
        <v>0</v>
      </c>
      <c r="F7" s="213">
        <v>0</v>
      </c>
      <c r="G7" s="213">
        <v>0</v>
      </c>
      <c r="H7" s="213">
        <v>0</v>
      </c>
      <c r="I7" s="213">
        <v>81.146208000000001</v>
      </c>
      <c r="J7" s="213">
        <v>35.746980999999998</v>
      </c>
      <c r="K7" s="213">
        <v>0</v>
      </c>
      <c r="L7" s="213">
        <v>0</v>
      </c>
      <c r="M7" s="213">
        <v>0</v>
      </c>
      <c r="N7" s="213">
        <v>-161.99643600000002</v>
      </c>
      <c r="O7" s="213">
        <f t="shared" si="0"/>
        <v>1645.787515</v>
      </c>
      <c r="P7" s="213">
        <f t="shared" si="1"/>
        <v>-45.10324700000001</v>
      </c>
      <c r="Q7" s="213">
        <f t="shared" si="2"/>
        <v>116.89318900000001</v>
      </c>
    </row>
    <row r="8" spans="2:17" ht="12" customHeight="1">
      <c r="B8" s="97" t="s">
        <v>176</v>
      </c>
      <c r="C8" s="213">
        <v>1314.1945679999999</v>
      </c>
      <c r="D8" s="213">
        <v>0</v>
      </c>
      <c r="E8" s="213">
        <v>0</v>
      </c>
      <c r="F8" s="213">
        <v>0</v>
      </c>
      <c r="G8" s="213">
        <v>0</v>
      </c>
      <c r="H8" s="213">
        <v>0</v>
      </c>
      <c r="I8" s="213">
        <v>143.890005</v>
      </c>
      <c r="J8" s="213">
        <v>21.8</v>
      </c>
      <c r="K8" s="213">
        <v>0</v>
      </c>
      <c r="L8" s="213">
        <v>0</v>
      </c>
      <c r="M8" s="213">
        <v>0</v>
      </c>
      <c r="N8" s="213">
        <v>-20.880186999999999</v>
      </c>
      <c r="O8" s="213">
        <f t="shared" si="0"/>
        <v>1459.0043859999998</v>
      </c>
      <c r="P8" s="213">
        <f t="shared" si="1"/>
        <v>144.80981799999995</v>
      </c>
      <c r="Q8" s="213">
        <f t="shared" si="2"/>
        <v>165.69000499999996</v>
      </c>
    </row>
    <row r="9" spans="2:17" ht="12" customHeight="1">
      <c r="B9" s="97" t="s">
        <v>177</v>
      </c>
      <c r="C9" s="213">
        <v>458.51901100000003</v>
      </c>
      <c r="D9" s="213">
        <v>52.758506000000004</v>
      </c>
      <c r="E9" s="213">
        <v>0</v>
      </c>
      <c r="F9" s="213">
        <v>0</v>
      </c>
      <c r="G9" s="213">
        <v>0</v>
      </c>
      <c r="H9" s="213">
        <v>0</v>
      </c>
      <c r="I9" s="213">
        <v>49.150956000000001</v>
      </c>
      <c r="J9" s="213">
        <v>0</v>
      </c>
      <c r="K9" s="213">
        <v>0</v>
      </c>
      <c r="L9" s="213">
        <v>0</v>
      </c>
      <c r="M9" s="213">
        <v>20.472000000000001</v>
      </c>
      <c r="N9" s="213">
        <v>79.301688999999996</v>
      </c>
      <c r="O9" s="213">
        <f t="shared" si="0"/>
        <v>607.44365600000003</v>
      </c>
      <c r="P9" s="213">
        <f t="shared" si="1"/>
        <v>148.924645</v>
      </c>
      <c r="Q9" s="213">
        <f t="shared" si="2"/>
        <v>69.622956000000002</v>
      </c>
    </row>
    <row r="10" spans="2:17" ht="12" customHeight="1">
      <c r="B10" s="97" t="s">
        <v>178</v>
      </c>
      <c r="C10" s="213">
        <v>2507.6390879999999</v>
      </c>
      <c r="D10" s="213">
        <v>30.812025999999999</v>
      </c>
      <c r="E10" s="213">
        <v>0</v>
      </c>
      <c r="F10" s="213">
        <v>0</v>
      </c>
      <c r="G10" s="213">
        <v>0</v>
      </c>
      <c r="H10" s="213">
        <v>0</v>
      </c>
      <c r="I10" s="213">
        <v>161.062771</v>
      </c>
      <c r="J10" s="213">
        <v>129.09296799999998</v>
      </c>
      <c r="K10" s="213">
        <v>0</v>
      </c>
      <c r="L10" s="213">
        <v>0</v>
      </c>
      <c r="M10" s="213">
        <v>0</v>
      </c>
      <c r="N10" s="213">
        <v>7.629645</v>
      </c>
      <c r="O10" s="213">
        <f t="shared" si="0"/>
        <v>2805.4244719999997</v>
      </c>
      <c r="P10" s="213">
        <f t="shared" si="1"/>
        <v>297.78538399999979</v>
      </c>
      <c r="Q10" s="213">
        <f t="shared" si="2"/>
        <v>290.15573899999981</v>
      </c>
    </row>
    <row r="11" spans="2:17" ht="12" customHeight="1">
      <c r="B11" s="97" t="s">
        <v>179</v>
      </c>
      <c r="C11" s="213">
        <v>15131.148171000001</v>
      </c>
      <c r="D11" s="213">
        <v>397.35772400000002</v>
      </c>
      <c r="E11" s="213">
        <v>0</v>
      </c>
      <c r="F11" s="213">
        <v>0</v>
      </c>
      <c r="G11" s="213">
        <v>294.30509999999998</v>
      </c>
      <c r="H11" s="213">
        <v>0</v>
      </c>
      <c r="I11" s="213">
        <v>2551.7903350000001</v>
      </c>
      <c r="J11" s="213">
        <v>12.001155000000001</v>
      </c>
      <c r="K11" s="213">
        <v>0</v>
      </c>
      <c r="L11" s="213">
        <v>0</v>
      </c>
      <c r="M11" s="213">
        <v>399.51542599999999</v>
      </c>
      <c r="N11" s="213">
        <v>901.88415199999997</v>
      </c>
      <c r="O11" s="213">
        <f t="shared" si="0"/>
        <v>19290.644339000002</v>
      </c>
      <c r="P11" s="213">
        <f t="shared" si="1"/>
        <v>4159.4961680000015</v>
      </c>
      <c r="Q11" s="213">
        <f t="shared" si="2"/>
        <v>3257.6120160000014</v>
      </c>
    </row>
    <row r="12" spans="2:17" ht="12" customHeight="1">
      <c r="B12" s="97" t="s">
        <v>180</v>
      </c>
      <c r="C12" s="213">
        <v>1924.1785159999999</v>
      </c>
      <c r="D12" s="213">
        <v>20.9</v>
      </c>
      <c r="E12" s="213">
        <v>0</v>
      </c>
      <c r="F12" s="213">
        <v>0</v>
      </c>
      <c r="G12" s="213">
        <v>0</v>
      </c>
      <c r="H12" s="213">
        <v>0</v>
      </c>
      <c r="I12" s="213">
        <v>119.24415400000001</v>
      </c>
      <c r="J12" s="213">
        <v>0</v>
      </c>
      <c r="K12" s="213">
        <v>0</v>
      </c>
      <c r="L12" s="213">
        <v>0</v>
      </c>
      <c r="M12" s="213">
        <v>0</v>
      </c>
      <c r="N12" s="213">
        <v>223.497423</v>
      </c>
      <c r="O12" s="213">
        <f t="shared" si="0"/>
        <v>2266.9200929999997</v>
      </c>
      <c r="P12" s="213">
        <f t="shared" si="1"/>
        <v>342.74157699999978</v>
      </c>
      <c r="Q12" s="213">
        <f t="shared" si="2"/>
        <v>119.24415399999978</v>
      </c>
    </row>
    <row r="13" spans="2:17" ht="12" customHeight="1">
      <c r="B13" s="97" t="s">
        <v>181</v>
      </c>
      <c r="C13" s="213">
        <v>1821.7597430000001</v>
      </c>
      <c r="D13" s="213">
        <v>41.632682000000003</v>
      </c>
      <c r="E13" s="213">
        <v>0</v>
      </c>
      <c r="F13" s="213">
        <v>0</v>
      </c>
      <c r="G13" s="213">
        <v>0</v>
      </c>
      <c r="H13" s="213">
        <v>0</v>
      </c>
      <c r="I13" s="213">
        <v>47.572220999999999</v>
      </c>
      <c r="J13" s="213">
        <v>10.587199999999999</v>
      </c>
      <c r="K13" s="213">
        <v>0</v>
      </c>
      <c r="L13" s="213">
        <v>0</v>
      </c>
      <c r="M13" s="213">
        <v>0</v>
      </c>
      <c r="N13" s="213">
        <v>187.415876</v>
      </c>
      <c r="O13" s="213">
        <f t="shared" si="0"/>
        <v>2067.3350399999999</v>
      </c>
      <c r="P13" s="213">
        <f t="shared" si="1"/>
        <v>245.57529699999986</v>
      </c>
      <c r="Q13" s="213">
        <f t="shared" si="2"/>
        <v>58.159420999999867</v>
      </c>
    </row>
    <row r="14" spans="2:17" ht="12" customHeight="1">
      <c r="B14" s="97" t="s">
        <v>182</v>
      </c>
      <c r="C14" s="213">
        <v>906.37404000000004</v>
      </c>
      <c r="D14" s="213">
        <v>552.36257899999998</v>
      </c>
      <c r="E14" s="213">
        <v>0</v>
      </c>
      <c r="F14" s="213">
        <v>0</v>
      </c>
      <c r="G14" s="213">
        <v>8.2199799999999996</v>
      </c>
      <c r="H14" s="213">
        <v>0</v>
      </c>
      <c r="I14" s="213">
        <v>91.539528000000004</v>
      </c>
      <c r="J14" s="213">
        <v>0</v>
      </c>
      <c r="K14" s="213">
        <v>0</v>
      </c>
      <c r="L14" s="213">
        <v>0</v>
      </c>
      <c r="M14" s="213">
        <v>13.7225</v>
      </c>
      <c r="N14" s="213">
        <v>20.017631000000002</v>
      </c>
      <c r="O14" s="213">
        <f t="shared" si="0"/>
        <v>1039.873679</v>
      </c>
      <c r="P14" s="213">
        <f t="shared" si="1"/>
        <v>133.499639</v>
      </c>
      <c r="Q14" s="213">
        <f t="shared" si="2"/>
        <v>113.48200800000001</v>
      </c>
    </row>
    <row r="15" spans="2:17" ht="12" customHeight="1">
      <c r="B15" s="97" t="s">
        <v>183</v>
      </c>
      <c r="C15" s="213">
        <v>1352.0375980000001</v>
      </c>
      <c r="D15" s="213">
        <v>7.0930240000000007</v>
      </c>
      <c r="E15" s="213">
        <v>0</v>
      </c>
      <c r="F15" s="213">
        <v>0</v>
      </c>
      <c r="G15" s="213">
        <v>0</v>
      </c>
      <c r="H15" s="213">
        <v>0</v>
      </c>
      <c r="I15" s="213">
        <v>447.70277300000004</v>
      </c>
      <c r="J15" s="213">
        <v>0</v>
      </c>
      <c r="K15" s="213">
        <v>0</v>
      </c>
      <c r="L15" s="213">
        <v>0</v>
      </c>
      <c r="M15" s="213">
        <v>0</v>
      </c>
      <c r="N15" s="213">
        <v>27.010284999999996</v>
      </c>
      <c r="O15" s="213">
        <f t="shared" si="0"/>
        <v>1826.7506560000002</v>
      </c>
      <c r="P15" s="213">
        <f t="shared" si="1"/>
        <v>474.71305800000005</v>
      </c>
      <c r="Q15" s="213">
        <f t="shared" si="2"/>
        <v>447.70277300000004</v>
      </c>
    </row>
    <row r="16" spans="2:17" ht="12" customHeight="1">
      <c r="B16" s="97" t="s">
        <v>184</v>
      </c>
      <c r="C16" s="213">
        <v>4351.7049270000007</v>
      </c>
      <c r="D16" s="213">
        <v>78.47849699999999</v>
      </c>
      <c r="E16" s="213">
        <v>0</v>
      </c>
      <c r="F16" s="213">
        <v>0</v>
      </c>
      <c r="G16" s="213">
        <v>0</v>
      </c>
      <c r="H16" s="213">
        <v>0</v>
      </c>
      <c r="I16" s="213">
        <v>797.55500300000006</v>
      </c>
      <c r="J16" s="213">
        <v>1.48</v>
      </c>
      <c r="K16" s="213">
        <v>0</v>
      </c>
      <c r="L16" s="213">
        <v>0</v>
      </c>
      <c r="M16" s="213">
        <v>0</v>
      </c>
      <c r="N16" s="213">
        <v>56.849556000000007</v>
      </c>
      <c r="O16" s="213">
        <f t="shared" si="0"/>
        <v>5207.5894860000008</v>
      </c>
      <c r="P16" s="213">
        <f t="shared" si="1"/>
        <v>855.88455900000008</v>
      </c>
      <c r="Q16" s="213">
        <f t="shared" si="2"/>
        <v>799.03500300000007</v>
      </c>
    </row>
    <row r="17" spans="2:17" ht="12" customHeight="1">
      <c r="B17" s="97" t="s">
        <v>185</v>
      </c>
      <c r="C17" s="213">
        <v>2239.1400480000002</v>
      </c>
      <c r="D17" s="213">
        <v>0</v>
      </c>
      <c r="E17" s="213">
        <v>0</v>
      </c>
      <c r="F17" s="213">
        <v>0</v>
      </c>
      <c r="G17" s="213">
        <v>0</v>
      </c>
      <c r="H17" s="213">
        <v>0</v>
      </c>
      <c r="I17" s="213">
        <v>121.49521399999999</v>
      </c>
      <c r="J17" s="213">
        <v>104.038319</v>
      </c>
      <c r="K17" s="213">
        <v>0</v>
      </c>
      <c r="L17" s="213">
        <v>0</v>
      </c>
      <c r="M17" s="213">
        <v>0</v>
      </c>
      <c r="N17" s="213">
        <v>50.083764000000002</v>
      </c>
      <c r="O17" s="213">
        <f t="shared" si="0"/>
        <v>2514.757345</v>
      </c>
      <c r="P17" s="213">
        <f t="shared" si="1"/>
        <v>275.61729699999978</v>
      </c>
      <c r="Q17" s="213">
        <f t="shared" si="2"/>
        <v>225.53353299999978</v>
      </c>
    </row>
    <row r="18" spans="2:17" ht="12" customHeight="1">
      <c r="B18" s="97" t="s">
        <v>186</v>
      </c>
      <c r="C18" s="213">
        <v>2237.8717420000003</v>
      </c>
      <c r="D18" s="213">
        <v>37.925247999999996</v>
      </c>
      <c r="E18" s="213">
        <v>0</v>
      </c>
      <c r="F18" s="213">
        <v>0</v>
      </c>
      <c r="G18" s="213">
        <v>0</v>
      </c>
      <c r="H18" s="213">
        <v>0</v>
      </c>
      <c r="I18" s="213">
        <v>112.039028</v>
      </c>
      <c r="J18" s="213">
        <v>0</v>
      </c>
      <c r="K18" s="213">
        <v>0</v>
      </c>
      <c r="L18" s="213">
        <v>0</v>
      </c>
      <c r="M18" s="213">
        <v>46.067399999999999</v>
      </c>
      <c r="N18" s="213">
        <v>-64.599046999999999</v>
      </c>
      <c r="O18" s="213">
        <f t="shared" si="0"/>
        <v>2331.3791230000002</v>
      </c>
      <c r="P18" s="213">
        <f t="shared" si="1"/>
        <v>93.507380999999896</v>
      </c>
      <c r="Q18" s="213">
        <f t="shared" si="2"/>
        <v>158.10642799999988</v>
      </c>
    </row>
    <row r="19" spans="2:17" ht="12" customHeight="1">
      <c r="B19" s="97" t="s">
        <v>187</v>
      </c>
      <c r="C19" s="213">
        <v>1916.3043829999999</v>
      </c>
      <c r="D19" s="213">
        <v>158.980006</v>
      </c>
      <c r="E19" s="213">
        <v>0</v>
      </c>
      <c r="F19" s="213">
        <v>0</v>
      </c>
      <c r="G19" s="213">
        <v>0</v>
      </c>
      <c r="H19" s="213">
        <v>0</v>
      </c>
      <c r="I19" s="213">
        <v>271.86178799999999</v>
      </c>
      <c r="J19" s="213">
        <v>0</v>
      </c>
      <c r="K19" s="213">
        <v>0</v>
      </c>
      <c r="L19" s="213">
        <v>0</v>
      </c>
      <c r="M19" s="213">
        <v>0</v>
      </c>
      <c r="N19" s="213">
        <v>-3.3465210000000001</v>
      </c>
      <c r="O19" s="213">
        <f t="shared" si="0"/>
        <v>2184.8196499999999</v>
      </c>
      <c r="P19" s="213">
        <f t="shared" si="1"/>
        <v>268.51526699999999</v>
      </c>
      <c r="Q19" s="213">
        <f t="shared" si="2"/>
        <v>271.86178799999999</v>
      </c>
    </row>
    <row r="20" spans="2:17" ht="12" customHeight="1">
      <c r="B20" s="97" t="s">
        <v>188</v>
      </c>
      <c r="C20" s="213">
        <v>57.139726000000003</v>
      </c>
      <c r="D20" s="213">
        <v>0</v>
      </c>
      <c r="E20" s="213">
        <v>53.681159999999998</v>
      </c>
      <c r="F20" s="213">
        <v>0</v>
      </c>
      <c r="G20" s="213">
        <v>0</v>
      </c>
      <c r="H20" s="213">
        <v>0</v>
      </c>
      <c r="I20" s="213">
        <v>85.666665000000009</v>
      </c>
      <c r="J20" s="213">
        <v>0</v>
      </c>
      <c r="K20" s="213">
        <v>0</v>
      </c>
      <c r="L20" s="213">
        <v>84.022260000000003</v>
      </c>
      <c r="M20" s="213">
        <v>0</v>
      </c>
      <c r="N20" s="213">
        <v>-21.976593999999999</v>
      </c>
      <c r="O20" s="213">
        <f t="shared" si="0"/>
        <v>258.53321700000004</v>
      </c>
      <c r="P20" s="213">
        <f t="shared" si="1"/>
        <v>201.39349100000004</v>
      </c>
      <c r="Q20" s="213">
        <f t="shared" si="2"/>
        <v>223.37008500000005</v>
      </c>
    </row>
    <row r="21" spans="2:17" ht="12" customHeight="1">
      <c r="B21" s="336" t="s">
        <v>189</v>
      </c>
      <c r="C21" s="213">
        <v>0</v>
      </c>
      <c r="D21" s="213">
        <v>0</v>
      </c>
      <c r="E21" s="213">
        <v>0</v>
      </c>
      <c r="F21" s="213">
        <v>0</v>
      </c>
      <c r="G21" s="213">
        <v>0</v>
      </c>
      <c r="H21" s="213">
        <v>0</v>
      </c>
      <c r="I21" s="213">
        <v>7.465643</v>
      </c>
      <c r="J21" s="213">
        <v>2665.1998240000003</v>
      </c>
      <c r="K21" s="213">
        <v>0</v>
      </c>
      <c r="L21" s="213">
        <v>0</v>
      </c>
      <c r="M21" s="213">
        <v>0</v>
      </c>
      <c r="N21" s="213">
        <v>0</v>
      </c>
      <c r="O21" s="213">
        <f t="shared" si="0"/>
        <v>2672.6654670000003</v>
      </c>
      <c r="P21" s="213">
        <f t="shared" si="1"/>
        <v>2672.6654670000003</v>
      </c>
      <c r="Q21" s="213">
        <f t="shared" si="2"/>
        <v>2672.6654670000003</v>
      </c>
    </row>
    <row r="22" spans="2:17" ht="12" customHeight="1">
      <c r="B22" s="336" t="s">
        <v>190</v>
      </c>
      <c r="C22" s="213">
        <v>2326.500892</v>
      </c>
      <c r="D22" s="213"/>
      <c r="E22" s="213"/>
      <c r="F22" s="213"/>
      <c r="G22" s="213"/>
      <c r="H22" s="213"/>
      <c r="I22" s="213"/>
      <c r="J22" s="213"/>
      <c r="K22" s="213"/>
      <c r="L22" s="213"/>
      <c r="M22" s="213"/>
      <c r="N22" s="213"/>
      <c r="O22" s="213">
        <f t="shared" si="0"/>
        <v>2326.500892</v>
      </c>
      <c r="P22" s="213">
        <f t="shared" si="1"/>
        <v>0</v>
      </c>
      <c r="Q22" s="213">
        <f t="shared" si="2"/>
        <v>0</v>
      </c>
    </row>
    <row r="23" spans="2:17" ht="12" customHeight="1">
      <c r="B23" s="336" t="s">
        <v>191</v>
      </c>
      <c r="C23" s="213">
        <v>108.12167700000001</v>
      </c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213"/>
      <c r="O23" s="213">
        <f t="shared" si="0"/>
        <v>108.12167700000001</v>
      </c>
      <c r="P23" s="213">
        <f t="shared" si="1"/>
        <v>0</v>
      </c>
      <c r="Q23" s="213">
        <f t="shared" si="2"/>
        <v>0</v>
      </c>
    </row>
    <row r="24" spans="2:17" ht="12" customHeight="1">
      <c r="B24" s="97" t="s">
        <v>141</v>
      </c>
      <c r="C24" s="213">
        <f>SUM(C3:C23)</f>
        <v>45885.953071000011</v>
      </c>
      <c r="D24" s="213">
        <f t="shared" ref="D24:O24" si="3">SUM(D3:D23)</f>
        <v>1699.1171250000002</v>
      </c>
      <c r="E24" s="213">
        <f t="shared" si="3"/>
        <v>53.681159999999998</v>
      </c>
      <c r="F24" s="213">
        <f t="shared" si="3"/>
        <v>2131.3726360000001</v>
      </c>
      <c r="G24" s="213">
        <f t="shared" si="3"/>
        <v>302.52508</v>
      </c>
      <c r="H24" s="213">
        <f t="shared" si="3"/>
        <v>1.40324</v>
      </c>
      <c r="I24" s="213">
        <f t="shared" si="3"/>
        <v>5759.4875769999999</v>
      </c>
      <c r="J24" s="213">
        <f t="shared" si="3"/>
        <v>2979.9464950000001</v>
      </c>
      <c r="K24" s="213">
        <f t="shared" si="3"/>
        <v>0</v>
      </c>
      <c r="L24" s="213">
        <f t="shared" si="3"/>
        <v>84.022260000000003</v>
      </c>
      <c r="M24" s="213">
        <f t="shared" si="3"/>
        <v>677.57954599999994</v>
      </c>
      <c r="N24" s="213">
        <f t="shared" si="3"/>
        <v>1603.2817290000003</v>
      </c>
      <c r="O24" s="213">
        <f t="shared" si="3"/>
        <v>59479.252793999985</v>
      </c>
      <c r="P24" s="213">
        <f t="shared" si="1"/>
        <v>13593.299722999975</v>
      </c>
      <c r="Q24" s="213">
        <f t="shared" si="2"/>
        <v>11990.017993999974</v>
      </c>
    </row>
    <row r="25" spans="2:17" ht="12" customHeight="1">
      <c r="B25" s="97" t="s">
        <v>337</v>
      </c>
      <c r="C25" s="21">
        <f>C24/$O$24</f>
        <v>0.77146149145351728</v>
      </c>
      <c r="D25" s="21">
        <f t="shared" ref="D25:Q25" si="4">D24/$O$24</f>
        <v>2.8566551279396703E-2</v>
      </c>
      <c r="E25" s="21">
        <f t="shared" si="4"/>
        <v>9.0251907141333701E-4</v>
      </c>
      <c r="F25" s="21">
        <f t="shared" si="4"/>
        <v>3.5833883848234958E-2</v>
      </c>
      <c r="G25" s="21">
        <f t="shared" si="4"/>
        <v>5.0862286560283999E-3</v>
      </c>
      <c r="H25" s="21">
        <f t="shared" si="4"/>
        <v>2.3592091932626849E-5</v>
      </c>
      <c r="I25" s="21">
        <f t="shared" si="4"/>
        <v>9.6831875090081704E-2</v>
      </c>
      <c r="J25" s="21">
        <f t="shared" si="4"/>
        <v>5.0100604076529429E-2</v>
      </c>
      <c r="K25" s="21">
        <f t="shared" si="4"/>
        <v>0</v>
      </c>
      <c r="L25" s="21">
        <f t="shared" si="4"/>
        <v>1.4126313975564235E-3</v>
      </c>
      <c r="M25" s="21">
        <f t="shared" si="4"/>
        <v>1.1391863787306207E-2</v>
      </c>
      <c r="N25" s="21">
        <f t="shared" si="4"/>
        <v>2.6955310527400109E-2</v>
      </c>
      <c r="O25" s="21">
        <f t="shared" si="4"/>
        <v>1</v>
      </c>
      <c r="P25" s="21">
        <f t="shared" si="4"/>
        <v>0.22853850854648278</v>
      </c>
      <c r="Q25" s="21">
        <f t="shared" si="4"/>
        <v>0.20158319801908264</v>
      </c>
    </row>
    <row r="26" spans="2:17" ht="18" customHeight="1">
      <c r="B26" s="194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214"/>
      <c r="P26" s="214"/>
      <c r="Q26" s="214"/>
    </row>
    <row r="27" spans="2:17" ht="12" customHeight="1">
      <c r="B27" s="97" t="s">
        <v>192</v>
      </c>
      <c r="C27" s="213">
        <v>17565.77074</v>
      </c>
      <c r="D27" s="213"/>
      <c r="E27" s="213">
        <v>0</v>
      </c>
      <c r="F27" s="213">
        <v>0</v>
      </c>
      <c r="G27" s="213">
        <v>294.30509999999998</v>
      </c>
      <c r="H27" s="213">
        <v>0</v>
      </c>
      <c r="I27" s="213">
        <v>2551.7903350000001</v>
      </c>
      <c r="J27" s="213">
        <v>12.001155000000001</v>
      </c>
      <c r="K27" s="213">
        <v>0</v>
      </c>
      <c r="L27" s="213">
        <v>0</v>
      </c>
      <c r="M27" s="213">
        <v>399.51542599999999</v>
      </c>
      <c r="N27" s="213">
        <v>901.88415199999997</v>
      </c>
      <c r="O27" s="213">
        <f>C27+E27+F27+G27+H27+I27+J27+K27+L27+M27+N27</f>
        <v>21725.266908000005</v>
      </c>
      <c r="P27" s="213">
        <f t="shared" si="1"/>
        <v>4159.4961680000051</v>
      </c>
      <c r="Q27" s="213">
        <f t="shared" si="2"/>
        <v>3257.612016000005</v>
      </c>
    </row>
    <row r="28" spans="2:17" ht="12" customHeight="1">
      <c r="B28" s="336" t="s">
        <v>189</v>
      </c>
      <c r="C28" s="213">
        <v>0</v>
      </c>
      <c r="D28" s="213"/>
      <c r="E28" s="213">
        <v>0</v>
      </c>
      <c r="F28" s="213">
        <v>0</v>
      </c>
      <c r="G28" s="213">
        <v>0</v>
      </c>
      <c r="H28" s="213">
        <v>90.701779000000002</v>
      </c>
      <c r="I28" s="213">
        <v>9.5005749999999995</v>
      </c>
      <c r="J28" s="213">
        <v>3035.5878870000001</v>
      </c>
      <c r="K28" s="213">
        <v>0</v>
      </c>
      <c r="L28" s="213">
        <v>0</v>
      </c>
      <c r="M28" s="213">
        <v>0</v>
      </c>
      <c r="N28" s="213">
        <v>0</v>
      </c>
      <c r="O28" s="213">
        <f t="shared" si="0"/>
        <v>3135.7902410000002</v>
      </c>
      <c r="P28" s="213">
        <f t="shared" si="1"/>
        <v>3135.7902410000002</v>
      </c>
      <c r="Q28" s="213">
        <f t="shared" si="2"/>
        <v>3135.7902410000002</v>
      </c>
    </row>
    <row r="29" spans="2:17" ht="12" customHeight="1">
      <c r="B29" s="336" t="s">
        <v>193</v>
      </c>
      <c r="C29" s="13"/>
      <c r="D29" s="13"/>
      <c r="E29" s="13"/>
      <c r="F29" s="13"/>
      <c r="G29" s="13"/>
      <c r="H29" s="213">
        <v>-90.701779000000002</v>
      </c>
      <c r="I29" s="213">
        <v>-2.034932</v>
      </c>
      <c r="J29" s="213">
        <v>-370.38806299999999</v>
      </c>
      <c r="K29" s="13"/>
      <c r="L29" s="13"/>
      <c r="M29" s="13"/>
      <c r="N29" s="13"/>
      <c r="O29" s="213">
        <f t="shared" si="0"/>
        <v>-463.124774</v>
      </c>
      <c r="P29" s="213">
        <f t="shared" si="1"/>
        <v>-463.124774</v>
      </c>
      <c r="Q29" s="213">
        <f t="shared" si="2"/>
        <v>-463.124774</v>
      </c>
    </row>
  </sheetData>
  <mergeCells count="1">
    <mergeCell ref="B1:Q1"/>
  </mergeCells>
  <phoneticPr fontId="2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51"/>
  <sheetViews>
    <sheetView workbookViewId="0">
      <selection activeCell="B24" sqref="B24"/>
    </sheetView>
  </sheetViews>
  <sheetFormatPr defaultRowHeight="10.5"/>
  <cols>
    <col min="1" max="1" width="12.7109375" style="220" customWidth="1"/>
    <col min="2" max="2" width="9.5703125" style="220" customWidth="1"/>
    <col min="3" max="3" width="8" style="220" customWidth="1"/>
    <col min="4" max="4" width="7" style="220" customWidth="1"/>
    <col min="5" max="5" width="11" style="222" customWidth="1"/>
    <col min="6" max="6" width="8.7109375" style="220" customWidth="1"/>
    <col min="7" max="7" width="7.140625" style="220" customWidth="1"/>
    <col min="8" max="8" width="7.140625" style="222" customWidth="1"/>
    <col min="9" max="9" width="7.28515625" style="220" customWidth="1"/>
    <col min="10" max="12" width="8.85546875" style="220" customWidth="1"/>
    <col min="13" max="13" width="7.28515625" style="220" customWidth="1"/>
    <col min="14" max="14" width="5.85546875" style="220" customWidth="1"/>
    <col min="15" max="15" width="7.140625" style="220" customWidth="1"/>
    <col min="16" max="16" width="8.5703125" style="220" customWidth="1"/>
    <col min="17" max="17" width="8.7109375" style="220" customWidth="1"/>
    <col min="18" max="18" width="9.140625" style="220" customWidth="1"/>
    <col min="19" max="19" width="10.5703125" style="220" customWidth="1"/>
    <col min="20" max="20" width="7.28515625" style="220" customWidth="1"/>
    <col min="21" max="21" width="11.140625" style="220" customWidth="1"/>
    <col min="22" max="22" width="9.42578125" style="220" customWidth="1"/>
    <col min="23" max="23" width="7" style="220" customWidth="1"/>
    <col min="24" max="24" width="12.28515625" style="220" bestFit="1" customWidth="1"/>
    <col min="25" max="26" width="9.28515625" style="220" bestFit="1" customWidth="1"/>
    <col min="27" max="27" width="12.28515625" style="220" bestFit="1" customWidth="1"/>
    <col min="28" max="16384" width="9.140625" style="220"/>
  </cols>
  <sheetData>
    <row r="1" spans="1:27" ht="18" customHeight="1">
      <c r="A1" s="344" t="s">
        <v>323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</row>
    <row r="2" spans="1:27" ht="15.75" customHeight="1">
      <c r="A2" s="352" t="s">
        <v>0</v>
      </c>
      <c r="B2" s="352"/>
      <c r="C2" s="352"/>
      <c r="D2" s="28"/>
      <c r="E2" s="28"/>
      <c r="F2" s="28"/>
      <c r="G2" s="28"/>
      <c r="H2" s="28"/>
      <c r="I2" s="28"/>
      <c r="J2" s="28"/>
      <c r="K2" s="28"/>
      <c r="L2" s="28"/>
      <c r="M2" s="343" t="s">
        <v>255</v>
      </c>
      <c r="N2" s="343"/>
      <c r="O2" s="343"/>
      <c r="P2" s="343"/>
      <c r="Q2" s="343"/>
      <c r="R2" s="28"/>
      <c r="S2" s="28"/>
      <c r="T2" s="28"/>
      <c r="U2" s="28"/>
      <c r="V2" s="28"/>
      <c r="W2" s="28"/>
    </row>
    <row r="3" spans="1:27" ht="36.75" customHeight="1">
      <c r="A3" s="3" t="s">
        <v>1</v>
      </c>
      <c r="B3" s="3" t="s">
        <v>215</v>
      </c>
      <c r="C3" s="3" t="s">
        <v>216</v>
      </c>
      <c r="D3" s="1" t="s">
        <v>27</v>
      </c>
      <c r="E3" s="3" t="s">
        <v>217</v>
      </c>
      <c r="F3" s="3" t="s">
        <v>28</v>
      </c>
      <c r="G3" s="1" t="s">
        <v>29</v>
      </c>
      <c r="H3" s="1" t="s">
        <v>218</v>
      </c>
      <c r="I3" s="1" t="s">
        <v>219</v>
      </c>
      <c r="J3" s="3" t="s">
        <v>5</v>
      </c>
      <c r="K3" s="3" t="s">
        <v>6</v>
      </c>
      <c r="L3" s="3" t="s">
        <v>7</v>
      </c>
      <c r="M3" s="1" t="s">
        <v>220</v>
      </c>
      <c r="N3" s="1" t="s">
        <v>221</v>
      </c>
      <c r="O3" s="1" t="s">
        <v>222</v>
      </c>
      <c r="P3" s="1" t="s">
        <v>223</v>
      </c>
      <c r="Q3" s="1" t="s">
        <v>224</v>
      </c>
      <c r="R3" s="3" t="s">
        <v>225</v>
      </c>
      <c r="S3" s="3" t="s">
        <v>30</v>
      </c>
      <c r="T3" s="3" t="s">
        <v>388</v>
      </c>
      <c r="U3" s="3" t="s">
        <v>226</v>
      </c>
      <c r="V3" s="3" t="s">
        <v>227</v>
      </c>
      <c r="W3" s="3" t="s">
        <v>31</v>
      </c>
    </row>
    <row r="4" spans="1:27" ht="13.5">
      <c r="A4" s="3" t="s">
        <v>32</v>
      </c>
      <c r="B4" s="147">
        <v>239.04883700000002</v>
      </c>
      <c r="C4" s="147">
        <v>2241.1992089999999</v>
      </c>
      <c r="D4" s="137">
        <v>-804.24</v>
      </c>
      <c r="E4" s="167">
        <v>1333.6991440000002</v>
      </c>
      <c r="F4" s="147">
        <v>3402.8549189999999</v>
      </c>
      <c r="G4" s="159">
        <v>-97.97</v>
      </c>
      <c r="H4" s="147">
        <f>B4-E4</f>
        <v>-1094.6503070000001</v>
      </c>
      <c r="I4" s="130">
        <f>B4/E4-1</f>
        <v>-0.82076254747899879</v>
      </c>
      <c r="J4" s="130">
        <f>B4/D4*(1/12)</f>
        <v>-2.4769641421300441E-2</v>
      </c>
      <c r="K4" s="130">
        <f>E4/G4*(1/12)</f>
        <v>-1.1344451907046376</v>
      </c>
      <c r="L4" s="130">
        <f>J4-K4</f>
        <v>1.1096755492833372</v>
      </c>
      <c r="M4" s="147">
        <v>4791.8602300000002</v>
      </c>
      <c r="N4" s="168">
        <f>B4-M4</f>
        <v>-4552.811393</v>
      </c>
      <c r="O4" s="130">
        <f>B4/M4-1</f>
        <v>-0.95011356226473243</v>
      </c>
      <c r="P4" s="48">
        <v>-27.621975040350474</v>
      </c>
      <c r="Q4" s="130">
        <f>J4-P4</f>
        <v>27.597205398929173</v>
      </c>
      <c r="R4" s="169">
        <f>B4/C4</f>
        <v>0.10666112857797284</v>
      </c>
      <c r="S4" s="48">
        <f>E4/F4</f>
        <v>0.39193535303348626</v>
      </c>
      <c r="T4" s="170">
        <f>R4-S4</f>
        <v>-0.28527422445551343</v>
      </c>
      <c r="U4" s="170">
        <f>B4/$B$23</f>
        <v>1.2160162750892135E-2</v>
      </c>
      <c r="V4" s="170">
        <f>E4/$E$23</f>
        <v>6.6664478952030509E-2</v>
      </c>
      <c r="W4" s="170">
        <f>U4-V4</f>
        <v>-5.4504316201138374E-2</v>
      </c>
      <c r="X4" s="221"/>
      <c r="Y4" s="221"/>
      <c r="Z4" s="221"/>
      <c r="AA4" s="221"/>
    </row>
    <row r="5" spans="1:27" ht="13.5">
      <c r="A5" s="3" t="s">
        <v>9</v>
      </c>
      <c r="B5" s="166">
        <v>724.56835299999989</v>
      </c>
      <c r="C5" s="147">
        <v>2560.0505710000002</v>
      </c>
      <c r="D5" s="137">
        <v>2991.71</v>
      </c>
      <c r="E5" s="167">
        <v>624.92471400000011</v>
      </c>
      <c r="F5" s="147">
        <v>2438.4905220000001</v>
      </c>
      <c r="G5" s="159">
        <v>2676.55</v>
      </c>
      <c r="H5" s="147">
        <f t="shared" ref="H5:H26" si="0">B5-E5</f>
        <v>99.64363899999978</v>
      </c>
      <c r="I5" s="130">
        <f t="shared" ref="I5:I26" si="1">B5/E5-1</f>
        <v>0.15944902924738513</v>
      </c>
      <c r="J5" s="130">
        <f t="shared" ref="J5:J26" si="2">B5/D5*(1/12)</f>
        <v>2.0182670139596858E-2</v>
      </c>
      <c r="K5" s="130">
        <f t="shared" ref="K5:K26" si="3">E5/G5*(1/12)</f>
        <v>1.9456785600866788E-2</v>
      </c>
      <c r="L5" s="130">
        <f t="shared" ref="L5:L26" si="4">J5-K5</f>
        <v>7.2588453873007053E-4</v>
      </c>
      <c r="M5" s="166">
        <v>1321.7685969999998</v>
      </c>
      <c r="N5" s="168">
        <f t="shared" ref="N5:N26" si="5">B5-M5</f>
        <v>-597.20024399999988</v>
      </c>
      <c r="O5" s="130">
        <f t="shared" ref="O5:O26" si="6">B5/M5-1</f>
        <v>-0.45181905921767029</v>
      </c>
      <c r="P5" s="48">
        <v>4.0162287603207336E-2</v>
      </c>
      <c r="Q5" s="130">
        <f t="shared" ref="Q5:Q26" si="7">J5-P5</f>
        <v>-1.9979617463610478E-2</v>
      </c>
      <c r="R5" s="169">
        <f t="shared" ref="R5:R26" si="8">B5/C5</f>
        <v>0.28302892185327844</v>
      </c>
      <c r="S5" s="48">
        <f t="shared" ref="S5:S26" si="9">E5/F5</f>
        <v>0.25627522779438555</v>
      </c>
      <c r="T5" s="170">
        <f t="shared" ref="T5:T26" si="10">R5-S5</f>
        <v>2.6753694058892885E-2</v>
      </c>
      <c r="U5" s="170">
        <f t="shared" ref="U5:U26" si="11">B5/$B$23</f>
        <v>3.6858029544087935E-2</v>
      </c>
      <c r="V5" s="170">
        <f t="shared" ref="V5:V26" si="12">E5/$E$23</f>
        <v>3.1236640310130306E-2</v>
      </c>
      <c r="W5" s="170">
        <f t="shared" ref="W5:W26" si="13">U5-V5</f>
        <v>5.6213892339576285E-3</v>
      </c>
      <c r="X5" s="221"/>
      <c r="Y5" s="221"/>
      <c r="Z5" s="221"/>
      <c r="AA5" s="221"/>
    </row>
    <row r="6" spans="1:27" ht="13.5">
      <c r="A6" s="3" t="s">
        <v>10</v>
      </c>
      <c r="B6" s="166">
        <v>352.21366599999999</v>
      </c>
      <c r="C6" s="147">
        <v>1909.725762</v>
      </c>
      <c r="D6" s="137">
        <v>2962.19</v>
      </c>
      <c r="E6" s="167">
        <v>260.44669800000003</v>
      </c>
      <c r="F6" s="147">
        <v>2118.7858539999997</v>
      </c>
      <c r="G6" s="159">
        <v>2702.19</v>
      </c>
      <c r="H6" s="147">
        <f t="shared" si="0"/>
        <v>91.766967999999963</v>
      </c>
      <c r="I6" s="130">
        <f t="shared" si="1"/>
        <v>0.35234452463666854</v>
      </c>
      <c r="J6" s="130">
        <f t="shared" si="2"/>
        <v>9.9085942607777793E-3</v>
      </c>
      <c r="K6" s="130">
        <f t="shared" si="3"/>
        <v>8.0319635184794552E-3</v>
      </c>
      <c r="L6" s="130">
        <f t="shared" si="4"/>
        <v>1.8766307422983242E-3</v>
      </c>
      <c r="M6" s="166">
        <v>507.12544999999989</v>
      </c>
      <c r="N6" s="168">
        <f t="shared" si="5"/>
        <v>-154.9117839999999</v>
      </c>
      <c r="O6" s="130">
        <f t="shared" si="6"/>
        <v>-0.3054703407214131</v>
      </c>
      <c r="P6" s="48">
        <v>1.5389332702132271E-2</v>
      </c>
      <c r="Q6" s="130">
        <f t="shared" si="7"/>
        <v>-5.4807384413544918E-3</v>
      </c>
      <c r="R6" s="169">
        <f t="shared" si="8"/>
        <v>0.18443154143301543</v>
      </c>
      <c r="S6" s="48">
        <f t="shared" si="9"/>
        <v>0.12292261509501283</v>
      </c>
      <c r="T6" s="170">
        <f t="shared" si="10"/>
        <v>6.1508926338002604E-2</v>
      </c>
      <c r="U6" s="170">
        <f t="shared" si="11"/>
        <v>1.7916738501632463E-2</v>
      </c>
      <c r="V6" s="170">
        <f t="shared" si="12"/>
        <v>1.3018335878115286E-2</v>
      </c>
      <c r="W6" s="170">
        <f t="shared" si="13"/>
        <v>4.8984026235171767E-3</v>
      </c>
      <c r="X6" s="221"/>
      <c r="Y6" s="221"/>
      <c r="Z6" s="221"/>
      <c r="AA6" s="221"/>
    </row>
    <row r="7" spans="1:27" ht="13.5">
      <c r="A7" s="3" t="s">
        <v>11</v>
      </c>
      <c r="B7" s="166">
        <v>728.15304600000002</v>
      </c>
      <c r="C7" s="147">
        <v>2154.7265590000002</v>
      </c>
      <c r="D7" s="137">
        <v>2812.75</v>
      </c>
      <c r="E7" s="167">
        <v>777.09948299999996</v>
      </c>
      <c r="F7" s="147">
        <v>2791.7121980000002</v>
      </c>
      <c r="G7" s="159">
        <v>2491.1999999999998</v>
      </c>
      <c r="H7" s="147">
        <f t="shared" si="0"/>
        <v>-48.946436999999946</v>
      </c>
      <c r="I7" s="130">
        <f t="shared" si="1"/>
        <v>-6.2986063008357407E-2</v>
      </c>
      <c r="J7" s="130">
        <f t="shared" si="2"/>
        <v>2.1572987467780639E-2</v>
      </c>
      <c r="K7" s="130">
        <f t="shared" si="3"/>
        <v>2.5994817858863196E-2</v>
      </c>
      <c r="L7" s="130">
        <f t="shared" si="4"/>
        <v>-4.4218303910825568E-3</v>
      </c>
      <c r="M7" s="166">
        <v>1442.2837690000001</v>
      </c>
      <c r="N7" s="168">
        <f t="shared" si="5"/>
        <v>-714.1307230000001</v>
      </c>
      <c r="O7" s="130">
        <f t="shared" si="6"/>
        <v>-0.49513884739557101</v>
      </c>
      <c r="P7" s="48">
        <v>4.7842653484329804E-2</v>
      </c>
      <c r="Q7" s="130">
        <f t="shared" si="7"/>
        <v>-2.6269666016549165E-2</v>
      </c>
      <c r="R7" s="169">
        <f t="shared" si="8"/>
        <v>0.33793292376640721</v>
      </c>
      <c r="S7" s="48">
        <f t="shared" si="9"/>
        <v>0.27835945394253708</v>
      </c>
      <c r="T7" s="170">
        <f t="shared" si="10"/>
        <v>5.9573469823870129E-2</v>
      </c>
      <c r="U7" s="170">
        <f t="shared" si="11"/>
        <v>3.7040379104282553E-2</v>
      </c>
      <c r="V7" s="170">
        <f t="shared" si="12"/>
        <v>3.8843042196694461E-2</v>
      </c>
      <c r="W7" s="170">
        <f t="shared" si="13"/>
        <v>-1.8026630924119075E-3</v>
      </c>
      <c r="X7" s="221"/>
      <c r="Y7" s="221"/>
      <c r="Z7" s="221"/>
      <c r="AA7" s="221"/>
    </row>
    <row r="8" spans="1:27" ht="13.5">
      <c r="A8" s="3" t="s">
        <v>12</v>
      </c>
      <c r="B8" s="166">
        <v>397.05332999999996</v>
      </c>
      <c r="C8" s="147">
        <v>1645.787515</v>
      </c>
      <c r="D8" s="137">
        <v>3064.71</v>
      </c>
      <c r="E8" s="167">
        <v>695.933761</v>
      </c>
      <c r="F8" s="147">
        <v>2266.5993710000002</v>
      </c>
      <c r="G8" s="159">
        <v>2797.94</v>
      </c>
      <c r="H8" s="147">
        <f t="shared" si="0"/>
        <v>-298.88043100000004</v>
      </c>
      <c r="I8" s="130">
        <f t="shared" si="1"/>
        <v>-0.42946677938218325</v>
      </c>
      <c r="J8" s="130">
        <f t="shared" si="2"/>
        <v>1.0796381223672057E-2</v>
      </c>
      <c r="K8" s="130">
        <f t="shared" si="3"/>
        <v>2.0727563880331003E-2</v>
      </c>
      <c r="L8" s="130">
        <f t="shared" si="4"/>
        <v>-9.9311826566589462E-3</v>
      </c>
      <c r="M8" s="166">
        <v>1016.4080610000001</v>
      </c>
      <c r="N8" s="168">
        <f t="shared" si="5"/>
        <v>-619.35473100000013</v>
      </c>
      <c r="O8" s="130">
        <f t="shared" si="6"/>
        <v>-0.60935637443749091</v>
      </c>
      <c r="P8" s="48">
        <v>2.9486222059893923E-2</v>
      </c>
      <c r="Q8" s="130">
        <f t="shared" si="7"/>
        <v>-1.8689840836221865E-2</v>
      </c>
      <c r="R8" s="169">
        <f t="shared" si="8"/>
        <v>0.24125430918705199</v>
      </c>
      <c r="S8" s="48">
        <f t="shared" si="9"/>
        <v>0.30703871619489648</v>
      </c>
      <c r="T8" s="170">
        <f t="shared" si="10"/>
        <v>-6.5784407007844492E-2</v>
      </c>
      <c r="U8" s="170">
        <f t="shared" si="11"/>
        <v>2.0197685017742554E-2</v>
      </c>
      <c r="V8" s="170">
        <f t="shared" si="12"/>
        <v>3.4786002353610207E-2</v>
      </c>
      <c r="W8" s="170">
        <f t="shared" si="13"/>
        <v>-1.4588317335867653E-2</v>
      </c>
      <c r="X8" s="221"/>
      <c r="Y8" s="221"/>
      <c r="Z8" s="221"/>
      <c r="AA8" s="221"/>
    </row>
    <row r="9" spans="1:27" ht="13.5">
      <c r="A9" s="3" t="s">
        <v>13</v>
      </c>
      <c r="B9" s="166">
        <v>570.27023700000007</v>
      </c>
      <c r="C9" s="147">
        <v>1459.0043859999998</v>
      </c>
      <c r="D9" s="137">
        <v>2274.2199999999998</v>
      </c>
      <c r="E9" s="167">
        <v>740.88667999999996</v>
      </c>
      <c r="F9" s="147">
        <v>2038.3103390000001</v>
      </c>
      <c r="G9" s="159">
        <v>2088.17</v>
      </c>
      <c r="H9" s="147">
        <f t="shared" si="0"/>
        <v>-170.61644299999989</v>
      </c>
      <c r="I9" s="130">
        <f t="shared" si="1"/>
        <v>-0.23028682739983919</v>
      </c>
      <c r="J9" s="130">
        <f t="shared" si="2"/>
        <v>2.0896184076298691E-2</v>
      </c>
      <c r="K9" s="130">
        <f t="shared" si="3"/>
        <v>2.9566824859406399E-2</v>
      </c>
      <c r="L9" s="130">
        <f t="shared" si="4"/>
        <v>-8.6706407831077074E-3</v>
      </c>
      <c r="M9" s="166">
        <v>1183.923669</v>
      </c>
      <c r="N9" s="168">
        <f t="shared" si="5"/>
        <v>-613.65343199999995</v>
      </c>
      <c r="O9" s="130">
        <f t="shared" si="6"/>
        <v>-0.51832178717933886</v>
      </c>
      <c r="P9" s="48">
        <v>4.7463359612250663E-2</v>
      </c>
      <c r="Q9" s="130">
        <f t="shared" si="7"/>
        <v>-2.6567175535951972E-2</v>
      </c>
      <c r="R9" s="169">
        <f t="shared" si="8"/>
        <v>0.3908625926502185</v>
      </c>
      <c r="S9" s="48">
        <f t="shared" si="9"/>
        <v>0.36348080359710128</v>
      </c>
      <c r="T9" s="170">
        <f t="shared" si="10"/>
        <v>2.7381789053117223E-2</v>
      </c>
      <c r="U9" s="170">
        <f t="shared" si="11"/>
        <v>2.9009046774445633E-2</v>
      </c>
      <c r="V9" s="170">
        <f t="shared" si="12"/>
        <v>3.7032958075213215E-2</v>
      </c>
      <c r="W9" s="170">
        <f t="shared" si="13"/>
        <v>-8.0239113007675826E-3</v>
      </c>
      <c r="X9" s="221"/>
      <c r="Y9" s="221"/>
      <c r="Z9" s="221"/>
      <c r="AA9" s="221"/>
    </row>
    <row r="10" spans="1:27" ht="13.5">
      <c r="A10" s="3" t="s">
        <v>14</v>
      </c>
      <c r="B10" s="166">
        <v>67.751370000000009</v>
      </c>
      <c r="C10" s="147">
        <v>607.44365599999992</v>
      </c>
      <c r="D10" s="137">
        <v>693.94</v>
      </c>
      <c r="E10" s="167">
        <v>64.956484000000003</v>
      </c>
      <c r="F10" s="147">
        <v>481.66809400000005</v>
      </c>
      <c r="G10" s="159">
        <v>620.5</v>
      </c>
      <c r="H10" s="147">
        <f t="shared" si="0"/>
        <v>2.7948860000000053</v>
      </c>
      <c r="I10" s="130">
        <f t="shared" si="1"/>
        <v>4.3027051772075664E-2</v>
      </c>
      <c r="J10" s="130">
        <f t="shared" si="2"/>
        <v>8.1360744444764679E-3</v>
      </c>
      <c r="K10" s="130">
        <f t="shared" si="3"/>
        <v>8.7236749932849862E-3</v>
      </c>
      <c r="L10" s="130">
        <f t="shared" si="4"/>
        <v>-5.8760054880851835E-4</v>
      </c>
      <c r="M10" s="166">
        <v>121.62263599999999</v>
      </c>
      <c r="N10" s="168">
        <f t="shared" si="5"/>
        <v>-53.871265999999977</v>
      </c>
      <c r="O10" s="130">
        <f t="shared" si="6"/>
        <v>-0.44293782614611299</v>
      </c>
      <c r="P10" s="48">
        <v>1.5696038262297027E-2</v>
      </c>
      <c r="Q10" s="130">
        <f t="shared" si="7"/>
        <v>-7.5599638178205589E-3</v>
      </c>
      <c r="R10" s="169">
        <f t="shared" si="8"/>
        <v>0.11153523348344924</v>
      </c>
      <c r="S10" s="48">
        <f t="shared" si="9"/>
        <v>0.13485735262340212</v>
      </c>
      <c r="T10" s="170">
        <f t="shared" si="10"/>
        <v>-2.3322119139952885E-2</v>
      </c>
      <c r="U10" s="170">
        <f t="shared" si="11"/>
        <v>3.4464408868716268E-3</v>
      </c>
      <c r="V10" s="170">
        <f t="shared" si="12"/>
        <v>3.2468268273972184E-3</v>
      </c>
      <c r="W10" s="170">
        <f t="shared" si="13"/>
        <v>1.9961405947440834E-4</v>
      </c>
      <c r="X10" s="221"/>
      <c r="Y10" s="221"/>
      <c r="Z10" s="221"/>
      <c r="AA10" s="221"/>
    </row>
    <row r="11" spans="1:27" ht="13.5">
      <c r="A11" s="3" t="s">
        <v>15</v>
      </c>
      <c r="B11" s="166">
        <v>1334.932108</v>
      </c>
      <c r="C11" s="147">
        <v>2805.4244719999997</v>
      </c>
      <c r="D11" s="137">
        <v>4361.38</v>
      </c>
      <c r="E11" s="167">
        <v>1398.5837429999999</v>
      </c>
      <c r="F11" s="147">
        <v>4359.5977499999999</v>
      </c>
      <c r="G11" s="159">
        <v>4114.91</v>
      </c>
      <c r="H11" s="147">
        <f t="shared" si="0"/>
        <v>-63.651634999999942</v>
      </c>
      <c r="I11" s="130">
        <f t="shared" si="1"/>
        <v>-4.5511493550944193E-2</v>
      </c>
      <c r="J11" s="130">
        <f t="shared" si="2"/>
        <v>2.550668419934363E-2</v>
      </c>
      <c r="K11" s="130">
        <f t="shared" si="3"/>
        <v>2.8323498023043028E-2</v>
      </c>
      <c r="L11" s="130">
        <f t="shared" si="4"/>
        <v>-2.8168138236993982E-3</v>
      </c>
      <c r="M11" s="166">
        <v>2379.184166</v>
      </c>
      <c r="N11" s="168">
        <f t="shared" si="5"/>
        <v>-1044.252058</v>
      </c>
      <c r="O11" s="130">
        <f t="shared" si="6"/>
        <v>-0.43891182234776194</v>
      </c>
      <c r="P11" s="48">
        <v>4.7135677559072039E-2</v>
      </c>
      <c r="Q11" s="130">
        <f t="shared" si="7"/>
        <v>-2.1628993359728409E-2</v>
      </c>
      <c r="R11" s="169">
        <f t="shared" si="8"/>
        <v>0.47583961761348753</v>
      </c>
      <c r="S11" s="48">
        <f t="shared" si="9"/>
        <v>0.32080568511165963</v>
      </c>
      <c r="T11" s="170">
        <f t="shared" si="10"/>
        <v>0.1550339325018279</v>
      </c>
      <c r="U11" s="170">
        <f t="shared" si="11"/>
        <v>6.7906591382711962E-2</v>
      </c>
      <c r="V11" s="170">
        <f t="shared" si="12"/>
        <v>6.990771263318403E-2</v>
      </c>
      <c r="W11" s="170">
        <f t="shared" si="13"/>
        <v>-2.0011212504720682E-3</v>
      </c>
      <c r="X11" s="221"/>
      <c r="Y11" s="221"/>
      <c r="Z11" s="221"/>
      <c r="AA11" s="221"/>
    </row>
    <row r="12" spans="1:27" ht="13.5">
      <c r="A12" s="3" t="s">
        <v>16</v>
      </c>
      <c r="B12" s="166">
        <v>7826.7598659999994</v>
      </c>
      <c r="C12" s="147">
        <v>21725.266908000001</v>
      </c>
      <c r="D12" s="137">
        <v>22461.15</v>
      </c>
      <c r="E12" s="167">
        <v>5377.5623099999993</v>
      </c>
      <c r="F12" s="147">
        <v>19406.864124</v>
      </c>
      <c r="G12" s="159">
        <v>21772.35</v>
      </c>
      <c r="H12" s="147">
        <f t="shared" si="0"/>
        <v>2449.1975560000001</v>
      </c>
      <c r="I12" s="130">
        <f t="shared" si="1"/>
        <v>0.4554475457114695</v>
      </c>
      <c r="J12" s="130">
        <f t="shared" si="2"/>
        <v>2.9038138689841494E-2</v>
      </c>
      <c r="K12" s="130">
        <f t="shared" si="3"/>
        <v>2.0582536680698222E-2</v>
      </c>
      <c r="L12" s="130">
        <f t="shared" si="4"/>
        <v>8.4556020091432725E-3</v>
      </c>
      <c r="M12" s="166">
        <f>M24+M25+M26</f>
        <v>9891.1301760000006</v>
      </c>
      <c r="N12" s="168">
        <f t="shared" si="5"/>
        <v>-2064.3703100000012</v>
      </c>
      <c r="O12" s="130">
        <f t="shared" si="6"/>
        <v>-0.20870924487567888</v>
      </c>
      <c r="P12" s="48">
        <v>3.5941605438168406E-2</v>
      </c>
      <c r="Q12" s="130">
        <f t="shared" si="7"/>
        <v>-6.9034667483269113E-3</v>
      </c>
      <c r="R12" s="169">
        <f t="shared" si="8"/>
        <v>0.36026070009376565</v>
      </c>
      <c r="S12" s="48">
        <f t="shared" si="9"/>
        <v>0.27709589120839456</v>
      </c>
      <c r="T12" s="170">
        <f t="shared" si="10"/>
        <v>8.3164808885371089E-2</v>
      </c>
      <c r="U12" s="170">
        <f t="shared" si="11"/>
        <v>0.39813903709856036</v>
      </c>
      <c r="V12" s="170">
        <f t="shared" si="12"/>
        <v>0.26879554586279875</v>
      </c>
      <c r="W12" s="170">
        <f t="shared" si="13"/>
        <v>0.12934349123576161</v>
      </c>
      <c r="X12" s="221"/>
      <c r="Y12" s="221"/>
      <c r="Z12" s="221"/>
      <c r="AA12" s="221"/>
    </row>
    <row r="13" spans="1:27" ht="13.5">
      <c r="A13" s="3" t="s">
        <v>17</v>
      </c>
      <c r="B13" s="166">
        <v>1208.2101460000001</v>
      </c>
      <c r="C13" s="147">
        <v>2266.9200930000002</v>
      </c>
      <c r="D13" s="137">
        <v>1795.4</v>
      </c>
      <c r="E13" s="167">
        <v>966.88396999999998</v>
      </c>
      <c r="F13" s="147">
        <v>2331.1794730000001</v>
      </c>
      <c r="G13" s="159">
        <v>1732.32</v>
      </c>
      <c r="H13" s="147">
        <f t="shared" si="0"/>
        <v>241.32617600000015</v>
      </c>
      <c r="I13" s="130">
        <f t="shared" si="1"/>
        <v>0.24959166093114571</v>
      </c>
      <c r="J13" s="130">
        <f t="shared" si="2"/>
        <v>5.6078967825182874E-2</v>
      </c>
      <c r="K13" s="130">
        <f t="shared" si="3"/>
        <v>4.6511997879529567E-2</v>
      </c>
      <c r="L13" s="130">
        <f t="shared" si="4"/>
        <v>9.5669699456533072E-3</v>
      </c>
      <c r="M13" s="166">
        <v>2240.3877670000002</v>
      </c>
      <c r="N13" s="168">
        <f t="shared" si="5"/>
        <v>-1032.177621</v>
      </c>
      <c r="O13" s="130">
        <f t="shared" si="6"/>
        <v>-0.46071382650965886</v>
      </c>
      <c r="P13" s="48">
        <v>0.10592559480638356</v>
      </c>
      <c r="Q13" s="130">
        <f t="shared" si="7"/>
        <v>-4.9846626981200681E-2</v>
      </c>
      <c r="R13" s="169">
        <f t="shared" si="8"/>
        <v>0.5329742983578557</v>
      </c>
      <c r="S13" s="48">
        <f t="shared" si="9"/>
        <v>0.4147617037635094</v>
      </c>
      <c r="T13" s="170">
        <f t="shared" si="10"/>
        <v>0.1182125945943463</v>
      </c>
      <c r="U13" s="170">
        <f t="shared" si="11"/>
        <v>6.146037854448607E-2</v>
      </c>
      <c r="V13" s="170">
        <f t="shared" si="12"/>
        <v>4.8329352505845712E-2</v>
      </c>
      <c r="W13" s="170">
        <f t="shared" si="13"/>
        <v>1.3131026038640359E-2</v>
      </c>
      <c r="X13" s="221"/>
      <c r="Y13" s="221"/>
      <c r="Z13" s="221"/>
      <c r="AA13" s="221"/>
    </row>
    <row r="14" spans="1:27" ht="13.5">
      <c r="A14" s="3" t="s">
        <v>18</v>
      </c>
      <c r="B14" s="166">
        <v>675.29068100000006</v>
      </c>
      <c r="C14" s="147">
        <v>2067.3350399999999</v>
      </c>
      <c r="D14" s="137">
        <v>2516.02</v>
      </c>
      <c r="E14" s="167">
        <v>876.73357899999996</v>
      </c>
      <c r="F14" s="147">
        <v>2981.48695</v>
      </c>
      <c r="G14" s="159">
        <v>2351.66</v>
      </c>
      <c r="H14" s="147">
        <f t="shared" si="0"/>
        <v>-201.4428979999999</v>
      </c>
      <c r="I14" s="130">
        <f t="shared" si="1"/>
        <v>-0.22976523635579826</v>
      </c>
      <c r="J14" s="130">
        <f t="shared" si="2"/>
        <v>2.236636569529124E-2</v>
      </c>
      <c r="K14" s="130">
        <f t="shared" si="3"/>
        <v>3.1067897393047179E-2</v>
      </c>
      <c r="L14" s="130">
        <f t="shared" si="4"/>
        <v>-8.7015316977559383E-3</v>
      </c>
      <c r="M14" s="166">
        <v>1033.485463</v>
      </c>
      <c r="N14" s="168">
        <f t="shared" si="5"/>
        <v>-358.19478199999992</v>
      </c>
      <c r="O14" s="130">
        <f t="shared" si="6"/>
        <v>-0.3465890859850439</v>
      </c>
      <c r="P14" s="48">
        <v>3.7805662735090693E-2</v>
      </c>
      <c r="Q14" s="130">
        <f t="shared" si="7"/>
        <v>-1.5439297039799453E-2</v>
      </c>
      <c r="R14" s="169">
        <f t="shared" si="8"/>
        <v>0.32664791527937342</v>
      </c>
      <c r="S14" s="48">
        <f t="shared" si="9"/>
        <v>0.29405917037470181</v>
      </c>
      <c r="T14" s="170">
        <f t="shared" si="10"/>
        <v>3.2588744904671618E-2</v>
      </c>
      <c r="U14" s="170">
        <f t="shared" si="11"/>
        <v>3.4351326231805861E-2</v>
      </c>
      <c r="V14" s="170">
        <f t="shared" si="12"/>
        <v>4.3823217167622226E-2</v>
      </c>
      <c r="W14" s="170">
        <f t="shared" si="13"/>
        <v>-9.4718909358163655E-3</v>
      </c>
      <c r="X14" s="221"/>
      <c r="Y14" s="221"/>
      <c r="Z14" s="221"/>
      <c r="AA14" s="221"/>
    </row>
    <row r="15" spans="1:27" ht="13.5">
      <c r="A15" s="3" t="s">
        <v>19</v>
      </c>
      <c r="B15" s="166">
        <v>124.066096</v>
      </c>
      <c r="C15" s="147">
        <v>1039.8736789999998</v>
      </c>
      <c r="D15" s="137">
        <v>753.32</v>
      </c>
      <c r="E15" s="167">
        <v>179.74653199999997</v>
      </c>
      <c r="F15" s="147">
        <v>741.97890800000005</v>
      </c>
      <c r="G15" s="159">
        <v>636.94000000000005</v>
      </c>
      <c r="H15" s="147">
        <f t="shared" si="0"/>
        <v>-55.680435999999972</v>
      </c>
      <c r="I15" s="130">
        <f t="shared" si="1"/>
        <v>-0.30977196266573859</v>
      </c>
      <c r="J15" s="130">
        <f t="shared" si="2"/>
        <v>1.3724368572895095E-2</v>
      </c>
      <c r="K15" s="130">
        <f t="shared" si="3"/>
        <v>2.3516936707800834E-2</v>
      </c>
      <c r="L15" s="130">
        <f t="shared" si="4"/>
        <v>-9.7925681349057391E-3</v>
      </c>
      <c r="M15" s="166">
        <v>230.50211200000001</v>
      </c>
      <c r="N15" s="168">
        <f t="shared" si="5"/>
        <v>-106.43601600000001</v>
      </c>
      <c r="O15" s="130">
        <f t="shared" si="6"/>
        <v>-0.46175722676241682</v>
      </c>
      <c r="P15" s="48">
        <v>2.9720655730940921E-2</v>
      </c>
      <c r="Q15" s="130">
        <f t="shared" si="7"/>
        <v>-1.5996287158045824E-2</v>
      </c>
      <c r="R15" s="169">
        <f t="shared" si="8"/>
        <v>0.11930881462381934</v>
      </c>
      <c r="S15" s="48">
        <f t="shared" si="9"/>
        <v>0.24225288625050775</v>
      </c>
      <c r="T15" s="170">
        <f t="shared" si="10"/>
        <v>-0.12294407162668841</v>
      </c>
      <c r="U15" s="170">
        <f t="shared" si="11"/>
        <v>6.3111117299759446E-3</v>
      </c>
      <c r="V15" s="170">
        <f t="shared" si="12"/>
        <v>8.9845666866638363E-3</v>
      </c>
      <c r="W15" s="170">
        <f t="shared" si="13"/>
        <v>-2.6734549566878917E-3</v>
      </c>
      <c r="X15" s="221"/>
      <c r="Y15" s="221"/>
      <c r="Z15" s="221"/>
      <c r="AA15" s="221"/>
    </row>
    <row r="16" spans="1:27" ht="13.5">
      <c r="A16" s="3" t="s">
        <v>20</v>
      </c>
      <c r="B16" s="166">
        <v>643.54444200000012</v>
      </c>
      <c r="C16" s="147">
        <v>1826.7506559999999</v>
      </c>
      <c r="D16" s="137">
        <v>3554.28</v>
      </c>
      <c r="E16" s="167">
        <v>497.52606099999991</v>
      </c>
      <c r="F16" s="147">
        <v>2378.605755</v>
      </c>
      <c r="G16" s="159">
        <v>3082.34</v>
      </c>
      <c r="H16" s="147">
        <f t="shared" si="0"/>
        <v>146.0183810000002</v>
      </c>
      <c r="I16" s="130">
        <f t="shared" si="1"/>
        <v>0.29348890931765736</v>
      </c>
      <c r="J16" s="130">
        <f t="shared" si="2"/>
        <v>1.5088485853675006E-2</v>
      </c>
      <c r="K16" s="130">
        <f t="shared" si="3"/>
        <v>1.3450983695287775E-2</v>
      </c>
      <c r="L16" s="130">
        <f t="shared" si="4"/>
        <v>1.6375021583872312E-3</v>
      </c>
      <c r="M16" s="166">
        <v>875.95645400000012</v>
      </c>
      <c r="N16" s="168">
        <f t="shared" si="5"/>
        <v>-232.412012</v>
      </c>
      <c r="O16" s="130">
        <f t="shared" si="6"/>
        <v>-0.26532370523523763</v>
      </c>
      <c r="P16" s="48">
        <v>2.4342164865229131E-2</v>
      </c>
      <c r="Q16" s="130">
        <f t="shared" si="7"/>
        <v>-9.2536790115541247E-3</v>
      </c>
      <c r="R16" s="169">
        <f t="shared" si="8"/>
        <v>0.35228915335886984</v>
      </c>
      <c r="S16" s="48">
        <f t="shared" si="9"/>
        <v>0.20916709713417805</v>
      </c>
      <c r="T16" s="170">
        <f t="shared" si="10"/>
        <v>0.14312205622469179</v>
      </c>
      <c r="U16" s="170">
        <f t="shared" si="11"/>
        <v>3.2736428465251495E-2</v>
      </c>
      <c r="V16" s="170">
        <f t="shared" si="12"/>
        <v>2.4868663799353187E-2</v>
      </c>
      <c r="W16" s="170">
        <f t="shared" si="13"/>
        <v>7.867764665898308E-3</v>
      </c>
      <c r="X16" s="221"/>
      <c r="Y16" s="221"/>
      <c r="Z16" s="221"/>
      <c r="AA16" s="221"/>
    </row>
    <row r="17" spans="1:27" ht="13.5">
      <c r="A17" s="3" t="s">
        <v>21</v>
      </c>
      <c r="B17" s="166">
        <v>763.84957499999996</v>
      </c>
      <c r="C17" s="147">
        <v>5207.5894859999999</v>
      </c>
      <c r="D17" s="137">
        <v>4837.9399999999996</v>
      </c>
      <c r="E17" s="167">
        <v>1739.316691</v>
      </c>
      <c r="F17" s="147">
        <v>5392.9705920000006</v>
      </c>
      <c r="G17" s="159">
        <v>4624.58</v>
      </c>
      <c r="H17" s="147">
        <f t="shared" si="0"/>
        <v>-975.46711600000003</v>
      </c>
      <c r="I17" s="130">
        <f t="shared" si="1"/>
        <v>-0.56083352792938845</v>
      </c>
      <c r="J17" s="130">
        <f t="shared" si="2"/>
        <v>1.315728000967354E-2</v>
      </c>
      <c r="K17" s="130">
        <f t="shared" si="3"/>
        <v>3.1341885659526558E-2</v>
      </c>
      <c r="L17" s="130">
        <f t="shared" si="4"/>
        <v>-1.8184605649853018E-2</v>
      </c>
      <c r="M17" s="166">
        <v>1276.2002190000001</v>
      </c>
      <c r="N17" s="168">
        <f t="shared" si="5"/>
        <v>-512.3506440000001</v>
      </c>
      <c r="O17" s="130">
        <f t="shared" si="6"/>
        <v>-0.40146572330277908</v>
      </c>
      <c r="P17" s="48">
        <v>2.3348844687946641E-2</v>
      </c>
      <c r="Q17" s="130">
        <f t="shared" si="7"/>
        <v>-1.0191564678273101E-2</v>
      </c>
      <c r="R17" s="169">
        <f t="shared" si="8"/>
        <v>0.14668006705473249</v>
      </c>
      <c r="S17" s="48">
        <f t="shared" si="9"/>
        <v>0.32251551558247393</v>
      </c>
      <c r="T17" s="170">
        <f t="shared" si="10"/>
        <v>-0.17583544852774144</v>
      </c>
      <c r="U17" s="170">
        <f t="shared" si="11"/>
        <v>3.8856223965648438E-2</v>
      </c>
      <c r="V17" s="170">
        <f t="shared" si="12"/>
        <v>8.6939128258212955E-2</v>
      </c>
      <c r="W17" s="170">
        <f t="shared" si="13"/>
        <v>-4.8082904292564517E-2</v>
      </c>
      <c r="X17" s="221"/>
      <c r="Y17" s="221"/>
      <c r="Z17" s="221"/>
      <c r="AA17" s="221"/>
    </row>
    <row r="18" spans="1:27" ht="13.5">
      <c r="A18" s="3" t="s">
        <v>22</v>
      </c>
      <c r="B18" s="166">
        <v>665.65121399999998</v>
      </c>
      <c r="C18" s="147">
        <v>2514.757345</v>
      </c>
      <c r="D18" s="137">
        <v>3688.31</v>
      </c>
      <c r="E18" s="167">
        <v>564.31215099999997</v>
      </c>
      <c r="F18" s="147">
        <v>2858.7084370000002</v>
      </c>
      <c r="G18" s="159">
        <v>3432.48</v>
      </c>
      <c r="H18" s="147">
        <f t="shared" si="0"/>
        <v>101.33906300000001</v>
      </c>
      <c r="I18" s="130">
        <f t="shared" si="1"/>
        <v>0.17957979962051174</v>
      </c>
      <c r="J18" s="130">
        <f t="shared" si="2"/>
        <v>1.5039661660760619E-2</v>
      </c>
      <c r="K18" s="130">
        <f t="shared" si="3"/>
        <v>1.3700301992534067E-2</v>
      </c>
      <c r="L18" s="130">
        <f t="shared" si="4"/>
        <v>1.3393596682265523E-3</v>
      </c>
      <c r="M18" s="166">
        <v>1225.593914</v>
      </c>
      <c r="N18" s="168">
        <f t="shared" si="5"/>
        <v>-559.94270000000006</v>
      </c>
      <c r="O18" s="130">
        <f t="shared" si="6"/>
        <v>-0.45687457615753146</v>
      </c>
      <c r="P18" s="48">
        <v>3.0977447820712076E-2</v>
      </c>
      <c r="Q18" s="130">
        <f t="shared" si="7"/>
        <v>-1.5937786159951457E-2</v>
      </c>
      <c r="R18" s="169">
        <f t="shared" si="8"/>
        <v>0.2646979897776181</v>
      </c>
      <c r="S18" s="48">
        <f t="shared" si="9"/>
        <v>0.19740108634240544</v>
      </c>
      <c r="T18" s="170">
        <f t="shared" si="10"/>
        <v>6.7296903435212663E-2</v>
      </c>
      <c r="U18" s="170">
        <f t="shared" si="11"/>
        <v>3.3860976690586984E-2</v>
      </c>
      <c r="V18" s="170">
        <f t="shared" si="12"/>
        <v>2.8206942834113832E-2</v>
      </c>
      <c r="W18" s="170">
        <f t="shared" si="13"/>
        <v>5.6540338564731521E-3</v>
      </c>
      <c r="X18" s="221"/>
      <c r="Y18" s="221"/>
      <c r="Z18" s="221"/>
      <c r="AA18" s="221"/>
    </row>
    <row r="19" spans="1:27" ht="13.5">
      <c r="A19" s="3" t="s">
        <v>23</v>
      </c>
      <c r="B19" s="166">
        <v>552.66562899999997</v>
      </c>
      <c r="C19" s="147">
        <v>2331.3791230000002</v>
      </c>
      <c r="D19" s="137">
        <v>3181.67</v>
      </c>
      <c r="E19" s="167">
        <v>627.57157400000006</v>
      </c>
      <c r="F19" s="147">
        <v>2214.4534489999996</v>
      </c>
      <c r="G19" s="159">
        <v>2996.72</v>
      </c>
      <c r="H19" s="147">
        <f t="shared" si="0"/>
        <v>-74.905945000000088</v>
      </c>
      <c r="I19" s="130">
        <f t="shared" si="1"/>
        <v>-0.11935840962739352</v>
      </c>
      <c r="J19" s="130">
        <f t="shared" si="2"/>
        <v>1.4475250130696561E-2</v>
      </c>
      <c r="K19" s="130">
        <f t="shared" si="3"/>
        <v>1.7451624164642233E-2</v>
      </c>
      <c r="L19" s="130">
        <f t="shared" si="4"/>
        <v>-2.9763740339456713E-3</v>
      </c>
      <c r="M19" s="166">
        <v>1134.4095789999999</v>
      </c>
      <c r="N19" s="168">
        <f t="shared" si="5"/>
        <v>-581.74394999999993</v>
      </c>
      <c r="O19" s="130">
        <f t="shared" si="6"/>
        <v>-0.51281650011525515</v>
      </c>
      <c r="P19" s="48">
        <v>3.1894232011709447E-2</v>
      </c>
      <c r="Q19" s="130">
        <f t="shared" si="7"/>
        <v>-1.7418981881012888E-2</v>
      </c>
      <c r="R19" s="169">
        <f t="shared" si="8"/>
        <v>0.23705523633961095</v>
      </c>
      <c r="S19" s="48">
        <f t="shared" si="9"/>
        <v>0.28339795279209778</v>
      </c>
      <c r="T19" s="170">
        <f t="shared" si="10"/>
        <v>-4.6342716452486832E-2</v>
      </c>
      <c r="U19" s="170">
        <f t="shared" si="11"/>
        <v>2.8113518893481047E-2</v>
      </c>
      <c r="V19" s="170">
        <f t="shared" si="12"/>
        <v>3.1368942668988958E-2</v>
      </c>
      <c r="W19" s="170">
        <f t="shared" si="13"/>
        <v>-3.2554237755079117E-3</v>
      </c>
      <c r="X19" s="221"/>
      <c r="Y19" s="221"/>
      <c r="Z19" s="221"/>
      <c r="AA19" s="221"/>
    </row>
    <row r="20" spans="1:27" ht="13.5">
      <c r="A20" s="3" t="s">
        <v>24</v>
      </c>
      <c r="B20" s="166">
        <v>481.17441700000001</v>
      </c>
      <c r="C20" s="147">
        <v>2184.8196499999999</v>
      </c>
      <c r="D20" s="137">
        <v>3150.84</v>
      </c>
      <c r="E20" s="167">
        <v>731.14065400000004</v>
      </c>
      <c r="F20" s="147">
        <v>3084.1346610000001</v>
      </c>
      <c r="G20" s="159">
        <v>2858.9</v>
      </c>
      <c r="H20" s="147">
        <f t="shared" si="0"/>
        <v>-249.96623700000004</v>
      </c>
      <c r="I20" s="130">
        <f t="shared" si="1"/>
        <v>-0.34188529338706419</v>
      </c>
      <c r="J20" s="130">
        <f t="shared" si="2"/>
        <v>1.2726088307668217E-2</v>
      </c>
      <c r="K20" s="130">
        <f t="shared" si="3"/>
        <v>2.1311828966852051E-2</v>
      </c>
      <c r="L20" s="130">
        <f t="shared" si="4"/>
        <v>-8.5857406591838339E-3</v>
      </c>
      <c r="M20" s="166">
        <v>833.665616</v>
      </c>
      <c r="N20" s="168">
        <f t="shared" si="5"/>
        <v>-352.49119899999999</v>
      </c>
      <c r="O20" s="130">
        <f t="shared" si="6"/>
        <v>-0.42282084355509753</v>
      </c>
      <c r="P20" s="48">
        <v>2.5081007926852018E-2</v>
      </c>
      <c r="Q20" s="130">
        <f t="shared" si="7"/>
        <v>-1.23549196191838E-2</v>
      </c>
      <c r="R20" s="169">
        <f t="shared" si="8"/>
        <v>0.22023530271709155</v>
      </c>
      <c r="S20" s="48">
        <f t="shared" si="9"/>
        <v>0.23706508773612853</v>
      </c>
      <c r="T20" s="170">
        <f t="shared" si="10"/>
        <v>-1.682978501903698E-2</v>
      </c>
      <c r="U20" s="170">
        <f t="shared" si="11"/>
        <v>2.4476836180071602E-2</v>
      </c>
      <c r="V20" s="170">
        <f t="shared" si="12"/>
        <v>3.6545806420309745E-2</v>
      </c>
      <c r="W20" s="170">
        <f t="shared" si="13"/>
        <v>-1.2068970240238144E-2</v>
      </c>
      <c r="X20" s="221"/>
      <c r="Y20" s="221"/>
      <c r="Z20" s="221"/>
      <c r="AA20" s="221"/>
    </row>
    <row r="21" spans="1:27" ht="15.75" customHeight="1">
      <c r="A21" s="13" t="s">
        <v>228</v>
      </c>
      <c r="B21" s="147">
        <v>199.79782499999999</v>
      </c>
      <c r="C21" s="147">
        <v>258.53321699999998</v>
      </c>
      <c r="D21" s="137">
        <v>155.30000000000001</v>
      </c>
      <c r="E21" s="167">
        <v>175.347825</v>
      </c>
      <c r="F21" s="147">
        <v>224.64696800000002</v>
      </c>
      <c r="G21" s="159">
        <v>73.75</v>
      </c>
      <c r="H21" s="147">
        <f t="shared" si="0"/>
        <v>24.449999999999989</v>
      </c>
      <c r="I21" s="130">
        <f t="shared" si="1"/>
        <v>0.13943714442993516</v>
      </c>
      <c r="J21" s="130">
        <f t="shared" si="2"/>
        <v>0.10721068094011589</v>
      </c>
      <c r="K21" s="130">
        <f t="shared" si="3"/>
        <v>0.19813313559322032</v>
      </c>
      <c r="L21" s="130">
        <f t="shared" si="4"/>
        <v>-9.0922454653104431E-2</v>
      </c>
      <c r="M21" s="147">
        <v>260.24782499999998</v>
      </c>
      <c r="N21" s="168">
        <f t="shared" si="5"/>
        <v>-60.449999999999989</v>
      </c>
      <c r="O21" s="130">
        <f t="shared" si="6"/>
        <v>-0.23227859829376096</v>
      </c>
      <c r="P21" s="48">
        <v>5.1973994811544008E-2</v>
      </c>
      <c r="Q21" s="130">
        <f t="shared" si="7"/>
        <v>5.5236686128571882E-2</v>
      </c>
      <c r="R21" s="169">
        <f t="shared" si="8"/>
        <v>0.7728129766783508</v>
      </c>
      <c r="S21" s="48">
        <f t="shared" si="9"/>
        <v>0.78054837134503408</v>
      </c>
      <c r="T21" s="170">
        <f t="shared" si="10"/>
        <v>-7.7353946666832707E-3</v>
      </c>
      <c r="U21" s="170">
        <f t="shared" si="11"/>
        <v>1.0163505080237077E-2</v>
      </c>
      <c r="V21" s="170">
        <f t="shared" si="12"/>
        <v>8.764698876493263E-3</v>
      </c>
      <c r="W21" s="170">
        <f t="shared" si="13"/>
        <v>1.3988062037438142E-3</v>
      </c>
      <c r="X21" s="221"/>
      <c r="Y21" s="221"/>
      <c r="Z21" s="221"/>
      <c r="AA21" s="221"/>
    </row>
    <row r="22" spans="1:27" ht="13.5">
      <c r="A22" s="3" t="s">
        <v>33</v>
      </c>
      <c r="B22" s="147">
        <v>2103.3575159999996</v>
      </c>
      <c r="C22" s="147">
        <v>2672.6654670000003</v>
      </c>
      <c r="D22" s="137">
        <v>98.14</v>
      </c>
      <c r="E22" s="167">
        <v>2373.471622</v>
      </c>
      <c r="F22" s="147">
        <v>2867.6088579999996</v>
      </c>
      <c r="G22" s="159">
        <v>48.79</v>
      </c>
      <c r="H22" s="147">
        <f t="shared" si="0"/>
        <v>-270.11410600000045</v>
      </c>
      <c r="I22" s="130">
        <f t="shared" si="1"/>
        <v>-0.11380549213071667</v>
      </c>
      <c r="J22" s="130">
        <f t="shared" si="2"/>
        <v>1.7860178622376193</v>
      </c>
      <c r="K22" s="130">
        <f t="shared" si="3"/>
        <v>4.0538901789984285</v>
      </c>
      <c r="L22" s="130">
        <f t="shared" si="4"/>
        <v>-2.2678723167608092</v>
      </c>
      <c r="M22" s="147">
        <v>1936.3850959999997</v>
      </c>
      <c r="N22" s="168">
        <f t="shared" si="5"/>
        <v>166.97241999999983</v>
      </c>
      <c r="O22" s="130">
        <f t="shared" si="6"/>
        <v>8.6228932635825206E-2</v>
      </c>
      <c r="P22" s="48">
        <v>0.60336492766357874</v>
      </c>
      <c r="Q22" s="130">
        <f t="shared" si="7"/>
        <v>1.1826529345740404</v>
      </c>
      <c r="R22" s="169">
        <f t="shared" si="8"/>
        <v>0.78698869797609405</v>
      </c>
      <c r="S22" s="48">
        <f t="shared" si="9"/>
        <v>0.82768318119067563</v>
      </c>
      <c r="T22" s="170">
        <f t="shared" si="10"/>
        <v>-4.0694483214581578E-2</v>
      </c>
      <c r="U22" s="170">
        <f t="shared" si="11"/>
        <v>0.10699558315722825</v>
      </c>
      <c r="V22" s="170">
        <f t="shared" si="12"/>
        <v>0.11863713769322227</v>
      </c>
      <c r="W22" s="170">
        <f t="shared" si="13"/>
        <v>-1.1641554535994025E-2</v>
      </c>
      <c r="X22" s="221"/>
      <c r="Y22" s="221"/>
      <c r="Z22" s="221"/>
      <c r="AA22" s="221"/>
    </row>
    <row r="23" spans="1:27" ht="15" customHeight="1">
      <c r="A23" s="3" t="s">
        <v>229</v>
      </c>
      <c r="B23" s="147">
        <f>SUM(B4:B22)</f>
        <v>19658.358354</v>
      </c>
      <c r="C23" s="147">
        <v>59479.252793999978</v>
      </c>
      <c r="D23" s="137">
        <v>64549.03</v>
      </c>
      <c r="E23" s="147">
        <f>SUM(E4:E22)</f>
        <v>20006.143676</v>
      </c>
      <c r="F23" s="147">
        <v>64380.657222000002</v>
      </c>
      <c r="G23" s="159">
        <v>61004.34</v>
      </c>
      <c r="H23" s="147">
        <f t="shared" si="0"/>
        <v>-347.78532199999972</v>
      </c>
      <c r="I23" s="130">
        <f t="shared" si="1"/>
        <v>-1.7383926039540198E-2</v>
      </c>
      <c r="J23" s="130">
        <f t="shared" si="2"/>
        <v>2.5379103752604801E-2</v>
      </c>
      <c r="K23" s="130">
        <f t="shared" si="3"/>
        <v>2.7328852990896494E-2</v>
      </c>
      <c r="L23" s="130">
        <f t="shared" si="4"/>
        <v>-1.9497492382916926E-3</v>
      </c>
      <c r="M23" s="147">
        <f>SUM(M4:M22)</f>
        <v>33702.140798999993</v>
      </c>
      <c r="N23" s="168">
        <f t="shared" si="5"/>
        <v>-14043.782444999993</v>
      </c>
      <c r="O23" s="130">
        <f t="shared" si="6"/>
        <v>-0.41670297826946057</v>
      </c>
      <c r="P23" s="48">
        <v>4.4807821686993474E-2</v>
      </c>
      <c r="Q23" s="130">
        <f t="shared" si="7"/>
        <v>-1.9428717934388672E-2</v>
      </c>
      <c r="R23" s="169">
        <f t="shared" si="8"/>
        <v>0.33050782298971743</v>
      </c>
      <c r="S23" s="48">
        <f t="shared" si="9"/>
        <v>0.31074773913869813</v>
      </c>
      <c r="T23" s="308">
        <f t="shared" si="10"/>
        <v>1.9760083851019294E-2</v>
      </c>
      <c r="U23" s="170">
        <f t="shared" si="11"/>
        <v>1</v>
      </c>
      <c r="V23" s="170">
        <f t="shared" si="12"/>
        <v>1</v>
      </c>
      <c r="W23" s="170">
        <f t="shared" si="13"/>
        <v>0</v>
      </c>
      <c r="X23" s="221"/>
      <c r="Y23" s="221"/>
      <c r="Z23" s="221"/>
      <c r="AA23" s="221"/>
    </row>
    <row r="24" spans="1:27" ht="15" customHeight="1">
      <c r="A24" s="15" t="s">
        <v>67</v>
      </c>
      <c r="B24" s="147">
        <f>B12-B25-B26</f>
        <v>7336.2602389999993</v>
      </c>
      <c r="C24" s="147">
        <v>19290.644339000002</v>
      </c>
      <c r="D24" s="159">
        <v>20647.759999999998</v>
      </c>
      <c r="E24" s="147">
        <f>E12-E25-E26</f>
        <v>4566.7846759999993</v>
      </c>
      <c r="F24" s="147">
        <v>16738.057359000002</v>
      </c>
      <c r="G24" s="159">
        <v>20304.43</v>
      </c>
      <c r="H24" s="147">
        <f t="shared" si="0"/>
        <v>2769.475563</v>
      </c>
      <c r="I24" s="130">
        <f t="shared" si="1"/>
        <v>0.60643883158199507</v>
      </c>
      <c r="J24" s="130">
        <f t="shared" si="2"/>
        <v>2.9608781771808014E-2</v>
      </c>
      <c r="K24" s="130">
        <f t="shared" si="3"/>
        <v>1.8742973315018771E-2</v>
      </c>
      <c r="L24" s="130">
        <f t="shared" si="4"/>
        <v>1.0865808456789243E-2</v>
      </c>
      <c r="M24" s="147">
        <v>9259.7682180000011</v>
      </c>
      <c r="N24" s="168">
        <f t="shared" si="5"/>
        <v>-1923.5079790000018</v>
      </c>
      <c r="O24" s="130">
        <f t="shared" si="6"/>
        <v>-0.20772744346461147</v>
      </c>
      <c r="P24" s="48">
        <v>3.6398902085721094E-2</v>
      </c>
      <c r="Q24" s="130">
        <f t="shared" si="7"/>
        <v>-6.7901203139130797E-3</v>
      </c>
      <c r="R24" s="169">
        <f t="shared" si="8"/>
        <v>0.38030146168670176</v>
      </c>
      <c r="S24" s="48">
        <f t="shared" si="9"/>
        <v>0.27283839325263476</v>
      </c>
      <c r="T24" s="170">
        <f t="shared" si="10"/>
        <v>0.107463068434067</v>
      </c>
      <c r="U24" s="170">
        <f t="shared" si="11"/>
        <v>0.37318783730011962</v>
      </c>
      <c r="V24" s="170">
        <f t="shared" si="12"/>
        <v>0.22826911322637647</v>
      </c>
      <c r="W24" s="170">
        <f t="shared" si="13"/>
        <v>0.14491872407374315</v>
      </c>
      <c r="X24" s="221"/>
      <c r="Y24" s="221"/>
      <c r="Z24" s="221"/>
      <c r="AA24" s="221"/>
    </row>
    <row r="25" spans="1:27" ht="15" customHeight="1">
      <c r="A25" s="15" t="s">
        <v>230</v>
      </c>
      <c r="B25" s="147">
        <v>468.23196100000007</v>
      </c>
      <c r="C25" s="176">
        <v>2326.500892</v>
      </c>
      <c r="D25" s="137">
        <v>1708.56</v>
      </c>
      <c r="E25" s="150">
        <v>741.37869099999989</v>
      </c>
      <c r="F25" s="173">
        <v>2515.2274399999997</v>
      </c>
      <c r="G25" s="160">
        <v>1300.01</v>
      </c>
      <c r="H25" s="147">
        <f t="shared" si="0"/>
        <v>-273.14672999999982</v>
      </c>
      <c r="I25" s="130">
        <f t="shared" si="1"/>
        <v>-0.36843078080861624</v>
      </c>
      <c r="J25" s="130">
        <f t="shared" si="2"/>
        <v>2.2837553309999845E-2</v>
      </c>
      <c r="K25" s="130">
        <f t="shared" si="3"/>
        <v>4.7523909495567979E-2</v>
      </c>
      <c r="L25" s="130">
        <f t="shared" si="4"/>
        <v>-2.4686356185568133E-2</v>
      </c>
      <c r="M25" s="147">
        <v>599.07646899999997</v>
      </c>
      <c r="N25" s="168">
        <f t="shared" si="5"/>
        <v>-130.84450799999991</v>
      </c>
      <c r="O25" s="130">
        <f t="shared" si="6"/>
        <v>-0.21841036123219837</v>
      </c>
      <c r="P25" s="48">
        <v>3.0521757044199953E-2</v>
      </c>
      <c r="Q25" s="130">
        <f t="shared" si="7"/>
        <v>-7.6842037342001075E-3</v>
      </c>
      <c r="R25" s="169">
        <f t="shared" si="8"/>
        <v>0.20126016826818396</v>
      </c>
      <c r="S25" s="48">
        <f t="shared" si="9"/>
        <v>0.29475612392332995</v>
      </c>
      <c r="T25" s="170">
        <f t="shared" si="10"/>
        <v>-9.3495955655145985E-2</v>
      </c>
      <c r="U25" s="170">
        <f t="shared" si="11"/>
        <v>2.3818467064658337E-2</v>
      </c>
      <c r="V25" s="170">
        <f t="shared" si="12"/>
        <v>3.7057551070643423E-2</v>
      </c>
      <c r="W25" s="170">
        <f t="shared" si="13"/>
        <v>-1.3239084005985086E-2</v>
      </c>
      <c r="X25" s="221"/>
      <c r="Y25" s="221"/>
      <c r="Z25" s="221"/>
      <c r="AA25" s="221"/>
    </row>
    <row r="26" spans="1:27" ht="15" customHeight="1">
      <c r="A26" s="15" t="s">
        <v>231</v>
      </c>
      <c r="B26" s="147">
        <v>22.267666000000002</v>
      </c>
      <c r="C26" s="176">
        <v>108.12167700000001</v>
      </c>
      <c r="D26" s="137">
        <v>104.83</v>
      </c>
      <c r="E26" s="147">
        <v>69.398943000000003</v>
      </c>
      <c r="F26" s="173">
        <v>153.57932500000001</v>
      </c>
      <c r="G26" s="160">
        <v>167.91</v>
      </c>
      <c r="H26" s="147">
        <f t="shared" si="0"/>
        <v>-47.131276999999997</v>
      </c>
      <c r="I26" s="130">
        <f t="shared" si="1"/>
        <v>-0.6791353724220266</v>
      </c>
      <c r="J26" s="130">
        <f t="shared" si="2"/>
        <v>1.7701410219720819E-2</v>
      </c>
      <c r="K26" s="130">
        <f t="shared" si="3"/>
        <v>3.4442530224525043E-2</v>
      </c>
      <c r="L26" s="130">
        <f t="shared" si="4"/>
        <v>-1.6741120004804225E-2</v>
      </c>
      <c r="M26" s="147">
        <v>32.285489000000005</v>
      </c>
      <c r="N26" s="168">
        <f t="shared" si="5"/>
        <v>-10.017823000000003</v>
      </c>
      <c r="O26" s="130">
        <f t="shared" si="6"/>
        <v>-0.31028871825357829</v>
      </c>
      <c r="P26" s="48">
        <v>2.7471166985747718E-2</v>
      </c>
      <c r="Q26" s="130">
        <f t="shared" si="7"/>
        <v>-9.7697567660268991E-3</v>
      </c>
      <c r="R26" s="169">
        <f t="shared" si="8"/>
        <v>0.20595006124442558</v>
      </c>
      <c r="S26" s="48">
        <f t="shared" si="9"/>
        <v>0.45187685907592051</v>
      </c>
      <c r="T26" s="170">
        <f t="shared" si="10"/>
        <v>-0.24592679783149493</v>
      </c>
      <c r="U26" s="170">
        <f t="shared" si="11"/>
        <v>1.1327327337823747E-3</v>
      </c>
      <c r="V26" s="170">
        <f t="shared" si="12"/>
        <v>3.4688815657788743E-3</v>
      </c>
      <c r="W26" s="170">
        <f t="shared" si="13"/>
        <v>-2.3361488319964996E-3</v>
      </c>
      <c r="X26" s="221"/>
      <c r="Y26" s="221"/>
      <c r="Z26" s="221"/>
      <c r="AA26" s="221"/>
    </row>
    <row r="27" spans="1:27" ht="18" customHeight="1">
      <c r="A27" s="5" t="s">
        <v>232</v>
      </c>
      <c r="F27" s="221"/>
      <c r="I27" s="223"/>
      <c r="J27" s="223"/>
      <c r="K27" s="223"/>
      <c r="L27" s="223"/>
      <c r="M27" s="223"/>
      <c r="N27" s="223"/>
      <c r="O27" s="223"/>
      <c r="P27" s="223"/>
      <c r="Q27" s="223"/>
    </row>
    <row r="28" spans="1:27" ht="18.75" customHeight="1">
      <c r="H28" s="309"/>
      <c r="I28" s="226"/>
      <c r="J28" s="226"/>
      <c r="N28" s="223"/>
    </row>
    <row r="29" spans="1:27" s="224" customFormat="1" ht="13.5">
      <c r="E29" s="3" t="s">
        <v>1</v>
      </c>
      <c r="F29" s="1" t="s">
        <v>89</v>
      </c>
      <c r="G29" s="1" t="s">
        <v>90</v>
      </c>
      <c r="H29" s="310"/>
      <c r="I29" s="311"/>
      <c r="J29" s="312"/>
      <c r="N29" s="225"/>
    </row>
    <row r="30" spans="1:27" s="224" customFormat="1" ht="17.25" customHeight="1">
      <c r="E30" s="15" t="s">
        <v>67</v>
      </c>
      <c r="F30" s="147">
        <v>2769.475563</v>
      </c>
      <c r="G30" s="130">
        <v>0.60643883158199507</v>
      </c>
      <c r="H30" s="313"/>
      <c r="I30" s="311"/>
      <c r="J30" s="312"/>
    </row>
    <row r="31" spans="1:27" s="224" customFormat="1" ht="13.5">
      <c r="E31" s="316" t="s">
        <v>17</v>
      </c>
      <c r="F31" s="317">
        <v>241.32617600000015</v>
      </c>
      <c r="G31" s="318">
        <v>0.24959166093114571</v>
      </c>
      <c r="H31" s="310"/>
      <c r="I31" s="311"/>
      <c r="J31" s="312"/>
    </row>
    <row r="32" spans="1:27" s="224" customFormat="1" ht="13.5">
      <c r="E32" s="316" t="s">
        <v>20</v>
      </c>
      <c r="F32" s="317">
        <v>146.0183810000002</v>
      </c>
      <c r="G32" s="318">
        <v>0.29348890931765736</v>
      </c>
      <c r="H32" s="310"/>
      <c r="I32" s="311"/>
      <c r="J32" s="312"/>
    </row>
    <row r="33" spans="5:10" s="224" customFormat="1" ht="13.5">
      <c r="E33" s="3" t="s">
        <v>22</v>
      </c>
      <c r="F33" s="147">
        <v>101.33906300000001</v>
      </c>
      <c r="G33" s="130">
        <v>0.17957979962051174</v>
      </c>
      <c r="H33" s="314"/>
      <c r="I33" s="315"/>
      <c r="J33" s="312"/>
    </row>
    <row r="34" spans="5:10" s="224" customFormat="1" ht="13.5">
      <c r="E34" s="3" t="s">
        <v>9</v>
      </c>
      <c r="F34" s="147">
        <v>99.64363899999978</v>
      </c>
      <c r="G34" s="130">
        <v>0.15944902924738513</v>
      </c>
      <c r="H34" s="313"/>
      <c r="I34" s="311"/>
      <c r="J34" s="312"/>
    </row>
    <row r="35" spans="5:10" s="224" customFormat="1" ht="13.5">
      <c r="E35" s="3" t="s">
        <v>10</v>
      </c>
      <c r="F35" s="147">
        <v>91.766967999999963</v>
      </c>
      <c r="G35" s="130">
        <v>0.35234452463666854</v>
      </c>
      <c r="H35" s="313"/>
      <c r="I35" s="311"/>
      <c r="J35" s="312"/>
    </row>
    <row r="36" spans="5:10" s="224" customFormat="1" ht="28.5">
      <c r="E36" s="13" t="s">
        <v>228</v>
      </c>
      <c r="F36" s="147">
        <v>24.449999999999989</v>
      </c>
      <c r="G36" s="130">
        <v>0.13943714442993516</v>
      </c>
      <c r="H36" s="310"/>
      <c r="I36" s="311"/>
      <c r="J36" s="312"/>
    </row>
    <row r="37" spans="5:10" s="224" customFormat="1" ht="13.5">
      <c r="E37" s="316" t="s">
        <v>14</v>
      </c>
      <c r="F37" s="317">
        <v>2.7948860000000053</v>
      </c>
      <c r="G37" s="318">
        <v>4.3027051772075664E-2</v>
      </c>
      <c r="H37" s="310"/>
      <c r="I37" s="311"/>
      <c r="J37" s="312"/>
    </row>
    <row r="38" spans="5:10" s="224" customFormat="1" ht="12" customHeight="1">
      <c r="E38" s="15" t="s">
        <v>135</v>
      </c>
      <c r="F38" s="147">
        <v>-47.131276999999997</v>
      </c>
      <c r="G38" s="130">
        <v>-0.6791353724220266</v>
      </c>
      <c r="H38" s="313"/>
      <c r="I38" s="311"/>
      <c r="J38" s="312"/>
    </row>
    <row r="39" spans="5:10" s="224" customFormat="1" ht="12" customHeight="1">
      <c r="E39" s="316" t="s">
        <v>11</v>
      </c>
      <c r="F39" s="317">
        <v>-48.946436999999946</v>
      </c>
      <c r="G39" s="318">
        <v>-6.2986063008357407E-2</v>
      </c>
      <c r="H39" s="310"/>
      <c r="I39" s="311"/>
      <c r="J39" s="312"/>
    </row>
    <row r="40" spans="5:10" s="224" customFormat="1" ht="12" customHeight="1">
      <c r="E40" s="316" t="s">
        <v>19</v>
      </c>
      <c r="F40" s="317">
        <v>-55.680435999999972</v>
      </c>
      <c r="G40" s="318">
        <v>-0.30977196266573859</v>
      </c>
      <c r="H40" s="313"/>
      <c r="I40" s="315"/>
      <c r="J40" s="312"/>
    </row>
    <row r="41" spans="5:10" s="224" customFormat="1" ht="12" customHeight="1">
      <c r="E41" s="316" t="s">
        <v>15</v>
      </c>
      <c r="F41" s="317">
        <v>-63.651634999999942</v>
      </c>
      <c r="G41" s="318">
        <v>-4.5511493550944193E-2</v>
      </c>
      <c r="H41" s="310"/>
      <c r="I41" s="311"/>
      <c r="J41" s="312"/>
    </row>
    <row r="42" spans="5:10" s="224" customFormat="1" ht="12" customHeight="1">
      <c r="E42" s="3" t="s">
        <v>23</v>
      </c>
      <c r="F42" s="147">
        <v>-74.905945000000088</v>
      </c>
      <c r="G42" s="130">
        <v>-0.11935840962739352</v>
      </c>
      <c r="H42" s="313"/>
      <c r="I42" s="311"/>
      <c r="J42" s="312"/>
    </row>
    <row r="43" spans="5:10" s="224" customFormat="1" ht="12" customHeight="1">
      <c r="E43" s="316" t="s">
        <v>13</v>
      </c>
      <c r="F43" s="317">
        <v>-170.61644299999989</v>
      </c>
      <c r="G43" s="318">
        <v>-0.23028682739983919</v>
      </c>
      <c r="H43" s="313"/>
      <c r="I43" s="311"/>
      <c r="J43" s="312"/>
    </row>
    <row r="44" spans="5:10" s="224" customFormat="1" ht="13.5">
      <c r="E44" s="316" t="s">
        <v>18</v>
      </c>
      <c r="F44" s="317">
        <v>-201.4428979999999</v>
      </c>
      <c r="G44" s="318">
        <v>-0.22976523635579826</v>
      </c>
      <c r="H44" s="313"/>
      <c r="I44" s="311"/>
      <c r="J44" s="312"/>
    </row>
    <row r="45" spans="5:10" s="224" customFormat="1" ht="13.5">
      <c r="E45" s="3" t="s">
        <v>24</v>
      </c>
      <c r="F45" s="147">
        <v>-249.96623700000004</v>
      </c>
      <c r="G45" s="130">
        <v>-0.34188529338706419</v>
      </c>
      <c r="H45" s="313"/>
      <c r="I45" s="311"/>
      <c r="J45" s="312"/>
    </row>
    <row r="46" spans="5:10" s="224" customFormat="1" ht="13.5">
      <c r="E46" s="3" t="s">
        <v>33</v>
      </c>
      <c r="F46" s="147">
        <v>-270.11410600000045</v>
      </c>
      <c r="G46" s="130">
        <v>-0.11380549213071667</v>
      </c>
      <c r="H46" s="310"/>
      <c r="I46" s="311"/>
      <c r="J46" s="312"/>
    </row>
    <row r="47" spans="5:10" ht="13.5">
      <c r="E47" s="15" t="s">
        <v>156</v>
      </c>
      <c r="F47" s="147">
        <v>-273.14672999999982</v>
      </c>
      <c r="G47" s="130">
        <v>-0.36843078080861624</v>
      </c>
      <c r="H47" s="314"/>
      <c r="I47" s="311"/>
      <c r="J47" s="226"/>
    </row>
    <row r="48" spans="5:10" ht="13.5">
      <c r="E48" s="316" t="s">
        <v>12</v>
      </c>
      <c r="F48" s="317">
        <v>-298.88043100000004</v>
      </c>
      <c r="G48" s="318">
        <v>-0.42946677938218325</v>
      </c>
      <c r="H48" s="314"/>
      <c r="I48" s="311"/>
      <c r="J48" s="226"/>
    </row>
    <row r="49" spans="5:10" ht="13.5">
      <c r="E49" s="3" t="s">
        <v>141</v>
      </c>
      <c r="F49" s="147">
        <v>-347.78532199999972</v>
      </c>
      <c r="G49" s="130">
        <v>-1.7383926039540198E-2</v>
      </c>
      <c r="H49" s="314"/>
      <c r="I49" s="311"/>
      <c r="J49" s="226"/>
    </row>
    <row r="50" spans="5:10" ht="13.5">
      <c r="E50" s="316" t="s">
        <v>21</v>
      </c>
      <c r="F50" s="317">
        <v>-975.46711600000003</v>
      </c>
      <c r="G50" s="318">
        <v>-0.56083352792938845</v>
      </c>
      <c r="H50" s="309"/>
      <c r="I50" s="226"/>
      <c r="J50" s="226"/>
    </row>
    <row r="51" spans="5:10" ht="13.5">
      <c r="E51" s="3" t="s">
        <v>32</v>
      </c>
      <c r="F51" s="147">
        <v>-1094.6503070000001</v>
      </c>
      <c r="G51" s="130">
        <v>-0.82076254747899879</v>
      </c>
    </row>
  </sheetData>
  <mergeCells count="3">
    <mergeCell ref="A1:W1"/>
    <mergeCell ref="A2:C2"/>
    <mergeCell ref="M2:Q2"/>
  </mergeCells>
  <phoneticPr fontId="22" type="noConversion"/>
  <pageMargins left="0.69861111111111107" right="0.69861111111111107" top="0.75" bottom="0.75" header="0.3" footer="0.3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L4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R9" sqref="R9"/>
    </sheetView>
  </sheetViews>
  <sheetFormatPr defaultRowHeight="10.5"/>
  <cols>
    <col min="1" max="1" width="12.42578125" style="220" customWidth="1"/>
    <col min="2" max="2" width="5.85546875" style="220" customWidth="1"/>
    <col min="3" max="4" width="6.7109375" style="220" customWidth="1"/>
    <col min="5" max="5" width="7" style="220" customWidth="1"/>
    <col min="6" max="6" width="5.7109375" style="220" customWidth="1"/>
    <col min="7" max="7" width="7.28515625" style="220" customWidth="1"/>
    <col min="8" max="8" width="6.28515625" style="220" customWidth="1"/>
    <col min="9" max="10" width="7.42578125" style="220" customWidth="1"/>
    <col min="11" max="11" width="8.7109375" style="220" customWidth="1"/>
    <col min="12" max="12" width="7.42578125" style="220" customWidth="1"/>
    <col min="13" max="13" width="7.42578125" style="222" customWidth="1"/>
    <col min="14" max="14" width="6.28515625" style="220" customWidth="1"/>
    <col min="15" max="17" width="8" style="220" customWidth="1"/>
    <col min="18" max="18" width="7" style="220" customWidth="1"/>
    <col min="19" max="19" width="8.28515625" style="220" customWidth="1"/>
    <col min="20" max="20" width="7.5703125" style="220" customWidth="1"/>
    <col min="21" max="21" width="7.140625" style="220" customWidth="1"/>
    <col min="22" max="22" width="8" style="220" customWidth="1"/>
    <col min="23" max="23" width="6.5703125" style="220" customWidth="1"/>
    <col min="24" max="24" width="7.85546875" style="220" customWidth="1"/>
    <col min="25" max="25" width="8.85546875" style="220" customWidth="1"/>
    <col min="26" max="26" width="6.85546875" style="220" customWidth="1"/>
    <col min="27" max="28" width="7.28515625" style="220" customWidth="1"/>
    <col min="29" max="29" width="8.42578125" style="220" customWidth="1"/>
    <col min="30" max="30" width="8.5703125" style="220" customWidth="1"/>
    <col min="31" max="31" width="7.28515625" style="220" customWidth="1"/>
    <col min="32" max="32" width="8.85546875" style="220" customWidth="1"/>
    <col min="33" max="33" width="9.42578125" style="220" customWidth="1"/>
    <col min="34" max="34" width="6.85546875" style="220" customWidth="1"/>
    <col min="35" max="16384" width="9.140625" style="220"/>
  </cols>
  <sheetData>
    <row r="1" spans="1:38" ht="20.25" customHeight="1">
      <c r="A1" s="344" t="s">
        <v>75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29"/>
      <c r="AB1" s="29"/>
      <c r="AC1" s="29"/>
      <c r="AD1" s="29"/>
      <c r="AE1" s="29"/>
      <c r="AF1" s="29"/>
      <c r="AG1" s="29"/>
      <c r="AH1" s="29"/>
    </row>
    <row r="2" spans="1:38" ht="15" customHeight="1">
      <c r="A2" s="353" t="s">
        <v>0</v>
      </c>
      <c r="B2" s="353"/>
      <c r="M2" s="354" t="s">
        <v>255</v>
      </c>
      <c r="N2" s="354"/>
      <c r="O2" s="354"/>
      <c r="P2" s="354"/>
      <c r="Q2" s="354"/>
      <c r="AH2" s="226"/>
    </row>
    <row r="3" spans="1:38" ht="42.75" customHeight="1">
      <c r="A3" s="3"/>
      <c r="B3" s="3" t="s">
        <v>34</v>
      </c>
      <c r="C3" s="1" t="s">
        <v>35</v>
      </c>
      <c r="D3" s="1" t="s">
        <v>27</v>
      </c>
      <c r="E3" s="3" t="s">
        <v>36</v>
      </c>
      <c r="F3" s="2" t="s">
        <v>37</v>
      </c>
      <c r="G3" s="1" t="s">
        <v>29</v>
      </c>
      <c r="H3" s="1" t="s">
        <v>52</v>
      </c>
      <c r="I3" s="1" t="s">
        <v>53</v>
      </c>
      <c r="J3" s="3" t="s">
        <v>41</v>
      </c>
      <c r="K3" s="3" t="s">
        <v>42</v>
      </c>
      <c r="L3" s="3" t="s">
        <v>98</v>
      </c>
      <c r="M3" s="1" t="s">
        <v>58</v>
      </c>
      <c r="N3" s="1" t="s">
        <v>56</v>
      </c>
      <c r="O3" s="1" t="s">
        <v>57</v>
      </c>
      <c r="P3" s="1" t="s">
        <v>100</v>
      </c>
      <c r="Q3" s="1" t="s">
        <v>99</v>
      </c>
      <c r="R3" s="3" t="s">
        <v>39</v>
      </c>
      <c r="S3" s="3" t="s">
        <v>40</v>
      </c>
      <c r="T3" s="3" t="s">
        <v>31</v>
      </c>
      <c r="U3" s="1" t="s">
        <v>49</v>
      </c>
      <c r="V3" s="1" t="s">
        <v>50</v>
      </c>
      <c r="W3" s="1" t="s">
        <v>51</v>
      </c>
      <c r="X3" s="3" t="s">
        <v>47</v>
      </c>
      <c r="Y3" s="3" t="s">
        <v>38</v>
      </c>
      <c r="Z3" s="3" t="s">
        <v>31</v>
      </c>
    </row>
    <row r="4" spans="1:38" ht="13.5" customHeight="1">
      <c r="A4" s="3" t="s">
        <v>32</v>
      </c>
      <c r="B4" s="171">
        <v>0</v>
      </c>
      <c r="C4" s="161">
        <v>0</v>
      </c>
      <c r="D4" s="137">
        <v>-804.24</v>
      </c>
      <c r="E4" s="160">
        <v>0</v>
      </c>
      <c r="F4" s="160">
        <v>0</v>
      </c>
      <c r="G4" s="159">
        <v>-97.97</v>
      </c>
      <c r="H4" s="172">
        <f>B4-E4</f>
        <v>0</v>
      </c>
      <c r="I4" s="24">
        <v>0</v>
      </c>
      <c r="J4" s="24">
        <f>B4/D4*(1/12)</f>
        <v>0</v>
      </c>
      <c r="K4" s="24">
        <f>E4/G4*(1/12)</f>
        <v>0</v>
      </c>
      <c r="L4" s="24">
        <f>J4-K4</f>
        <v>0</v>
      </c>
      <c r="M4" s="151">
        <v>0</v>
      </c>
      <c r="N4" s="91">
        <f>B4-M4</f>
        <v>0</v>
      </c>
      <c r="O4" s="24">
        <v>0</v>
      </c>
      <c r="P4" s="24">
        <v>0</v>
      </c>
      <c r="Q4" s="24">
        <f>J4-P4</f>
        <v>0</v>
      </c>
      <c r="R4" s="24">
        <v>0</v>
      </c>
      <c r="S4" s="48">
        <v>0</v>
      </c>
      <c r="T4" s="24">
        <f>R4-S4</f>
        <v>0</v>
      </c>
      <c r="U4" s="165">
        <f t="shared" ref="U4:U26" si="0">C4/$C$23</f>
        <v>0</v>
      </c>
      <c r="V4" s="165">
        <f t="shared" ref="V4:V26" si="1">F4/$F$23</f>
        <v>0</v>
      </c>
      <c r="W4" s="165">
        <f>U4-V4</f>
        <v>0</v>
      </c>
      <c r="X4" s="24">
        <f>B4/$B$23</f>
        <v>0</v>
      </c>
      <c r="Y4" s="24">
        <f>E4/$E$23</f>
        <v>0</v>
      </c>
      <c r="Z4" s="24">
        <f t="shared" ref="Z4:Z26" si="2">X4-Y4</f>
        <v>0</v>
      </c>
      <c r="AI4" s="221"/>
      <c r="AJ4" s="221"/>
      <c r="AK4" s="221"/>
      <c r="AL4" s="221"/>
    </row>
    <row r="5" spans="1:38" ht="13.5" customHeight="1">
      <c r="A5" s="3" t="s">
        <v>9</v>
      </c>
      <c r="B5" s="159">
        <v>685.84222399999999</v>
      </c>
      <c r="C5" s="161">
        <v>2246.3721920000003</v>
      </c>
      <c r="D5" s="137">
        <v>2991.71</v>
      </c>
      <c r="E5" s="160">
        <v>593.32391400000006</v>
      </c>
      <c r="F5" s="160">
        <v>2358.3974350000003</v>
      </c>
      <c r="G5" s="159">
        <v>2676.55</v>
      </c>
      <c r="H5" s="172">
        <f t="shared" ref="H5:H26" si="3">B5-E5</f>
        <v>92.518309999999929</v>
      </c>
      <c r="I5" s="24">
        <f t="shared" ref="I5:I26" si="4">B5/E5-1</f>
        <v>0.15593221142271352</v>
      </c>
      <c r="J5" s="24">
        <f t="shared" ref="J5:J26" si="5">B5/D5*(1/12)</f>
        <v>1.9103963508049465E-2</v>
      </c>
      <c r="K5" s="24">
        <f t="shared" ref="K5:K26" si="6">E5/G5*(1/12)</f>
        <v>1.8472907100558555E-2</v>
      </c>
      <c r="L5" s="24">
        <f t="shared" ref="L5:L26" si="7">J5-K5</f>
        <v>6.3105640749091044E-4</v>
      </c>
      <c r="M5" s="147">
        <v>1246.42353</v>
      </c>
      <c r="N5" s="91">
        <f t="shared" ref="N5:N26" si="8">B5-M5</f>
        <v>-560.58130600000004</v>
      </c>
      <c r="O5" s="24">
        <f t="shared" ref="O5:O26" si="9">B5/M5-1</f>
        <v>-0.44975186403934464</v>
      </c>
      <c r="P5" s="24">
        <v>3.7872907860637378E-2</v>
      </c>
      <c r="Q5" s="24">
        <f t="shared" ref="Q5:Q26" si="10">J5-P5</f>
        <v>-1.8768944352587913E-2</v>
      </c>
      <c r="R5" s="24">
        <f t="shared" ref="R5:R26" si="11">B5/C5</f>
        <v>0.30531103725486286</v>
      </c>
      <c r="S5" s="48">
        <f t="shared" ref="S5:S26" si="12">E5/F5</f>
        <v>0.25157927378766842</v>
      </c>
      <c r="T5" s="24">
        <f t="shared" ref="T5:T26" si="13">R5-S5</f>
        <v>5.3731763467194438E-2</v>
      </c>
      <c r="U5" s="165">
        <f t="shared" si="0"/>
        <v>4.8955552661707945E-2</v>
      </c>
      <c r="V5" s="165">
        <f t="shared" si="1"/>
        <v>4.3244589032029442E-2</v>
      </c>
      <c r="W5" s="165">
        <f t="shared" ref="W5:W26" si="14">U5-V5</f>
        <v>5.7109636296785032E-3</v>
      </c>
      <c r="X5" s="24">
        <f t="shared" ref="X5:X26" si="15">B5/$B$23</f>
        <v>5.2522014171422854E-2</v>
      </c>
      <c r="Y5" s="24">
        <f t="shared" ref="Y5:Y26" si="16">E5/$E$23</f>
        <v>3.9443464796670928E-2</v>
      </c>
      <c r="Z5" s="24">
        <f t="shared" si="2"/>
        <v>1.3078549374751926E-2</v>
      </c>
      <c r="AI5" s="227"/>
      <c r="AJ5" s="221"/>
      <c r="AK5" s="221"/>
      <c r="AL5" s="221"/>
    </row>
    <row r="6" spans="1:38" ht="13.5" customHeight="1">
      <c r="A6" s="3" t="s">
        <v>10</v>
      </c>
      <c r="B6" s="159">
        <v>197.67519799999999</v>
      </c>
      <c r="C6" s="161">
        <v>1415.5959319999999</v>
      </c>
      <c r="D6" s="137">
        <v>2962.19</v>
      </c>
      <c r="E6" s="160">
        <v>232.51147900000001</v>
      </c>
      <c r="F6" s="160">
        <v>2047.5846370000002</v>
      </c>
      <c r="G6" s="159">
        <v>2702.19</v>
      </c>
      <c r="H6" s="172">
        <f t="shared" si="3"/>
        <v>-34.836281000000014</v>
      </c>
      <c r="I6" s="24">
        <f t="shared" si="4"/>
        <v>-0.14982606944752186</v>
      </c>
      <c r="J6" s="24">
        <f t="shared" si="5"/>
        <v>5.5610656867610339E-3</v>
      </c>
      <c r="K6" s="24">
        <f t="shared" si="6"/>
        <v>7.1704641728869293E-3</v>
      </c>
      <c r="L6" s="24">
        <f t="shared" si="7"/>
        <v>-1.6093984861258953E-3</v>
      </c>
      <c r="M6" s="147">
        <v>438.37685499999998</v>
      </c>
      <c r="N6" s="91">
        <f t="shared" si="8"/>
        <v>-240.70165699999998</v>
      </c>
      <c r="O6" s="24">
        <f t="shared" si="9"/>
        <v>-0.54907473844621657</v>
      </c>
      <c r="P6" s="24">
        <v>1.3303073767071636E-2</v>
      </c>
      <c r="Q6" s="24">
        <f t="shared" si="10"/>
        <v>-7.7420080803106018E-3</v>
      </c>
      <c r="R6" s="24">
        <f t="shared" si="11"/>
        <v>0.13964097630650721</v>
      </c>
      <c r="S6" s="48">
        <f t="shared" si="12"/>
        <v>0.11355402594769516</v>
      </c>
      <c r="T6" s="24">
        <f t="shared" si="13"/>
        <v>2.6086950358812047E-2</v>
      </c>
      <c r="U6" s="165">
        <f t="shared" si="0"/>
        <v>3.0850311201112625E-2</v>
      </c>
      <c r="V6" s="165">
        <f t="shared" si="1"/>
        <v>3.7545391977311993E-2</v>
      </c>
      <c r="W6" s="165">
        <f t="shared" si="14"/>
        <v>-6.6950807761993678E-3</v>
      </c>
      <c r="X6" s="24">
        <f t="shared" si="15"/>
        <v>1.5138029108418993E-2</v>
      </c>
      <c r="Y6" s="24">
        <f t="shared" si="16"/>
        <v>1.54570852789837E-2</v>
      </c>
      <c r="Z6" s="24">
        <f t="shared" si="2"/>
        <v>-3.1905617056470631E-4</v>
      </c>
      <c r="AI6" s="227"/>
      <c r="AJ6" s="221"/>
      <c r="AK6" s="221"/>
      <c r="AL6" s="221"/>
    </row>
    <row r="7" spans="1:38" ht="13.5" customHeight="1">
      <c r="A7" s="3" t="s">
        <v>11</v>
      </c>
      <c r="B7" s="159">
        <v>609.35648700000002</v>
      </c>
      <c r="C7" s="161">
        <v>1880.460055</v>
      </c>
      <c r="D7" s="137">
        <v>2812.75</v>
      </c>
      <c r="E7" s="160">
        <v>777.09948299999996</v>
      </c>
      <c r="F7" s="160">
        <v>2742.7329890000001</v>
      </c>
      <c r="G7" s="159">
        <v>2491.1999999999998</v>
      </c>
      <c r="H7" s="172">
        <f t="shared" si="3"/>
        <v>-167.74299599999995</v>
      </c>
      <c r="I7" s="24">
        <f t="shared" si="4"/>
        <v>-0.2158578144363531</v>
      </c>
      <c r="J7" s="24">
        <f t="shared" si="5"/>
        <v>1.8053402275353302E-2</v>
      </c>
      <c r="K7" s="24">
        <f t="shared" si="6"/>
        <v>2.5994817858863196E-2</v>
      </c>
      <c r="L7" s="24">
        <f t="shared" si="7"/>
        <v>-7.9414155835098935E-3</v>
      </c>
      <c r="M7" s="147">
        <v>1289.2511719999998</v>
      </c>
      <c r="N7" s="91">
        <f t="shared" si="8"/>
        <v>-679.89468499999975</v>
      </c>
      <c r="O7" s="24">
        <f t="shared" si="9"/>
        <v>-0.52735626677405878</v>
      </c>
      <c r="P7" s="24">
        <v>4.2766339330732685E-2</v>
      </c>
      <c r="Q7" s="24">
        <f t="shared" si="10"/>
        <v>-2.4712937055379382E-2</v>
      </c>
      <c r="R7" s="24">
        <f t="shared" si="11"/>
        <v>0.32404649350554804</v>
      </c>
      <c r="S7" s="48">
        <f t="shared" si="12"/>
        <v>0.28333034462947493</v>
      </c>
      <c r="T7" s="24">
        <f t="shared" si="13"/>
        <v>4.0716148876073111E-2</v>
      </c>
      <c r="U7" s="165">
        <f t="shared" si="0"/>
        <v>4.0981170252480895E-2</v>
      </c>
      <c r="V7" s="165">
        <f t="shared" si="1"/>
        <v>5.0291930941611933E-2</v>
      </c>
      <c r="W7" s="165">
        <f t="shared" si="14"/>
        <v>-9.3107606891310382E-3</v>
      </c>
      <c r="X7" s="24">
        <f t="shared" si="15"/>
        <v>4.6664712270124753E-2</v>
      </c>
      <c r="Y7" s="24">
        <f t="shared" si="16"/>
        <v>5.1660645016950509E-2</v>
      </c>
      <c r="Z7" s="24">
        <f t="shared" si="2"/>
        <v>-4.9959327468257556E-3</v>
      </c>
      <c r="AI7" s="227"/>
      <c r="AJ7" s="221"/>
      <c r="AK7" s="221"/>
      <c r="AL7" s="221"/>
    </row>
    <row r="8" spans="1:38" ht="13.5" customHeight="1">
      <c r="A8" s="3" t="s">
        <v>12</v>
      </c>
      <c r="B8" s="159">
        <v>341.60475299999996</v>
      </c>
      <c r="C8" s="161">
        <v>1690.890762</v>
      </c>
      <c r="D8" s="137">
        <v>3064.71</v>
      </c>
      <c r="E8" s="160">
        <v>639.42186000000004</v>
      </c>
      <c r="F8" s="160">
        <v>2174.1378610000002</v>
      </c>
      <c r="G8" s="159">
        <v>2797.94</v>
      </c>
      <c r="H8" s="172">
        <f t="shared" si="3"/>
        <v>-297.81710700000008</v>
      </c>
      <c r="I8" s="24">
        <f t="shared" si="4"/>
        <v>-0.46575997104634503</v>
      </c>
      <c r="J8" s="24">
        <f t="shared" si="5"/>
        <v>9.2886644250190047E-3</v>
      </c>
      <c r="K8" s="24">
        <f t="shared" si="6"/>
        <v>1.9044423754619469E-2</v>
      </c>
      <c r="L8" s="24">
        <f t="shared" si="7"/>
        <v>-9.7557593296004642E-3</v>
      </c>
      <c r="M8" s="147">
        <v>857.13437599999997</v>
      </c>
      <c r="N8" s="91">
        <f t="shared" si="8"/>
        <v>-515.52962300000002</v>
      </c>
      <c r="O8" s="24">
        <f t="shared" si="9"/>
        <v>-0.60145717805162446</v>
      </c>
      <c r="P8" s="24">
        <v>2.4865657323731721E-2</v>
      </c>
      <c r="Q8" s="24">
        <f t="shared" si="10"/>
        <v>-1.5576992898712717E-2</v>
      </c>
      <c r="R8" s="24">
        <f t="shared" si="11"/>
        <v>0.20202650619247983</v>
      </c>
      <c r="S8" s="48">
        <f t="shared" si="12"/>
        <v>0.29410364056026161</v>
      </c>
      <c r="T8" s="24">
        <f t="shared" si="13"/>
        <v>-9.2077134367781782E-2</v>
      </c>
      <c r="U8" s="165">
        <f t="shared" si="0"/>
        <v>3.6849855976264889E-2</v>
      </c>
      <c r="V8" s="165">
        <f t="shared" si="1"/>
        <v>3.98659262864745E-2</v>
      </c>
      <c r="W8" s="165">
        <f t="shared" si="14"/>
        <v>-3.0160703102096106E-3</v>
      </c>
      <c r="X8" s="24">
        <f t="shared" si="15"/>
        <v>2.6160199897653724E-2</v>
      </c>
      <c r="Y8" s="24">
        <f t="shared" si="16"/>
        <v>4.2508001160950749E-2</v>
      </c>
      <c r="Z8" s="24">
        <f t="shared" si="2"/>
        <v>-1.6347801263297025E-2</v>
      </c>
      <c r="AI8" s="227"/>
      <c r="AJ8" s="221"/>
      <c r="AK8" s="221"/>
      <c r="AL8" s="221"/>
    </row>
    <row r="9" spans="1:38" ht="13.5" customHeight="1">
      <c r="A9" s="3" t="s">
        <v>13</v>
      </c>
      <c r="B9" s="159">
        <v>468.72454699999997</v>
      </c>
      <c r="C9" s="161">
        <v>1314.1945679999999</v>
      </c>
      <c r="D9" s="137">
        <v>2274.2199999999998</v>
      </c>
      <c r="E9" s="160">
        <v>701.92237999999998</v>
      </c>
      <c r="F9" s="160">
        <v>1958.1597710000001</v>
      </c>
      <c r="G9" s="159">
        <v>2088.17</v>
      </c>
      <c r="H9" s="172">
        <f t="shared" si="3"/>
        <v>-233.197833</v>
      </c>
      <c r="I9" s="24">
        <f t="shared" si="4"/>
        <v>-0.33222737961425308</v>
      </c>
      <c r="J9" s="24">
        <f t="shared" si="5"/>
        <v>1.7175285995491493E-2</v>
      </c>
      <c r="K9" s="24">
        <f t="shared" si="6"/>
        <v>2.801186285918611E-2</v>
      </c>
      <c r="L9" s="24">
        <f t="shared" si="7"/>
        <v>-1.0836576863694616E-2</v>
      </c>
      <c r="M9" s="147">
        <v>874.47483399999999</v>
      </c>
      <c r="N9" s="91">
        <f t="shared" si="8"/>
        <v>-405.75028700000001</v>
      </c>
      <c r="O9" s="24">
        <f t="shared" si="9"/>
        <v>-0.46399309759896423</v>
      </c>
      <c r="P9" s="24">
        <v>3.5057592482345419E-2</v>
      </c>
      <c r="Q9" s="24">
        <f t="shared" si="10"/>
        <v>-1.7882306486853926E-2</v>
      </c>
      <c r="R9" s="24">
        <f t="shared" si="11"/>
        <v>0.35666297701513555</v>
      </c>
      <c r="S9" s="48">
        <f t="shared" si="12"/>
        <v>0.35846021882143952</v>
      </c>
      <c r="T9" s="24">
        <f t="shared" si="13"/>
        <v>-1.797241806303973E-3</v>
      </c>
      <c r="U9" s="165">
        <f t="shared" si="0"/>
        <v>2.8640454867887941E-2</v>
      </c>
      <c r="V9" s="165">
        <f t="shared" si="1"/>
        <v>3.5905659198593842E-2</v>
      </c>
      <c r="W9" s="165">
        <f t="shared" si="14"/>
        <v>-7.265204330705901E-3</v>
      </c>
      <c r="X9" s="24">
        <f t="shared" si="15"/>
        <v>3.5895073879306329E-2</v>
      </c>
      <c r="Y9" s="24">
        <f t="shared" si="16"/>
        <v>4.6662961044117747E-2</v>
      </c>
      <c r="Z9" s="24">
        <f t="shared" si="2"/>
        <v>-1.0767887164811418E-2</v>
      </c>
      <c r="AI9" s="227"/>
      <c r="AJ9" s="221"/>
      <c r="AK9" s="221"/>
      <c r="AL9" s="221"/>
    </row>
    <row r="10" spans="1:38" ht="13.5" customHeight="1">
      <c r="A10" s="3" t="s">
        <v>14</v>
      </c>
      <c r="B10" s="159">
        <v>56.84609600000001</v>
      </c>
      <c r="C10" s="161">
        <v>458.51901100000003</v>
      </c>
      <c r="D10" s="137">
        <v>693.94</v>
      </c>
      <c r="E10" s="160">
        <v>64.956484000000003</v>
      </c>
      <c r="F10" s="160">
        <v>424.93510700000002</v>
      </c>
      <c r="G10" s="159">
        <v>620.5</v>
      </c>
      <c r="H10" s="172">
        <f t="shared" si="3"/>
        <v>-8.1103879999999933</v>
      </c>
      <c r="I10" s="24">
        <f t="shared" si="4"/>
        <v>-0.12485879007860079</v>
      </c>
      <c r="J10" s="24">
        <f t="shared" si="5"/>
        <v>6.8264902825412388E-3</v>
      </c>
      <c r="K10" s="24">
        <f t="shared" si="6"/>
        <v>8.7236749932849862E-3</v>
      </c>
      <c r="L10" s="24">
        <f t="shared" si="7"/>
        <v>-1.8971847107437474E-3</v>
      </c>
      <c r="M10" s="147">
        <v>108.56836499999999</v>
      </c>
      <c r="N10" s="91">
        <f t="shared" si="8"/>
        <v>-51.722268999999976</v>
      </c>
      <c r="O10" s="24">
        <f t="shared" si="9"/>
        <v>-0.47640276244373747</v>
      </c>
      <c r="P10" s="24">
        <v>1.4011316208563588E-2</v>
      </c>
      <c r="Q10" s="24">
        <f t="shared" si="10"/>
        <v>-7.1848259260223488E-3</v>
      </c>
      <c r="R10" s="24">
        <f t="shared" si="11"/>
        <v>0.12397762063566871</v>
      </c>
      <c r="S10" s="48">
        <f t="shared" si="12"/>
        <v>0.15286212631050039</v>
      </c>
      <c r="T10" s="24">
        <f t="shared" si="13"/>
        <v>-2.8884505674831681E-2</v>
      </c>
      <c r="U10" s="165">
        <f t="shared" si="0"/>
        <v>9.9925789988610861E-3</v>
      </c>
      <c r="V10" s="165">
        <f t="shared" si="1"/>
        <v>7.7917927635027528E-3</v>
      </c>
      <c r="W10" s="165">
        <f t="shared" si="14"/>
        <v>2.2007862353583332E-3</v>
      </c>
      <c r="X10" s="24">
        <f t="shared" si="15"/>
        <v>4.3532919893571097E-3</v>
      </c>
      <c r="Y10" s="24">
        <f t="shared" si="16"/>
        <v>4.3182294350763654E-3</v>
      </c>
      <c r="Z10" s="24">
        <f t="shared" si="2"/>
        <v>3.5062554280744333E-5</v>
      </c>
      <c r="AI10" s="227"/>
      <c r="AJ10" s="221"/>
      <c r="AK10" s="221"/>
      <c r="AL10" s="221"/>
    </row>
    <row r="11" spans="1:38" ht="13.5" customHeight="1">
      <c r="A11" s="3" t="s">
        <v>15</v>
      </c>
      <c r="B11" s="159">
        <v>1131.4324219999999</v>
      </c>
      <c r="C11" s="161">
        <v>2507.6390879999999</v>
      </c>
      <c r="D11" s="137">
        <v>4361.38</v>
      </c>
      <c r="E11" s="160">
        <v>1319.490775</v>
      </c>
      <c r="F11" s="160">
        <v>4162.4403119999997</v>
      </c>
      <c r="G11" s="159">
        <v>4114.91</v>
      </c>
      <c r="H11" s="172">
        <f t="shared" si="3"/>
        <v>-188.05835300000012</v>
      </c>
      <c r="I11" s="24">
        <f t="shared" si="4"/>
        <v>-0.1425234314351308</v>
      </c>
      <c r="J11" s="24">
        <f t="shared" si="5"/>
        <v>2.1618394904059413E-2</v>
      </c>
      <c r="K11" s="24">
        <f t="shared" si="6"/>
        <v>2.6721742294080145E-2</v>
      </c>
      <c r="L11" s="24">
        <f t="shared" si="7"/>
        <v>-5.1033473900207321E-3</v>
      </c>
      <c r="M11" s="147">
        <v>1923.63246</v>
      </c>
      <c r="N11" s="91">
        <f t="shared" si="8"/>
        <v>-792.20003800000018</v>
      </c>
      <c r="O11" s="24">
        <f t="shared" si="9"/>
        <v>-0.41182505206841857</v>
      </c>
      <c r="P11" s="24">
        <v>3.8110424855914475E-2</v>
      </c>
      <c r="Q11" s="24">
        <f t="shared" si="10"/>
        <v>-1.6492029951855062E-2</v>
      </c>
      <c r="R11" s="24">
        <f t="shared" si="11"/>
        <v>0.45119428366479503</v>
      </c>
      <c r="S11" s="48">
        <f t="shared" si="12"/>
        <v>0.31699932637977007</v>
      </c>
      <c r="T11" s="24">
        <f t="shared" si="13"/>
        <v>0.13419495728502495</v>
      </c>
      <c r="U11" s="165">
        <f t="shared" si="0"/>
        <v>5.4649384401363375E-2</v>
      </c>
      <c r="V11" s="165">
        <f t="shared" si="1"/>
        <v>7.6324294621187269E-2</v>
      </c>
      <c r="W11" s="165">
        <f t="shared" si="14"/>
        <v>-2.1674910219823894E-2</v>
      </c>
      <c r="X11" s="24">
        <f t="shared" si="15"/>
        <v>8.6645452296170197E-2</v>
      </c>
      <c r="Y11" s="24">
        <f t="shared" si="16"/>
        <v>8.7718169966168824E-2</v>
      </c>
      <c r="Z11" s="24">
        <f t="shared" si="2"/>
        <v>-1.0727176699986268E-3</v>
      </c>
      <c r="AI11" s="227"/>
      <c r="AJ11" s="221"/>
      <c r="AK11" s="221"/>
      <c r="AL11" s="221"/>
    </row>
    <row r="12" spans="1:38" ht="13.5" customHeight="1">
      <c r="A12" s="3" t="s">
        <v>16</v>
      </c>
      <c r="B12" s="159">
        <v>5422.2625850000004</v>
      </c>
      <c r="C12" s="161">
        <v>17565.77074</v>
      </c>
      <c r="D12" s="137">
        <v>22461.15</v>
      </c>
      <c r="E12" s="160">
        <v>4636.5406089999997</v>
      </c>
      <c r="F12" s="160">
        <v>18267.747582</v>
      </c>
      <c r="G12" s="159">
        <v>21772.35</v>
      </c>
      <c r="H12" s="172">
        <f t="shared" si="3"/>
        <v>785.72197600000072</v>
      </c>
      <c r="I12" s="24">
        <f t="shared" si="4"/>
        <v>0.16946297730571658</v>
      </c>
      <c r="J12" s="24">
        <f t="shared" si="5"/>
        <v>2.011718969939948E-2</v>
      </c>
      <c r="K12" s="24">
        <f t="shared" si="6"/>
        <v>1.7746287565804028E-2</v>
      </c>
      <c r="L12" s="24">
        <f t="shared" si="7"/>
        <v>2.3709021335954518E-3</v>
      </c>
      <c r="M12" s="147">
        <v>7139.7922489999992</v>
      </c>
      <c r="N12" s="91">
        <f t="shared" si="8"/>
        <v>-1717.5296639999988</v>
      </c>
      <c r="O12" s="24">
        <f t="shared" si="9"/>
        <v>-0.24055737255388021</v>
      </c>
      <c r="P12" s="24">
        <v>2.5944011589970506E-2</v>
      </c>
      <c r="Q12" s="24">
        <f t="shared" si="10"/>
        <v>-5.826821890571026E-3</v>
      </c>
      <c r="R12" s="24">
        <f t="shared" si="11"/>
        <v>0.30868344266002873</v>
      </c>
      <c r="S12" s="48">
        <f t="shared" si="12"/>
        <v>0.25381019680656103</v>
      </c>
      <c r="T12" s="24">
        <f t="shared" si="13"/>
        <v>5.48732458534677E-2</v>
      </c>
      <c r="U12" s="165">
        <f t="shared" si="0"/>
        <v>0.3828136840226512</v>
      </c>
      <c r="V12" s="165">
        <f t="shared" si="1"/>
        <v>0.33496527133241194</v>
      </c>
      <c r="W12" s="165">
        <f t="shared" si="14"/>
        <v>4.7848412690239261E-2</v>
      </c>
      <c r="X12" s="24">
        <f t="shared" si="15"/>
        <v>0.41523858165161026</v>
      </c>
      <c r="Y12" s="24">
        <f t="shared" si="16"/>
        <v>0.3082316791455445</v>
      </c>
      <c r="Z12" s="24">
        <f t="shared" si="2"/>
        <v>0.10700690250606576</v>
      </c>
      <c r="AI12" s="227"/>
      <c r="AJ12" s="221"/>
      <c r="AK12" s="221"/>
      <c r="AL12" s="221"/>
    </row>
    <row r="13" spans="1:38" ht="13.5" customHeight="1">
      <c r="A13" s="3" t="s">
        <v>17</v>
      </c>
      <c r="B13" s="159">
        <v>1109.4711030000001</v>
      </c>
      <c r="C13" s="161">
        <v>1924.1785159999999</v>
      </c>
      <c r="D13" s="137">
        <v>1795.4</v>
      </c>
      <c r="E13" s="160">
        <v>966.88396999999998</v>
      </c>
      <c r="F13" s="160">
        <v>2241.812563</v>
      </c>
      <c r="G13" s="159">
        <v>1732.32</v>
      </c>
      <c r="H13" s="172">
        <f t="shared" si="3"/>
        <v>142.58713300000011</v>
      </c>
      <c r="I13" s="24">
        <f t="shared" si="4"/>
        <v>0.14747077976688372</v>
      </c>
      <c r="J13" s="24">
        <f t="shared" si="5"/>
        <v>5.149600381530578E-2</v>
      </c>
      <c r="K13" s="24">
        <f t="shared" si="6"/>
        <v>4.6511997879529567E-2</v>
      </c>
      <c r="L13" s="24">
        <f t="shared" si="7"/>
        <v>4.9840059357762131E-3</v>
      </c>
      <c r="M13" s="147">
        <v>2039.4092559999999</v>
      </c>
      <c r="N13" s="91">
        <f t="shared" si="8"/>
        <v>-929.93815299999983</v>
      </c>
      <c r="O13" s="24">
        <f t="shared" si="9"/>
        <v>-0.45598407983296896</v>
      </c>
      <c r="P13" s="24">
        <v>9.6423325317792685E-2</v>
      </c>
      <c r="Q13" s="24">
        <f t="shared" si="10"/>
        <v>-4.4927321502486905E-2</v>
      </c>
      <c r="R13" s="24">
        <f t="shared" si="11"/>
        <v>0.57659468379596024</v>
      </c>
      <c r="S13" s="48">
        <f t="shared" si="12"/>
        <v>0.43129563370191532</v>
      </c>
      <c r="T13" s="24">
        <f t="shared" si="13"/>
        <v>0.14529905009404492</v>
      </c>
      <c r="U13" s="165">
        <f t="shared" si="0"/>
        <v>4.1933933747059587E-2</v>
      </c>
      <c r="V13" s="165">
        <f t="shared" si="1"/>
        <v>4.1106838709640811E-2</v>
      </c>
      <c r="W13" s="165">
        <f t="shared" si="14"/>
        <v>8.2709503741877632E-4</v>
      </c>
      <c r="X13" s="24">
        <f t="shared" si="15"/>
        <v>8.4963647549571336E-2</v>
      </c>
      <c r="Y13" s="24">
        <f t="shared" si="16"/>
        <v>6.4277290925375416E-2</v>
      </c>
      <c r="Z13" s="24">
        <f t="shared" si="2"/>
        <v>2.068635662419592E-2</v>
      </c>
      <c r="AI13" s="227"/>
      <c r="AJ13" s="221"/>
      <c r="AK13" s="221"/>
      <c r="AL13" s="221"/>
    </row>
    <row r="14" spans="1:38" ht="13.5" customHeight="1">
      <c r="A14" s="3" t="s">
        <v>18</v>
      </c>
      <c r="B14" s="159">
        <v>667.836682</v>
      </c>
      <c r="C14" s="161">
        <v>1821.7597430000001</v>
      </c>
      <c r="D14" s="137">
        <v>2516.02</v>
      </c>
      <c r="E14" s="160">
        <v>876.73357899999996</v>
      </c>
      <c r="F14" s="160">
        <v>2107.4603620000003</v>
      </c>
      <c r="G14" s="159">
        <v>2351.66</v>
      </c>
      <c r="H14" s="172">
        <f t="shared" si="3"/>
        <v>-208.89689699999997</v>
      </c>
      <c r="I14" s="24">
        <f t="shared" si="4"/>
        <v>-0.2382672478887683</v>
      </c>
      <c r="J14" s="24">
        <f t="shared" si="5"/>
        <v>2.2119481098454435E-2</v>
      </c>
      <c r="K14" s="24">
        <f t="shared" si="6"/>
        <v>3.1067897393047179E-2</v>
      </c>
      <c r="L14" s="24">
        <f t="shared" si="7"/>
        <v>-8.9484162945927433E-3</v>
      </c>
      <c r="M14" s="147">
        <v>1005.8348</v>
      </c>
      <c r="N14" s="91">
        <f t="shared" si="8"/>
        <v>-337.99811799999998</v>
      </c>
      <c r="O14" s="24">
        <f t="shared" si="9"/>
        <v>-0.33603740693799811</v>
      </c>
      <c r="P14" s="24">
        <v>3.6794181028569919E-2</v>
      </c>
      <c r="Q14" s="24">
        <f t="shared" si="10"/>
        <v>-1.4674699930115484E-2</v>
      </c>
      <c r="R14" s="24">
        <f t="shared" si="11"/>
        <v>0.36658878019789459</v>
      </c>
      <c r="S14" s="48">
        <f t="shared" si="12"/>
        <v>0.41601426760310278</v>
      </c>
      <c r="T14" s="24">
        <f t="shared" si="13"/>
        <v>-4.9425487405208191E-2</v>
      </c>
      <c r="U14" s="165">
        <f t="shared" si="0"/>
        <v>3.9701904854872787E-2</v>
      </c>
      <c r="V14" s="165">
        <f t="shared" si="1"/>
        <v>3.8643299006124468E-2</v>
      </c>
      <c r="W14" s="165">
        <f t="shared" si="14"/>
        <v>1.0586058487483188E-3</v>
      </c>
      <c r="X14" s="24">
        <f t="shared" si="15"/>
        <v>5.1143144077113602E-2</v>
      </c>
      <c r="Y14" s="24">
        <f t="shared" si="16"/>
        <v>5.8284200658977318E-2</v>
      </c>
      <c r="Z14" s="24">
        <f t="shared" si="2"/>
        <v>-7.1410565818637167E-3</v>
      </c>
      <c r="AI14" s="227"/>
      <c r="AJ14" s="221"/>
      <c r="AK14" s="221"/>
      <c r="AL14" s="221"/>
    </row>
    <row r="15" spans="1:38" ht="13.5" customHeight="1">
      <c r="A15" s="3" t="s">
        <v>19</v>
      </c>
      <c r="B15" s="159">
        <v>52.960943999999998</v>
      </c>
      <c r="C15" s="161">
        <v>906.37404000000004</v>
      </c>
      <c r="D15" s="137">
        <v>753.32</v>
      </c>
      <c r="E15" s="160">
        <v>157.80405200000001</v>
      </c>
      <c r="F15" s="160">
        <v>689.51159500000006</v>
      </c>
      <c r="G15" s="159">
        <v>636.94000000000005</v>
      </c>
      <c r="H15" s="172">
        <f t="shared" si="3"/>
        <v>-104.84310800000002</v>
      </c>
      <c r="I15" s="24">
        <f t="shared" si="4"/>
        <v>-0.66438793346066938</v>
      </c>
      <c r="J15" s="24">
        <f t="shared" si="5"/>
        <v>5.8586151967291453E-3</v>
      </c>
      <c r="K15" s="24">
        <f t="shared" si="6"/>
        <v>2.0646116850357436E-2</v>
      </c>
      <c r="L15" s="24">
        <f t="shared" si="7"/>
        <v>-1.4787501653628292E-2</v>
      </c>
      <c r="M15" s="147">
        <v>162.01233400000001</v>
      </c>
      <c r="N15" s="91">
        <f t="shared" si="8"/>
        <v>-109.05139000000001</v>
      </c>
      <c r="O15" s="24">
        <f t="shared" si="9"/>
        <v>-0.67310548096912182</v>
      </c>
      <c r="P15" s="24">
        <v>2.0889668911060626E-2</v>
      </c>
      <c r="Q15" s="24">
        <f t="shared" si="10"/>
        <v>-1.5031053714331482E-2</v>
      </c>
      <c r="R15" s="24">
        <f t="shared" si="11"/>
        <v>5.8431664702135552E-2</v>
      </c>
      <c r="S15" s="48">
        <f t="shared" si="12"/>
        <v>0.22886352186724285</v>
      </c>
      <c r="T15" s="24">
        <f t="shared" si="13"/>
        <v>-0.17043185716510728</v>
      </c>
      <c r="U15" s="165">
        <f t="shared" si="0"/>
        <v>1.9752756112476386E-2</v>
      </c>
      <c r="V15" s="165">
        <f t="shared" si="1"/>
        <v>1.2643180965210863E-2</v>
      </c>
      <c r="W15" s="165">
        <f t="shared" si="14"/>
        <v>7.1095751472655226E-3</v>
      </c>
      <c r="X15" s="24">
        <f t="shared" si="15"/>
        <v>4.055765821877908E-3</v>
      </c>
      <c r="Y15" s="24">
        <f t="shared" si="16"/>
        <v>1.0490624805380806E-2</v>
      </c>
      <c r="Z15" s="24">
        <f t="shared" si="2"/>
        <v>-6.4348589835028979E-3</v>
      </c>
      <c r="AI15" s="227"/>
      <c r="AJ15" s="221"/>
      <c r="AK15" s="221"/>
      <c r="AL15" s="221"/>
    </row>
    <row r="16" spans="1:38" ht="13.5" customHeight="1">
      <c r="A16" s="3" t="s">
        <v>20</v>
      </c>
      <c r="B16" s="159">
        <v>301.56212599999998</v>
      </c>
      <c r="C16" s="161">
        <v>1352.0375980000001</v>
      </c>
      <c r="D16" s="137">
        <v>3554.28</v>
      </c>
      <c r="E16" s="160">
        <v>497.52606099999991</v>
      </c>
      <c r="F16" s="160">
        <v>2066.6438269999999</v>
      </c>
      <c r="G16" s="159">
        <v>3082.34</v>
      </c>
      <c r="H16" s="172">
        <f t="shared" si="3"/>
        <v>-195.96393499999994</v>
      </c>
      <c r="I16" s="24">
        <f t="shared" si="4"/>
        <v>-0.39387672397727924</v>
      </c>
      <c r="J16" s="24">
        <f t="shared" si="5"/>
        <v>7.0703988337065902E-3</v>
      </c>
      <c r="K16" s="24">
        <f t="shared" si="6"/>
        <v>1.3450983695287775E-2</v>
      </c>
      <c r="L16" s="24">
        <f t="shared" si="7"/>
        <v>-6.3805848615811848E-3</v>
      </c>
      <c r="M16" s="147">
        <v>566.447361</v>
      </c>
      <c r="N16" s="91">
        <f t="shared" si="8"/>
        <v>-264.88523500000002</v>
      </c>
      <c r="O16" s="24">
        <f t="shared" si="9"/>
        <v>-0.46762550810083137</v>
      </c>
      <c r="P16" s="24">
        <v>1.5741142137798508E-2</v>
      </c>
      <c r="Q16" s="24">
        <f t="shared" si="10"/>
        <v>-8.6707433040919182E-3</v>
      </c>
      <c r="R16" s="24">
        <f t="shared" si="11"/>
        <v>0.22304270713039739</v>
      </c>
      <c r="S16" s="48">
        <f t="shared" si="12"/>
        <v>0.24074107715126858</v>
      </c>
      <c r="T16" s="24">
        <f t="shared" si="13"/>
        <v>-1.7698370020871185E-2</v>
      </c>
      <c r="U16" s="165">
        <f t="shared" si="0"/>
        <v>2.9465174143990698E-2</v>
      </c>
      <c r="V16" s="165">
        <f t="shared" si="1"/>
        <v>3.7894869476991069E-2</v>
      </c>
      <c r="W16" s="165">
        <f t="shared" si="14"/>
        <v>-8.4296953330003713E-3</v>
      </c>
      <c r="X16" s="24">
        <f t="shared" si="15"/>
        <v>2.309372287253111E-2</v>
      </c>
      <c r="Y16" s="24">
        <f t="shared" si="16"/>
        <v>3.3074938005077353E-2</v>
      </c>
      <c r="Z16" s="24">
        <f t="shared" si="2"/>
        <v>-9.981215132546243E-3</v>
      </c>
      <c r="AI16" s="227"/>
      <c r="AJ16" s="221"/>
      <c r="AK16" s="221"/>
      <c r="AL16" s="221"/>
    </row>
    <row r="17" spans="1:38" ht="13.5" customHeight="1">
      <c r="A17" s="3" t="s">
        <v>21</v>
      </c>
      <c r="B17" s="159">
        <v>700.07669699999997</v>
      </c>
      <c r="C17" s="161">
        <v>4351.7049270000007</v>
      </c>
      <c r="D17" s="137">
        <v>4837.9399999999996</v>
      </c>
      <c r="E17" s="160">
        <v>1701.2166910000001</v>
      </c>
      <c r="F17" s="160">
        <v>5250.2067049999996</v>
      </c>
      <c r="G17" s="159">
        <v>4624.58</v>
      </c>
      <c r="H17" s="172">
        <f t="shared" si="3"/>
        <v>-1001.1399940000001</v>
      </c>
      <c r="I17" s="24">
        <f t="shared" si="4"/>
        <v>-0.58848469997758801</v>
      </c>
      <c r="J17" s="24">
        <f t="shared" si="5"/>
        <v>1.2058794600594468E-2</v>
      </c>
      <c r="K17" s="24">
        <f t="shared" si="6"/>
        <v>3.0655336826983931E-2</v>
      </c>
      <c r="L17" s="24">
        <f t="shared" si="7"/>
        <v>-1.8596542226389463E-2</v>
      </c>
      <c r="M17" s="147">
        <v>1169.8828880000001</v>
      </c>
      <c r="N17" s="91">
        <f t="shared" si="8"/>
        <v>-469.80619100000013</v>
      </c>
      <c r="O17" s="24">
        <f t="shared" si="9"/>
        <v>-0.40158394982866019</v>
      </c>
      <c r="P17" s="24">
        <v>2.140370566336541E-2</v>
      </c>
      <c r="Q17" s="24">
        <f t="shared" si="10"/>
        <v>-9.3449110627709421E-3</v>
      </c>
      <c r="R17" s="24">
        <f t="shared" si="11"/>
        <v>0.16087411916566277</v>
      </c>
      <c r="S17" s="48">
        <f t="shared" si="12"/>
        <v>0.32402851670199151</v>
      </c>
      <c r="T17" s="24">
        <f t="shared" si="13"/>
        <v>-0.16315439753632874</v>
      </c>
      <c r="U17" s="165">
        <f t="shared" si="0"/>
        <v>9.4837409615673524E-2</v>
      </c>
      <c r="V17" s="165">
        <f t="shared" si="1"/>
        <v>9.6270046736601195E-2</v>
      </c>
      <c r="W17" s="165">
        <f t="shared" si="14"/>
        <v>-1.4326371209276711E-3</v>
      </c>
      <c r="X17" s="24">
        <f t="shared" si="15"/>
        <v>5.3612094610431718E-2</v>
      </c>
      <c r="Y17" s="24">
        <f t="shared" si="16"/>
        <v>0.11309485270969122</v>
      </c>
      <c r="Z17" s="24">
        <f t="shared" si="2"/>
        <v>-5.94827580992595E-2</v>
      </c>
      <c r="AI17" s="227"/>
      <c r="AJ17" s="221"/>
      <c r="AK17" s="221"/>
      <c r="AL17" s="221"/>
    </row>
    <row r="18" spans="1:38" ht="13.5" customHeight="1">
      <c r="A18" s="3" t="s">
        <v>22</v>
      </c>
      <c r="B18" s="159">
        <v>520.34859699999993</v>
      </c>
      <c r="C18" s="161">
        <v>2239.1400480000002</v>
      </c>
      <c r="D18" s="137">
        <v>3688.31</v>
      </c>
      <c r="E18" s="160">
        <v>564.31215099999997</v>
      </c>
      <c r="F18" s="160">
        <v>2708.5004829999998</v>
      </c>
      <c r="G18" s="159">
        <v>3432.48</v>
      </c>
      <c r="H18" s="172">
        <f t="shared" si="3"/>
        <v>-43.963554000000045</v>
      </c>
      <c r="I18" s="24">
        <f t="shared" si="4"/>
        <v>-7.7906445789079015E-2</v>
      </c>
      <c r="J18" s="24">
        <f t="shared" si="5"/>
        <v>1.1756707837284101E-2</v>
      </c>
      <c r="K18" s="24">
        <f t="shared" si="6"/>
        <v>1.3700301992534067E-2</v>
      </c>
      <c r="L18" s="24">
        <f t="shared" si="7"/>
        <v>-1.9435941552499655E-3</v>
      </c>
      <c r="M18" s="147">
        <v>1047.4515629999999</v>
      </c>
      <c r="N18" s="91">
        <f t="shared" si="8"/>
        <v>-527.10296599999992</v>
      </c>
      <c r="O18" s="24">
        <f t="shared" si="9"/>
        <v>-0.5032241915705653</v>
      </c>
      <c r="P18" s="24">
        <v>2.6474818263136222E-2</v>
      </c>
      <c r="Q18" s="24">
        <f t="shared" si="10"/>
        <v>-1.471811042585212E-2</v>
      </c>
      <c r="R18" s="24">
        <f t="shared" si="11"/>
        <v>0.23238769610001628</v>
      </c>
      <c r="S18" s="48">
        <f t="shared" si="12"/>
        <v>0.20834855099414801</v>
      </c>
      <c r="T18" s="24">
        <f t="shared" si="13"/>
        <v>2.403914510586827E-2</v>
      </c>
      <c r="U18" s="165">
        <f t="shared" si="0"/>
        <v>4.8797941377295699E-2</v>
      </c>
      <c r="V18" s="165">
        <f t="shared" si="1"/>
        <v>4.9664228998107018E-2</v>
      </c>
      <c r="W18" s="165">
        <f t="shared" si="14"/>
        <v>-8.6628762081131933E-4</v>
      </c>
      <c r="X18" s="24">
        <f t="shared" si="15"/>
        <v>3.9848459936339523E-2</v>
      </c>
      <c r="Y18" s="24">
        <f t="shared" si="16"/>
        <v>3.7514797460703977E-2</v>
      </c>
      <c r="Z18" s="24">
        <f t="shared" si="2"/>
        <v>2.3336624756355451E-3</v>
      </c>
      <c r="AI18" s="227"/>
      <c r="AJ18" s="221"/>
      <c r="AK18" s="221"/>
      <c r="AL18" s="221"/>
    </row>
    <row r="19" spans="1:38" ht="13.5" customHeight="1">
      <c r="A19" s="3" t="s">
        <v>23</v>
      </c>
      <c r="B19" s="159">
        <v>454.53598</v>
      </c>
      <c r="C19" s="161">
        <v>2237.8717420000003</v>
      </c>
      <c r="D19" s="137">
        <v>3181.67</v>
      </c>
      <c r="E19" s="160">
        <v>581.50417400000003</v>
      </c>
      <c r="F19" s="160">
        <v>2187.6531839999998</v>
      </c>
      <c r="G19" s="159">
        <v>2996.72</v>
      </c>
      <c r="H19" s="172">
        <f t="shared" si="3"/>
        <v>-126.96819400000004</v>
      </c>
      <c r="I19" s="24">
        <f t="shared" si="4"/>
        <v>-0.21834442412789978</v>
      </c>
      <c r="J19" s="24">
        <f t="shared" si="5"/>
        <v>1.1905068197937978E-2</v>
      </c>
      <c r="K19" s="24">
        <f t="shared" si="6"/>
        <v>1.6170573549302795E-2</v>
      </c>
      <c r="L19" s="24">
        <f t="shared" si="7"/>
        <v>-4.2655053513648167E-3</v>
      </c>
      <c r="M19" s="147">
        <v>947.9176369999999</v>
      </c>
      <c r="N19" s="91">
        <f t="shared" si="8"/>
        <v>-493.3816569999999</v>
      </c>
      <c r="O19" s="24">
        <f t="shared" si="9"/>
        <v>-0.52049000645401011</v>
      </c>
      <c r="P19" s="24">
        <v>2.665096064255763E-2</v>
      </c>
      <c r="Q19" s="24">
        <f t="shared" si="10"/>
        <v>-1.4745892444619652E-2</v>
      </c>
      <c r="R19" s="24">
        <f t="shared" si="11"/>
        <v>0.20311082689384974</v>
      </c>
      <c r="S19" s="48">
        <f t="shared" si="12"/>
        <v>0.26581186554294345</v>
      </c>
      <c r="T19" s="24">
        <f t="shared" si="13"/>
        <v>-6.270103864909371E-2</v>
      </c>
      <c r="U19" s="165">
        <f t="shared" si="0"/>
        <v>4.8770300979415385E-2</v>
      </c>
      <c r="V19" s="165">
        <f t="shared" si="1"/>
        <v>4.0113749058029592E-2</v>
      </c>
      <c r="W19" s="165">
        <f t="shared" si="14"/>
        <v>8.6565519213857925E-3</v>
      </c>
      <c r="X19" s="24">
        <f t="shared" si="15"/>
        <v>3.4808508936279167E-2</v>
      </c>
      <c r="Y19" s="24">
        <f t="shared" si="16"/>
        <v>3.8657702605740925E-2</v>
      </c>
      <c r="Z19" s="24">
        <f t="shared" si="2"/>
        <v>-3.8491936694617576E-3</v>
      </c>
      <c r="AI19" s="227"/>
      <c r="AJ19" s="221"/>
      <c r="AK19" s="221"/>
      <c r="AL19" s="221"/>
    </row>
    <row r="20" spans="1:38" ht="13.5" customHeight="1">
      <c r="A20" s="3" t="s">
        <v>24</v>
      </c>
      <c r="B20" s="159">
        <v>337.64944199999996</v>
      </c>
      <c r="C20" s="161">
        <v>1916.3043829999999</v>
      </c>
      <c r="D20" s="137">
        <v>3150.84</v>
      </c>
      <c r="E20" s="160">
        <v>731.14065400000004</v>
      </c>
      <c r="F20" s="160">
        <v>3148.3190289999998</v>
      </c>
      <c r="G20" s="159">
        <v>2858.9</v>
      </c>
      <c r="H20" s="172">
        <f t="shared" si="3"/>
        <v>-393.49121200000008</v>
      </c>
      <c r="I20" s="24">
        <f t="shared" si="4"/>
        <v>-0.53818811722101301</v>
      </c>
      <c r="J20" s="24">
        <f t="shared" si="5"/>
        <v>8.9301435490218468E-3</v>
      </c>
      <c r="K20" s="24">
        <f t="shared" si="6"/>
        <v>2.1311828966852051E-2</v>
      </c>
      <c r="L20" s="24">
        <f t="shared" si="7"/>
        <v>-1.2381685417830204E-2</v>
      </c>
      <c r="M20" s="147">
        <v>479.73717900000003</v>
      </c>
      <c r="N20" s="91">
        <f t="shared" si="8"/>
        <v>-142.08773700000006</v>
      </c>
      <c r="O20" s="24">
        <f t="shared" si="9"/>
        <v>-0.2961782893212036</v>
      </c>
      <c r="P20" s="24">
        <v>1.4432995386131681E-2</v>
      </c>
      <c r="Q20" s="24">
        <f t="shared" si="10"/>
        <v>-5.5028518371098342E-3</v>
      </c>
      <c r="R20" s="24">
        <f t="shared" si="11"/>
        <v>0.17619823082145503</v>
      </c>
      <c r="S20" s="48">
        <f t="shared" si="12"/>
        <v>0.23223207281894559</v>
      </c>
      <c r="T20" s="24">
        <f t="shared" si="13"/>
        <v>-5.6033841997490563E-2</v>
      </c>
      <c r="U20" s="165">
        <f t="shared" si="0"/>
        <v>4.1762331492491263E-2</v>
      </c>
      <c r="V20" s="165">
        <f t="shared" si="1"/>
        <v>5.7728930896171426E-2</v>
      </c>
      <c r="W20" s="165">
        <f t="shared" si="14"/>
        <v>-1.5966599403680164E-2</v>
      </c>
      <c r="X20" s="24">
        <f t="shared" si="15"/>
        <v>2.58573009317913E-2</v>
      </c>
      <c r="Y20" s="24">
        <f t="shared" si="16"/>
        <v>4.8605356984589627E-2</v>
      </c>
      <c r="Z20" s="24">
        <f t="shared" si="2"/>
        <v>-2.2748056052798327E-2</v>
      </c>
      <c r="AI20" s="227"/>
      <c r="AJ20" s="221"/>
      <c r="AK20" s="221"/>
      <c r="AL20" s="221"/>
    </row>
    <row r="21" spans="1:38" ht="13.5" customHeight="1">
      <c r="A21" s="3" t="s">
        <v>143</v>
      </c>
      <c r="B21" s="159">
        <v>0</v>
      </c>
      <c r="C21" s="161">
        <v>57.139726000000003</v>
      </c>
      <c r="D21" s="137">
        <v>155.30000000000001</v>
      </c>
      <c r="E21" s="160">
        <v>0</v>
      </c>
      <c r="F21" s="160">
        <v>0</v>
      </c>
      <c r="G21" s="159">
        <v>73.75</v>
      </c>
      <c r="H21" s="172">
        <f t="shared" si="3"/>
        <v>0</v>
      </c>
      <c r="I21" s="24">
        <v>0</v>
      </c>
      <c r="J21" s="24">
        <f t="shared" si="5"/>
        <v>0</v>
      </c>
      <c r="K21" s="24">
        <f t="shared" si="6"/>
        <v>0</v>
      </c>
      <c r="L21" s="24">
        <f t="shared" si="7"/>
        <v>0</v>
      </c>
      <c r="M21" s="147">
        <v>60.45</v>
      </c>
      <c r="N21" s="91">
        <f t="shared" si="8"/>
        <v>-60.45</v>
      </c>
      <c r="O21" s="24">
        <f t="shared" si="9"/>
        <v>-1</v>
      </c>
      <c r="P21" s="24">
        <v>1.2072446662552649E-2</v>
      </c>
      <c r="Q21" s="24">
        <f t="shared" si="10"/>
        <v>-1.2072446662552649E-2</v>
      </c>
      <c r="R21" s="24">
        <f t="shared" si="11"/>
        <v>0</v>
      </c>
      <c r="S21" s="48">
        <v>0</v>
      </c>
      <c r="T21" s="24">
        <f t="shared" si="13"/>
        <v>0</v>
      </c>
      <c r="U21" s="165">
        <f t="shared" si="0"/>
        <v>1.245255294394493E-3</v>
      </c>
      <c r="V21" s="165">
        <f t="shared" si="1"/>
        <v>0</v>
      </c>
      <c r="W21" s="165">
        <f t="shared" si="14"/>
        <v>1.245255294394493E-3</v>
      </c>
      <c r="X21" s="24">
        <f t="shared" si="15"/>
        <v>0</v>
      </c>
      <c r="Y21" s="24">
        <f t="shared" si="16"/>
        <v>0</v>
      </c>
      <c r="Z21" s="24">
        <f t="shared" si="2"/>
        <v>0</v>
      </c>
      <c r="AI21" s="227"/>
      <c r="AJ21" s="221"/>
      <c r="AK21" s="221"/>
      <c r="AL21" s="221"/>
    </row>
    <row r="22" spans="1:38" ht="13.5" customHeight="1">
      <c r="A22" s="3" t="s">
        <v>33</v>
      </c>
      <c r="B22" s="159">
        <v>0</v>
      </c>
      <c r="C22" s="161">
        <v>0</v>
      </c>
      <c r="D22" s="137">
        <v>98.14</v>
      </c>
      <c r="E22" s="160">
        <v>0</v>
      </c>
      <c r="F22" s="160">
        <v>0</v>
      </c>
      <c r="G22" s="159">
        <v>48.79</v>
      </c>
      <c r="H22" s="172">
        <f t="shared" si="3"/>
        <v>0</v>
      </c>
      <c r="I22" s="24">
        <v>0</v>
      </c>
      <c r="J22" s="24">
        <f t="shared" si="5"/>
        <v>0</v>
      </c>
      <c r="K22" s="24">
        <f t="shared" si="6"/>
        <v>0</v>
      </c>
      <c r="L22" s="24">
        <f t="shared" si="7"/>
        <v>0</v>
      </c>
      <c r="M22" s="147">
        <v>0</v>
      </c>
      <c r="N22" s="91">
        <f t="shared" si="8"/>
        <v>0</v>
      </c>
      <c r="O22" s="24">
        <v>0</v>
      </c>
      <c r="P22" s="24">
        <v>0</v>
      </c>
      <c r="Q22" s="24">
        <f t="shared" si="10"/>
        <v>0</v>
      </c>
      <c r="R22" s="24">
        <v>0</v>
      </c>
      <c r="S22" s="48">
        <v>0</v>
      </c>
      <c r="T22" s="24">
        <f t="shared" si="13"/>
        <v>0</v>
      </c>
      <c r="U22" s="165">
        <f t="shared" si="0"/>
        <v>0</v>
      </c>
      <c r="V22" s="165">
        <f t="shared" si="1"/>
        <v>0</v>
      </c>
      <c r="W22" s="165">
        <f t="shared" si="14"/>
        <v>0</v>
      </c>
      <c r="X22" s="24">
        <f t="shared" si="15"/>
        <v>0</v>
      </c>
      <c r="Y22" s="24">
        <f t="shared" si="16"/>
        <v>0</v>
      </c>
      <c r="Z22" s="24">
        <f t="shared" si="2"/>
        <v>0</v>
      </c>
      <c r="AI22" s="227"/>
      <c r="AJ22" s="221"/>
      <c r="AK22" s="221"/>
      <c r="AL22" s="221"/>
    </row>
    <row r="23" spans="1:38" ht="13.5" customHeight="1">
      <c r="A23" s="3" t="s">
        <v>141</v>
      </c>
      <c r="B23" s="160">
        <f>SUM(B4:B22)</f>
        <v>13058.185883000002</v>
      </c>
      <c r="C23" s="161">
        <f>SUM(C4:C22)</f>
        <v>45885.953071000011</v>
      </c>
      <c r="D23" s="137">
        <v>64549.03</v>
      </c>
      <c r="E23" s="160">
        <f>SUM(E4:E22)</f>
        <v>15042.388316</v>
      </c>
      <c r="F23" s="160">
        <f>SUM(F4:F22)</f>
        <v>54536.243441999992</v>
      </c>
      <c r="G23" s="159">
        <v>61004.34</v>
      </c>
      <c r="H23" s="172">
        <f t="shared" si="3"/>
        <v>-1984.2024329999986</v>
      </c>
      <c r="I23" s="24">
        <f t="shared" si="4"/>
        <v>-0.13190740667753409</v>
      </c>
      <c r="J23" s="24">
        <f t="shared" si="5"/>
        <v>1.6858226326819579E-2</v>
      </c>
      <c r="K23" s="24">
        <f t="shared" si="6"/>
        <v>2.0548248856829966E-2</v>
      </c>
      <c r="L23" s="24">
        <f t="shared" si="7"/>
        <v>-3.6900225300103874E-3</v>
      </c>
      <c r="M23" s="147">
        <f>SUM(M4:M22)</f>
        <v>21356.796858999995</v>
      </c>
      <c r="N23" s="91">
        <f t="shared" si="8"/>
        <v>-8298.6109759999927</v>
      </c>
      <c r="O23" s="24">
        <f t="shared" si="9"/>
        <v>-0.38857001968920557</v>
      </c>
      <c r="P23" s="24">
        <v>2.8394384533928729E-2</v>
      </c>
      <c r="Q23" s="24">
        <f t="shared" si="10"/>
        <v>-1.153615820710915E-2</v>
      </c>
      <c r="R23" s="24">
        <f t="shared" si="11"/>
        <v>0.28457915786983606</v>
      </c>
      <c r="S23" s="48">
        <f t="shared" si="12"/>
        <v>0.27582369753790942</v>
      </c>
      <c r="T23" s="24">
        <f t="shared" si="13"/>
        <v>8.7554603319266455E-3</v>
      </c>
      <c r="U23" s="165">
        <f t="shared" si="0"/>
        <v>1</v>
      </c>
      <c r="V23" s="165">
        <f t="shared" si="1"/>
        <v>1</v>
      </c>
      <c r="W23" s="165">
        <f t="shared" si="14"/>
        <v>0</v>
      </c>
      <c r="X23" s="24">
        <f t="shared" si="15"/>
        <v>1</v>
      </c>
      <c r="Y23" s="24">
        <f t="shared" si="16"/>
        <v>1</v>
      </c>
      <c r="Z23" s="24">
        <f t="shared" si="2"/>
        <v>0</v>
      </c>
      <c r="AI23" s="227"/>
      <c r="AJ23" s="221"/>
      <c r="AK23" s="221"/>
      <c r="AL23" s="221"/>
    </row>
    <row r="24" spans="1:38" ht="13.5" customHeight="1">
      <c r="A24" s="3" t="s">
        <v>67</v>
      </c>
      <c r="B24" s="160">
        <f>B12-B25-B26</f>
        <v>4931.7629580000003</v>
      </c>
      <c r="C24" s="160">
        <f>C12-C25-C26</f>
        <v>15131.148171000001</v>
      </c>
      <c r="D24" s="159">
        <v>20647.759999999998</v>
      </c>
      <c r="E24" s="160">
        <f>E12-E25-E26</f>
        <v>3825.7629749999996</v>
      </c>
      <c r="F24" s="160">
        <f>F12-F25-F26</f>
        <v>15598.940817000001</v>
      </c>
      <c r="G24" s="159">
        <v>20304.43</v>
      </c>
      <c r="H24" s="172">
        <f t="shared" si="3"/>
        <v>1105.9999830000006</v>
      </c>
      <c r="I24" s="24">
        <f t="shared" si="4"/>
        <v>0.28909265687062091</v>
      </c>
      <c r="J24" s="24">
        <f t="shared" si="5"/>
        <v>1.9904350229758581E-2</v>
      </c>
      <c r="K24" s="24">
        <f t="shared" si="6"/>
        <v>1.5701676001247014E-2</v>
      </c>
      <c r="L24" s="24">
        <f t="shared" si="7"/>
        <v>4.2026742285115673E-3</v>
      </c>
      <c r="M24" s="147">
        <f>M12-M25-M26</f>
        <v>6508.4302909999997</v>
      </c>
      <c r="N24" s="91">
        <f t="shared" si="8"/>
        <v>-1576.6673329999994</v>
      </c>
      <c r="O24" s="24">
        <f t="shared" si="9"/>
        <v>-0.24225001459726003</v>
      </c>
      <c r="P24" s="24">
        <v>2.5583763147909302E-2</v>
      </c>
      <c r="Q24" s="24">
        <f t="shared" si="10"/>
        <v>-5.6794129181507204E-3</v>
      </c>
      <c r="R24" s="24">
        <f t="shared" si="11"/>
        <v>0.3259344831116055</v>
      </c>
      <c r="S24" s="48">
        <f t="shared" si="12"/>
        <v>0.24525786845928768</v>
      </c>
      <c r="T24" s="24">
        <f t="shared" si="13"/>
        <v>8.0676614652317818E-2</v>
      </c>
      <c r="U24" s="165">
        <f t="shared" si="0"/>
        <v>0.3297555604345267</v>
      </c>
      <c r="V24" s="165">
        <f t="shared" si="1"/>
        <v>0.28602888340832788</v>
      </c>
      <c r="W24" s="165">
        <f t="shared" si="14"/>
        <v>4.3726677026198812E-2</v>
      </c>
      <c r="X24" s="24">
        <f t="shared" si="15"/>
        <v>0.37767596526715791</v>
      </c>
      <c r="Y24" s="24">
        <f t="shared" si="16"/>
        <v>0.25433215089459466</v>
      </c>
      <c r="Z24" s="24">
        <f t="shared" si="2"/>
        <v>0.12334381437256325</v>
      </c>
      <c r="AI24" s="227"/>
      <c r="AJ24" s="221"/>
      <c r="AK24" s="221"/>
      <c r="AL24" s="221"/>
    </row>
    <row r="25" spans="1:38" ht="15" customHeight="1">
      <c r="A25" s="3" t="s">
        <v>69</v>
      </c>
      <c r="B25" s="160">
        <v>468.23196100000007</v>
      </c>
      <c r="C25" s="161">
        <v>2326.500892</v>
      </c>
      <c r="D25" s="137">
        <v>1708.56</v>
      </c>
      <c r="E25" s="160">
        <v>741.37869099999989</v>
      </c>
      <c r="F25" s="160">
        <v>2515.2274399999997</v>
      </c>
      <c r="G25" s="160">
        <v>1300.01</v>
      </c>
      <c r="H25" s="172">
        <f t="shared" si="3"/>
        <v>-273.14672999999982</v>
      </c>
      <c r="I25" s="24">
        <f t="shared" si="4"/>
        <v>-0.36843078080861624</v>
      </c>
      <c r="J25" s="24">
        <f t="shared" si="5"/>
        <v>2.2837553309999845E-2</v>
      </c>
      <c r="K25" s="24">
        <f t="shared" si="6"/>
        <v>4.7523909495567979E-2</v>
      </c>
      <c r="L25" s="24">
        <f t="shared" si="7"/>
        <v>-2.4686356185568133E-2</v>
      </c>
      <c r="M25" s="147">
        <v>599.07646899999997</v>
      </c>
      <c r="N25" s="91">
        <f t="shared" si="8"/>
        <v>-130.84450799999991</v>
      </c>
      <c r="O25" s="24">
        <f t="shared" si="9"/>
        <v>-0.21841036123219837</v>
      </c>
      <c r="P25" s="24">
        <v>3.0521757044199953E-2</v>
      </c>
      <c r="Q25" s="24">
        <f t="shared" si="10"/>
        <v>-7.6842037342001075E-3</v>
      </c>
      <c r="R25" s="24">
        <f t="shared" si="11"/>
        <v>0.20126016826818396</v>
      </c>
      <c r="S25" s="48">
        <f t="shared" si="12"/>
        <v>0.29475612392332995</v>
      </c>
      <c r="T25" s="24">
        <f t="shared" si="13"/>
        <v>-9.3495955655145985E-2</v>
      </c>
      <c r="U25" s="165">
        <f t="shared" si="0"/>
        <v>5.0701810386289042E-2</v>
      </c>
      <c r="V25" s="165">
        <f t="shared" si="1"/>
        <v>4.6120291410884889E-2</v>
      </c>
      <c r="W25" s="165">
        <f t="shared" si="14"/>
        <v>4.581518975404153E-3</v>
      </c>
      <c r="X25" s="24">
        <f t="shared" si="15"/>
        <v>3.5857351487818455E-2</v>
      </c>
      <c r="Y25" s="24">
        <f t="shared" si="16"/>
        <v>4.9285969450171975E-2</v>
      </c>
      <c r="Z25" s="24">
        <f t="shared" si="2"/>
        <v>-1.342861796235352E-2</v>
      </c>
      <c r="AI25" s="227"/>
      <c r="AJ25" s="221"/>
      <c r="AK25" s="221"/>
      <c r="AL25" s="221"/>
    </row>
    <row r="26" spans="1:38" ht="15" customHeight="1">
      <c r="A26" s="15" t="s">
        <v>135</v>
      </c>
      <c r="B26" s="160">
        <v>22.267666000000002</v>
      </c>
      <c r="C26" s="161">
        <v>108.12167700000001</v>
      </c>
      <c r="D26" s="137">
        <v>104.83</v>
      </c>
      <c r="E26" s="160">
        <v>69.398943000000003</v>
      </c>
      <c r="F26" s="160">
        <v>153.57932500000001</v>
      </c>
      <c r="G26" s="160">
        <v>167.91</v>
      </c>
      <c r="H26" s="172">
        <f t="shared" si="3"/>
        <v>-47.131276999999997</v>
      </c>
      <c r="I26" s="24">
        <f t="shared" si="4"/>
        <v>-0.6791353724220266</v>
      </c>
      <c r="J26" s="24">
        <f t="shared" si="5"/>
        <v>1.7701410219720819E-2</v>
      </c>
      <c r="K26" s="24">
        <f t="shared" si="6"/>
        <v>3.4442530224525043E-2</v>
      </c>
      <c r="L26" s="24">
        <f t="shared" si="7"/>
        <v>-1.6741120004804225E-2</v>
      </c>
      <c r="M26" s="147">
        <v>32.285489000000005</v>
      </c>
      <c r="N26" s="91">
        <f t="shared" si="8"/>
        <v>-10.017823000000003</v>
      </c>
      <c r="O26" s="24">
        <f t="shared" si="9"/>
        <v>-0.31028871825357829</v>
      </c>
      <c r="P26" s="24">
        <v>2.7471166985747718E-2</v>
      </c>
      <c r="Q26" s="24">
        <f t="shared" si="10"/>
        <v>-9.7697567660268991E-3</v>
      </c>
      <c r="R26" s="24">
        <f t="shared" si="11"/>
        <v>0.20595006124442558</v>
      </c>
      <c r="S26" s="48">
        <f t="shared" si="12"/>
        <v>0.45187685907592051</v>
      </c>
      <c r="T26" s="24">
        <f t="shared" si="13"/>
        <v>-0.24592679783149493</v>
      </c>
      <c r="U26" s="165">
        <f t="shared" si="0"/>
        <v>2.3563132018354668E-3</v>
      </c>
      <c r="V26" s="165">
        <f t="shared" si="1"/>
        <v>2.8160965131992202E-3</v>
      </c>
      <c r="W26" s="165">
        <f t="shared" si="14"/>
        <v>-4.5978331136375342E-4</v>
      </c>
      <c r="X26" s="24">
        <f t="shared" si="15"/>
        <v>1.705264896633881E-3</v>
      </c>
      <c r="Y26" s="24">
        <f t="shared" si="16"/>
        <v>4.6135588007778696E-3</v>
      </c>
      <c r="Z26" s="24">
        <f t="shared" si="2"/>
        <v>-2.9082939041439886E-3</v>
      </c>
      <c r="AI26" s="227"/>
      <c r="AJ26" s="221"/>
      <c r="AK26" s="221"/>
      <c r="AL26" s="221"/>
    </row>
    <row r="27" spans="1:38" ht="15.75" customHeight="1">
      <c r="A27" s="4" t="s">
        <v>164</v>
      </c>
    </row>
    <row r="28" spans="1:38" ht="15.75" customHeight="1">
      <c r="A28" s="4"/>
    </row>
    <row r="29" spans="1:38" ht="13.5">
      <c r="J29" s="1" t="s">
        <v>52</v>
      </c>
      <c r="K29" s="1" t="s">
        <v>53</v>
      </c>
    </row>
    <row r="30" spans="1:38" ht="13.5">
      <c r="I30" s="3" t="s">
        <v>9</v>
      </c>
      <c r="J30" s="124">
        <v>123.5660640000001</v>
      </c>
      <c r="K30" s="110">
        <v>0.10742969654578016</v>
      </c>
      <c r="M30" s="228"/>
      <c r="N30" s="229"/>
    </row>
    <row r="31" spans="1:38" ht="13.5">
      <c r="I31" s="3" t="s">
        <v>10</v>
      </c>
      <c r="J31" s="124">
        <v>-78.154190000000028</v>
      </c>
      <c r="K31" s="110">
        <v>-0.13465948092819569</v>
      </c>
      <c r="M31" s="228"/>
      <c r="N31" s="229"/>
    </row>
    <row r="32" spans="1:38" ht="13.5">
      <c r="I32" s="3" t="s">
        <v>11</v>
      </c>
      <c r="J32" s="124">
        <v>-332.23135600000001</v>
      </c>
      <c r="K32" s="110">
        <v>-0.20075928952656052</v>
      </c>
      <c r="L32" s="224"/>
      <c r="M32" s="230"/>
      <c r="N32" s="231"/>
    </row>
    <row r="33" spans="9:14" ht="13.5">
      <c r="I33" s="3" t="s">
        <v>12</v>
      </c>
      <c r="J33" s="124">
        <v>-398.31658999999991</v>
      </c>
      <c r="K33" s="110">
        <v>-0.31491680078627782</v>
      </c>
      <c r="L33" s="224"/>
      <c r="M33" s="230"/>
      <c r="N33" s="231"/>
    </row>
    <row r="34" spans="9:14" ht="13.5">
      <c r="I34" s="3" t="s">
        <v>13</v>
      </c>
      <c r="J34" s="124">
        <v>-527.13395500000001</v>
      </c>
      <c r="K34" s="110">
        <v>-0.37344401637004532</v>
      </c>
      <c r="L34" s="224"/>
      <c r="M34" s="230"/>
      <c r="N34" s="231"/>
    </row>
    <row r="35" spans="9:14" ht="13.5">
      <c r="I35" s="3" t="s">
        <v>14</v>
      </c>
      <c r="J35" s="124">
        <v>0.38160800000001416</v>
      </c>
      <c r="K35" s="110">
        <v>3.5897674544527192E-3</v>
      </c>
      <c r="L35" s="224"/>
      <c r="M35" s="230"/>
      <c r="N35" s="231"/>
    </row>
    <row r="36" spans="9:14" ht="13.5">
      <c r="I36" s="3" t="s">
        <v>15</v>
      </c>
      <c r="J36" s="124">
        <v>1069.296574</v>
      </c>
      <c r="K36" s="110">
        <v>0.42151087373031126</v>
      </c>
      <c r="L36" s="224"/>
      <c r="M36" s="230"/>
      <c r="N36" s="231"/>
    </row>
    <row r="37" spans="9:14" ht="13.5">
      <c r="I37" s="3" t="s">
        <v>17</v>
      </c>
      <c r="J37" s="124">
        <v>573.88036099999999</v>
      </c>
      <c r="K37" s="110">
        <v>0.39873061657609798</v>
      </c>
      <c r="L37" s="224"/>
      <c r="M37" s="230"/>
      <c r="N37" s="231"/>
    </row>
    <row r="38" spans="9:14" ht="13.5">
      <c r="I38" s="3" t="s">
        <v>18</v>
      </c>
      <c r="J38" s="124">
        <v>-13.013434999999959</v>
      </c>
      <c r="K38" s="110">
        <v>-2.1130831012811102E-2</v>
      </c>
      <c r="L38" s="224"/>
      <c r="M38" s="230"/>
      <c r="N38" s="231"/>
    </row>
    <row r="39" spans="9:14" ht="13.5">
      <c r="I39" s="3" t="s">
        <v>19</v>
      </c>
      <c r="J39" s="124">
        <v>-74.224429000000015</v>
      </c>
      <c r="K39" s="110">
        <v>-0.29770882966058687</v>
      </c>
      <c r="L39" s="224"/>
      <c r="M39" s="230"/>
      <c r="N39" s="231"/>
    </row>
    <row r="40" spans="9:14" ht="13.5">
      <c r="I40" s="3" t="s">
        <v>20</v>
      </c>
      <c r="J40" s="124">
        <v>-240.97336399999995</v>
      </c>
      <c r="K40" s="110">
        <v>-0.27201885773614376</v>
      </c>
      <c r="L40" s="224"/>
      <c r="M40" s="230"/>
      <c r="N40" s="231"/>
    </row>
    <row r="41" spans="9:14" ht="13.5">
      <c r="I41" s="3" t="s">
        <v>21</v>
      </c>
      <c r="J41" s="124">
        <v>-1720.4018160000005</v>
      </c>
      <c r="K41" s="110">
        <v>-0.40358333031432025</v>
      </c>
      <c r="L41" s="224"/>
      <c r="M41" s="230"/>
      <c r="N41" s="231"/>
    </row>
    <row r="42" spans="9:14" ht="13.5">
      <c r="I42" s="3" t="s">
        <v>22</v>
      </c>
      <c r="J42" s="124">
        <v>-241.78248000000008</v>
      </c>
      <c r="K42" s="110">
        <v>-0.17853633160393478</v>
      </c>
      <c r="L42" s="224"/>
      <c r="M42" s="230"/>
      <c r="N42" s="231"/>
    </row>
    <row r="43" spans="9:14" ht="13.5">
      <c r="I43" s="3" t="s">
        <v>23</v>
      </c>
      <c r="J43" s="124">
        <v>-83.495357000000013</v>
      </c>
      <c r="K43" s="110">
        <v>-5.648530425088627E-2</v>
      </c>
      <c r="L43" s="224"/>
      <c r="M43" s="230"/>
      <c r="N43" s="231"/>
    </row>
    <row r="44" spans="9:14" ht="13.5">
      <c r="I44" s="3" t="s">
        <v>24</v>
      </c>
      <c r="J44" s="124">
        <v>477.25991599999975</v>
      </c>
      <c r="K44" s="110">
        <v>0.38077156976001758</v>
      </c>
      <c r="L44" s="224"/>
      <c r="M44" s="230"/>
      <c r="N44" s="231"/>
    </row>
    <row r="45" spans="9:14" ht="27">
      <c r="I45" s="3" t="s">
        <v>143</v>
      </c>
      <c r="J45" s="124">
        <v>16.962667</v>
      </c>
      <c r="K45" s="110">
        <v>0</v>
      </c>
      <c r="M45" s="228"/>
      <c r="N45" s="229"/>
    </row>
    <row r="46" spans="9:14" ht="13.5">
      <c r="I46" s="3" t="s">
        <v>33</v>
      </c>
      <c r="J46" s="124">
        <v>0</v>
      </c>
      <c r="K46" s="110">
        <v>0</v>
      </c>
      <c r="M46" s="228"/>
      <c r="N46" s="229"/>
    </row>
    <row r="47" spans="9:14" ht="13.5">
      <c r="I47" s="3" t="s">
        <v>141</v>
      </c>
      <c r="J47" s="124">
        <v>-1160.8785990000033</v>
      </c>
      <c r="K47" s="110">
        <v>-3.5900862583045479E-2</v>
      </c>
    </row>
    <row r="48" spans="9:14" ht="27">
      <c r="I48" s="3" t="s">
        <v>68</v>
      </c>
      <c r="J48" s="124">
        <v>1115.9465349999991</v>
      </c>
      <c r="K48" s="110">
        <v>0.12875213956792142</v>
      </c>
    </row>
  </sheetData>
  <mergeCells count="3">
    <mergeCell ref="A2:B2"/>
    <mergeCell ref="A1:Z1"/>
    <mergeCell ref="M2:Q2"/>
  </mergeCells>
  <phoneticPr fontId="22" type="noConversion"/>
  <pageMargins left="0.69861111111111107" right="0.69861111111111107" top="0.75" bottom="0.75" header="0.3" footer="0.3"/>
  <pageSetup paperSize="9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C51"/>
  <sheetViews>
    <sheetView topLeftCell="I1" workbookViewId="0">
      <selection activeCell="T10" sqref="T10"/>
    </sheetView>
  </sheetViews>
  <sheetFormatPr defaultRowHeight="14.25"/>
  <cols>
    <col min="1" max="1" width="16.42578125" style="49" customWidth="1"/>
    <col min="2" max="2" width="8.7109375" style="49" customWidth="1"/>
    <col min="3" max="3" width="6.85546875" style="49" customWidth="1"/>
    <col min="4" max="4" width="10.7109375" style="49" customWidth="1"/>
    <col min="5" max="5" width="8.42578125" style="49" customWidth="1"/>
    <col min="6" max="6" width="9.85546875" style="49" customWidth="1"/>
    <col min="7" max="7" width="8.5703125" style="49" customWidth="1"/>
    <col min="8" max="8" width="10.7109375" style="49" customWidth="1"/>
    <col min="9" max="9" width="8.42578125" style="49" customWidth="1"/>
    <col min="10" max="10" width="9.28515625" style="49" customWidth="1"/>
    <col min="11" max="11" width="9" style="49" customWidth="1"/>
    <col min="12" max="12" width="9.28515625" style="49" customWidth="1"/>
    <col min="13" max="13" width="7.140625" style="49" customWidth="1"/>
    <col min="14" max="14" width="8" style="49" customWidth="1"/>
    <col min="15" max="15" width="8.7109375" style="49" customWidth="1"/>
    <col min="16" max="16" width="7.7109375" style="49" customWidth="1"/>
    <col min="17" max="17" width="8.5703125" style="49" customWidth="1"/>
    <col min="18" max="20" width="8.85546875" style="49" customWidth="1"/>
    <col min="21" max="21" width="8.7109375" style="49" customWidth="1"/>
    <col min="22" max="22" width="9.7109375" style="49" customWidth="1"/>
    <col min="23" max="23" width="8.42578125" style="49" customWidth="1"/>
    <col min="24" max="24" width="9" style="49" customWidth="1"/>
    <col min="25" max="25" width="8.7109375" style="49" customWidth="1"/>
    <col min="26" max="26" width="7.7109375" style="49" customWidth="1"/>
    <col min="27" max="27" width="12.5703125" style="35" customWidth="1"/>
    <col min="28" max="28" width="10.42578125" style="35" customWidth="1"/>
    <col min="29" max="16384" width="9.140625" style="49"/>
  </cols>
  <sheetData>
    <row r="1" spans="1:28" ht="15" customHeight="1">
      <c r="A1" s="344" t="s">
        <v>162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8"/>
      <c r="S1" s="8"/>
      <c r="T1" s="8"/>
    </row>
    <row r="2" spans="1:28" ht="12.75" customHeight="1">
      <c r="A2" s="20" t="s">
        <v>0</v>
      </c>
      <c r="B2" s="20"/>
      <c r="C2" s="20"/>
      <c r="D2" s="20"/>
      <c r="F2" s="20"/>
      <c r="G2" s="20"/>
      <c r="H2" s="20"/>
      <c r="I2" s="20"/>
      <c r="J2" s="20"/>
      <c r="K2" s="20"/>
      <c r="L2" s="20"/>
      <c r="O2" s="355" t="s">
        <v>255</v>
      </c>
      <c r="P2" s="355"/>
      <c r="Q2" s="355"/>
      <c r="R2" s="355"/>
      <c r="S2" s="355"/>
    </row>
    <row r="3" spans="1:28" s="22" customFormat="1" ht="38.25" customHeight="1">
      <c r="A3" s="3" t="s">
        <v>1</v>
      </c>
      <c r="B3" s="32" t="s">
        <v>233</v>
      </c>
      <c r="C3" s="33" t="s">
        <v>234</v>
      </c>
      <c r="D3" s="3" t="s">
        <v>235</v>
      </c>
      <c r="E3" s="3" t="s">
        <v>236</v>
      </c>
      <c r="F3" s="3" t="s">
        <v>237</v>
      </c>
      <c r="G3" s="3" t="s">
        <v>238</v>
      </c>
      <c r="H3" s="3" t="s">
        <v>239</v>
      </c>
      <c r="I3" s="3" t="s">
        <v>240</v>
      </c>
      <c r="J3" s="34" t="s">
        <v>5</v>
      </c>
      <c r="K3" s="3" t="s">
        <v>6</v>
      </c>
      <c r="L3" s="3" t="s">
        <v>7</v>
      </c>
      <c r="M3" s="1" t="s">
        <v>218</v>
      </c>
      <c r="N3" s="1" t="s">
        <v>219</v>
      </c>
      <c r="O3" s="32" t="s">
        <v>241</v>
      </c>
      <c r="P3" s="3" t="s">
        <v>221</v>
      </c>
      <c r="Q3" s="3" t="s">
        <v>222</v>
      </c>
      <c r="R3" s="3" t="s">
        <v>223</v>
      </c>
      <c r="S3" s="3" t="s">
        <v>224</v>
      </c>
      <c r="T3" s="334"/>
      <c r="U3" s="334" t="s">
        <v>276</v>
      </c>
      <c r="V3" s="334" t="s">
        <v>242</v>
      </c>
      <c r="W3" s="334" t="s">
        <v>243</v>
      </c>
      <c r="X3" s="334" t="s">
        <v>277</v>
      </c>
      <c r="Y3" s="334" t="s">
        <v>244</v>
      </c>
      <c r="Z3" s="334" t="s">
        <v>127</v>
      </c>
      <c r="AA3" s="334" t="s">
        <v>274</v>
      </c>
      <c r="AB3" s="334" t="s">
        <v>275</v>
      </c>
    </row>
    <row r="4" spans="1:28">
      <c r="A4" s="7" t="s">
        <v>8</v>
      </c>
      <c r="B4" s="159">
        <v>191.689347</v>
      </c>
      <c r="C4" s="137">
        <v>-804.24</v>
      </c>
      <c r="D4" s="160">
        <v>190.48486400000002</v>
      </c>
      <c r="E4" s="159">
        <v>-97.97</v>
      </c>
      <c r="F4" s="164">
        <f>C4/$C$23</f>
        <v>-1.2459366159336554E-2</v>
      </c>
      <c r="G4" s="165">
        <f>B4/$B$23</f>
        <v>4.9475010446240496E-2</v>
      </c>
      <c r="H4" s="165">
        <f>D4/$D$23</f>
        <v>2.85144370501672E-2</v>
      </c>
      <c r="I4" s="165">
        <f>G4-H4</f>
        <v>2.0960573396073295E-2</v>
      </c>
      <c r="J4" s="24">
        <f>(B4/C4)*(1/12)</f>
        <v>-1.9862369752810104E-2</v>
      </c>
      <c r="K4" s="24">
        <f>(D4/E4)*(1/12)</f>
        <v>-0.16202652512673948</v>
      </c>
      <c r="L4" s="146">
        <f>J4-K4</f>
        <v>0.14216415537392937</v>
      </c>
      <c r="M4" s="91">
        <f>B4-D4</f>
        <v>1.204482999999982</v>
      </c>
      <c r="N4" s="24">
        <f>B4/D4-1</f>
        <v>6.3232478145873738E-3</v>
      </c>
      <c r="O4" s="147">
        <v>1748.124902</v>
      </c>
      <c r="P4" s="90">
        <f>B4-O4</f>
        <v>-1556.435555</v>
      </c>
      <c r="Q4" s="24">
        <f>B4/O4-1</f>
        <v>-0.89034573743518475</v>
      </c>
      <c r="R4" s="24">
        <v>-10.076809442010607</v>
      </c>
      <c r="S4" s="24">
        <f>J4-R4</f>
        <v>10.056947072257797</v>
      </c>
      <c r="T4" s="110"/>
      <c r="U4" s="118">
        <f>X4-AB4</f>
        <v>1748.124902</v>
      </c>
      <c r="V4" s="121">
        <f t="shared" ref="V4:V26" si="0">B4-U4</f>
        <v>-1556.435555</v>
      </c>
      <c r="W4" s="235">
        <f>B4/U4-1</f>
        <v>-0.89034573743518475</v>
      </c>
      <c r="X4" s="121">
        <v>1748.124902</v>
      </c>
      <c r="Y4" s="121">
        <f t="shared" ref="Y4:Y26" si="1">B4-X4</f>
        <v>-1556.435555</v>
      </c>
      <c r="Z4" s="122">
        <f t="shared" ref="Z4:Z25" si="2">B4/X4-1</f>
        <v>-0.89034573743518475</v>
      </c>
      <c r="AA4" s="2">
        <v>0</v>
      </c>
      <c r="AB4" s="136">
        <v>0</v>
      </c>
    </row>
    <row r="5" spans="1:28">
      <c r="A5" s="7" t="s">
        <v>9</v>
      </c>
      <c r="B5" s="159">
        <v>89.892426999999998</v>
      </c>
      <c r="C5" s="137">
        <v>2991.71</v>
      </c>
      <c r="D5" s="160">
        <v>91.171944999999994</v>
      </c>
      <c r="E5" s="159">
        <v>2676.55</v>
      </c>
      <c r="F5" s="164">
        <f t="shared" ref="F5:F26" si="3">C5/$C$23</f>
        <v>4.6347869208878893E-2</v>
      </c>
      <c r="G5" s="165">
        <f t="shared" ref="G5:G26" si="4">B5/$B$23</f>
        <v>2.3201230712434486E-2</v>
      </c>
      <c r="H5" s="165">
        <f t="shared" ref="H5:H26" si="5">D5/$D$23</f>
        <v>1.3647891133459327E-2</v>
      </c>
      <c r="I5" s="165">
        <f t="shared" ref="I5:I26" si="6">G5-H5</f>
        <v>9.5533395789751587E-3</v>
      </c>
      <c r="J5" s="24">
        <f t="shared" ref="J5:J26" si="7">(B5/C5)*(1/12)</f>
        <v>2.5039310572660227E-3</v>
      </c>
      <c r="K5" s="24">
        <f t="shared" ref="K5:K26" si="8">(D5/E5)*(1/12)</f>
        <v>2.838602709956224E-3</v>
      </c>
      <c r="L5" s="146">
        <f t="shared" ref="L5:L26" si="9">J5-K5</f>
        <v>-3.3467165269020129E-4</v>
      </c>
      <c r="M5" s="91">
        <f t="shared" ref="M5:M26" si="10">B5-D5</f>
        <v>-1.2795179999999959</v>
      </c>
      <c r="N5" s="24">
        <f t="shared" ref="N5:N26" si="11">B5/D5-1</f>
        <v>-1.4034119816134227E-2</v>
      </c>
      <c r="O5" s="147">
        <v>708.69457199999999</v>
      </c>
      <c r="P5" s="90">
        <f t="shared" ref="P5:P26" si="12">B5-O5</f>
        <v>-618.802145</v>
      </c>
      <c r="Q5" s="24">
        <f t="shared" ref="Q5:Q26" si="13">B5/O5-1</f>
        <v>-0.8731577317626189</v>
      </c>
      <c r="R5" s="24">
        <v>2.1533871577897636E-2</v>
      </c>
      <c r="S5" s="24">
        <f t="shared" ref="S5:S26" si="14">J5-R5</f>
        <v>-1.9029940520631613E-2</v>
      </c>
      <c r="T5" s="110"/>
      <c r="U5" s="118">
        <f t="shared" ref="U5:U24" si="15">X5-AB5</f>
        <v>31.600800000000049</v>
      </c>
      <c r="V5" s="121">
        <f t="shared" si="0"/>
        <v>58.291626999999949</v>
      </c>
      <c r="W5" s="235">
        <f>B5/U5-1</f>
        <v>1.8446250411381944</v>
      </c>
      <c r="X5" s="121">
        <v>708.69457199999999</v>
      </c>
      <c r="Y5" s="121">
        <f t="shared" si="1"/>
        <v>-618.802145</v>
      </c>
      <c r="Z5" s="122">
        <f t="shared" si="2"/>
        <v>-0.8731577317626189</v>
      </c>
      <c r="AA5" s="136">
        <v>677.09377199999994</v>
      </c>
      <c r="AB5" s="136">
        <v>677.09377199999994</v>
      </c>
    </row>
    <row r="6" spans="1:28">
      <c r="A6" s="7" t="s">
        <v>10</v>
      </c>
      <c r="B6" s="159">
        <v>21.988726</v>
      </c>
      <c r="C6" s="137">
        <v>2962.19</v>
      </c>
      <c r="D6" s="160">
        <v>58.307720999999994</v>
      </c>
      <c r="E6" s="159">
        <v>2702.19</v>
      </c>
      <c r="F6" s="164">
        <f t="shared" si="3"/>
        <v>4.5890542429529925E-2</v>
      </c>
      <c r="G6" s="165">
        <f t="shared" si="4"/>
        <v>5.6752890318392084E-3</v>
      </c>
      <c r="H6" s="165">
        <f t="shared" si="5"/>
        <v>8.7283147074258445E-3</v>
      </c>
      <c r="I6" s="165">
        <f t="shared" si="6"/>
        <v>-3.0530256755866361E-3</v>
      </c>
      <c r="J6" s="24">
        <f t="shared" si="7"/>
        <v>6.1859429453658716E-4</v>
      </c>
      <c r="K6" s="24">
        <f t="shared" si="8"/>
        <v>1.7981625089279433E-3</v>
      </c>
      <c r="L6" s="146">
        <f t="shared" si="9"/>
        <v>-1.179568214391356E-3</v>
      </c>
      <c r="M6" s="91">
        <f t="shared" si="10"/>
        <v>-36.318994999999994</v>
      </c>
      <c r="N6" s="24">
        <f t="shared" si="11"/>
        <v>-0.62288483201049827</v>
      </c>
      <c r="O6" s="147">
        <v>242.76828999999998</v>
      </c>
      <c r="P6" s="90">
        <f t="shared" si="12"/>
        <v>-220.77956399999999</v>
      </c>
      <c r="Q6" s="24">
        <f t="shared" si="13"/>
        <v>-0.90942504888097209</v>
      </c>
      <c r="R6" s="24">
        <v>7.367096217193855E-3</v>
      </c>
      <c r="S6" s="24">
        <f t="shared" si="14"/>
        <v>-6.7485019226572679E-3</v>
      </c>
      <c r="T6" s="110"/>
      <c r="U6" s="118">
        <f t="shared" si="15"/>
        <v>2.9166639999999973</v>
      </c>
      <c r="V6" s="121">
        <f t="shared" si="0"/>
        <v>19.072062000000003</v>
      </c>
      <c r="W6" s="235">
        <f>B6/U6-1</f>
        <v>6.538998664227357</v>
      </c>
      <c r="X6" s="121">
        <v>242.76828999999998</v>
      </c>
      <c r="Y6" s="121">
        <f t="shared" si="1"/>
        <v>-220.77956399999999</v>
      </c>
      <c r="Z6" s="122">
        <f t="shared" si="2"/>
        <v>-0.90942504888097209</v>
      </c>
      <c r="AA6" s="136">
        <v>239.85162599999998</v>
      </c>
      <c r="AB6" s="136">
        <v>239.85162599999998</v>
      </c>
    </row>
    <row r="7" spans="1:28">
      <c r="A7" s="7" t="s">
        <v>11</v>
      </c>
      <c r="B7" s="159">
        <v>32.120283000000001</v>
      </c>
      <c r="C7" s="137">
        <v>2812.75</v>
      </c>
      <c r="D7" s="160">
        <v>314.103745</v>
      </c>
      <c r="E7" s="159">
        <v>2491.1999999999998</v>
      </c>
      <c r="F7" s="164">
        <f t="shared" si="3"/>
        <v>4.3575403069573623E-2</v>
      </c>
      <c r="G7" s="165">
        <f t="shared" si="4"/>
        <v>8.2902433642345341E-3</v>
      </c>
      <c r="H7" s="165">
        <f t="shared" si="5"/>
        <v>4.7019439108948152E-2</v>
      </c>
      <c r="I7" s="165">
        <f t="shared" si="6"/>
        <v>-3.8729195744713618E-2</v>
      </c>
      <c r="J7" s="24">
        <f t="shared" si="7"/>
        <v>9.5162749977779752E-4</v>
      </c>
      <c r="K7" s="24">
        <f t="shared" si="8"/>
        <v>1.0507109860040678E-2</v>
      </c>
      <c r="L7" s="146">
        <f t="shared" si="9"/>
        <v>-9.5554823602628809E-3</v>
      </c>
      <c r="M7" s="91">
        <f t="shared" si="10"/>
        <v>-281.98346200000003</v>
      </c>
      <c r="N7" s="24">
        <f t="shared" si="11"/>
        <v>-0.89773989163994206</v>
      </c>
      <c r="O7" s="147">
        <v>779.94459900000004</v>
      </c>
      <c r="P7" s="90">
        <f t="shared" si="12"/>
        <v>-747.82431600000007</v>
      </c>
      <c r="Q7" s="24">
        <f t="shared" si="13"/>
        <v>-0.95881722491420185</v>
      </c>
      <c r="R7" s="24">
        <v>2.5871898435634106E-2</v>
      </c>
      <c r="S7" s="24">
        <f t="shared" si="14"/>
        <v>-2.4920270935856307E-2</v>
      </c>
      <c r="T7" s="110"/>
      <c r="U7" s="118">
        <f t="shared" si="15"/>
        <v>9.2210000000250147E-3</v>
      </c>
      <c r="V7" s="121">
        <f t="shared" si="0"/>
        <v>32.111061999999976</v>
      </c>
      <c r="W7" s="235">
        <v>0</v>
      </c>
      <c r="X7" s="121">
        <v>779.94459900000004</v>
      </c>
      <c r="Y7" s="121">
        <f t="shared" si="1"/>
        <v>-747.82431600000007</v>
      </c>
      <c r="Z7" s="122">
        <f t="shared" si="2"/>
        <v>-0.95881722491420185</v>
      </c>
      <c r="AA7" s="136">
        <v>779.93537800000001</v>
      </c>
      <c r="AB7" s="136">
        <v>779.93537800000001</v>
      </c>
    </row>
    <row r="8" spans="1:28">
      <c r="A8" s="7" t="s">
        <v>12</v>
      </c>
      <c r="B8" s="159">
        <v>75.896389999999997</v>
      </c>
      <c r="C8" s="137">
        <v>3064.71</v>
      </c>
      <c r="D8" s="160">
        <v>232.52200400000001</v>
      </c>
      <c r="E8" s="159">
        <v>2797.94</v>
      </c>
      <c r="F8" s="164">
        <f t="shared" si="3"/>
        <v>4.7478792477594164E-2</v>
      </c>
      <c r="G8" s="165">
        <f t="shared" si="4"/>
        <v>1.958885429393185E-2</v>
      </c>
      <c r="H8" s="165">
        <f t="shared" si="5"/>
        <v>3.4807143762544436E-2</v>
      </c>
      <c r="I8" s="165">
        <f t="shared" si="6"/>
        <v>-1.5218289468612586E-2</v>
      </c>
      <c r="J8" s="24">
        <f t="shared" si="7"/>
        <v>2.063718644395935E-3</v>
      </c>
      <c r="K8" s="24">
        <f t="shared" si="8"/>
        <v>6.9253928485480988E-3</v>
      </c>
      <c r="L8" s="146">
        <f t="shared" si="9"/>
        <v>-4.8616742041521638E-3</v>
      </c>
      <c r="M8" s="91">
        <f t="shared" si="10"/>
        <v>-156.62561400000001</v>
      </c>
      <c r="N8" s="24">
        <f t="shared" si="11"/>
        <v>-0.67359480524690474</v>
      </c>
      <c r="O8" s="147">
        <v>684.42467899999997</v>
      </c>
      <c r="P8" s="90">
        <f t="shared" si="12"/>
        <v>-608.52828899999997</v>
      </c>
      <c r="Q8" s="24">
        <f t="shared" si="13"/>
        <v>-0.88910921489433903</v>
      </c>
      <c r="R8" s="24">
        <v>1.9855310915588668E-2</v>
      </c>
      <c r="S8" s="24">
        <f t="shared" si="14"/>
        <v>-1.7791592271192733E-2</v>
      </c>
      <c r="T8" s="110"/>
      <c r="U8" s="118">
        <f t="shared" si="15"/>
        <v>35.964580999999953</v>
      </c>
      <c r="V8" s="121">
        <f t="shared" si="0"/>
        <v>39.931809000000044</v>
      </c>
      <c r="W8" s="235">
        <f>B8/U8-1</f>
        <v>1.1103093068149494</v>
      </c>
      <c r="X8" s="121">
        <v>684.42467899999997</v>
      </c>
      <c r="Y8" s="121">
        <f t="shared" si="1"/>
        <v>-608.52828899999997</v>
      </c>
      <c r="Z8" s="122">
        <f t="shared" si="2"/>
        <v>-0.88910921489433903</v>
      </c>
      <c r="AA8" s="136">
        <v>648.46009800000002</v>
      </c>
      <c r="AB8" s="136">
        <v>648.46009800000002</v>
      </c>
    </row>
    <row r="9" spans="1:28">
      <c r="A9" s="7" t="s">
        <v>13</v>
      </c>
      <c r="B9" s="159">
        <v>54.566009000000008</v>
      </c>
      <c r="C9" s="137">
        <v>2274.2199999999998</v>
      </c>
      <c r="D9" s="160">
        <v>383.70474999999999</v>
      </c>
      <c r="E9" s="159">
        <v>2088.17</v>
      </c>
      <c r="F9" s="164">
        <f t="shared" si="3"/>
        <v>3.5232442687364939E-2</v>
      </c>
      <c r="G9" s="165">
        <f t="shared" si="4"/>
        <v>1.4083484072198615E-2</v>
      </c>
      <c r="H9" s="165">
        <f t="shared" si="5"/>
        <v>5.7438290423564263E-2</v>
      </c>
      <c r="I9" s="165">
        <f t="shared" si="6"/>
        <v>-4.3354806351365648E-2</v>
      </c>
      <c r="J9" s="24">
        <f t="shared" si="7"/>
        <v>1.9994404308583459E-3</v>
      </c>
      <c r="K9" s="24">
        <f t="shared" si="8"/>
        <v>1.5312640174570716E-2</v>
      </c>
      <c r="L9" s="146">
        <f t="shared" si="9"/>
        <v>-1.3313199743712371E-2</v>
      </c>
      <c r="M9" s="91">
        <f t="shared" si="10"/>
        <v>-329.13874099999998</v>
      </c>
      <c r="N9" s="24">
        <f t="shared" si="11"/>
        <v>-0.85779167706420101</v>
      </c>
      <c r="O9" s="147">
        <v>644.909942</v>
      </c>
      <c r="P9" s="90">
        <f t="shared" si="12"/>
        <v>-590.34393299999999</v>
      </c>
      <c r="Q9" s="24">
        <f t="shared" si="13"/>
        <v>-0.91538972274054353</v>
      </c>
      <c r="R9" s="24">
        <v>2.5854363162209675E-2</v>
      </c>
      <c r="S9" s="24">
        <f t="shared" si="14"/>
        <v>-2.3854922731351327E-2</v>
      </c>
      <c r="T9" s="110"/>
      <c r="U9" s="118">
        <f t="shared" si="15"/>
        <v>21.799999999999955</v>
      </c>
      <c r="V9" s="121">
        <f t="shared" si="0"/>
        <v>32.766009000000054</v>
      </c>
      <c r="W9" s="235">
        <f>B9/U9-1</f>
        <v>1.503027935779822</v>
      </c>
      <c r="X9" s="121">
        <v>644.909942</v>
      </c>
      <c r="Y9" s="121">
        <f t="shared" si="1"/>
        <v>-590.34393299999999</v>
      </c>
      <c r="Z9" s="122">
        <f t="shared" si="2"/>
        <v>-0.91538972274054353</v>
      </c>
      <c r="AA9" s="136">
        <v>623.10994200000005</v>
      </c>
      <c r="AB9" s="136">
        <v>623.10994200000005</v>
      </c>
    </row>
    <row r="10" spans="1:28">
      <c r="A10" s="7" t="s">
        <v>14</v>
      </c>
      <c r="B10" s="159">
        <v>3.9292150000000001</v>
      </c>
      <c r="C10" s="137">
        <v>693.94</v>
      </c>
      <c r="D10" s="160">
        <v>9.4012550000000008</v>
      </c>
      <c r="E10" s="159">
        <v>620.5</v>
      </c>
      <c r="F10" s="164">
        <f t="shared" si="3"/>
        <v>1.0750587576606498E-2</v>
      </c>
      <c r="G10" s="165">
        <f t="shared" si="4"/>
        <v>1.0141301862253455E-3</v>
      </c>
      <c r="H10" s="165">
        <f t="shared" si="5"/>
        <v>1.4073112595973487E-3</v>
      </c>
      <c r="I10" s="165">
        <f t="shared" si="6"/>
        <v>-3.9318107337200318E-4</v>
      </c>
      <c r="J10" s="24">
        <f t="shared" si="7"/>
        <v>4.7184855078729183E-4</v>
      </c>
      <c r="K10" s="24">
        <f t="shared" si="8"/>
        <v>1.2625913242009133E-3</v>
      </c>
      <c r="L10" s="146">
        <f t="shared" si="9"/>
        <v>-7.9074277341362144E-4</v>
      </c>
      <c r="M10" s="91">
        <f t="shared" si="10"/>
        <v>-5.4720400000000007</v>
      </c>
      <c r="N10" s="24">
        <f t="shared" si="11"/>
        <v>-0.58205420446525491</v>
      </c>
      <c r="O10" s="147">
        <v>61.742082999999994</v>
      </c>
      <c r="P10" s="90">
        <f t="shared" si="12"/>
        <v>-57.812867999999995</v>
      </c>
      <c r="Q10" s="24">
        <f t="shared" si="13"/>
        <v>-0.93636082864259695</v>
      </c>
      <c r="R10" s="24">
        <v>7.9681392299532031E-3</v>
      </c>
      <c r="S10" s="24">
        <f t="shared" si="14"/>
        <v>-7.4962906791659111E-3</v>
      </c>
      <c r="T10" s="110"/>
      <c r="U10" s="118">
        <f t="shared" si="15"/>
        <v>0</v>
      </c>
      <c r="V10" s="121">
        <f t="shared" si="0"/>
        <v>3.9292150000000001</v>
      </c>
      <c r="W10" s="235">
        <v>0</v>
      </c>
      <c r="X10" s="121">
        <v>61.742082999999994</v>
      </c>
      <c r="Y10" s="121">
        <f t="shared" si="1"/>
        <v>-57.812867999999995</v>
      </c>
      <c r="Z10" s="122">
        <f t="shared" si="2"/>
        <v>-0.93636082864259695</v>
      </c>
      <c r="AA10" s="136">
        <v>61.742082999999994</v>
      </c>
      <c r="AB10" s="136">
        <v>61.742082999999994</v>
      </c>
    </row>
    <row r="11" spans="1:28">
      <c r="A11" s="7" t="s">
        <v>15</v>
      </c>
      <c r="B11" s="159">
        <v>220.21624500000001</v>
      </c>
      <c r="C11" s="137">
        <v>4361.38</v>
      </c>
      <c r="D11" s="160">
        <v>442.03457699999996</v>
      </c>
      <c r="E11" s="159">
        <v>4114.91</v>
      </c>
      <c r="F11" s="164">
        <f t="shared" si="3"/>
        <v>6.7566933228895926E-2</v>
      </c>
      <c r="G11" s="165">
        <f t="shared" si="4"/>
        <v>5.6837801329704868E-2</v>
      </c>
      <c r="H11" s="165">
        <f t="shared" si="5"/>
        <v>6.6169914266068844E-2</v>
      </c>
      <c r="I11" s="165">
        <f t="shared" si="6"/>
        <v>-9.332112936363976E-3</v>
      </c>
      <c r="J11" s="24">
        <f t="shared" si="7"/>
        <v>4.2076942963007119E-3</v>
      </c>
      <c r="K11" s="24">
        <f t="shared" si="8"/>
        <v>8.9518883159048421E-3</v>
      </c>
      <c r="L11" s="146">
        <f t="shared" si="9"/>
        <v>-4.7441940196041301E-3</v>
      </c>
      <c r="M11" s="91">
        <f t="shared" si="10"/>
        <v>-221.81833199999994</v>
      </c>
      <c r="N11" s="24">
        <f t="shared" si="11"/>
        <v>-0.50181217384720556</v>
      </c>
      <c r="O11" s="147">
        <v>1218.9832529999999</v>
      </c>
      <c r="P11" s="90">
        <f t="shared" si="12"/>
        <v>-998.76700799999981</v>
      </c>
      <c r="Q11" s="24">
        <f t="shared" si="13"/>
        <v>-0.81934432285428616</v>
      </c>
      <c r="R11" s="24">
        <v>2.4150127755732859E-2</v>
      </c>
      <c r="S11" s="24">
        <f t="shared" si="14"/>
        <v>-1.9942433459432148E-2</v>
      </c>
      <c r="T11" s="110"/>
      <c r="U11" s="118">
        <f t="shared" si="15"/>
        <v>117.09296799999993</v>
      </c>
      <c r="V11" s="121">
        <f t="shared" si="0"/>
        <v>103.12327700000009</v>
      </c>
      <c r="W11" s="235">
        <f>B11/U11-1</f>
        <v>0.8806957305924652</v>
      </c>
      <c r="X11" s="121">
        <v>1218.9832529999999</v>
      </c>
      <c r="Y11" s="121">
        <f t="shared" si="1"/>
        <v>-998.76700799999981</v>
      </c>
      <c r="Z11" s="122">
        <f t="shared" si="2"/>
        <v>-0.81934432285428616</v>
      </c>
      <c r="AA11" s="136">
        <v>1101.8902849999999</v>
      </c>
      <c r="AB11" s="136">
        <v>1101.8902849999999</v>
      </c>
    </row>
    <row r="12" spans="1:28">
      <c r="A12" s="7" t="s">
        <v>16</v>
      </c>
      <c r="B12" s="159">
        <v>1016.3741969999999</v>
      </c>
      <c r="C12" s="137">
        <v>22461.15</v>
      </c>
      <c r="D12" s="160">
        <v>1874.002491</v>
      </c>
      <c r="E12" s="159">
        <v>21772.35</v>
      </c>
      <c r="F12" s="164">
        <f t="shared" si="3"/>
        <v>0.34797037228909561</v>
      </c>
      <c r="G12" s="165">
        <f t="shared" si="4"/>
        <v>0.26232612714708808</v>
      </c>
      <c r="H12" s="165">
        <f t="shared" si="5"/>
        <v>0.28052688775038848</v>
      </c>
      <c r="I12" s="165">
        <f t="shared" si="6"/>
        <v>-1.8200760603300392E-2</v>
      </c>
      <c r="J12" s="24">
        <f t="shared" si="7"/>
        <v>3.7708598958646365E-3</v>
      </c>
      <c r="K12" s="24">
        <f t="shared" si="8"/>
        <v>7.1727155888087419E-3</v>
      </c>
      <c r="L12" s="146">
        <f t="shared" si="9"/>
        <v>-3.4018556929441054E-3</v>
      </c>
      <c r="M12" s="91">
        <f t="shared" si="10"/>
        <v>-857.6282940000001</v>
      </c>
      <c r="N12" s="24">
        <f t="shared" si="11"/>
        <v>-0.45764522625706594</v>
      </c>
      <c r="O12" s="147">
        <v>3834.9386689999997</v>
      </c>
      <c r="P12" s="90">
        <f t="shared" si="12"/>
        <v>-2818.564472</v>
      </c>
      <c r="Q12" s="24">
        <f t="shared" si="13"/>
        <v>-0.7349698952903907</v>
      </c>
      <c r="R12" s="24">
        <v>1.3935096401340972E-2</v>
      </c>
      <c r="S12" s="24">
        <f t="shared" si="14"/>
        <v>-1.0164236505476335E-2</v>
      </c>
      <c r="T12" s="110"/>
      <c r="U12" s="118">
        <f t="shared" si="15"/>
        <v>743.02088800000001</v>
      </c>
      <c r="V12" s="121">
        <f t="shared" si="0"/>
        <v>273.35330899999985</v>
      </c>
      <c r="W12" s="235">
        <f>B12/U12-1</f>
        <v>0.36789451469633505</v>
      </c>
      <c r="X12" s="121">
        <v>3834.9386689999997</v>
      </c>
      <c r="Y12" s="121">
        <f t="shared" si="1"/>
        <v>-2818.564472</v>
      </c>
      <c r="Z12" s="122">
        <f t="shared" si="2"/>
        <v>-0.7349698952903907</v>
      </c>
      <c r="AA12" s="136">
        <v>3091.9177809999996</v>
      </c>
      <c r="AB12" s="136">
        <v>3091.9177809999996</v>
      </c>
    </row>
    <row r="13" spans="1:28">
      <c r="A13" s="7" t="s">
        <v>17</v>
      </c>
      <c r="B13" s="159">
        <v>121.84964699999999</v>
      </c>
      <c r="C13" s="137">
        <v>1795.4</v>
      </c>
      <c r="D13" s="160">
        <v>346.17598799999996</v>
      </c>
      <c r="E13" s="159">
        <v>1732.32</v>
      </c>
      <c r="F13" s="164">
        <f t="shared" si="3"/>
        <v>2.7814515570567057E-2</v>
      </c>
      <c r="G13" s="165">
        <f t="shared" si="4"/>
        <v>3.1449387524887948E-2</v>
      </c>
      <c r="H13" s="165">
        <f t="shared" si="5"/>
        <v>5.1820460748552885E-2</v>
      </c>
      <c r="I13" s="165">
        <f t="shared" si="6"/>
        <v>-2.0371073223664937E-2</v>
      </c>
      <c r="J13" s="24">
        <f t="shared" si="7"/>
        <v>5.6556406650328604E-3</v>
      </c>
      <c r="K13" s="24">
        <f t="shared" si="8"/>
        <v>1.6652811836150361E-2</v>
      </c>
      <c r="L13" s="146">
        <f t="shared" si="9"/>
        <v>-1.09971711711175E-2</v>
      </c>
      <c r="M13" s="91">
        <f t="shared" si="10"/>
        <v>-224.32634099999996</v>
      </c>
      <c r="N13" s="24">
        <f t="shared" si="11"/>
        <v>-0.64801242366931588</v>
      </c>
      <c r="O13" s="147">
        <v>1113.734414</v>
      </c>
      <c r="P13" s="90">
        <f t="shared" si="12"/>
        <v>-991.88476700000001</v>
      </c>
      <c r="Q13" s="24">
        <f t="shared" si="13"/>
        <v>-0.89059362315798929</v>
      </c>
      <c r="R13" s="24">
        <v>5.2657393508830488E-2</v>
      </c>
      <c r="S13" s="24">
        <f t="shared" si="14"/>
        <v>-4.700175284379763E-2</v>
      </c>
      <c r="T13" s="110"/>
      <c r="U13" s="118">
        <f t="shared" si="15"/>
        <v>15.899999999999864</v>
      </c>
      <c r="V13" s="121">
        <f t="shared" si="0"/>
        <v>105.94964700000013</v>
      </c>
      <c r="W13" s="235">
        <f>B13/U13-1</f>
        <v>6.6634998113208201</v>
      </c>
      <c r="X13" s="121">
        <v>1113.734414</v>
      </c>
      <c r="Y13" s="121">
        <f t="shared" si="1"/>
        <v>-991.88476700000001</v>
      </c>
      <c r="Z13" s="122">
        <f t="shared" si="2"/>
        <v>-0.89059362315798929</v>
      </c>
      <c r="AA13" s="136">
        <v>1097.8344140000002</v>
      </c>
      <c r="AB13" s="136">
        <v>1097.8344140000002</v>
      </c>
    </row>
    <row r="14" spans="1:28">
      <c r="A14" s="7" t="s">
        <v>18</v>
      </c>
      <c r="B14" s="159">
        <v>203.57782800000001</v>
      </c>
      <c r="C14" s="137">
        <v>2516.02</v>
      </c>
      <c r="D14" s="160">
        <v>43.310997999999998</v>
      </c>
      <c r="E14" s="159">
        <v>2351.66</v>
      </c>
      <c r="F14" s="164">
        <f t="shared" si="3"/>
        <v>3.8978432363739629E-2</v>
      </c>
      <c r="G14" s="165">
        <f t="shared" si="4"/>
        <v>5.2543426771248541E-2</v>
      </c>
      <c r="H14" s="165">
        <f t="shared" si="5"/>
        <v>6.4833955838660088E-3</v>
      </c>
      <c r="I14" s="165">
        <f t="shared" si="6"/>
        <v>4.6060031187382534E-2</v>
      </c>
      <c r="J14" s="24">
        <f t="shared" si="7"/>
        <v>6.7427202486466716E-3</v>
      </c>
      <c r="K14" s="24">
        <f t="shared" si="8"/>
        <v>1.5347668597217852E-3</v>
      </c>
      <c r="L14" s="146">
        <f t="shared" si="9"/>
        <v>5.2079533889248866E-3</v>
      </c>
      <c r="M14" s="91">
        <f t="shared" si="10"/>
        <v>160.26683000000003</v>
      </c>
      <c r="N14" s="24">
        <f t="shared" si="11"/>
        <v>3.7003725935846603</v>
      </c>
      <c r="O14" s="147">
        <v>554.411158</v>
      </c>
      <c r="P14" s="90">
        <f t="shared" si="12"/>
        <v>-350.83332999999999</v>
      </c>
      <c r="Q14" s="24">
        <f t="shared" si="13"/>
        <v>-0.6328035158340013</v>
      </c>
      <c r="R14" s="24">
        <v>2.0280770273320311E-2</v>
      </c>
      <c r="S14" s="24">
        <f t="shared" si="14"/>
        <v>-1.3538050024673639E-2</v>
      </c>
      <c r="T14" s="110"/>
      <c r="U14" s="118">
        <f t="shared" si="15"/>
        <v>181.46629999999999</v>
      </c>
      <c r="V14" s="121">
        <f t="shared" si="0"/>
        <v>22.111528000000021</v>
      </c>
      <c r="W14" s="235">
        <f>B14/U14-1</f>
        <v>0.12184922489740524</v>
      </c>
      <c r="X14" s="121">
        <v>554.411158</v>
      </c>
      <c r="Y14" s="121">
        <f t="shared" si="1"/>
        <v>-350.83332999999999</v>
      </c>
      <c r="Z14" s="122">
        <f t="shared" si="2"/>
        <v>-0.6328035158340013</v>
      </c>
      <c r="AA14" s="136">
        <v>372.94485800000001</v>
      </c>
      <c r="AB14" s="136">
        <v>372.94485800000001</v>
      </c>
    </row>
    <row r="15" spans="1:28">
      <c r="A15" s="7" t="s">
        <v>19</v>
      </c>
      <c r="B15" s="159">
        <v>25.684577000000001</v>
      </c>
      <c r="C15" s="137">
        <v>753.32</v>
      </c>
      <c r="D15" s="160">
        <v>72.084787000000006</v>
      </c>
      <c r="E15" s="159">
        <v>636.94000000000005</v>
      </c>
      <c r="F15" s="164">
        <f t="shared" si="3"/>
        <v>1.1670508449158725E-2</v>
      </c>
      <c r="G15" s="165">
        <f t="shared" si="4"/>
        <v>6.6291879818562291E-3</v>
      </c>
      <c r="H15" s="165">
        <f t="shared" si="5"/>
        <v>1.0790658522801113E-2</v>
      </c>
      <c r="I15" s="165">
        <f t="shared" si="6"/>
        <v>-4.161470540944884E-3</v>
      </c>
      <c r="J15" s="24">
        <f t="shared" si="7"/>
        <v>2.8412645577797838E-3</v>
      </c>
      <c r="K15" s="24">
        <f t="shared" si="8"/>
        <v>9.4311325765901542E-3</v>
      </c>
      <c r="L15" s="146">
        <f t="shared" si="9"/>
        <v>-6.5898680188103704E-3</v>
      </c>
      <c r="M15" s="91">
        <f t="shared" si="10"/>
        <v>-46.400210000000001</v>
      </c>
      <c r="N15" s="24">
        <f t="shared" si="11"/>
        <v>-0.64368935431549512</v>
      </c>
      <c r="O15" s="147">
        <v>140.723007</v>
      </c>
      <c r="P15" s="90">
        <f t="shared" si="12"/>
        <v>-115.03842999999999</v>
      </c>
      <c r="Q15" s="24">
        <f t="shared" si="13"/>
        <v>-0.81748132343419866</v>
      </c>
      <c r="R15" s="24">
        <v>1.8144649557353249E-2</v>
      </c>
      <c r="S15" s="24">
        <f t="shared" si="14"/>
        <v>-1.5303384999573465E-2</v>
      </c>
      <c r="T15" s="110"/>
      <c r="U15" s="118">
        <f t="shared" si="15"/>
        <v>21.942479999999989</v>
      </c>
      <c r="V15" s="121">
        <f t="shared" si="0"/>
        <v>3.7420970000000118</v>
      </c>
      <c r="W15" s="235">
        <f>B15/U15-1</f>
        <v>0.17054120591656075</v>
      </c>
      <c r="X15" s="121">
        <v>140.723007</v>
      </c>
      <c r="Y15" s="121">
        <f t="shared" si="1"/>
        <v>-115.03842999999999</v>
      </c>
      <c r="Z15" s="122">
        <f t="shared" si="2"/>
        <v>-0.81748132343419866</v>
      </c>
      <c r="AA15" s="136">
        <v>118.78052700000001</v>
      </c>
      <c r="AB15" s="136">
        <v>118.78052700000001</v>
      </c>
    </row>
    <row r="16" spans="1:28">
      <c r="A16" s="7" t="s">
        <v>20</v>
      </c>
      <c r="B16" s="159">
        <v>48.400193999999999</v>
      </c>
      <c r="C16" s="137">
        <v>3554.28</v>
      </c>
      <c r="D16" s="160">
        <v>40.976202000000001</v>
      </c>
      <c r="E16" s="159">
        <v>3082.34</v>
      </c>
      <c r="F16" s="164">
        <f t="shared" si="3"/>
        <v>5.506325966478505E-2</v>
      </c>
      <c r="G16" s="165">
        <f t="shared" si="4"/>
        <v>1.2492087542820345E-2</v>
      </c>
      <c r="H16" s="165">
        <f t="shared" si="5"/>
        <v>6.1338906826945332E-3</v>
      </c>
      <c r="I16" s="165">
        <f t="shared" si="6"/>
        <v>6.3581968601258117E-3</v>
      </c>
      <c r="J16" s="24">
        <f t="shared" si="7"/>
        <v>1.1347866515862563E-3</v>
      </c>
      <c r="K16" s="24">
        <f t="shared" si="8"/>
        <v>1.1078218171908356E-3</v>
      </c>
      <c r="L16" s="146">
        <f t="shared" si="9"/>
        <v>2.6964834395420793E-5</v>
      </c>
      <c r="M16" s="91">
        <f t="shared" si="10"/>
        <v>7.4239919999999984</v>
      </c>
      <c r="N16" s="24">
        <f t="shared" si="11"/>
        <v>0.18117813847169151</v>
      </c>
      <c r="O16" s="147">
        <v>294.83596</v>
      </c>
      <c r="P16" s="90">
        <f t="shared" si="12"/>
        <v>-246.435766</v>
      </c>
      <c r="Q16" s="24">
        <f t="shared" si="13"/>
        <v>-0.83584026181880933</v>
      </c>
      <c r="R16" s="24">
        <v>8.1932675006217842E-3</v>
      </c>
      <c r="S16" s="24">
        <f t="shared" si="14"/>
        <v>-7.0584808490355283E-3</v>
      </c>
      <c r="T16" s="110"/>
      <c r="U16" s="118">
        <f t="shared" si="15"/>
        <v>0</v>
      </c>
      <c r="V16" s="121">
        <f t="shared" si="0"/>
        <v>48.400193999999999</v>
      </c>
      <c r="W16" s="235">
        <v>0</v>
      </c>
      <c r="X16" s="121">
        <v>294.83596</v>
      </c>
      <c r="Y16" s="121">
        <f t="shared" si="1"/>
        <v>-246.435766</v>
      </c>
      <c r="Z16" s="122">
        <f t="shared" si="2"/>
        <v>-0.83584026181880933</v>
      </c>
      <c r="AA16" s="136">
        <v>294.83596</v>
      </c>
      <c r="AB16" s="136">
        <v>294.83596</v>
      </c>
    </row>
    <row r="17" spans="1:29">
      <c r="A17" s="7" t="s">
        <v>21</v>
      </c>
      <c r="B17" s="159">
        <v>39.924498999999997</v>
      </c>
      <c r="C17" s="137">
        <v>4837.9399999999996</v>
      </c>
      <c r="D17" s="160">
        <v>167.71914899999999</v>
      </c>
      <c r="E17" s="159">
        <v>4624.58</v>
      </c>
      <c r="F17" s="164">
        <f t="shared" si="3"/>
        <v>7.4949848200662347E-2</v>
      </c>
      <c r="G17" s="165">
        <f t="shared" si="4"/>
        <v>1.0304511106117535E-2</v>
      </c>
      <c r="H17" s="165">
        <f t="shared" si="5"/>
        <v>2.5106546608701215E-2</v>
      </c>
      <c r="I17" s="165">
        <f t="shared" si="6"/>
        <v>-1.4802035502583679E-2</v>
      </c>
      <c r="J17" s="24">
        <f t="shared" si="7"/>
        <v>6.8769798371483173E-4</v>
      </c>
      <c r="K17" s="24">
        <f t="shared" si="8"/>
        <v>3.0222411008134793E-3</v>
      </c>
      <c r="L17" s="146">
        <f t="shared" si="9"/>
        <v>-2.3345431170986473E-3</v>
      </c>
      <c r="M17" s="91">
        <f t="shared" si="10"/>
        <v>-127.79464999999999</v>
      </c>
      <c r="N17" s="24">
        <f t="shared" si="11"/>
        <v>-0.76195622719263856</v>
      </c>
      <c r="O17" s="147">
        <v>580.11135500000012</v>
      </c>
      <c r="P17" s="90">
        <f t="shared" si="12"/>
        <v>-540.18685600000015</v>
      </c>
      <c r="Q17" s="24">
        <f t="shared" si="13"/>
        <v>-0.93117787015218834</v>
      </c>
      <c r="R17" s="24">
        <v>1.0613483470660086E-2</v>
      </c>
      <c r="S17" s="24">
        <f t="shared" si="14"/>
        <v>-9.9257854869452544E-3</v>
      </c>
      <c r="T17" s="110"/>
      <c r="U17" s="118">
        <f t="shared" si="15"/>
        <v>-12.023054999999886</v>
      </c>
      <c r="V17" s="121">
        <f t="shared" si="0"/>
        <v>51.947553999999883</v>
      </c>
      <c r="W17" s="235">
        <f>B17/U17-1</f>
        <v>-4.3206617619232697</v>
      </c>
      <c r="X17" s="121">
        <v>580.11135500000012</v>
      </c>
      <c r="Y17" s="121">
        <f t="shared" si="1"/>
        <v>-540.18685600000015</v>
      </c>
      <c r="Z17" s="122">
        <f t="shared" si="2"/>
        <v>-0.93117787015218834</v>
      </c>
      <c r="AA17" s="136">
        <v>574.64854500000001</v>
      </c>
      <c r="AB17" s="136">
        <v>592.13441</v>
      </c>
      <c r="AC17" s="219"/>
    </row>
    <row r="18" spans="1:29">
      <c r="A18" s="7" t="s">
        <v>22</v>
      </c>
      <c r="B18" s="159">
        <v>53.001996999999996</v>
      </c>
      <c r="C18" s="137">
        <v>3688.31</v>
      </c>
      <c r="D18" s="160">
        <v>85.108874999999998</v>
      </c>
      <c r="E18" s="159">
        <v>3432.48</v>
      </c>
      <c r="F18" s="164">
        <f t="shared" si="3"/>
        <v>5.7139665770345426E-2</v>
      </c>
      <c r="G18" s="165">
        <f t="shared" si="4"/>
        <v>1.3679812656707559E-2</v>
      </c>
      <c r="H18" s="165">
        <f t="shared" si="5"/>
        <v>1.2740286065973456E-2</v>
      </c>
      <c r="I18" s="165">
        <f t="shared" si="6"/>
        <v>9.3952659073410355E-4</v>
      </c>
      <c r="J18" s="24">
        <f t="shared" si="7"/>
        <v>1.1975221939949008E-3</v>
      </c>
      <c r="K18" s="24">
        <f t="shared" si="8"/>
        <v>2.0662629498205375E-3</v>
      </c>
      <c r="L18" s="146">
        <f t="shared" si="9"/>
        <v>-8.6874075582563668E-4</v>
      </c>
      <c r="M18" s="91">
        <f t="shared" si="10"/>
        <v>-32.106878000000002</v>
      </c>
      <c r="N18" s="24">
        <f t="shared" si="11"/>
        <v>-0.37724477030156967</v>
      </c>
      <c r="O18" s="147">
        <v>614.30288899999994</v>
      </c>
      <c r="P18" s="90">
        <f t="shared" si="12"/>
        <v>-561.30089199999998</v>
      </c>
      <c r="Q18" s="24">
        <f t="shared" si="13"/>
        <v>-0.9137200915882393</v>
      </c>
      <c r="R18" s="24">
        <v>1.5526787031768975E-2</v>
      </c>
      <c r="S18" s="24">
        <f t="shared" si="14"/>
        <v>-1.4329264837774074E-2</v>
      </c>
      <c r="T18" s="110"/>
      <c r="U18" s="118">
        <f t="shared" si="15"/>
        <v>0</v>
      </c>
      <c r="V18" s="121">
        <f t="shared" si="0"/>
        <v>53.001996999999996</v>
      </c>
      <c r="W18" s="235">
        <v>0</v>
      </c>
      <c r="X18" s="121">
        <v>614.30288899999994</v>
      </c>
      <c r="Y18" s="121">
        <f t="shared" si="1"/>
        <v>-561.30089199999998</v>
      </c>
      <c r="Z18" s="122">
        <f t="shared" si="2"/>
        <v>-0.9137200915882393</v>
      </c>
      <c r="AA18" s="136">
        <v>614.30288899999994</v>
      </c>
      <c r="AB18" s="136">
        <v>614.30288899999994</v>
      </c>
    </row>
    <row r="19" spans="1:29">
      <c r="A19" s="7" t="s">
        <v>23</v>
      </c>
      <c r="B19" s="159">
        <v>175.95360500000001</v>
      </c>
      <c r="C19" s="137">
        <v>3181.67</v>
      </c>
      <c r="D19" s="160">
        <v>92.575451000000001</v>
      </c>
      <c r="E19" s="159">
        <v>2996.72</v>
      </c>
      <c r="F19" s="164">
        <f t="shared" si="3"/>
        <v>4.9290748443470027E-2</v>
      </c>
      <c r="G19" s="165">
        <f t="shared" si="4"/>
        <v>4.5413616258125573E-2</v>
      </c>
      <c r="H19" s="165">
        <f t="shared" si="5"/>
        <v>1.3857987529814117E-2</v>
      </c>
      <c r="I19" s="165">
        <f t="shared" si="6"/>
        <v>3.1555628728311455E-2</v>
      </c>
      <c r="J19" s="24">
        <f t="shared" si="7"/>
        <v>4.6085233278959376E-3</v>
      </c>
      <c r="K19" s="24">
        <f t="shared" si="8"/>
        <v>2.5743549336163093E-3</v>
      </c>
      <c r="L19" s="146">
        <f t="shared" si="9"/>
        <v>2.0341683942796283E-3</v>
      </c>
      <c r="M19" s="91">
        <f t="shared" si="10"/>
        <v>83.378154000000009</v>
      </c>
      <c r="N19" s="24">
        <f t="shared" si="11"/>
        <v>0.90065079996207653</v>
      </c>
      <c r="O19" s="147">
        <v>688.04094199999997</v>
      </c>
      <c r="P19" s="90">
        <f t="shared" si="12"/>
        <v>-512.08733699999993</v>
      </c>
      <c r="Q19" s="24">
        <f t="shared" si="13"/>
        <v>-0.74426869934725481</v>
      </c>
      <c r="R19" s="24">
        <v>1.9344457102563942E-2</v>
      </c>
      <c r="S19" s="24">
        <f t="shared" si="14"/>
        <v>-1.4735933774668005E-2</v>
      </c>
      <c r="T19" s="110"/>
      <c r="U19" s="118">
        <f t="shared" si="15"/>
        <v>46.067400000000021</v>
      </c>
      <c r="V19" s="121">
        <f t="shared" si="0"/>
        <v>129.88620499999999</v>
      </c>
      <c r="W19" s="235">
        <f>B19/U19-1</f>
        <v>2.8194819981158026</v>
      </c>
      <c r="X19" s="121">
        <v>688.04094199999997</v>
      </c>
      <c r="Y19" s="121">
        <f t="shared" si="1"/>
        <v>-512.08733699999993</v>
      </c>
      <c r="Z19" s="122">
        <f t="shared" si="2"/>
        <v>-0.74426869934725481</v>
      </c>
      <c r="AA19" s="136">
        <v>641.97354199999995</v>
      </c>
      <c r="AB19" s="136">
        <v>641.97354199999995</v>
      </c>
    </row>
    <row r="20" spans="1:29">
      <c r="A20" s="7" t="s">
        <v>24</v>
      </c>
      <c r="B20" s="159">
        <v>72.962136000000001</v>
      </c>
      <c r="C20" s="137">
        <v>3150.84</v>
      </c>
      <c r="D20" s="160">
        <v>146.905753</v>
      </c>
      <c r="E20" s="159">
        <v>2858.9</v>
      </c>
      <c r="F20" s="164">
        <f t="shared" si="3"/>
        <v>4.881312701368247E-2</v>
      </c>
      <c r="G20" s="165">
        <f t="shared" si="4"/>
        <v>1.8831523489826588E-2</v>
      </c>
      <c r="H20" s="165">
        <f t="shared" si="5"/>
        <v>2.1990906564764701E-2</v>
      </c>
      <c r="I20" s="165">
        <f t="shared" si="6"/>
        <v>-3.159383074938113E-3</v>
      </c>
      <c r="J20" s="24">
        <f t="shared" si="7"/>
        <v>1.9297006512549032E-3</v>
      </c>
      <c r="K20" s="24">
        <f t="shared" si="8"/>
        <v>4.2821176268261684E-3</v>
      </c>
      <c r="L20" s="146">
        <f t="shared" si="9"/>
        <v>-2.3524169755712652E-3</v>
      </c>
      <c r="M20" s="91">
        <f t="shared" si="10"/>
        <v>-73.943617000000003</v>
      </c>
      <c r="N20" s="24">
        <f t="shared" si="11"/>
        <v>-0.50334051247128486</v>
      </c>
      <c r="O20" s="147">
        <v>521.63006600000006</v>
      </c>
      <c r="P20" s="90">
        <f t="shared" si="12"/>
        <v>-448.66793000000007</v>
      </c>
      <c r="Q20" s="24">
        <f t="shared" si="13"/>
        <v>-0.86012666685512718</v>
      </c>
      <c r="R20" s="24">
        <v>1.5693351829722507E-2</v>
      </c>
      <c r="S20" s="24">
        <f t="shared" si="14"/>
        <v>-1.3763651178467604E-2</v>
      </c>
      <c r="T20" s="110"/>
      <c r="U20" s="118">
        <f t="shared" si="15"/>
        <v>0</v>
      </c>
      <c r="V20" s="121">
        <f t="shared" si="0"/>
        <v>72.962136000000001</v>
      </c>
      <c r="W20" s="235">
        <v>0</v>
      </c>
      <c r="X20" s="121">
        <v>521.63006600000006</v>
      </c>
      <c r="Y20" s="121">
        <f t="shared" si="1"/>
        <v>-448.66793000000007</v>
      </c>
      <c r="Z20" s="122">
        <f t="shared" si="2"/>
        <v>-0.86012666685512718</v>
      </c>
      <c r="AA20" s="136">
        <v>521.63006600000006</v>
      </c>
      <c r="AB20" s="136">
        <v>521.63006600000006</v>
      </c>
    </row>
    <row r="21" spans="1:29">
      <c r="A21" s="13" t="s">
        <v>245</v>
      </c>
      <c r="B21" s="159">
        <v>65.347825</v>
      </c>
      <c r="C21" s="137">
        <v>155.30000000000001</v>
      </c>
      <c r="D21" s="160">
        <v>70.347825</v>
      </c>
      <c r="E21" s="159">
        <v>73.75</v>
      </c>
      <c r="F21" s="164">
        <f t="shared" si="3"/>
        <v>2.4059230634449506E-3</v>
      </c>
      <c r="G21" s="165">
        <f t="shared" si="4"/>
        <v>1.6866270218522345E-2</v>
      </c>
      <c r="H21" s="165">
        <f t="shared" si="5"/>
        <v>1.0530645771302218E-2</v>
      </c>
      <c r="I21" s="165">
        <f t="shared" si="6"/>
        <v>6.335624447220127E-3</v>
      </c>
      <c r="J21" s="24">
        <f t="shared" si="7"/>
        <v>3.5065370787722684E-2</v>
      </c>
      <c r="K21" s="24">
        <f t="shared" si="8"/>
        <v>7.9489067796610163E-2</v>
      </c>
      <c r="L21" s="146">
        <f t="shared" si="9"/>
        <v>-4.4423697008887479E-2</v>
      </c>
      <c r="M21" s="91">
        <f t="shared" si="10"/>
        <v>-5</v>
      </c>
      <c r="N21" s="24">
        <f t="shared" si="11"/>
        <v>-7.1075402828729928E-2</v>
      </c>
      <c r="O21" s="147">
        <v>65.347825</v>
      </c>
      <c r="P21" s="90">
        <f t="shared" si="12"/>
        <v>0</v>
      </c>
      <c r="Q21" s="24">
        <f t="shared" si="13"/>
        <v>0</v>
      </c>
      <c r="R21" s="24">
        <v>1.3050589442949949E-2</v>
      </c>
      <c r="S21" s="24">
        <f t="shared" si="14"/>
        <v>2.2014781344772735E-2</v>
      </c>
      <c r="T21" s="110"/>
      <c r="U21" s="118">
        <f t="shared" si="15"/>
        <v>65.347825</v>
      </c>
      <c r="V21" s="121">
        <f t="shared" si="0"/>
        <v>0</v>
      </c>
      <c r="W21" s="235">
        <f>B21/U21-1</f>
        <v>0</v>
      </c>
      <c r="X21" s="121">
        <v>65.347825</v>
      </c>
      <c r="Y21" s="121">
        <f t="shared" si="1"/>
        <v>0</v>
      </c>
      <c r="Z21" s="122">
        <f t="shared" si="2"/>
        <v>0</v>
      </c>
      <c r="AA21" s="2">
        <v>0</v>
      </c>
      <c r="AB21" s="2">
        <v>0</v>
      </c>
    </row>
    <row r="22" spans="1:29">
      <c r="A22" s="7" t="s">
        <v>26</v>
      </c>
      <c r="B22" s="159">
        <v>1361.0928980000003</v>
      </c>
      <c r="C22" s="137">
        <v>98.14</v>
      </c>
      <c r="D22" s="160">
        <v>2019.3570669999999</v>
      </c>
      <c r="E22" s="159">
        <v>48.79</v>
      </c>
      <c r="F22" s="164">
        <f t="shared" si="3"/>
        <v>1.5203946519413228E-3</v>
      </c>
      <c r="G22" s="165">
        <f t="shared" si="4"/>
        <v>0.35129800586598986</v>
      </c>
      <c r="H22" s="165">
        <f t="shared" si="5"/>
        <v>0.30228559245936604</v>
      </c>
      <c r="I22" s="165">
        <f t="shared" si="6"/>
        <v>4.9012413406623823E-2</v>
      </c>
      <c r="J22" s="24">
        <f t="shared" si="7"/>
        <v>1.1557408616941784</v>
      </c>
      <c r="K22" s="24">
        <f t="shared" si="8"/>
        <v>3.4490624222859876</v>
      </c>
      <c r="L22" s="146">
        <f t="shared" si="9"/>
        <v>-2.2933215605918091</v>
      </c>
      <c r="M22" s="91">
        <f t="shared" si="10"/>
        <v>-658.26416899999958</v>
      </c>
      <c r="N22" s="24">
        <f t="shared" si="11"/>
        <v>-0.32597710417698977</v>
      </c>
      <c r="O22" s="147">
        <v>1297.4054899999999</v>
      </c>
      <c r="P22" s="90">
        <f t="shared" si="12"/>
        <v>63.68740800000046</v>
      </c>
      <c r="Q22" s="24">
        <f t="shared" si="13"/>
        <v>4.9088283108776221E-2</v>
      </c>
      <c r="R22" s="24">
        <v>0.40426306277673391</v>
      </c>
      <c r="S22" s="24">
        <f t="shared" si="14"/>
        <v>0.75147779891744459</v>
      </c>
      <c r="T22" s="110"/>
      <c r="U22" s="118">
        <f t="shared" si="15"/>
        <v>1297.4054899999999</v>
      </c>
      <c r="V22" s="121">
        <f t="shared" si="0"/>
        <v>63.68740800000046</v>
      </c>
      <c r="W22" s="235">
        <f>B22/U22-1</f>
        <v>4.9088283108776221E-2</v>
      </c>
      <c r="X22" s="121">
        <v>1297.4054899999999</v>
      </c>
      <c r="Y22" s="121">
        <f t="shared" si="1"/>
        <v>63.68740800000046</v>
      </c>
      <c r="Z22" s="122">
        <f t="shared" si="2"/>
        <v>4.9088283108776221E-2</v>
      </c>
      <c r="AA22" s="2">
        <v>0</v>
      </c>
      <c r="AB22" s="2">
        <v>0</v>
      </c>
    </row>
    <row r="23" spans="1:29">
      <c r="A23" s="7" t="s">
        <v>246</v>
      </c>
      <c r="B23" s="159">
        <f>SUM(B4:B22)</f>
        <v>3874.4680450000001</v>
      </c>
      <c r="C23" s="137">
        <v>64549.03</v>
      </c>
      <c r="D23" s="160">
        <f>SUM(D4:D22)</f>
        <v>6680.2954469999986</v>
      </c>
      <c r="E23" s="159">
        <v>61004.34</v>
      </c>
      <c r="F23" s="164">
        <f t="shared" si="3"/>
        <v>1</v>
      </c>
      <c r="G23" s="165">
        <f t="shared" si="4"/>
        <v>1</v>
      </c>
      <c r="H23" s="165">
        <f t="shared" si="5"/>
        <v>1</v>
      </c>
      <c r="I23" s="165">
        <f t="shared" si="6"/>
        <v>0</v>
      </c>
      <c r="J23" s="24">
        <f t="shared" si="7"/>
        <v>5.0019703949592013E-3</v>
      </c>
      <c r="K23" s="24">
        <f t="shared" si="8"/>
        <v>9.1254374237964044E-3</v>
      </c>
      <c r="L23" s="146">
        <f t="shared" si="9"/>
        <v>-4.123467028837203E-3</v>
      </c>
      <c r="M23" s="91">
        <f t="shared" si="10"/>
        <v>-2805.8274019999985</v>
      </c>
      <c r="N23" s="24">
        <f t="shared" si="11"/>
        <v>-0.42001546552256841</v>
      </c>
      <c r="O23" s="147">
        <f>SUM(O4:O22)</f>
        <v>15795.074095000002</v>
      </c>
      <c r="P23" s="90">
        <f t="shared" si="12"/>
        <v>-11920.606050000002</v>
      </c>
      <c r="Q23" s="24">
        <f t="shared" si="13"/>
        <v>-0.75470402850300777</v>
      </c>
      <c r="R23" s="24">
        <v>2.0999937891263271E-2</v>
      </c>
      <c r="S23" s="24">
        <f t="shared" si="14"/>
        <v>-1.5997967496304069E-2</v>
      </c>
      <c r="T23" s="110"/>
      <c r="U23" s="118">
        <f t="shared" si="15"/>
        <v>4316.6364639999993</v>
      </c>
      <c r="V23" s="121">
        <f t="shared" si="0"/>
        <v>-442.16841899999918</v>
      </c>
      <c r="W23" s="235">
        <f>B23/U23-1</f>
        <v>-0.10243355508104679</v>
      </c>
      <c r="X23" s="121">
        <f>SUM(X4:X22)</f>
        <v>15795.074095000002</v>
      </c>
      <c r="Y23" s="121">
        <f t="shared" si="1"/>
        <v>-11920.606050000002</v>
      </c>
      <c r="Z23" s="122">
        <f t="shared" si="2"/>
        <v>-0.75470402850300777</v>
      </c>
      <c r="AA23" s="136">
        <f>SUM(AA4:AA22)</f>
        <v>11460.951766000002</v>
      </c>
      <c r="AB23" s="136">
        <f>SUM(AB4:AB22)</f>
        <v>11478.437631000003</v>
      </c>
    </row>
    <row r="24" spans="1:29">
      <c r="A24" s="16" t="s">
        <v>247</v>
      </c>
      <c r="B24" s="159">
        <f>B12-B25-B26</f>
        <v>970.9157399999998</v>
      </c>
      <c r="C24" s="159">
        <v>20647.759999999998</v>
      </c>
      <c r="D24" s="159">
        <f>D12-D25-D26</f>
        <v>1505.220366</v>
      </c>
      <c r="E24" s="159">
        <v>20304.43</v>
      </c>
      <c r="F24" s="164">
        <f t="shared" si="3"/>
        <v>0.31987715384723825</v>
      </c>
      <c r="G24" s="165">
        <f t="shared" si="4"/>
        <v>0.25059330177028205</v>
      </c>
      <c r="H24" s="165">
        <f t="shared" si="5"/>
        <v>0.22532242442599865</v>
      </c>
      <c r="I24" s="165">
        <f t="shared" si="6"/>
        <v>2.5270877344283404E-2</v>
      </c>
      <c r="J24" s="24">
        <f t="shared" si="7"/>
        <v>3.9185676799807813E-3</v>
      </c>
      <c r="K24" s="24">
        <f t="shared" si="8"/>
        <v>6.1777173996019584E-3</v>
      </c>
      <c r="L24" s="146">
        <f t="shared" si="9"/>
        <v>-2.2591497196211771E-3</v>
      </c>
      <c r="M24" s="91">
        <f t="shared" si="10"/>
        <v>-534.30462600000021</v>
      </c>
      <c r="N24" s="24">
        <f t="shared" si="11"/>
        <v>-0.35496770975792136</v>
      </c>
      <c r="O24" s="147">
        <f>O12-O25-O26</f>
        <v>3601.940599</v>
      </c>
      <c r="P24" s="90">
        <f t="shared" si="12"/>
        <v>-2631.0248590000001</v>
      </c>
      <c r="Q24" s="24">
        <f t="shared" si="13"/>
        <v>-0.7304464875768486</v>
      </c>
      <c r="R24" s="24">
        <v>1.4158743512254138E-2</v>
      </c>
      <c r="S24" s="24">
        <f t="shared" si="14"/>
        <v>-1.0240175832273357E-2</v>
      </c>
      <c r="T24" s="110"/>
      <c r="U24" s="118">
        <f t="shared" si="15"/>
        <v>743.03775499999983</v>
      </c>
      <c r="V24" s="121">
        <f t="shared" si="0"/>
        <v>227.87798499999997</v>
      </c>
      <c r="W24" s="235">
        <f>B24/U24-1</f>
        <v>0.30668426128629234</v>
      </c>
      <c r="X24" s="121">
        <v>3601.940599</v>
      </c>
      <c r="Y24" s="121">
        <f t="shared" si="1"/>
        <v>-2631.0248590000001</v>
      </c>
      <c r="Z24" s="122">
        <f t="shared" si="2"/>
        <v>-0.7304464875768486</v>
      </c>
      <c r="AA24" s="136">
        <v>2858.9028440000002</v>
      </c>
      <c r="AB24" s="136">
        <v>2858.9028440000002</v>
      </c>
    </row>
    <row r="25" spans="1:29">
      <c r="A25" s="16" t="s">
        <v>248</v>
      </c>
      <c r="B25" s="163">
        <v>42.486036999999996</v>
      </c>
      <c r="C25" s="137">
        <v>1708.56</v>
      </c>
      <c r="D25" s="137">
        <v>317.83927299999999</v>
      </c>
      <c r="E25" s="160">
        <v>1300.01</v>
      </c>
      <c r="F25" s="164">
        <f t="shared" si="3"/>
        <v>2.6469181643783028E-2</v>
      </c>
      <c r="G25" s="165">
        <f t="shared" si="4"/>
        <v>1.0965643930094665E-2</v>
      </c>
      <c r="H25" s="165">
        <f t="shared" si="5"/>
        <v>4.7578625155379306E-2</v>
      </c>
      <c r="I25" s="165">
        <f t="shared" si="6"/>
        <v>-3.6612981225284641E-2</v>
      </c>
      <c r="J25" s="24">
        <f t="shared" si="7"/>
        <v>2.0722146622496915E-3</v>
      </c>
      <c r="K25" s="24">
        <f t="shared" si="8"/>
        <v>2.037415564752066E-2</v>
      </c>
      <c r="L25" s="146">
        <f t="shared" si="9"/>
        <v>-1.8301940985270968E-2</v>
      </c>
      <c r="M25" s="91">
        <f t="shared" si="10"/>
        <v>-275.35323599999998</v>
      </c>
      <c r="N25" s="24">
        <f t="shared" si="11"/>
        <v>-0.86632854839181561</v>
      </c>
      <c r="O25" s="176">
        <v>223.36144299999995</v>
      </c>
      <c r="P25" s="90">
        <f t="shared" si="12"/>
        <v>-180.87540599999994</v>
      </c>
      <c r="Q25" s="24">
        <f t="shared" si="13"/>
        <v>-0.80978795431582162</v>
      </c>
      <c r="R25" s="24">
        <v>1.1379822191426976E-2</v>
      </c>
      <c r="S25" s="24">
        <f t="shared" si="14"/>
        <v>-9.3076075291772843E-3</v>
      </c>
      <c r="T25" s="110"/>
      <c r="U25" s="118">
        <v>0</v>
      </c>
      <c r="V25" s="121">
        <f t="shared" si="0"/>
        <v>42.486036999999996</v>
      </c>
      <c r="W25" s="235">
        <v>0</v>
      </c>
      <c r="X25" s="121">
        <v>223.36144299999995</v>
      </c>
      <c r="Y25" s="121">
        <f t="shared" si="1"/>
        <v>-180.87540599999994</v>
      </c>
      <c r="Z25" s="122">
        <f t="shared" si="2"/>
        <v>-0.80978795431582162</v>
      </c>
      <c r="AA25" s="136">
        <v>223.37631000000002</v>
      </c>
      <c r="AB25" s="136">
        <v>223.37631000000002</v>
      </c>
    </row>
    <row r="26" spans="1:29">
      <c r="A26" s="16" t="s">
        <v>249</v>
      </c>
      <c r="B26" s="163">
        <v>2.9724200000000001</v>
      </c>
      <c r="C26" s="137">
        <v>104.83</v>
      </c>
      <c r="D26" s="137">
        <v>50.942851999999995</v>
      </c>
      <c r="E26" s="160">
        <v>167.91</v>
      </c>
      <c r="F26" s="164">
        <f t="shared" si="3"/>
        <v>1.62403679807427E-3</v>
      </c>
      <c r="G26" s="165">
        <f t="shared" si="4"/>
        <v>7.671814467113511E-4</v>
      </c>
      <c r="H26" s="165">
        <f t="shared" si="5"/>
        <v>7.6258381690105514E-3</v>
      </c>
      <c r="I26" s="165">
        <f t="shared" si="6"/>
        <v>-6.8586567222992008E-3</v>
      </c>
      <c r="J26" s="24">
        <f t="shared" si="7"/>
        <v>2.3628891220706539E-3</v>
      </c>
      <c r="K26" s="24">
        <f t="shared" si="8"/>
        <v>2.5282816191213545E-2</v>
      </c>
      <c r="L26" s="146">
        <f t="shared" si="9"/>
        <v>-2.2919927069142892E-2</v>
      </c>
      <c r="M26" s="91">
        <f t="shared" si="10"/>
        <v>-47.970431999999995</v>
      </c>
      <c r="N26" s="24">
        <f t="shared" si="11"/>
        <v>-0.94165187296541619</v>
      </c>
      <c r="O26" s="176">
        <v>9.6366270000000025</v>
      </c>
      <c r="P26" s="90">
        <f t="shared" si="12"/>
        <v>-6.6642070000000029</v>
      </c>
      <c r="Q26" s="24">
        <f t="shared" si="13"/>
        <v>-0.691549750758227</v>
      </c>
      <c r="R26" s="24">
        <v>8.1996400765794539E-3</v>
      </c>
      <c r="S26" s="24">
        <f t="shared" si="14"/>
        <v>-5.8367509545088E-3</v>
      </c>
      <c r="T26" s="110"/>
      <c r="U26" s="118">
        <v>0</v>
      </c>
      <c r="V26" s="121">
        <f t="shared" si="0"/>
        <v>2.9724200000000001</v>
      </c>
      <c r="W26" s="235">
        <v>0</v>
      </c>
      <c r="X26" s="121">
        <v>9.6366270000000025</v>
      </c>
      <c r="Y26" s="121">
        <f t="shared" si="1"/>
        <v>-6.6642070000000029</v>
      </c>
      <c r="Z26" s="122"/>
      <c r="AA26" s="136">
        <v>9.6386269999999996</v>
      </c>
      <c r="AB26" s="136">
        <v>9.6386269999999996</v>
      </c>
    </row>
    <row r="27" spans="1:29" ht="18" customHeight="1">
      <c r="A27" s="4" t="s">
        <v>250</v>
      </c>
      <c r="J27" s="76"/>
      <c r="K27" s="131"/>
      <c r="L27" s="127"/>
      <c r="M27" s="128"/>
      <c r="N27" s="128"/>
      <c r="O27" s="128"/>
      <c r="P27" s="128"/>
      <c r="Q27" s="128"/>
      <c r="R27" s="129"/>
      <c r="S27" s="27"/>
      <c r="T27" s="27"/>
      <c r="U27" s="128"/>
    </row>
    <row r="28" spans="1:29">
      <c r="A28" s="4"/>
      <c r="J28" s="76"/>
      <c r="K28" s="89"/>
      <c r="L28" s="73"/>
      <c r="N28" s="220"/>
      <c r="O28" s="232"/>
      <c r="P28" s="74"/>
      <c r="R28" s="74"/>
      <c r="S28" s="27"/>
      <c r="T28" s="27"/>
    </row>
    <row r="29" spans="1:29" ht="28.5">
      <c r="H29" s="7" t="s">
        <v>251</v>
      </c>
      <c r="I29" s="25" t="s">
        <v>252</v>
      </c>
      <c r="J29" s="13" t="s">
        <v>253</v>
      </c>
      <c r="K29" s="13" t="s">
        <v>254</v>
      </c>
      <c r="N29" s="220"/>
      <c r="O29" s="232"/>
      <c r="P29" s="74"/>
    </row>
    <row r="30" spans="1:29">
      <c r="H30" s="7" t="s">
        <v>9</v>
      </c>
      <c r="I30" s="79">
        <v>-4.8893223763486066E-4</v>
      </c>
      <c r="J30" s="80">
        <v>1.9083114842878973E-3</v>
      </c>
      <c r="K30" s="21"/>
    </row>
    <row r="31" spans="1:29">
      <c r="H31" s="7" t="s">
        <v>10</v>
      </c>
      <c r="I31" s="79">
        <v>3.1666407144230442E-3</v>
      </c>
      <c r="J31" s="80">
        <v>9.6382398066037142E-4</v>
      </c>
      <c r="K31" s="21"/>
    </row>
    <row r="32" spans="1:29">
      <c r="H32" s="7" t="s">
        <v>11</v>
      </c>
      <c r="I32" s="79">
        <v>-1.2021753866641231E-2</v>
      </c>
      <c r="J32" s="80">
        <v>1.1799121830700816E-3</v>
      </c>
      <c r="K32" s="21"/>
    </row>
    <row r="33" spans="8:11">
      <c r="H33" s="7" t="s">
        <v>12</v>
      </c>
      <c r="I33" s="81">
        <v>4.7523591290353148E-4</v>
      </c>
      <c r="J33" s="82">
        <v>6.7531799932107894E-4</v>
      </c>
      <c r="K33" s="83"/>
    </row>
    <row r="34" spans="8:11">
      <c r="H34" s="7" t="s">
        <v>13</v>
      </c>
      <c r="I34" s="21">
        <v>-1.4550116881459418E-2</v>
      </c>
      <c r="J34" s="80">
        <v>2.0328935950496563E-3</v>
      </c>
      <c r="K34" s="21"/>
    </row>
    <row r="35" spans="8:11">
      <c r="H35" s="7" t="s">
        <v>14</v>
      </c>
      <c r="I35" s="79">
        <v>5.8176062088751996E-4</v>
      </c>
      <c r="J35" s="80">
        <v>8.252316327157401E-4</v>
      </c>
      <c r="K35" s="21"/>
    </row>
    <row r="36" spans="8:11">
      <c r="H36" s="7" t="s">
        <v>15</v>
      </c>
      <c r="I36" s="21">
        <v>-4.6874853676351497E-3</v>
      </c>
      <c r="J36" s="80">
        <v>1.0960425136319757E-3</v>
      </c>
      <c r="K36" s="21"/>
    </row>
    <row r="37" spans="8:11">
      <c r="H37" s="7" t="s">
        <v>16</v>
      </c>
      <c r="I37" s="79">
        <v>-1.8004938777690053E-3</v>
      </c>
      <c r="J37" s="80">
        <v>-2.0373225382229465E-4</v>
      </c>
      <c r="K37" s="21"/>
    </row>
    <row r="38" spans="8:11">
      <c r="H38" s="7" t="s">
        <v>17</v>
      </c>
      <c r="I38" s="81">
        <v>2.5776838352337305E-2</v>
      </c>
      <c r="J38" s="82">
        <v>4.1987887933211468E-3</v>
      </c>
      <c r="K38" s="83"/>
    </row>
    <row r="39" spans="8:11" ht="18.75" customHeight="1">
      <c r="H39" s="7" t="s">
        <v>18</v>
      </c>
      <c r="I39" s="79">
        <v>2.8314033265773603E-3</v>
      </c>
      <c r="J39" s="80">
        <v>-1.7430980191028372E-2</v>
      </c>
      <c r="K39" s="84"/>
    </row>
    <row r="40" spans="8:11">
      <c r="H40" s="7" t="s">
        <v>19</v>
      </c>
      <c r="I40" s="21">
        <v>7.9259017788885847E-3</v>
      </c>
      <c r="J40" s="80">
        <v>1.1659361666384593E-3</v>
      </c>
      <c r="K40" s="21"/>
    </row>
    <row r="41" spans="8:11">
      <c r="H41" s="7" t="s">
        <v>20</v>
      </c>
      <c r="I41" s="79">
        <v>-2.0435263460634977E-4</v>
      </c>
      <c r="J41" s="80">
        <v>6.9689597356555576E-4</v>
      </c>
      <c r="K41" s="21"/>
    </row>
    <row r="42" spans="8:11">
      <c r="H42" s="7" t="s">
        <v>21</v>
      </c>
      <c r="I42" s="21">
        <v>1.3360806797238806E-2</v>
      </c>
      <c r="J42" s="80">
        <v>3.0439600970830448E-3</v>
      </c>
      <c r="K42" s="21"/>
    </row>
    <row r="43" spans="8:11">
      <c r="H43" s="7" t="s">
        <v>22</v>
      </c>
      <c r="I43" s="85">
        <v>-2.2551695903599931E-3</v>
      </c>
      <c r="J43" s="86">
        <v>1.0147140148700825E-3</v>
      </c>
      <c r="K43" s="87"/>
    </row>
    <row r="44" spans="8:11">
      <c r="H44" s="7" t="s">
        <v>23</v>
      </c>
      <c r="I44" s="79">
        <v>8.1987170796009711E-3</v>
      </c>
      <c r="J44" s="80">
        <v>1.4753941752117319E-3</v>
      </c>
      <c r="K44" s="21"/>
    </row>
    <row r="45" spans="8:11">
      <c r="H45" s="7" t="s">
        <v>24</v>
      </c>
      <c r="I45" s="79">
        <v>1.8810266023084748E-3</v>
      </c>
      <c r="J45" s="80">
        <v>1.3902708135725243E-3</v>
      </c>
      <c r="K45" s="84"/>
    </row>
    <row r="46" spans="8:11" ht="28.5">
      <c r="H46" s="13" t="s">
        <v>245</v>
      </c>
      <c r="I46" s="79">
        <v>1.2274333330811096E-2</v>
      </c>
      <c r="J46" s="80">
        <v>1.2872232280207613E-2</v>
      </c>
      <c r="K46" s="21"/>
    </row>
    <row r="47" spans="8:11">
      <c r="H47" s="7" t="s">
        <v>26</v>
      </c>
      <c r="I47" s="81">
        <v>-1.2214537007541981</v>
      </c>
      <c r="J47" s="82">
        <v>1.9714435338714198E-2</v>
      </c>
      <c r="K47" s="83"/>
    </row>
    <row r="48" spans="8:11">
      <c r="H48" s="7" t="s">
        <v>246</v>
      </c>
      <c r="I48" s="21">
        <v>-8.9769623383008715E-4</v>
      </c>
      <c r="J48" s="80">
        <v>9.2326132460849794E-4</v>
      </c>
      <c r="K48" s="21"/>
    </row>
    <row r="49" spans="8:11">
      <c r="H49" s="16" t="s">
        <v>247</v>
      </c>
      <c r="I49" s="88">
        <v>5.3030777910229726E-4</v>
      </c>
      <c r="J49" s="21">
        <v>7.6194470673484303E-4</v>
      </c>
      <c r="K49" s="21"/>
    </row>
    <row r="50" spans="8:11" ht="28.5">
      <c r="H50" s="16" t="s">
        <v>248</v>
      </c>
      <c r="I50" s="75"/>
      <c r="J50" s="96">
        <v>-1.2313550972363259E-2</v>
      </c>
      <c r="K50" s="75"/>
    </row>
    <row r="51" spans="8:11" ht="28.5">
      <c r="H51" s="16" t="s">
        <v>249</v>
      </c>
      <c r="I51" s="75"/>
      <c r="J51" s="96">
        <v>-1.1134355771460842E-2</v>
      </c>
      <c r="K51" s="75"/>
    </row>
  </sheetData>
  <mergeCells count="2">
    <mergeCell ref="A1:Q1"/>
    <mergeCell ref="O2:S2"/>
  </mergeCells>
  <phoneticPr fontId="2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39"/>
  <sheetViews>
    <sheetView topLeftCell="A16" workbookViewId="0">
      <selection activeCell="O4" sqref="O4"/>
    </sheetView>
  </sheetViews>
  <sheetFormatPr defaultRowHeight="12"/>
  <cols>
    <col min="1" max="1" width="12" style="153" customWidth="1"/>
    <col min="2" max="2" width="10.7109375" style="153" customWidth="1"/>
    <col min="3" max="3" width="8.140625" style="153" customWidth="1"/>
    <col min="4" max="4" width="8.42578125" style="153" customWidth="1"/>
    <col min="5" max="5" width="7.85546875" style="174" customWidth="1"/>
    <col min="6" max="7" width="7.85546875" style="153" customWidth="1"/>
    <col min="8" max="13" width="8" style="153" customWidth="1"/>
    <col min="14" max="14" width="9" style="153" customWidth="1"/>
    <col min="15" max="15" width="9.85546875" style="153" customWidth="1"/>
    <col min="16" max="16" width="9" style="153" customWidth="1"/>
    <col min="17" max="17" width="13.5703125" style="153" customWidth="1"/>
    <col min="18" max="18" width="10.85546875" style="154" customWidth="1"/>
    <col min="19" max="19" width="11.85546875" style="153" bestFit="1" customWidth="1"/>
    <col min="20" max="16384" width="9.140625" style="153"/>
  </cols>
  <sheetData>
    <row r="1" spans="1:19" ht="18.75" customHeight="1">
      <c r="A1" s="344" t="s">
        <v>324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</row>
    <row r="2" spans="1:19" ht="15.75" customHeight="1">
      <c r="A2" s="30" t="s">
        <v>48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3" spans="1:19" ht="24" customHeight="1">
      <c r="A3" s="19" t="s">
        <v>1</v>
      </c>
      <c r="B3" s="19">
        <v>201712</v>
      </c>
      <c r="C3" s="19">
        <v>201711</v>
      </c>
      <c r="D3" s="19">
        <v>201710</v>
      </c>
      <c r="E3" s="19">
        <v>201709</v>
      </c>
      <c r="F3" s="19">
        <v>201708</v>
      </c>
      <c r="G3" s="19">
        <v>201707</v>
      </c>
      <c r="H3" s="19">
        <v>201706</v>
      </c>
      <c r="I3" s="19">
        <v>201705</v>
      </c>
      <c r="J3" s="19">
        <v>201704</v>
      </c>
      <c r="K3" s="19">
        <v>201703</v>
      </c>
      <c r="L3" s="19">
        <v>201702</v>
      </c>
      <c r="M3" s="19">
        <v>201701</v>
      </c>
      <c r="N3" s="19" t="s">
        <v>278</v>
      </c>
      <c r="O3" s="19" t="s">
        <v>63</v>
      </c>
      <c r="P3" s="19" t="s">
        <v>65</v>
      </c>
      <c r="Q3" s="19" t="s">
        <v>64</v>
      </c>
      <c r="R3" s="19" t="s">
        <v>66</v>
      </c>
    </row>
    <row r="4" spans="1:19" ht="15.75" customHeight="1">
      <c r="A4" s="19" t="s">
        <v>9</v>
      </c>
      <c r="B4" s="19"/>
      <c r="C4" s="175"/>
      <c r="D4" s="175"/>
      <c r="E4" s="155"/>
      <c r="F4" s="155"/>
      <c r="G4" s="155"/>
      <c r="H4" s="155"/>
      <c r="I4" s="155"/>
      <c r="J4" s="155"/>
      <c r="K4" s="155"/>
      <c r="L4" s="155"/>
      <c r="M4" s="155">
        <v>192.15383199999999</v>
      </c>
      <c r="N4" s="155">
        <v>158.638846</v>
      </c>
      <c r="O4" s="155">
        <f>C4-D4</f>
        <v>0</v>
      </c>
      <c r="P4" s="156" t="e">
        <f>C4/D4-1</f>
        <v>#DIV/0!</v>
      </c>
      <c r="Q4" s="155">
        <f>M4-N4</f>
        <v>33.514985999999993</v>
      </c>
      <c r="R4" s="156">
        <f>M4/N4-1</f>
        <v>0.21126594680347077</v>
      </c>
      <c r="S4" s="177"/>
    </row>
    <row r="5" spans="1:19" ht="15.75" customHeight="1">
      <c r="A5" s="19" t="s">
        <v>10</v>
      </c>
      <c r="B5" s="19"/>
      <c r="C5" s="175"/>
      <c r="D5" s="175"/>
      <c r="E5" s="155"/>
      <c r="F5" s="155"/>
      <c r="G5" s="155"/>
      <c r="H5" s="155"/>
      <c r="I5" s="155"/>
      <c r="J5" s="155"/>
      <c r="K5" s="155"/>
      <c r="L5" s="155"/>
      <c r="M5" s="155">
        <v>12.850683</v>
      </c>
      <c r="N5" s="157">
        <v>2.6144990000000004</v>
      </c>
      <c r="O5" s="155">
        <f t="shared" ref="O5:O20" si="0">C5-D5</f>
        <v>0</v>
      </c>
      <c r="P5" s="156" t="e">
        <f t="shared" ref="P5:P20" si="1">C5/D5-1</f>
        <v>#DIV/0!</v>
      </c>
      <c r="Q5" s="155">
        <f t="shared" ref="Q5:Q20" si="2">M5-N5</f>
        <v>10.236184</v>
      </c>
      <c r="R5" s="156">
        <f t="shared" ref="R5:R20" si="3">M5/N5-1</f>
        <v>3.9151608013619432</v>
      </c>
    </row>
    <row r="6" spans="1:19" ht="15.75" customHeight="1">
      <c r="A6" s="19" t="s">
        <v>11</v>
      </c>
      <c r="B6" s="19"/>
      <c r="C6" s="175"/>
      <c r="D6" s="175"/>
      <c r="E6" s="155"/>
      <c r="F6" s="155"/>
      <c r="G6" s="155"/>
      <c r="H6" s="155"/>
      <c r="I6" s="155"/>
      <c r="J6" s="155"/>
      <c r="K6" s="155"/>
      <c r="L6" s="155"/>
      <c r="M6" s="155">
        <v>0</v>
      </c>
      <c r="N6" s="157">
        <v>0</v>
      </c>
      <c r="O6" s="155">
        <f t="shared" si="0"/>
        <v>0</v>
      </c>
      <c r="P6" s="156">
        <v>0</v>
      </c>
      <c r="Q6" s="155">
        <f t="shared" si="2"/>
        <v>0</v>
      </c>
      <c r="R6" s="156">
        <v>0</v>
      </c>
    </row>
    <row r="7" spans="1:19" ht="15.75" customHeight="1">
      <c r="A7" s="19" t="s">
        <v>12</v>
      </c>
      <c r="B7" s="19"/>
      <c r="C7" s="175"/>
      <c r="D7" s="175"/>
      <c r="E7" s="155"/>
      <c r="F7" s="155"/>
      <c r="G7" s="155"/>
      <c r="H7" s="155"/>
      <c r="I7" s="155"/>
      <c r="J7" s="155"/>
      <c r="K7" s="155"/>
      <c r="L7" s="155"/>
      <c r="M7" s="155">
        <v>115.81231799999999</v>
      </c>
      <c r="N7" s="157">
        <v>105.023747</v>
      </c>
      <c r="O7" s="155">
        <f t="shared" si="0"/>
        <v>0</v>
      </c>
      <c r="P7" s="156" t="e">
        <f t="shared" si="1"/>
        <v>#DIV/0!</v>
      </c>
      <c r="Q7" s="155">
        <f t="shared" si="2"/>
        <v>10.78857099999999</v>
      </c>
      <c r="R7" s="156">
        <f t="shared" si="3"/>
        <v>0.10272506274223847</v>
      </c>
      <c r="S7" s="178"/>
    </row>
    <row r="8" spans="1:19" ht="15.75" customHeight="1">
      <c r="A8" s="19" t="s">
        <v>13</v>
      </c>
      <c r="B8" s="19"/>
      <c r="C8" s="175"/>
      <c r="D8" s="175"/>
      <c r="E8" s="155"/>
      <c r="F8" s="155"/>
      <c r="G8" s="155"/>
      <c r="H8" s="155"/>
      <c r="I8" s="155"/>
      <c r="J8" s="155"/>
      <c r="K8" s="155"/>
      <c r="L8" s="155"/>
      <c r="M8" s="125">
        <v>0</v>
      </c>
      <c r="N8" s="157">
        <v>0</v>
      </c>
      <c r="O8" s="155">
        <f t="shared" si="0"/>
        <v>0</v>
      </c>
      <c r="P8" s="156">
        <v>0</v>
      </c>
      <c r="Q8" s="155">
        <f t="shared" si="2"/>
        <v>0</v>
      </c>
      <c r="R8" s="156">
        <v>0</v>
      </c>
    </row>
    <row r="9" spans="1:19" ht="15.75" customHeight="1">
      <c r="A9" s="19" t="s">
        <v>14</v>
      </c>
      <c r="B9" s="19"/>
      <c r="C9" s="175"/>
      <c r="D9" s="175"/>
      <c r="E9" s="155"/>
      <c r="F9" s="155"/>
      <c r="G9" s="155"/>
      <c r="H9" s="155"/>
      <c r="I9" s="155"/>
      <c r="J9" s="155"/>
      <c r="K9" s="155"/>
      <c r="L9" s="155"/>
      <c r="M9" s="125">
        <v>52.758506000000004</v>
      </c>
      <c r="N9" s="157">
        <v>0</v>
      </c>
      <c r="O9" s="155">
        <f t="shared" si="0"/>
        <v>0</v>
      </c>
      <c r="P9" s="156">
        <v>0</v>
      </c>
      <c r="Q9" s="155">
        <f t="shared" si="2"/>
        <v>52.758506000000004</v>
      </c>
      <c r="R9" s="156">
        <v>0</v>
      </c>
    </row>
    <row r="10" spans="1:19" ht="15.75" customHeight="1">
      <c r="A10" s="19" t="s">
        <v>15</v>
      </c>
      <c r="B10" s="19"/>
      <c r="C10" s="175"/>
      <c r="D10" s="175"/>
      <c r="E10" s="155"/>
      <c r="F10" s="155"/>
      <c r="G10" s="155"/>
      <c r="H10" s="155"/>
      <c r="I10" s="155"/>
      <c r="J10" s="155"/>
      <c r="K10" s="155"/>
      <c r="L10" s="155"/>
      <c r="M10" s="125">
        <v>30.812025999999999</v>
      </c>
      <c r="N10" s="149">
        <v>0</v>
      </c>
      <c r="O10" s="155">
        <f t="shared" si="0"/>
        <v>0</v>
      </c>
      <c r="P10" s="156" t="e">
        <f t="shared" si="1"/>
        <v>#DIV/0!</v>
      </c>
      <c r="Q10" s="155">
        <f t="shared" si="2"/>
        <v>30.812025999999999</v>
      </c>
      <c r="R10" s="156">
        <v>0</v>
      </c>
    </row>
    <row r="11" spans="1:19" ht="15.75" customHeight="1">
      <c r="A11" s="19" t="s">
        <v>16</v>
      </c>
      <c r="B11" s="19"/>
      <c r="C11" s="175"/>
      <c r="D11" s="175"/>
      <c r="E11" s="155"/>
      <c r="F11" s="155"/>
      <c r="G11" s="155"/>
      <c r="H11" s="155"/>
      <c r="I11" s="155"/>
      <c r="J11" s="155"/>
      <c r="K11" s="155"/>
      <c r="L11" s="155"/>
      <c r="M11" s="125">
        <v>397.35772400000002</v>
      </c>
      <c r="N11" s="157">
        <v>196.563153</v>
      </c>
      <c r="O11" s="155">
        <f t="shared" si="0"/>
        <v>0</v>
      </c>
      <c r="P11" s="156" t="e">
        <f t="shared" si="1"/>
        <v>#DIV/0!</v>
      </c>
      <c r="Q11" s="155">
        <f t="shared" si="2"/>
        <v>200.79457100000002</v>
      </c>
      <c r="R11" s="156">
        <f t="shared" si="3"/>
        <v>1.021527015289585</v>
      </c>
    </row>
    <row r="12" spans="1:19" ht="15.75" customHeight="1">
      <c r="A12" s="19" t="s">
        <v>17</v>
      </c>
      <c r="B12" s="19"/>
      <c r="C12" s="175"/>
      <c r="D12" s="175"/>
      <c r="E12" s="155"/>
      <c r="F12" s="155"/>
      <c r="G12" s="155"/>
      <c r="H12" s="155"/>
      <c r="I12" s="155"/>
      <c r="J12" s="155"/>
      <c r="K12" s="155"/>
      <c r="L12" s="155"/>
      <c r="M12" s="125">
        <v>20.9</v>
      </c>
      <c r="N12" s="157">
        <v>42.030099999999997</v>
      </c>
      <c r="O12" s="155">
        <f t="shared" si="0"/>
        <v>0</v>
      </c>
      <c r="P12" s="156">
        <v>0</v>
      </c>
      <c r="Q12" s="155">
        <f t="shared" si="2"/>
        <v>-21.130099999999999</v>
      </c>
      <c r="R12" s="156">
        <f t="shared" si="3"/>
        <v>-0.50273732396544379</v>
      </c>
    </row>
    <row r="13" spans="1:19" ht="15.75" customHeight="1">
      <c r="A13" s="19" t="s">
        <v>18</v>
      </c>
      <c r="B13" s="19"/>
      <c r="C13" s="175"/>
      <c r="D13" s="175"/>
      <c r="E13" s="155"/>
      <c r="F13" s="155"/>
      <c r="G13" s="155"/>
      <c r="H13" s="155"/>
      <c r="I13" s="155"/>
      <c r="J13" s="155"/>
      <c r="K13" s="155"/>
      <c r="L13" s="155"/>
      <c r="M13" s="125">
        <v>41.632682000000003</v>
      </c>
      <c r="N13" s="157">
        <v>41.632682000000003</v>
      </c>
      <c r="O13" s="155">
        <f t="shared" si="0"/>
        <v>0</v>
      </c>
      <c r="P13" s="156" t="e">
        <f t="shared" si="1"/>
        <v>#DIV/0!</v>
      </c>
      <c r="Q13" s="155">
        <f t="shared" si="2"/>
        <v>0</v>
      </c>
      <c r="R13" s="156">
        <f t="shared" si="3"/>
        <v>0</v>
      </c>
    </row>
    <row r="14" spans="1:19" ht="15.75" customHeight="1">
      <c r="A14" s="19" t="s">
        <v>19</v>
      </c>
      <c r="B14" s="19"/>
      <c r="C14" s="175"/>
      <c r="D14" s="175"/>
      <c r="E14" s="155"/>
      <c r="F14" s="155"/>
      <c r="G14" s="155"/>
      <c r="H14" s="155"/>
      <c r="I14" s="155"/>
      <c r="J14" s="155"/>
      <c r="K14" s="155"/>
      <c r="L14" s="155"/>
      <c r="M14" s="125">
        <v>552.36257899999998</v>
      </c>
      <c r="N14" s="157">
        <v>108.25536200000001</v>
      </c>
      <c r="O14" s="155">
        <f t="shared" si="0"/>
        <v>0</v>
      </c>
      <c r="P14" s="156" t="e">
        <f t="shared" si="1"/>
        <v>#DIV/0!</v>
      </c>
      <c r="Q14" s="155">
        <f t="shared" si="2"/>
        <v>444.10721699999999</v>
      </c>
      <c r="R14" s="156">
        <f t="shared" si="3"/>
        <v>4.1024038790799109</v>
      </c>
    </row>
    <row r="15" spans="1:19" ht="15.75" customHeight="1">
      <c r="A15" s="19" t="s">
        <v>20</v>
      </c>
      <c r="B15" s="19"/>
      <c r="C15" s="175"/>
      <c r="D15" s="175"/>
      <c r="E15" s="155"/>
      <c r="F15" s="155"/>
      <c r="G15" s="155"/>
      <c r="H15" s="155"/>
      <c r="I15" s="155"/>
      <c r="J15" s="155"/>
      <c r="K15" s="155"/>
      <c r="L15" s="155"/>
      <c r="M15" s="125">
        <v>7.0930240000000007</v>
      </c>
      <c r="N15" s="157">
        <v>4.1323840000000001</v>
      </c>
      <c r="O15" s="155">
        <f t="shared" si="0"/>
        <v>0</v>
      </c>
      <c r="P15" s="156" t="e">
        <f t="shared" si="1"/>
        <v>#DIV/0!</v>
      </c>
      <c r="Q15" s="155">
        <f t="shared" si="2"/>
        <v>2.9606400000000006</v>
      </c>
      <c r="R15" s="156">
        <f t="shared" si="3"/>
        <v>0.71644842299263578</v>
      </c>
    </row>
    <row r="16" spans="1:19" ht="15.75" customHeight="1">
      <c r="A16" s="19" t="s">
        <v>21</v>
      </c>
      <c r="B16" s="19"/>
      <c r="C16" s="175"/>
      <c r="D16" s="175"/>
      <c r="E16" s="155"/>
      <c r="F16" s="155"/>
      <c r="G16" s="155"/>
      <c r="H16" s="155"/>
      <c r="I16" s="155"/>
      <c r="J16" s="155"/>
      <c r="K16" s="155"/>
      <c r="L16" s="155"/>
      <c r="M16" s="125">
        <v>78.47849699999999</v>
      </c>
      <c r="N16" s="157">
        <v>27.771289000000003</v>
      </c>
      <c r="O16" s="155">
        <f t="shared" si="0"/>
        <v>0</v>
      </c>
      <c r="P16" s="156" t="e">
        <f t="shared" si="1"/>
        <v>#DIV/0!</v>
      </c>
      <c r="Q16" s="155">
        <f t="shared" si="2"/>
        <v>50.707207999999987</v>
      </c>
      <c r="R16" s="156">
        <f t="shared" si="3"/>
        <v>1.8258860076678465</v>
      </c>
    </row>
    <row r="17" spans="1:20" ht="15.75" customHeight="1">
      <c r="A17" s="19" t="s">
        <v>22</v>
      </c>
      <c r="B17" s="19"/>
      <c r="C17" s="175"/>
      <c r="D17" s="175"/>
      <c r="E17" s="155"/>
      <c r="F17" s="155"/>
      <c r="G17" s="155"/>
      <c r="H17" s="155"/>
      <c r="I17" s="155"/>
      <c r="J17" s="155"/>
      <c r="K17" s="155"/>
      <c r="L17" s="155"/>
      <c r="M17" s="125">
        <v>0</v>
      </c>
      <c r="N17" s="157">
        <v>0</v>
      </c>
      <c r="O17" s="155">
        <f t="shared" si="0"/>
        <v>0</v>
      </c>
      <c r="P17" s="156">
        <v>0</v>
      </c>
      <c r="Q17" s="155">
        <f t="shared" si="2"/>
        <v>0</v>
      </c>
      <c r="R17" s="156">
        <v>0</v>
      </c>
    </row>
    <row r="18" spans="1:20" ht="15.75" customHeight="1">
      <c r="A18" s="19" t="s">
        <v>23</v>
      </c>
      <c r="B18" s="19"/>
      <c r="C18" s="175"/>
      <c r="D18" s="175"/>
      <c r="E18" s="155"/>
      <c r="F18" s="155"/>
      <c r="G18" s="155"/>
      <c r="H18" s="155"/>
      <c r="I18" s="155"/>
      <c r="J18" s="155"/>
      <c r="K18" s="155"/>
      <c r="L18" s="155"/>
      <c r="M18" s="125">
        <v>37.925247999999996</v>
      </c>
      <c r="N18" s="157">
        <v>24.01</v>
      </c>
      <c r="O18" s="155">
        <f t="shared" si="0"/>
        <v>0</v>
      </c>
      <c r="P18" s="156" t="e">
        <f t="shared" si="1"/>
        <v>#DIV/0!</v>
      </c>
      <c r="Q18" s="155">
        <f t="shared" si="2"/>
        <v>13.915247999999995</v>
      </c>
      <c r="R18" s="156">
        <f t="shared" si="3"/>
        <v>0.57956051645147832</v>
      </c>
    </row>
    <row r="19" spans="1:20" ht="15.75" customHeight="1">
      <c r="A19" s="19" t="s">
        <v>24</v>
      </c>
      <c r="B19" s="19"/>
      <c r="C19" s="175"/>
      <c r="D19" s="175"/>
      <c r="E19" s="155"/>
      <c r="F19" s="155"/>
      <c r="G19" s="155"/>
      <c r="H19" s="155"/>
      <c r="I19" s="155"/>
      <c r="J19" s="155"/>
      <c r="K19" s="155"/>
      <c r="L19" s="155"/>
      <c r="M19" s="125">
        <v>158.980006</v>
      </c>
      <c r="N19" s="157">
        <v>75.692064000000002</v>
      </c>
      <c r="O19" s="155">
        <f t="shared" si="0"/>
        <v>0</v>
      </c>
      <c r="P19" s="156" t="e">
        <f t="shared" si="1"/>
        <v>#DIV/0!</v>
      </c>
      <c r="Q19" s="155">
        <f t="shared" si="2"/>
        <v>83.287942000000001</v>
      </c>
      <c r="R19" s="156">
        <f t="shared" si="3"/>
        <v>1.1003523698336459</v>
      </c>
    </row>
    <row r="20" spans="1:20" ht="15.75" customHeight="1">
      <c r="A20" s="19" t="s">
        <v>121</v>
      </c>
      <c r="B20" s="19"/>
      <c r="C20" s="175"/>
      <c r="D20" s="175"/>
      <c r="E20" s="155"/>
      <c r="F20" s="155"/>
      <c r="G20" s="155"/>
      <c r="H20" s="155"/>
      <c r="I20" s="155"/>
      <c r="J20" s="155"/>
      <c r="K20" s="155"/>
      <c r="L20" s="155"/>
      <c r="M20" s="155">
        <v>1699.1171250000002</v>
      </c>
      <c r="N20" s="133">
        <v>786.36412599999994</v>
      </c>
      <c r="O20" s="155">
        <f t="shared" si="0"/>
        <v>0</v>
      </c>
      <c r="P20" s="156" t="e">
        <f t="shared" si="1"/>
        <v>#DIV/0!</v>
      </c>
      <c r="Q20" s="155">
        <f t="shared" si="2"/>
        <v>912.75299900000027</v>
      </c>
      <c r="R20" s="156">
        <f t="shared" si="3"/>
        <v>1.1607256343736112</v>
      </c>
    </row>
    <row r="21" spans="1:20" ht="23.25" customHeight="1">
      <c r="A21" s="356" t="s">
        <v>165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T21" s="155"/>
    </row>
    <row r="22" spans="1:20" ht="23.25" customHeight="1">
      <c r="A22" s="65"/>
      <c r="B22" s="65"/>
      <c r="C22" s="65"/>
      <c r="D22" s="65"/>
      <c r="E22" s="184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</row>
    <row r="23" spans="1:20" ht="16.5">
      <c r="F23" s="19" t="s">
        <v>121</v>
      </c>
      <c r="G23" s="175">
        <v>3259.5445450000002</v>
      </c>
      <c r="L23" s="153" t="s">
        <v>91</v>
      </c>
      <c r="M23" s="158">
        <v>2310.4852579999997</v>
      </c>
      <c r="O23" s="153">
        <v>201601</v>
      </c>
      <c r="P23" s="189">
        <f>M20</f>
        <v>1699.1171250000002</v>
      </c>
      <c r="Q23" s="190">
        <f>P23*10000</f>
        <v>16991171.250000004</v>
      </c>
    </row>
    <row r="24" spans="1:20" ht="16.5">
      <c r="F24" s="64" t="s">
        <v>16</v>
      </c>
      <c r="G24" s="188">
        <v>1239.9341830000001</v>
      </c>
      <c r="L24" s="153" t="s">
        <v>16</v>
      </c>
      <c r="M24" s="158">
        <v>947.96703500000001</v>
      </c>
      <c r="O24" s="153">
        <v>201602</v>
      </c>
      <c r="P24" s="189">
        <f>L20</f>
        <v>0</v>
      </c>
      <c r="Q24" s="190">
        <f t="shared" ref="Q24:Q33" si="4">P24*10000</f>
        <v>0</v>
      </c>
    </row>
    <row r="25" spans="1:20" ht="16.5">
      <c r="F25" s="64" t="s">
        <v>19</v>
      </c>
      <c r="G25" s="188">
        <v>368.95762300000001</v>
      </c>
      <c r="L25" s="153" t="s">
        <v>19</v>
      </c>
      <c r="M25" s="158">
        <v>328.61027999999999</v>
      </c>
      <c r="O25" s="153">
        <v>201603</v>
      </c>
      <c r="P25" s="189">
        <f>K20</f>
        <v>0</v>
      </c>
      <c r="Q25" s="190">
        <f t="shared" si="4"/>
        <v>0</v>
      </c>
    </row>
    <row r="26" spans="1:20" ht="16.5">
      <c r="F26" s="64" t="s">
        <v>24</v>
      </c>
      <c r="G26" s="188">
        <v>321.108045</v>
      </c>
      <c r="L26" s="153" t="s">
        <v>15</v>
      </c>
      <c r="M26" s="158">
        <v>288.70244300000002</v>
      </c>
      <c r="O26" s="153">
        <v>201604</v>
      </c>
      <c r="P26" s="189">
        <f>J20</f>
        <v>0</v>
      </c>
      <c r="Q26" s="190">
        <f t="shared" si="4"/>
        <v>0</v>
      </c>
    </row>
    <row r="27" spans="1:20" ht="16.5">
      <c r="F27" s="64" t="s">
        <v>9</v>
      </c>
      <c r="G27" s="188">
        <v>296.24610799999999</v>
      </c>
      <c r="L27" s="153" t="s">
        <v>12</v>
      </c>
      <c r="M27" s="158">
        <v>242.29226499999999</v>
      </c>
      <c r="O27" s="191">
        <v>201605</v>
      </c>
      <c r="P27" s="192">
        <f>I20</f>
        <v>0</v>
      </c>
      <c r="Q27" s="190">
        <f t="shared" si="4"/>
        <v>0</v>
      </c>
    </row>
    <row r="28" spans="1:20" ht="16.5">
      <c r="F28" s="64" t="s">
        <v>15</v>
      </c>
      <c r="G28" s="188">
        <v>294.326596</v>
      </c>
      <c r="L28" s="153" t="s">
        <v>9</v>
      </c>
      <c r="M28" s="158">
        <v>208.978194</v>
      </c>
      <c r="O28" s="191">
        <v>201606</v>
      </c>
      <c r="P28" s="192">
        <f>H20</f>
        <v>0</v>
      </c>
      <c r="Q28" s="190">
        <f t="shared" si="4"/>
        <v>0</v>
      </c>
    </row>
    <row r="29" spans="1:20" ht="16.5">
      <c r="F29" s="64" t="s">
        <v>12</v>
      </c>
      <c r="G29" s="188">
        <v>291.49220700000001</v>
      </c>
      <c r="L29" s="153" t="s">
        <v>24</v>
      </c>
      <c r="M29" s="158">
        <v>146.635426</v>
      </c>
      <c r="O29" s="191">
        <v>201607</v>
      </c>
      <c r="P29" s="192">
        <f>G20</f>
        <v>0</v>
      </c>
      <c r="Q29" s="190">
        <f t="shared" si="4"/>
        <v>0</v>
      </c>
    </row>
    <row r="30" spans="1:20" ht="16.5">
      <c r="F30" s="64" t="s">
        <v>23</v>
      </c>
      <c r="G30" s="188">
        <v>149.26927900000001</v>
      </c>
      <c r="L30" s="153" t="s">
        <v>21</v>
      </c>
      <c r="M30" s="158">
        <v>89.063918000000001</v>
      </c>
      <c r="O30" s="191">
        <v>201608</v>
      </c>
      <c r="P30" s="192">
        <f>F20</f>
        <v>0</v>
      </c>
      <c r="Q30" s="190">
        <f t="shared" si="4"/>
        <v>0</v>
      </c>
    </row>
    <row r="31" spans="1:20" ht="16.5">
      <c r="F31" s="64" t="s">
        <v>20</v>
      </c>
      <c r="G31" s="188">
        <v>114.2313</v>
      </c>
      <c r="L31" s="153" t="s">
        <v>17</v>
      </c>
      <c r="M31" s="158">
        <v>34.200000000000003</v>
      </c>
      <c r="O31" s="191">
        <v>201609</v>
      </c>
      <c r="P31" s="192">
        <f>E20</f>
        <v>0</v>
      </c>
      <c r="Q31" s="190">
        <f t="shared" si="4"/>
        <v>0</v>
      </c>
    </row>
    <row r="32" spans="1:20" ht="16.5">
      <c r="F32" s="64" t="s">
        <v>21</v>
      </c>
      <c r="G32" s="188">
        <v>82.145636999999994</v>
      </c>
      <c r="L32" s="153" t="s">
        <v>18</v>
      </c>
      <c r="M32" s="158">
        <v>18.150064</v>
      </c>
      <c r="O32" s="191">
        <v>201610</v>
      </c>
      <c r="P32" s="193">
        <f>D20</f>
        <v>0</v>
      </c>
      <c r="Q32" s="190">
        <f t="shared" si="4"/>
        <v>0</v>
      </c>
    </row>
    <row r="33" spans="6:17" ht="16.5">
      <c r="F33" s="64" t="s">
        <v>17</v>
      </c>
      <c r="G33" s="188">
        <v>39.9</v>
      </c>
      <c r="L33" s="153" t="s">
        <v>10</v>
      </c>
      <c r="M33" s="158">
        <v>5.8856330000000003</v>
      </c>
      <c r="O33" s="191">
        <v>201611</v>
      </c>
      <c r="P33" s="193">
        <f>C20</f>
        <v>0</v>
      </c>
      <c r="Q33" s="190">
        <f t="shared" si="4"/>
        <v>0</v>
      </c>
    </row>
    <row r="34" spans="6:17" ht="16.5">
      <c r="F34" s="64" t="s">
        <v>18</v>
      </c>
      <c r="G34" s="188">
        <v>35.579900000000002</v>
      </c>
      <c r="L34" s="153" t="s">
        <v>11</v>
      </c>
      <c r="M34" s="158">
        <v>0</v>
      </c>
      <c r="O34" s="191">
        <v>201612</v>
      </c>
      <c r="P34" s="191"/>
    </row>
    <row r="35" spans="6:17" ht="16.5">
      <c r="F35" s="64" t="s">
        <v>10</v>
      </c>
      <c r="G35" s="188">
        <v>14.613667000000001</v>
      </c>
      <c r="L35" s="153" t="s">
        <v>13</v>
      </c>
      <c r="M35" s="158">
        <v>0</v>
      </c>
    </row>
    <row r="36" spans="6:17" ht="16.5">
      <c r="F36" s="19" t="s">
        <v>11</v>
      </c>
      <c r="G36" s="175">
        <v>11.74</v>
      </c>
      <c r="L36" s="153" t="s">
        <v>14</v>
      </c>
      <c r="M36" s="158">
        <v>0</v>
      </c>
    </row>
    <row r="37" spans="6:17" ht="16.5">
      <c r="F37" s="19" t="s">
        <v>13</v>
      </c>
      <c r="G37" s="175">
        <v>0</v>
      </c>
      <c r="L37" s="153" t="s">
        <v>20</v>
      </c>
      <c r="M37" s="158">
        <v>0</v>
      </c>
    </row>
    <row r="38" spans="6:17" ht="16.5">
      <c r="F38" s="19" t="s">
        <v>14</v>
      </c>
      <c r="G38" s="175">
        <v>0</v>
      </c>
      <c r="L38" s="153" t="s">
        <v>22</v>
      </c>
      <c r="M38" s="158">
        <v>0</v>
      </c>
    </row>
    <row r="39" spans="6:17" ht="16.5">
      <c r="F39" s="19" t="s">
        <v>22</v>
      </c>
      <c r="G39" s="175">
        <v>0</v>
      </c>
      <c r="L39" s="153" t="s">
        <v>23</v>
      </c>
      <c r="M39" s="158">
        <v>0</v>
      </c>
    </row>
  </sheetData>
  <mergeCells count="2">
    <mergeCell ref="A21:R21"/>
    <mergeCell ref="A1:R1"/>
  </mergeCells>
  <phoneticPr fontId="2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V99"/>
  <sheetViews>
    <sheetView tabSelected="1" workbookViewId="0">
      <pane xSplit="3" ySplit="3" topLeftCell="H76" activePane="bottomRight" state="frozen"/>
      <selection pane="topRight" activeCell="D1" sqref="D1"/>
      <selection pane="bottomLeft" activeCell="A4" sqref="A4"/>
      <selection pane="bottomRight" activeCell="C80" sqref="C80"/>
    </sheetView>
  </sheetViews>
  <sheetFormatPr defaultRowHeight="15.75" customHeight="1"/>
  <cols>
    <col min="1" max="1" width="13.5703125" style="50" customWidth="1"/>
    <col min="2" max="2" width="10.42578125" style="50" customWidth="1"/>
    <col min="3" max="3" width="10.5703125" style="92" customWidth="1"/>
    <col min="4" max="4" width="10" style="49" customWidth="1"/>
    <col min="5" max="5" width="8.140625" style="49" customWidth="1"/>
    <col min="6" max="6" width="8.85546875" style="49" customWidth="1"/>
    <col min="7" max="7" width="8.5703125" style="49" customWidth="1"/>
    <col min="8" max="8" width="16.140625" style="49" bestFit="1" customWidth="1"/>
    <col min="9" max="9" width="9.42578125" style="49" customWidth="1"/>
    <col min="10" max="10" width="8.7109375" style="49" customWidth="1"/>
    <col min="11" max="11" width="9.7109375" style="49" customWidth="1"/>
    <col min="12" max="12" width="9.140625" style="49" customWidth="1"/>
    <col min="13" max="13" width="9.85546875" style="49" customWidth="1"/>
    <col min="14" max="14" width="9.140625" style="49" customWidth="1"/>
    <col min="15" max="16" width="7.85546875" style="49" customWidth="1"/>
    <col min="17" max="17" width="11.7109375" style="49" customWidth="1"/>
    <col min="18" max="18" width="9.42578125" style="49" customWidth="1"/>
    <col min="19" max="19" width="10.140625" style="49" customWidth="1"/>
    <col min="20" max="21" width="9.140625" style="49"/>
    <col min="22" max="22" width="10" style="49" customWidth="1"/>
    <col min="23" max="16384" width="9.140625" style="49"/>
  </cols>
  <sheetData>
    <row r="1" spans="1:22" ht="18" customHeight="1">
      <c r="A1" s="344" t="s">
        <v>325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</row>
    <row r="2" spans="1:22" ht="15.75" customHeight="1">
      <c r="A2" s="9" t="s">
        <v>0</v>
      </c>
      <c r="B2" s="9"/>
      <c r="C2" s="10"/>
      <c r="D2" s="8"/>
      <c r="E2" s="8"/>
      <c r="F2" s="8"/>
    </row>
    <row r="3" spans="1:22" ht="26.25" customHeight="1">
      <c r="A3" s="7" t="s">
        <v>1</v>
      </c>
      <c r="B3" s="7" t="s">
        <v>312</v>
      </c>
      <c r="C3" s="7" t="s">
        <v>256</v>
      </c>
      <c r="D3" s="11" t="s">
        <v>257</v>
      </c>
      <c r="E3" s="12" t="s">
        <v>258</v>
      </c>
      <c r="F3" s="12" t="s">
        <v>259</v>
      </c>
      <c r="G3" s="7" t="s">
        <v>3</v>
      </c>
      <c r="H3" s="13" t="s">
        <v>260</v>
      </c>
      <c r="I3" s="13" t="s">
        <v>261</v>
      </c>
      <c r="J3" s="13" t="s">
        <v>43</v>
      </c>
      <c r="K3" s="7" t="s">
        <v>262</v>
      </c>
      <c r="L3" s="7" t="s">
        <v>263</v>
      </c>
      <c r="M3" s="7" t="s">
        <v>221</v>
      </c>
      <c r="N3" s="7" t="s">
        <v>222</v>
      </c>
      <c r="O3" s="7" t="s">
        <v>223</v>
      </c>
      <c r="P3" s="7" t="s">
        <v>132</v>
      </c>
      <c r="Q3" s="7" t="s">
        <v>264</v>
      </c>
      <c r="R3" s="7" t="s">
        <v>265</v>
      </c>
      <c r="S3" s="7" t="s">
        <v>266</v>
      </c>
      <c r="T3" s="13" t="s">
        <v>267</v>
      </c>
      <c r="U3" s="7" t="s">
        <v>268</v>
      </c>
      <c r="V3" s="337" t="s">
        <v>279</v>
      </c>
    </row>
    <row r="4" spans="1:22" ht="14.25" customHeight="1">
      <c r="A4" s="7" t="s">
        <v>45</v>
      </c>
      <c r="B4" s="108">
        <v>0</v>
      </c>
      <c r="C4" s="236">
        <v>0.279449</v>
      </c>
      <c r="D4" s="237">
        <v>0</v>
      </c>
      <c r="E4" s="237">
        <f t="shared" ref="E4:E23" si="0">C4-D4</f>
        <v>0.279449</v>
      </c>
      <c r="F4" s="238">
        <v>0</v>
      </c>
      <c r="G4" s="233">
        <v>-804.24</v>
      </c>
      <c r="H4" s="234">
        <v>-97.97</v>
      </c>
      <c r="I4" s="241">
        <f t="shared" ref="I4:I23" si="1">C4/G4</f>
        <v>-3.474696607977718E-4</v>
      </c>
      <c r="J4" s="241">
        <f t="shared" ref="J4:J23" si="2">D4/H4</f>
        <v>0</v>
      </c>
      <c r="K4" s="243">
        <f>I4-J4</f>
        <v>-3.474696607977718E-4</v>
      </c>
      <c r="L4" s="236">
        <v>19.563559999999999</v>
      </c>
      <c r="M4" s="242">
        <f t="shared" ref="M4:M23" si="3">C4-L4</f>
        <v>-19.284110999999999</v>
      </c>
      <c r="N4" s="243">
        <f t="shared" ref="N4:N23" si="4">C4/L4-1</f>
        <v>-0.98571584108413801</v>
      </c>
      <c r="O4" s="241">
        <v>-0.112771270463454</v>
      </c>
      <c r="P4" s="243">
        <f>I4-O4</f>
        <v>0.11242380080265624</v>
      </c>
      <c r="Q4" s="26">
        <f>(C4-(B4/12)*1)</f>
        <v>0.279449</v>
      </c>
      <c r="R4" s="143" t="e">
        <f>C4/(B4/12*1)</f>
        <v>#DIV/0!</v>
      </c>
      <c r="S4" s="144" t="e">
        <f>Q4/(B4/12*1)</f>
        <v>#DIV/0!</v>
      </c>
      <c r="T4" s="144" t="e">
        <f>C4/B4</f>
        <v>#DIV/0!</v>
      </c>
      <c r="U4" s="144" t="e">
        <f>(C4/B4)-(B4/12*1/B4)</f>
        <v>#DIV/0!</v>
      </c>
      <c r="V4" s="126">
        <v>19.563559999999999</v>
      </c>
    </row>
    <row r="5" spans="1:22" ht="14.25" customHeight="1">
      <c r="A5" s="7" t="s">
        <v>9</v>
      </c>
      <c r="B5" s="108">
        <v>353.47454140891307</v>
      </c>
      <c r="C5" s="236">
        <v>79.385249999999999</v>
      </c>
      <c r="D5" s="237">
        <v>79.410852000000006</v>
      </c>
      <c r="E5" s="237">
        <f t="shared" si="0"/>
        <v>-2.5602000000006342E-2</v>
      </c>
      <c r="F5" s="238">
        <f t="shared" ref="F5:F23" si="5">C5/D5-1</f>
        <v>-3.223992609978632E-4</v>
      </c>
      <c r="G5" s="233">
        <v>2991.71</v>
      </c>
      <c r="H5" s="234">
        <v>2676.55</v>
      </c>
      <c r="I5" s="241">
        <f t="shared" si="1"/>
        <v>2.6535075257962837E-2</v>
      </c>
      <c r="J5" s="241">
        <f t="shared" si="2"/>
        <v>2.9669108367114384E-2</v>
      </c>
      <c r="K5" s="243">
        <f t="shared" ref="K5:K23" si="6">I5-J5</f>
        <v>-3.1340331091515468E-3</v>
      </c>
      <c r="L5" s="236">
        <v>728.801919</v>
      </c>
      <c r="M5" s="242">
        <f t="shared" si="3"/>
        <v>-649.41666899999996</v>
      </c>
      <c r="N5" s="243">
        <f t="shared" si="4"/>
        <v>-0.89107431260756598</v>
      </c>
      <c r="O5" s="241">
        <v>2.2144838622344287E-2</v>
      </c>
      <c r="P5" s="243">
        <f t="shared" ref="P5:P23" si="7">I5-O5</f>
        <v>4.3902366356185496E-3</v>
      </c>
      <c r="Q5" s="26">
        <f t="shared" ref="Q5:Q23" si="8">(C5-(B5/12)*1)</f>
        <v>49.92903821592391</v>
      </c>
      <c r="R5" s="143">
        <f t="shared" ref="R5:R23" si="9">C5/(B5/12*1)</f>
        <v>2.6950257752734976</v>
      </c>
      <c r="S5" s="144">
        <f t="shared" ref="S5:S23" si="10">Q5/(B5/12*1)</f>
        <v>1.6950257752734976</v>
      </c>
      <c r="T5" s="144">
        <f t="shared" ref="T5:T23" si="11">C5/B5</f>
        <v>0.22458548127279146</v>
      </c>
      <c r="U5" s="144">
        <f t="shared" ref="U5:U23" si="12">(C5/B5)-(B5/12*1/B5)</f>
        <v>0.14125214793945812</v>
      </c>
      <c r="V5" s="126">
        <v>728.801919</v>
      </c>
    </row>
    <row r="6" spans="1:22" ht="14.25" customHeight="1">
      <c r="A6" s="7" t="s">
        <v>10</v>
      </c>
      <c r="B6" s="108">
        <v>350.8048794277945</v>
      </c>
      <c r="C6" s="236">
        <v>18.862139000000003</v>
      </c>
      <c r="D6" s="237">
        <v>28.109617</v>
      </c>
      <c r="E6" s="237">
        <f t="shared" si="0"/>
        <v>-9.2474779999999974</v>
      </c>
      <c r="F6" s="238">
        <f t="shared" si="5"/>
        <v>-0.32897915329120275</v>
      </c>
      <c r="G6" s="233">
        <v>2962.19</v>
      </c>
      <c r="H6" s="234">
        <v>2702.19</v>
      </c>
      <c r="I6" s="241">
        <f t="shared" si="1"/>
        <v>6.3676330687768177E-3</v>
      </c>
      <c r="J6" s="241">
        <f t="shared" si="2"/>
        <v>1.0402531650254053E-2</v>
      </c>
      <c r="K6" s="243">
        <f t="shared" si="6"/>
        <v>-4.0348985814772356E-3</v>
      </c>
      <c r="L6" s="236">
        <v>230.327337</v>
      </c>
      <c r="M6" s="242">
        <f t="shared" si="3"/>
        <v>-211.46519799999999</v>
      </c>
      <c r="N6" s="243">
        <f t="shared" si="4"/>
        <v>-0.9181072501176879</v>
      </c>
      <c r="O6" s="241">
        <v>6.9895605110907788E-3</v>
      </c>
      <c r="P6" s="243">
        <f t="shared" si="7"/>
        <v>-6.2192744231396105E-4</v>
      </c>
      <c r="Q6" s="26">
        <f t="shared" si="8"/>
        <v>-10.371600952316207</v>
      </c>
      <c r="R6" s="143">
        <f t="shared" si="9"/>
        <v>0.6452181291468847</v>
      </c>
      <c r="S6" s="144">
        <f t="shared" si="10"/>
        <v>-0.3547818708531153</v>
      </c>
      <c r="T6" s="144">
        <f t="shared" si="11"/>
        <v>5.3768177428907056E-2</v>
      </c>
      <c r="U6" s="144">
        <f t="shared" si="12"/>
        <v>-2.9565155904426287E-2</v>
      </c>
      <c r="V6" s="126">
        <v>230.327337</v>
      </c>
    </row>
    <row r="7" spans="1:22" ht="14.25" customHeight="1">
      <c r="A7" s="7" t="s">
        <v>11</v>
      </c>
      <c r="B7" s="108">
        <v>325.00307881867866</v>
      </c>
      <c r="C7" s="236">
        <v>56.013835999999998</v>
      </c>
      <c r="D7" s="237">
        <v>53.616616</v>
      </c>
      <c r="E7" s="237">
        <f t="shared" si="0"/>
        <v>2.3972199999999972</v>
      </c>
      <c r="F7" s="238">
        <f t="shared" si="5"/>
        <v>4.4710393509355351E-2</v>
      </c>
      <c r="G7" s="233">
        <v>2812.75</v>
      </c>
      <c r="H7" s="234">
        <v>2491.1999999999998</v>
      </c>
      <c r="I7" s="241">
        <f t="shared" si="1"/>
        <v>1.9914260421295883E-2</v>
      </c>
      <c r="J7" s="241">
        <f t="shared" si="2"/>
        <v>2.1522405266538217E-2</v>
      </c>
      <c r="K7" s="243">
        <f t="shared" si="6"/>
        <v>-1.6081448452423333E-3</v>
      </c>
      <c r="L7" s="236">
        <v>859.79271099999994</v>
      </c>
      <c r="M7" s="242">
        <f t="shared" si="3"/>
        <v>-803.77887499999997</v>
      </c>
      <c r="N7" s="243">
        <f t="shared" si="4"/>
        <v>-0.93485192967633801</v>
      </c>
      <c r="O7" s="241">
        <v>2.8520576619430509E-2</v>
      </c>
      <c r="P7" s="243">
        <f t="shared" si="7"/>
        <v>-8.606316198134626E-3</v>
      </c>
      <c r="Q7" s="26">
        <f t="shared" si="8"/>
        <v>28.930246098443444</v>
      </c>
      <c r="R7" s="143">
        <f t="shared" si="9"/>
        <v>2.0681835828853972</v>
      </c>
      <c r="S7" s="144">
        <f t="shared" si="10"/>
        <v>1.0681835828853974</v>
      </c>
      <c r="T7" s="144">
        <f t="shared" si="11"/>
        <v>0.17234863190711644</v>
      </c>
      <c r="U7" s="144">
        <f t="shared" si="12"/>
        <v>8.9015298573783111E-2</v>
      </c>
      <c r="V7" s="126">
        <v>859.79271099999994</v>
      </c>
    </row>
    <row r="8" spans="1:22" ht="14.25" customHeight="1">
      <c r="A8" s="7" t="s">
        <v>12</v>
      </c>
      <c r="B8" s="108">
        <v>372.53037037942624</v>
      </c>
      <c r="C8" s="236">
        <v>16.074652</v>
      </c>
      <c r="D8" s="237">
        <v>39.962367</v>
      </c>
      <c r="E8" s="237">
        <f t="shared" si="0"/>
        <v>-23.887715</v>
      </c>
      <c r="F8" s="238">
        <f t="shared" si="5"/>
        <v>-0.59775525809069319</v>
      </c>
      <c r="G8" s="233">
        <v>3064.71</v>
      </c>
      <c r="H8" s="234">
        <v>2797.94</v>
      </c>
      <c r="I8" s="241">
        <f t="shared" si="1"/>
        <v>5.2450809375112163E-3</v>
      </c>
      <c r="J8" s="241">
        <f t="shared" si="2"/>
        <v>1.4282781975310407E-2</v>
      </c>
      <c r="K8" s="243">
        <f t="shared" si="6"/>
        <v>-9.0377010377991895E-3</v>
      </c>
      <c r="L8" s="236">
        <v>564.29445099999998</v>
      </c>
      <c r="M8" s="242">
        <f t="shared" si="3"/>
        <v>-548.21979899999997</v>
      </c>
      <c r="N8" s="243">
        <f t="shared" si="4"/>
        <v>-0.97151371598371428</v>
      </c>
      <c r="O8" s="241">
        <v>1.6370306501683609E-2</v>
      </c>
      <c r="P8" s="243">
        <f t="shared" si="7"/>
        <v>-1.1125225564172392E-2</v>
      </c>
      <c r="Q8" s="26">
        <f t="shared" si="8"/>
        <v>-14.969545531618852</v>
      </c>
      <c r="R8" s="143">
        <f t="shared" si="9"/>
        <v>0.5177989214772839</v>
      </c>
      <c r="S8" s="144">
        <f t="shared" si="10"/>
        <v>-0.4822010785227161</v>
      </c>
      <c r="T8" s="144">
        <f t="shared" si="11"/>
        <v>4.314991012310699E-2</v>
      </c>
      <c r="U8" s="144">
        <f t="shared" si="12"/>
        <v>-4.0183423210226339E-2</v>
      </c>
      <c r="V8" s="126">
        <v>564.29445099999998</v>
      </c>
    </row>
    <row r="9" spans="1:22" ht="14.25" customHeight="1">
      <c r="A9" s="7" t="s">
        <v>13</v>
      </c>
      <c r="B9" s="108">
        <v>269.96096331484875</v>
      </c>
      <c r="C9" s="236">
        <v>6.6095770000000007</v>
      </c>
      <c r="D9" s="237">
        <v>53.979893999999994</v>
      </c>
      <c r="E9" s="237">
        <f t="shared" si="0"/>
        <v>-47.370316999999993</v>
      </c>
      <c r="F9" s="238">
        <f t="shared" si="5"/>
        <v>-0.87755483550968072</v>
      </c>
      <c r="G9" s="233">
        <v>2274.2199999999998</v>
      </c>
      <c r="H9" s="234">
        <v>2088.17</v>
      </c>
      <c r="I9" s="241">
        <f t="shared" si="1"/>
        <v>2.9063050188636108E-3</v>
      </c>
      <c r="J9" s="241">
        <f t="shared" si="2"/>
        <v>2.5850334982305077E-2</v>
      </c>
      <c r="K9" s="243">
        <f t="shared" si="6"/>
        <v>-2.2944029963441467E-2</v>
      </c>
      <c r="L9" s="236">
        <v>747.21458600000005</v>
      </c>
      <c r="M9" s="242">
        <f t="shared" si="3"/>
        <v>-740.60500900000011</v>
      </c>
      <c r="N9" s="243">
        <f t="shared" si="4"/>
        <v>-0.99115437904473669</v>
      </c>
      <c r="O9" s="241">
        <v>2.9955744218537965E-2</v>
      </c>
      <c r="P9" s="243">
        <f t="shared" si="7"/>
        <v>-2.7049439199674355E-2</v>
      </c>
      <c r="Q9" s="26">
        <f t="shared" si="8"/>
        <v>-15.887169942904062</v>
      </c>
      <c r="R9" s="143">
        <f t="shared" si="9"/>
        <v>0.29380145568489835</v>
      </c>
      <c r="S9" s="144">
        <f t="shared" si="10"/>
        <v>-0.70619854431510165</v>
      </c>
      <c r="T9" s="144">
        <f t="shared" si="11"/>
        <v>2.4483454640408197E-2</v>
      </c>
      <c r="U9" s="144">
        <f t="shared" si="12"/>
        <v>-5.8849878692925142E-2</v>
      </c>
      <c r="V9" s="126">
        <v>747.21458600000005</v>
      </c>
    </row>
    <row r="10" spans="1:22" ht="14.25" customHeight="1">
      <c r="A10" s="7" t="s">
        <v>14</v>
      </c>
      <c r="B10" s="108">
        <v>83.067519752970824</v>
      </c>
      <c r="C10" s="236">
        <v>7.3512580000000005</v>
      </c>
      <c r="D10" s="237">
        <v>14.162226</v>
      </c>
      <c r="E10" s="237">
        <f t="shared" si="0"/>
        <v>-6.8109679999999999</v>
      </c>
      <c r="F10" s="238">
        <f t="shared" si="5"/>
        <v>-0.48092496193748069</v>
      </c>
      <c r="G10" s="233">
        <v>693.94</v>
      </c>
      <c r="H10" s="234">
        <v>620.5</v>
      </c>
      <c r="I10" s="241">
        <f t="shared" si="1"/>
        <v>1.0593506643225638E-2</v>
      </c>
      <c r="J10" s="241">
        <f t="shared" si="2"/>
        <v>2.2823893634165995E-2</v>
      </c>
      <c r="K10" s="243">
        <f t="shared" si="6"/>
        <v>-1.2230386990940357E-2</v>
      </c>
      <c r="L10" s="236">
        <v>75.48415</v>
      </c>
      <c r="M10" s="242">
        <f t="shared" si="3"/>
        <v>-68.132891999999998</v>
      </c>
      <c r="N10" s="243">
        <f t="shared" si="4"/>
        <v>-0.90261189931926111</v>
      </c>
      <c r="O10" s="241">
        <v>9.7416249603155137E-3</v>
      </c>
      <c r="P10" s="243">
        <f t="shared" si="7"/>
        <v>8.518816829101248E-4</v>
      </c>
      <c r="Q10" s="26">
        <f t="shared" si="8"/>
        <v>0.42896468725243153</v>
      </c>
      <c r="R10" s="143">
        <f t="shared" si="9"/>
        <v>1.061968580045934</v>
      </c>
      <c r="S10" s="144">
        <f t="shared" si="10"/>
        <v>6.1968580045934023E-2</v>
      </c>
      <c r="T10" s="144">
        <f t="shared" si="11"/>
        <v>8.8497381670494507E-2</v>
      </c>
      <c r="U10" s="144">
        <f t="shared" si="12"/>
        <v>5.1640483371611645E-3</v>
      </c>
      <c r="V10" s="126">
        <v>75.48415</v>
      </c>
    </row>
    <row r="11" spans="1:22" ht="14.25" customHeight="1">
      <c r="A11" s="7" t="s">
        <v>15</v>
      </c>
      <c r="B11" s="108">
        <v>544.90087568223885</v>
      </c>
      <c r="C11" s="236">
        <v>56.079206000000006</v>
      </c>
      <c r="D11" s="237">
        <v>98.520116000000002</v>
      </c>
      <c r="E11" s="237">
        <f t="shared" si="0"/>
        <v>-42.440909999999995</v>
      </c>
      <c r="F11" s="238">
        <f t="shared" si="5"/>
        <v>-0.43078420654721916</v>
      </c>
      <c r="G11" s="233">
        <v>4361.38</v>
      </c>
      <c r="H11" s="234">
        <v>4114.91</v>
      </c>
      <c r="I11" s="241">
        <f t="shared" si="1"/>
        <v>1.2858133434830261E-2</v>
      </c>
      <c r="J11" s="241">
        <f t="shared" si="2"/>
        <v>2.3942228627114568E-2</v>
      </c>
      <c r="K11" s="243">
        <f t="shared" si="6"/>
        <v>-1.1084095192284307E-2</v>
      </c>
      <c r="L11" s="236">
        <v>809.24406199999999</v>
      </c>
      <c r="M11" s="242">
        <f t="shared" si="3"/>
        <v>-753.16485599999999</v>
      </c>
      <c r="N11" s="243">
        <f t="shared" si="4"/>
        <v>-0.93070173927331212</v>
      </c>
      <c r="O11" s="241">
        <v>1.6032498752358335E-2</v>
      </c>
      <c r="P11" s="243">
        <f t="shared" si="7"/>
        <v>-3.1743653175280735E-3</v>
      </c>
      <c r="Q11" s="26">
        <f t="shared" si="8"/>
        <v>10.670799693146769</v>
      </c>
      <c r="R11" s="143">
        <f t="shared" si="9"/>
        <v>1.2349961287132045</v>
      </c>
      <c r="S11" s="144">
        <f t="shared" si="10"/>
        <v>0.23499612871320447</v>
      </c>
      <c r="T11" s="144">
        <f t="shared" si="11"/>
        <v>0.1029163440594337</v>
      </c>
      <c r="U11" s="144">
        <f t="shared" si="12"/>
        <v>1.9583010726100372E-2</v>
      </c>
      <c r="V11" s="126">
        <v>809.24406199999999</v>
      </c>
    </row>
    <row r="12" spans="1:22" ht="14.25" customHeight="1">
      <c r="A12" s="7" t="s">
        <v>16</v>
      </c>
      <c r="B12" s="108">
        <v>2915.6134835358857</v>
      </c>
      <c r="C12" s="236">
        <v>933.69383900000003</v>
      </c>
      <c r="D12" s="237">
        <v>1337.7062900000001</v>
      </c>
      <c r="E12" s="237">
        <f t="shared" si="0"/>
        <v>-404.01245100000006</v>
      </c>
      <c r="F12" s="238">
        <f t="shared" si="5"/>
        <v>-0.30201880190007935</v>
      </c>
      <c r="G12" s="233">
        <v>22461.15</v>
      </c>
      <c r="H12" s="234">
        <v>21772.35</v>
      </c>
      <c r="I12" s="241">
        <f t="shared" si="1"/>
        <v>4.1569280246113845E-2</v>
      </c>
      <c r="J12" s="241">
        <f t="shared" si="2"/>
        <v>6.1440601956150816E-2</v>
      </c>
      <c r="K12" s="243">
        <f t="shared" si="6"/>
        <v>-1.9871321710036971E-2</v>
      </c>
      <c r="L12" s="236">
        <v>4931.0169320000005</v>
      </c>
      <c r="M12" s="242">
        <f t="shared" si="3"/>
        <v>-3997.3230930000004</v>
      </c>
      <c r="N12" s="243">
        <f t="shared" si="4"/>
        <v>-0.81064882723464959</v>
      </c>
      <c r="O12" s="241">
        <v>1.7917938782051644E-2</v>
      </c>
      <c r="P12" s="243">
        <f t="shared" si="7"/>
        <v>2.3651341464062201E-2</v>
      </c>
      <c r="Q12" s="26">
        <f t="shared" si="8"/>
        <v>690.72604870534292</v>
      </c>
      <c r="R12" s="143">
        <f t="shared" si="9"/>
        <v>3.8428708507727327</v>
      </c>
      <c r="S12" s="144">
        <f t="shared" si="10"/>
        <v>2.8428708507727332</v>
      </c>
      <c r="T12" s="144">
        <f t="shared" si="11"/>
        <v>0.32023923756439437</v>
      </c>
      <c r="U12" s="144">
        <f t="shared" si="12"/>
        <v>0.23690590423106106</v>
      </c>
      <c r="V12" s="126">
        <v>4931.0169320000005</v>
      </c>
    </row>
    <row r="13" spans="1:22" ht="14.25" customHeight="1">
      <c r="A13" s="7" t="s">
        <v>17</v>
      </c>
      <c r="B13" s="108">
        <v>227.4580879057423</v>
      </c>
      <c r="C13" s="236">
        <v>82.228457999999989</v>
      </c>
      <c r="D13" s="237">
        <v>100.049423</v>
      </c>
      <c r="E13" s="237">
        <f t="shared" si="0"/>
        <v>-17.820965000000015</v>
      </c>
      <c r="F13" s="238">
        <f t="shared" si="5"/>
        <v>-0.17812161695325335</v>
      </c>
      <c r="G13" s="233">
        <v>1795.4</v>
      </c>
      <c r="H13" s="234">
        <v>1732.32</v>
      </c>
      <c r="I13" s="241">
        <f t="shared" si="1"/>
        <v>4.5799519884148369E-2</v>
      </c>
      <c r="J13" s="241">
        <f t="shared" si="2"/>
        <v>5.7754585180567107E-2</v>
      </c>
      <c r="K13" s="243">
        <f t="shared" si="6"/>
        <v>-1.1955065296418738E-2</v>
      </c>
      <c r="L13" s="236">
        <v>1483.60754</v>
      </c>
      <c r="M13" s="242">
        <f t="shared" si="3"/>
        <v>-1401.3790819999999</v>
      </c>
      <c r="N13" s="243">
        <f t="shared" si="4"/>
        <v>-0.94457533021165418</v>
      </c>
      <c r="O13" s="241">
        <v>7.0145005006954891E-2</v>
      </c>
      <c r="P13" s="243">
        <f t="shared" si="7"/>
        <v>-2.4345485122806522E-2</v>
      </c>
      <c r="Q13" s="26">
        <f t="shared" si="8"/>
        <v>63.273617341188128</v>
      </c>
      <c r="R13" s="143">
        <f t="shared" si="9"/>
        <v>4.338124465413169</v>
      </c>
      <c r="S13" s="144">
        <f t="shared" si="10"/>
        <v>3.338124465413169</v>
      </c>
      <c r="T13" s="144">
        <f t="shared" si="11"/>
        <v>0.36151037211776405</v>
      </c>
      <c r="U13" s="144">
        <f t="shared" si="12"/>
        <v>0.27817703878443073</v>
      </c>
      <c r="V13" s="126">
        <v>1483.60754</v>
      </c>
    </row>
    <row r="14" spans="1:22" ht="14.25" customHeight="1">
      <c r="A14" s="7" t="s">
        <v>18</v>
      </c>
      <c r="B14" s="108">
        <v>295.05479793556168</v>
      </c>
      <c r="C14" s="236">
        <v>16.188267</v>
      </c>
      <c r="D14" s="237">
        <v>24.090087</v>
      </c>
      <c r="E14" s="237">
        <f t="shared" si="0"/>
        <v>-7.9018200000000007</v>
      </c>
      <c r="F14" s="238">
        <f t="shared" si="5"/>
        <v>-0.32801126870152031</v>
      </c>
      <c r="G14" s="233">
        <v>2516.02</v>
      </c>
      <c r="H14" s="234">
        <v>2351.66</v>
      </c>
      <c r="I14" s="241">
        <f t="shared" si="1"/>
        <v>6.4340772330903568E-3</v>
      </c>
      <c r="J14" s="241">
        <f t="shared" si="2"/>
        <v>1.0243864759361473E-2</v>
      </c>
      <c r="K14" s="243">
        <f t="shared" si="6"/>
        <v>-3.8097875262711163E-3</v>
      </c>
      <c r="L14" s="236">
        <v>354.10827599999999</v>
      </c>
      <c r="M14" s="242">
        <f t="shared" si="3"/>
        <v>-337.92000899999999</v>
      </c>
      <c r="N14" s="243">
        <f t="shared" si="4"/>
        <v>-0.95428441497368444</v>
      </c>
      <c r="O14" s="241">
        <v>1.2953542680029366E-2</v>
      </c>
      <c r="P14" s="243">
        <f t="shared" si="7"/>
        <v>-6.5194654469390096E-3</v>
      </c>
      <c r="Q14" s="26">
        <f t="shared" si="8"/>
        <v>-8.3996328279634724</v>
      </c>
      <c r="R14" s="143">
        <f t="shared" si="9"/>
        <v>0.65838347777833839</v>
      </c>
      <c r="S14" s="144">
        <f t="shared" si="10"/>
        <v>-0.34161652222166156</v>
      </c>
      <c r="T14" s="144">
        <f t="shared" si="11"/>
        <v>5.486528981486153E-2</v>
      </c>
      <c r="U14" s="144">
        <f t="shared" si="12"/>
        <v>-2.8468043518471799E-2</v>
      </c>
      <c r="V14" s="126">
        <v>354.10827599999999</v>
      </c>
    </row>
    <row r="15" spans="1:22" ht="14.25" customHeight="1">
      <c r="A15" s="7" t="s">
        <v>19</v>
      </c>
      <c r="B15" s="108">
        <v>83.781402011468685</v>
      </c>
      <c r="C15" s="236">
        <v>9.3206419999999994</v>
      </c>
      <c r="D15" s="237">
        <v>5.6455359999999999</v>
      </c>
      <c r="E15" s="237">
        <f t="shared" si="0"/>
        <v>3.6751059999999995</v>
      </c>
      <c r="F15" s="238">
        <f t="shared" si="5"/>
        <v>0.65097556724463357</v>
      </c>
      <c r="G15" s="233">
        <v>753.32</v>
      </c>
      <c r="H15" s="234">
        <v>636.94000000000005</v>
      </c>
      <c r="I15" s="241">
        <f t="shared" si="1"/>
        <v>1.2372752615090531E-2</v>
      </c>
      <c r="J15" s="241">
        <f t="shared" si="2"/>
        <v>8.8635287468207362E-3</v>
      </c>
      <c r="K15" s="243">
        <f t="shared" si="6"/>
        <v>3.5092238682697952E-3</v>
      </c>
      <c r="L15" s="236">
        <v>68.054749999999999</v>
      </c>
      <c r="M15" s="242">
        <f t="shared" si="3"/>
        <v>-58.734107999999999</v>
      </c>
      <c r="N15" s="243">
        <f t="shared" si="4"/>
        <v>-0.86304200661967023</v>
      </c>
      <c r="O15" s="241">
        <v>8.7748948504439359E-3</v>
      </c>
      <c r="P15" s="243">
        <f t="shared" si="7"/>
        <v>3.5978577646465955E-3</v>
      </c>
      <c r="Q15" s="26">
        <f t="shared" si="8"/>
        <v>2.3388584990442753</v>
      </c>
      <c r="R15" s="143">
        <f t="shared" si="9"/>
        <v>1.3349944177908286</v>
      </c>
      <c r="S15" s="144">
        <f t="shared" si="10"/>
        <v>0.33499441779082856</v>
      </c>
      <c r="T15" s="144">
        <f t="shared" si="11"/>
        <v>0.11124953481590238</v>
      </c>
      <c r="U15" s="144">
        <f t="shared" si="12"/>
        <v>2.7916201482569042E-2</v>
      </c>
      <c r="V15" s="126">
        <v>68.054749999999999</v>
      </c>
    </row>
    <row r="16" spans="1:22" ht="14.25" customHeight="1">
      <c r="A16" s="7" t="s">
        <v>20</v>
      </c>
      <c r="B16" s="108">
        <v>389.8695890111166</v>
      </c>
      <c r="C16" s="236">
        <v>73.115684000000002</v>
      </c>
      <c r="D16" s="237">
        <v>83.644522999999992</v>
      </c>
      <c r="E16" s="237">
        <f t="shared" si="0"/>
        <v>-10.528838999999991</v>
      </c>
      <c r="F16" s="238">
        <f t="shared" si="5"/>
        <v>-0.12587601222855904</v>
      </c>
      <c r="G16" s="233">
        <v>3554.28</v>
      </c>
      <c r="H16" s="234">
        <v>3082.34</v>
      </c>
      <c r="I16" s="241">
        <f t="shared" si="1"/>
        <v>2.0571166030813555E-2</v>
      </c>
      <c r="J16" s="241">
        <f t="shared" si="2"/>
        <v>2.7136695822005355E-2</v>
      </c>
      <c r="K16" s="243">
        <f t="shared" si="6"/>
        <v>-6.5655297911918001E-3</v>
      </c>
      <c r="L16" s="236">
        <v>204.09686200000002</v>
      </c>
      <c r="M16" s="242">
        <f t="shared" si="3"/>
        <v>-130.981178</v>
      </c>
      <c r="N16" s="243">
        <f t="shared" si="4"/>
        <v>-0.6417598816389446</v>
      </c>
      <c r="O16" s="241">
        <v>5.6716968527295289E-3</v>
      </c>
      <c r="P16" s="243">
        <f t="shared" si="7"/>
        <v>1.4899469178084025E-2</v>
      </c>
      <c r="Q16" s="26">
        <f t="shared" si="8"/>
        <v>40.626551582406954</v>
      </c>
      <c r="R16" s="143">
        <f t="shared" si="9"/>
        <v>2.2504658807203928</v>
      </c>
      <c r="S16" s="144">
        <f t="shared" si="10"/>
        <v>1.2504658807203928</v>
      </c>
      <c r="T16" s="144">
        <f t="shared" si="11"/>
        <v>0.18753882339336606</v>
      </c>
      <c r="U16" s="144">
        <f t="shared" si="12"/>
        <v>0.10420549006003273</v>
      </c>
      <c r="V16" s="126">
        <v>204.09686200000002</v>
      </c>
    </row>
    <row r="17" spans="1:22" ht="14.25" customHeight="1">
      <c r="A17" s="7" t="s">
        <v>21</v>
      </c>
      <c r="B17" s="108">
        <v>587.83759600744145</v>
      </c>
      <c r="C17" s="236">
        <v>62.754819999999995</v>
      </c>
      <c r="D17" s="237">
        <v>304.589811</v>
      </c>
      <c r="E17" s="237">
        <f t="shared" si="0"/>
        <v>-241.834991</v>
      </c>
      <c r="F17" s="238">
        <f t="shared" si="5"/>
        <v>-0.79396940497133039</v>
      </c>
      <c r="G17" s="233">
        <v>4837.9399999999996</v>
      </c>
      <c r="H17" s="234">
        <v>4624.58</v>
      </c>
      <c r="I17" s="241">
        <f t="shared" si="1"/>
        <v>1.2971392782878663E-2</v>
      </c>
      <c r="J17" s="241">
        <f t="shared" si="2"/>
        <v>6.5863237526434831E-2</v>
      </c>
      <c r="K17" s="243">
        <f t="shared" si="6"/>
        <v>-5.2891844743556168E-2</v>
      </c>
      <c r="L17" s="236">
        <v>488.88160399999998</v>
      </c>
      <c r="M17" s="242">
        <f t="shared" si="3"/>
        <v>-426.12678399999999</v>
      </c>
      <c r="N17" s="243">
        <f t="shared" si="4"/>
        <v>-0.8716359554408597</v>
      </c>
      <c r="O17" s="241">
        <v>8.9443807269791991E-3</v>
      </c>
      <c r="P17" s="243">
        <f t="shared" si="7"/>
        <v>4.0270120558994638E-3</v>
      </c>
      <c r="Q17" s="26">
        <f t="shared" si="8"/>
        <v>13.768353666046544</v>
      </c>
      <c r="R17" s="143">
        <f t="shared" si="9"/>
        <v>1.2810644387407759</v>
      </c>
      <c r="S17" s="144">
        <f t="shared" si="10"/>
        <v>0.28106443874077597</v>
      </c>
      <c r="T17" s="144">
        <f t="shared" si="11"/>
        <v>0.10675536989506466</v>
      </c>
      <c r="U17" s="144">
        <f t="shared" si="12"/>
        <v>2.3422036561731335E-2</v>
      </c>
      <c r="V17" s="126">
        <v>488.88160399999998</v>
      </c>
    </row>
    <row r="18" spans="1:22" ht="14.25" customHeight="1">
      <c r="A18" s="7" t="s">
        <v>22</v>
      </c>
      <c r="B18" s="108">
        <v>428.1384867816563</v>
      </c>
      <c r="C18" s="236">
        <v>59.281543000000006</v>
      </c>
      <c r="D18" s="237">
        <v>67.776716000000008</v>
      </c>
      <c r="E18" s="237">
        <f t="shared" si="0"/>
        <v>-8.4951730000000012</v>
      </c>
      <c r="F18" s="238">
        <f t="shared" si="5"/>
        <v>-0.12534058156491379</v>
      </c>
      <c r="G18" s="233">
        <v>3688.31</v>
      </c>
      <c r="H18" s="234">
        <v>3432.48</v>
      </c>
      <c r="I18" s="241">
        <f t="shared" si="1"/>
        <v>1.6072820072065529E-2</v>
      </c>
      <c r="J18" s="241">
        <f t="shared" si="2"/>
        <v>1.9745698736773412E-2</v>
      </c>
      <c r="K18" s="243">
        <f t="shared" si="6"/>
        <v>-3.6728786647078834E-3</v>
      </c>
      <c r="L18" s="236">
        <v>568.90789299999994</v>
      </c>
      <c r="M18" s="242">
        <f t="shared" si="3"/>
        <v>-509.62634999999995</v>
      </c>
      <c r="N18" s="243">
        <f t="shared" si="4"/>
        <v>-0.89579764364422343</v>
      </c>
      <c r="O18" s="241">
        <v>1.4379407705021247E-2</v>
      </c>
      <c r="P18" s="243">
        <f t="shared" si="7"/>
        <v>1.6934123670442822E-3</v>
      </c>
      <c r="Q18" s="26">
        <f t="shared" si="8"/>
        <v>23.603335768195315</v>
      </c>
      <c r="R18" s="143">
        <f t="shared" si="9"/>
        <v>1.6615617095007662</v>
      </c>
      <c r="S18" s="144">
        <f t="shared" si="10"/>
        <v>0.66156170950076632</v>
      </c>
      <c r="T18" s="144">
        <f t="shared" si="11"/>
        <v>0.13846347579173052</v>
      </c>
      <c r="U18" s="144">
        <f t="shared" si="12"/>
        <v>5.5130142458397188E-2</v>
      </c>
      <c r="V18" s="126">
        <v>568.90789299999994</v>
      </c>
    </row>
    <row r="19" spans="1:22" ht="14.25" customHeight="1">
      <c r="A19" s="7" t="s">
        <v>23</v>
      </c>
      <c r="B19" s="108">
        <v>384.18039003098994</v>
      </c>
      <c r="C19" s="236">
        <v>78.401747999999998</v>
      </c>
      <c r="D19" s="237">
        <v>63.518225000000001</v>
      </c>
      <c r="E19" s="237">
        <f t="shared" si="0"/>
        <v>14.883522999999997</v>
      </c>
      <c r="F19" s="238">
        <f t="shared" si="5"/>
        <v>0.23431893759625666</v>
      </c>
      <c r="G19" s="233">
        <v>3181.67</v>
      </c>
      <c r="H19" s="234">
        <v>2996.72</v>
      </c>
      <c r="I19" s="241">
        <f t="shared" si="1"/>
        <v>2.4641696970458909E-2</v>
      </c>
      <c r="J19" s="241">
        <f t="shared" si="2"/>
        <v>2.11959158680157E-2</v>
      </c>
      <c r="K19" s="243">
        <f t="shared" si="6"/>
        <v>3.4457811024432086E-3</v>
      </c>
      <c r="L19" s="236">
        <v>495.11618200000004</v>
      </c>
      <c r="M19" s="242">
        <f t="shared" si="3"/>
        <v>-416.71443400000004</v>
      </c>
      <c r="N19" s="243">
        <f t="shared" si="4"/>
        <v>-0.84164979685515506</v>
      </c>
      <c r="O19" s="241">
        <v>1.3920325316170273E-2</v>
      </c>
      <c r="P19" s="243">
        <f t="shared" si="7"/>
        <v>1.0721371654288636E-2</v>
      </c>
      <c r="Q19" s="26">
        <f t="shared" si="8"/>
        <v>46.386715497417505</v>
      </c>
      <c r="R19" s="143">
        <f t="shared" si="9"/>
        <v>2.4489042137838131</v>
      </c>
      <c r="S19" s="144">
        <f t="shared" si="10"/>
        <v>1.4489042137838131</v>
      </c>
      <c r="T19" s="144">
        <f t="shared" si="11"/>
        <v>0.20407535114865108</v>
      </c>
      <c r="U19" s="144">
        <f t="shared" si="12"/>
        <v>0.12074201781531775</v>
      </c>
      <c r="V19" s="126">
        <v>495.11618200000004</v>
      </c>
    </row>
    <row r="20" spans="1:22" ht="14.25" customHeight="1">
      <c r="A20" s="7" t="s">
        <v>24</v>
      </c>
      <c r="B20" s="108">
        <v>359.44609135180235</v>
      </c>
      <c r="C20" s="236">
        <v>221.83497999999997</v>
      </c>
      <c r="D20" s="237">
        <v>143.05196799999999</v>
      </c>
      <c r="E20" s="237">
        <f t="shared" si="0"/>
        <v>78.783011999999985</v>
      </c>
      <c r="F20" s="238">
        <f t="shared" si="5"/>
        <v>0.55073001162766233</v>
      </c>
      <c r="G20" s="233">
        <v>3150.84</v>
      </c>
      <c r="H20" s="234">
        <v>2858.9</v>
      </c>
      <c r="I20" s="241">
        <f t="shared" si="1"/>
        <v>7.0405028500336406E-2</v>
      </c>
      <c r="J20" s="241">
        <f t="shared" si="2"/>
        <v>5.003741578928958E-2</v>
      </c>
      <c r="K20" s="243">
        <f t="shared" si="6"/>
        <v>2.0367612711046826E-2</v>
      </c>
      <c r="L20" s="236">
        <v>191.967399</v>
      </c>
      <c r="M20" s="242">
        <f t="shared" si="3"/>
        <v>29.867580999999973</v>
      </c>
      <c r="N20" s="243">
        <f t="shared" si="4"/>
        <v>0.15558673584987193</v>
      </c>
      <c r="O20" s="241">
        <v>5.7753801567559963E-3</v>
      </c>
      <c r="P20" s="243">
        <f t="shared" si="7"/>
        <v>6.4629648343580412E-2</v>
      </c>
      <c r="Q20" s="26">
        <f t="shared" si="8"/>
        <v>191.88113905401644</v>
      </c>
      <c r="R20" s="143">
        <f t="shared" si="9"/>
        <v>7.4058943025049855</v>
      </c>
      <c r="S20" s="144">
        <f t="shared" si="10"/>
        <v>6.4058943025049855</v>
      </c>
      <c r="T20" s="144">
        <f t="shared" si="11"/>
        <v>0.61715785854208216</v>
      </c>
      <c r="U20" s="144">
        <f t="shared" si="12"/>
        <v>0.53382452520874879</v>
      </c>
      <c r="V20" s="126">
        <v>191.967399</v>
      </c>
    </row>
    <row r="21" spans="1:22" ht="14.25" customHeight="1">
      <c r="A21" s="14" t="s">
        <v>143</v>
      </c>
      <c r="B21" s="109">
        <v>51.21607790324326</v>
      </c>
      <c r="C21" s="239">
        <v>0</v>
      </c>
      <c r="D21" s="237">
        <v>0</v>
      </c>
      <c r="E21" s="237">
        <f t="shared" si="0"/>
        <v>0</v>
      </c>
      <c r="F21" s="238">
        <v>0</v>
      </c>
      <c r="G21" s="233">
        <v>155.30000000000001</v>
      </c>
      <c r="H21" s="234">
        <v>73.75</v>
      </c>
      <c r="I21" s="241">
        <f t="shared" si="1"/>
        <v>0</v>
      </c>
      <c r="J21" s="241">
        <f t="shared" si="2"/>
        <v>0</v>
      </c>
      <c r="K21" s="243">
        <f t="shared" si="6"/>
        <v>0</v>
      </c>
      <c r="L21" s="239">
        <v>-0.6</v>
      </c>
      <c r="M21" s="242">
        <f t="shared" si="3"/>
        <v>0.6</v>
      </c>
      <c r="N21" s="243">
        <f t="shared" si="4"/>
        <v>-1</v>
      </c>
      <c r="O21" s="241">
        <v>-1.1982577332558458E-4</v>
      </c>
      <c r="P21" s="243">
        <f t="shared" si="7"/>
        <v>1.1982577332558458E-4</v>
      </c>
      <c r="Q21" s="26">
        <f t="shared" si="8"/>
        <v>-4.268006491936938</v>
      </c>
      <c r="R21" s="143">
        <f t="shared" si="9"/>
        <v>0</v>
      </c>
      <c r="S21" s="144">
        <f t="shared" si="10"/>
        <v>-1</v>
      </c>
      <c r="T21" s="144">
        <f t="shared" si="11"/>
        <v>0</v>
      </c>
      <c r="U21" s="144">
        <f t="shared" si="12"/>
        <v>-8.3333333333333329E-2</v>
      </c>
      <c r="V21" s="126">
        <v>-0.6</v>
      </c>
    </row>
    <row r="22" spans="1:22" ht="14.25" customHeight="1">
      <c r="A22" s="14" t="s">
        <v>26</v>
      </c>
      <c r="B22" s="109">
        <v>30.883801767313027</v>
      </c>
      <c r="C22" s="239">
        <v>0</v>
      </c>
      <c r="D22" s="237">
        <v>0</v>
      </c>
      <c r="E22" s="237">
        <f t="shared" si="0"/>
        <v>0</v>
      </c>
      <c r="F22" s="238">
        <v>0</v>
      </c>
      <c r="G22" s="233">
        <v>98.14</v>
      </c>
      <c r="H22" s="234">
        <v>48.79</v>
      </c>
      <c r="I22" s="241">
        <f t="shared" si="1"/>
        <v>0</v>
      </c>
      <c r="J22" s="241">
        <f t="shared" si="2"/>
        <v>0</v>
      </c>
      <c r="K22" s="243">
        <f t="shared" si="6"/>
        <v>0</v>
      </c>
      <c r="L22" s="239">
        <v>17.738117000000003</v>
      </c>
      <c r="M22" s="242">
        <f t="shared" si="3"/>
        <v>-17.738117000000003</v>
      </c>
      <c r="N22" s="243">
        <f t="shared" si="4"/>
        <v>-1</v>
      </c>
      <c r="O22" s="241">
        <v>5.5270812106029028E-3</v>
      </c>
      <c r="P22" s="243">
        <f t="shared" si="7"/>
        <v>-5.5270812106029028E-3</v>
      </c>
      <c r="Q22" s="26">
        <f t="shared" si="8"/>
        <v>-2.5736501472760858</v>
      </c>
      <c r="R22" s="143">
        <f t="shared" si="9"/>
        <v>0</v>
      </c>
      <c r="S22" s="144">
        <f t="shared" si="10"/>
        <v>-1</v>
      </c>
      <c r="T22" s="144">
        <f t="shared" si="11"/>
        <v>0</v>
      </c>
      <c r="U22" s="144">
        <f t="shared" si="12"/>
        <v>-8.3333333333333343E-2</v>
      </c>
      <c r="V22" s="126">
        <v>17.738117000000003</v>
      </c>
    </row>
    <row r="23" spans="1:22" ht="14.25" customHeight="1">
      <c r="A23" s="7" t="s">
        <v>269</v>
      </c>
      <c r="B23" s="108">
        <v>8053.2220330270902</v>
      </c>
      <c r="C23" s="236">
        <f>SUM(C4:C22)</f>
        <v>1777.4753479999999</v>
      </c>
      <c r="D23" s="240">
        <f>SUM(D4:D22)</f>
        <v>2497.8342669999993</v>
      </c>
      <c r="E23" s="237">
        <f t="shared" si="0"/>
        <v>-720.35891899999933</v>
      </c>
      <c r="F23" s="238">
        <f t="shared" si="5"/>
        <v>-0.28839340084207421</v>
      </c>
      <c r="G23" s="233">
        <v>64549.03</v>
      </c>
      <c r="H23" s="234">
        <v>61004.34</v>
      </c>
      <c r="I23" s="241">
        <f t="shared" si="1"/>
        <v>2.7536825076999609E-2</v>
      </c>
      <c r="J23" s="241">
        <f t="shared" si="2"/>
        <v>4.0945189588150604E-2</v>
      </c>
      <c r="K23" s="243">
        <f t="shared" si="6"/>
        <v>-1.3408364511150996E-2</v>
      </c>
      <c r="L23" s="236">
        <f>SUM(L4:L22)</f>
        <v>12837.618331000001</v>
      </c>
      <c r="M23" s="242">
        <f t="shared" si="3"/>
        <v>-11060.142983000002</v>
      </c>
      <c r="N23" s="243">
        <f t="shared" si="4"/>
        <v>-0.86154165810430805</v>
      </c>
      <c r="O23" s="241">
        <v>1.7067928013587631E-2</v>
      </c>
      <c r="P23" s="243">
        <f t="shared" si="7"/>
        <v>1.0468897063411978E-2</v>
      </c>
      <c r="Q23" s="26">
        <f t="shared" si="8"/>
        <v>1106.3735119144089</v>
      </c>
      <c r="R23" s="143">
        <f t="shared" si="9"/>
        <v>2.6485925867341904</v>
      </c>
      <c r="S23" s="144">
        <f t="shared" si="10"/>
        <v>1.6485925867341904</v>
      </c>
      <c r="T23" s="144">
        <f t="shared" si="11"/>
        <v>0.2207160488945159</v>
      </c>
      <c r="U23" s="144">
        <f t="shared" si="12"/>
        <v>0.13738271556118256</v>
      </c>
      <c r="V23" s="126">
        <v>12837.618331000001</v>
      </c>
    </row>
    <row r="24" spans="1:22" ht="15.75" customHeight="1">
      <c r="A24" s="4" t="s">
        <v>270</v>
      </c>
      <c r="B24" s="20"/>
      <c r="G24" s="78"/>
      <c r="H24" s="50"/>
      <c r="I24" s="74"/>
      <c r="J24" s="74"/>
    </row>
    <row r="25" spans="1:22" s="101" customFormat="1" ht="15.75" customHeight="1">
      <c r="A25" s="99"/>
      <c r="B25" s="99"/>
      <c r="C25" s="100"/>
      <c r="D25" s="197"/>
      <c r="F25" s="132"/>
      <c r="G25" s="102"/>
      <c r="H25" s="142"/>
    </row>
    <row r="26" spans="1:22" ht="14.25" customHeight="1">
      <c r="A26" s="7" t="s">
        <v>45</v>
      </c>
      <c r="B26" s="108">
        <v>0</v>
      </c>
      <c r="C26" s="236">
        <v>0.279449</v>
      </c>
      <c r="D26" s="240">
        <v>0</v>
      </c>
      <c r="E26" s="237">
        <v>0.279449</v>
      </c>
      <c r="F26" s="238">
        <v>0</v>
      </c>
      <c r="G26" s="233">
        <v>-804.24332600000002</v>
      </c>
      <c r="H26" s="234">
        <v>-97.973939999999999</v>
      </c>
      <c r="I26" s="241">
        <v>-3.4746822381464198E-4</v>
      </c>
      <c r="J26" s="241">
        <v>0</v>
      </c>
      <c r="K26" s="243">
        <v>-3.4746822381464198E-4</v>
      </c>
      <c r="L26" s="236"/>
      <c r="M26" s="242"/>
      <c r="N26" s="243"/>
      <c r="O26" s="241"/>
      <c r="P26" s="243"/>
      <c r="Q26" s="26">
        <v>0.279449</v>
      </c>
      <c r="R26" s="143">
        <v>0</v>
      </c>
      <c r="S26" s="144">
        <v>0</v>
      </c>
      <c r="T26" s="144">
        <v>0</v>
      </c>
      <c r="U26" s="144">
        <v>0</v>
      </c>
      <c r="V26" s="126"/>
    </row>
    <row r="27" spans="1:22" ht="14.25" customHeight="1">
      <c r="A27" s="7" t="s">
        <v>9</v>
      </c>
      <c r="B27" s="108">
        <v>353</v>
      </c>
      <c r="C27" s="236">
        <v>79.385249999999999</v>
      </c>
      <c r="D27" s="240">
        <v>79.410852000000006</v>
      </c>
      <c r="E27" s="237">
        <v>-2.5602E-2</v>
      </c>
      <c r="F27" s="238">
        <v>-3.2239926099772898E-4</v>
      </c>
      <c r="G27" s="233">
        <v>2991.713847</v>
      </c>
      <c r="H27" s="234">
        <v>2676.553363</v>
      </c>
      <c r="I27" s="241">
        <v>2.65350411369072E-2</v>
      </c>
      <c r="J27" s="241">
        <v>2.9669071088869601E-2</v>
      </c>
      <c r="K27" s="243">
        <v>-3.1340299519623601E-3</v>
      </c>
      <c r="L27" s="236"/>
      <c r="M27" s="242"/>
      <c r="N27" s="243"/>
      <c r="O27" s="241"/>
      <c r="P27" s="243"/>
      <c r="Q27" s="26">
        <v>49.968583333333299</v>
      </c>
      <c r="R27" s="143">
        <v>2.6986487252124598</v>
      </c>
      <c r="S27" s="144">
        <v>1.69864872521246</v>
      </c>
      <c r="T27" s="144">
        <v>0.224887393767705</v>
      </c>
      <c r="U27" s="144">
        <v>0.14155406043437199</v>
      </c>
      <c r="V27" s="126"/>
    </row>
    <row r="28" spans="1:22" ht="14.25" customHeight="1">
      <c r="A28" s="7" t="s">
        <v>10</v>
      </c>
      <c r="B28" s="108">
        <v>351</v>
      </c>
      <c r="C28" s="236">
        <v>18.862138999999999</v>
      </c>
      <c r="D28" s="240">
        <v>28.109617</v>
      </c>
      <c r="E28" s="237">
        <v>-9.2474779999999992</v>
      </c>
      <c r="F28" s="238">
        <v>-0.32897915329120297</v>
      </c>
      <c r="G28" s="233">
        <v>2962.1899400000002</v>
      </c>
      <c r="H28" s="234">
        <v>2702.1939470000002</v>
      </c>
      <c r="I28" s="241">
        <v>6.3676331977550399E-3</v>
      </c>
      <c r="J28" s="241">
        <v>1.04025164556406E-2</v>
      </c>
      <c r="K28" s="243">
        <v>-4.03488325788559E-3</v>
      </c>
      <c r="L28" s="236"/>
      <c r="M28" s="242"/>
      <c r="N28" s="243"/>
      <c r="O28" s="241"/>
      <c r="P28" s="243"/>
      <c r="Q28" s="26">
        <v>-10.387860999999999</v>
      </c>
      <c r="R28" s="143">
        <v>0.64485945299145297</v>
      </c>
      <c r="S28" s="144">
        <v>-0.35514054700854703</v>
      </c>
      <c r="T28" s="144">
        <v>5.3738287749287697E-2</v>
      </c>
      <c r="U28" s="144">
        <v>-2.95950455840456E-2</v>
      </c>
      <c r="V28" s="126"/>
    </row>
    <row r="29" spans="1:22" ht="14.25" customHeight="1">
      <c r="A29" s="7" t="s">
        <v>11</v>
      </c>
      <c r="B29" s="108">
        <v>325</v>
      </c>
      <c r="C29" s="236">
        <v>56.013835999999998</v>
      </c>
      <c r="D29" s="240">
        <v>53.616616</v>
      </c>
      <c r="E29" s="237">
        <v>2.3972199999999999</v>
      </c>
      <c r="F29" s="238">
        <v>4.4710393509355399E-2</v>
      </c>
      <c r="G29" s="233">
        <v>2812.7526130000001</v>
      </c>
      <c r="H29" s="234">
        <v>2491.1991200000002</v>
      </c>
      <c r="I29" s="241">
        <v>1.9914241921282001E-2</v>
      </c>
      <c r="J29" s="241">
        <v>2.1522412869188899E-2</v>
      </c>
      <c r="K29" s="243">
        <v>-1.60817094790691E-3</v>
      </c>
      <c r="L29" s="236"/>
      <c r="M29" s="242"/>
      <c r="N29" s="243"/>
      <c r="O29" s="241"/>
      <c r="P29" s="243"/>
      <c r="Q29" s="26">
        <v>28.930502666666701</v>
      </c>
      <c r="R29" s="143">
        <v>2.0682031753846202</v>
      </c>
      <c r="S29" s="144">
        <v>1.06820317538462</v>
      </c>
      <c r="T29" s="144">
        <v>0.172350264615385</v>
      </c>
      <c r="U29" s="144">
        <v>8.9016931282051306E-2</v>
      </c>
      <c r="V29" s="126"/>
    </row>
    <row r="30" spans="1:22" ht="14.25" customHeight="1">
      <c r="A30" s="7" t="s">
        <v>12</v>
      </c>
      <c r="B30" s="108">
        <v>373</v>
      </c>
      <c r="C30" s="236">
        <v>16.074652</v>
      </c>
      <c r="D30" s="240">
        <v>39.962367</v>
      </c>
      <c r="E30" s="237">
        <v>-23.887715</v>
      </c>
      <c r="F30" s="238">
        <v>-0.59775525809069296</v>
      </c>
      <c r="G30" s="233">
        <v>3064.712203</v>
      </c>
      <c r="H30" s="234">
        <v>2797.9410640000001</v>
      </c>
      <c r="I30" s="241">
        <v>5.2450771672017896E-3</v>
      </c>
      <c r="J30" s="241">
        <v>1.42827765438593E-2</v>
      </c>
      <c r="K30" s="243">
        <v>-9.0376993766575296E-3</v>
      </c>
      <c r="L30" s="236"/>
      <c r="M30" s="242"/>
      <c r="N30" s="243"/>
      <c r="O30" s="241"/>
      <c r="P30" s="243"/>
      <c r="Q30" s="26">
        <v>-15.0086813333333</v>
      </c>
      <c r="R30" s="143">
        <v>0.51714698123324399</v>
      </c>
      <c r="S30" s="144">
        <v>-0.48285301876675601</v>
      </c>
      <c r="T30" s="144">
        <v>4.3095581769437001E-2</v>
      </c>
      <c r="U30" s="144">
        <v>-4.02377515638963E-2</v>
      </c>
      <c r="V30" s="126"/>
    </row>
    <row r="31" spans="1:22" ht="14.25" customHeight="1">
      <c r="A31" s="7" t="s">
        <v>13</v>
      </c>
      <c r="B31" s="108">
        <v>270</v>
      </c>
      <c r="C31" s="236">
        <v>6.6095769999999998</v>
      </c>
      <c r="D31" s="240">
        <v>53.979894000000002</v>
      </c>
      <c r="E31" s="237">
        <v>-47.370317</v>
      </c>
      <c r="F31" s="238">
        <v>-0.87755483550968105</v>
      </c>
      <c r="G31" s="233">
        <v>2274.2241829999998</v>
      </c>
      <c r="H31" s="234">
        <v>2088.1701240000002</v>
      </c>
      <c r="I31" s="241">
        <v>2.9062996732719202E-3</v>
      </c>
      <c r="J31" s="241">
        <v>2.5850333447256998E-2</v>
      </c>
      <c r="K31" s="243">
        <v>-2.2944033773985101E-2</v>
      </c>
      <c r="L31" s="236"/>
      <c r="M31" s="242"/>
      <c r="N31" s="243"/>
      <c r="O31" s="241"/>
      <c r="P31" s="243"/>
      <c r="Q31" s="26">
        <v>-15.890423</v>
      </c>
      <c r="R31" s="143">
        <v>0.29375897777777799</v>
      </c>
      <c r="S31" s="144">
        <v>-0.70624102222222196</v>
      </c>
      <c r="T31" s="144">
        <v>2.4479914814814801E-2</v>
      </c>
      <c r="U31" s="144">
        <v>-5.8853418518518497E-2</v>
      </c>
      <c r="V31" s="126"/>
    </row>
    <row r="32" spans="1:22" ht="14.25" customHeight="1">
      <c r="A32" s="7" t="s">
        <v>14</v>
      </c>
      <c r="B32" s="108">
        <v>83</v>
      </c>
      <c r="C32" s="236">
        <v>7.3512579999999996</v>
      </c>
      <c r="D32" s="240">
        <v>14.162226</v>
      </c>
      <c r="E32" s="237">
        <v>-6.8109679999999999</v>
      </c>
      <c r="F32" s="238">
        <v>-0.48092496193748102</v>
      </c>
      <c r="G32" s="233">
        <v>693.94016599999998</v>
      </c>
      <c r="H32" s="234">
        <v>620.50423699999999</v>
      </c>
      <c r="I32" s="241">
        <v>1.05935041091136E-2</v>
      </c>
      <c r="J32" s="241">
        <v>2.2823737785371501E-2</v>
      </c>
      <c r="K32" s="243">
        <v>-1.22302336762578E-2</v>
      </c>
      <c r="L32" s="236"/>
      <c r="M32" s="242"/>
      <c r="N32" s="243"/>
      <c r="O32" s="241"/>
      <c r="P32" s="243"/>
      <c r="Q32" s="26">
        <v>0.434591333333333</v>
      </c>
      <c r="R32" s="143">
        <v>1.06283248192771</v>
      </c>
      <c r="S32" s="144">
        <v>6.2832481927710807E-2</v>
      </c>
      <c r="T32" s="144">
        <v>8.8569373493975895E-2</v>
      </c>
      <c r="U32" s="144">
        <v>5.2360401606425704E-3</v>
      </c>
      <c r="V32" s="126"/>
    </row>
    <row r="33" spans="1:22" ht="14.25" customHeight="1">
      <c r="A33" s="7" t="s">
        <v>15</v>
      </c>
      <c r="B33" s="108">
        <v>545</v>
      </c>
      <c r="C33" s="236">
        <v>56.079205999999999</v>
      </c>
      <c r="D33" s="240">
        <v>98.520116000000002</v>
      </c>
      <c r="E33" s="237">
        <v>-42.440910000000002</v>
      </c>
      <c r="F33" s="238">
        <v>-0.430784206547219</v>
      </c>
      <c r="G33" s="233">
        <v>4361.3782369999999</v>
      </c>
      <c r="H33" s="234">
        <v>4114.9061549999997</v>
      </c>
      <c r="I33" s="241">
        <v>1.2858138632473801E-2</v>
      </c>
      <c r="J33" s="241">
        <v>2.3942250998917398E-2</v>
      </c>
      <c r="K33" s="243">
        <v>-1.10841123664436E-2</v>
      </c>
      <c r="L33" s="236"/>
      <c r="M33" s="242"/>
      <c r="N33" s="243"/>
      <c r="O33" s="241"/>
      <c r="P33" s="243"/>
      <c r="Q33" s="26">
        <v>10.662539333333299</v>
      </c>
      <c r="R33" s="143">
        <v>1.23477150825688</v>
      </c>
      <c r="S33" s="144">
        <v>0.23477150825688101</v>
      </c>
      <c r="T33" s="144">
        <v>0.10289762568807299</v>
      </c>
      <c r="U33" s="144">
        <v>1.9564292354740099E-2</v>
      </c>
      <c r="V33" s="126"/>
    </row>
    <row r="34" spans="1:22" ht="14.25" customHeight="1">
      <c r="A34" s="7" t="s">
        <v>16</v>
      </c>
      <c r="B34" s="108">
        <v>2916</v>
      </c>
      <c r="C34" s="236">
        <v>933.69383900000003</v>
      </c>
      <c r="D34" s="240">
        <v>1337.7062900000001</v>
      </c>
      <c r="E34" s="237">
        <v>-404.012451</v>
      </c>
      <c r="F34" s="238">
        <v>-0.30201880190007901</v>
      </c>
      <c r="G34" s="233">
        <v>22461.154745</v>
      </c>
      <c r="H34" s="234">
        <v>21772.350238999999</v>
      </c>
      <c r="I34" s="241">
        <v>4.1569271464453397E-2</v>
      </c>
      <c r="J34" s="241">
        <v>6.1440601281703498E-2</v>
      </c>
      <c r="K34" s="243">
        <v>-1.9871329817250101E-2</v>
      </c>
      <c r="L34" s="236"/>
      <c r="M34" s="242"/>
      <c r="N34" s="243"/>
      <c r="O34" s="241"/>
      <c r="P34" s="243"/>
      <c r="Q34" s="26">
        <v>690.69383900000003</v>
      </c>
      <c r="R34" s="143">
        <v>3.8423614773662602</v>
      </c>
      <c r="S34" s="144">
        <v>2.8423614773662602</v>
      </c>
      <c r="T34" s="144">
        <v>0.32019678978052102</v>
      </c>
      <c r="U34" s="144">
        <v>0.23686345644718801</v>
      </c>
      <c r="V34" s="126"/>
    </row>
    <row r="35" spans="1:22" ht="14.25" customHeight="1">
      <c r="A35" s="7" t="s">
        <v>17</v>
      </c>
      <c r="B35" s="108">
        <v>227</v>
      </c>
      <c r="C35" s="236">
        <v>82.228458000000003</v>
      </c>
      <c r="D35" s="240">
        <v>100.049423</v>
      </c>
      <c r="E35" s="237">
        <v>-17.820965000000001</v>
      </c>
      <c r="F35" s="238">
        <v>-0.17812161695325299</v>
      </c>
      <c r="G35" s="233">
        <v>1795.4025939999999</v>
      </c>
      <c r="H35" s="234">
        <v>1732.3182750000001</v>
      </c>
      <c r="I35" s="241">
        <v>4.5799453712942598E-2</v>
      </c>
      <c r="J35" s="241">
        <v>5.7754642691164801E-2</v>
      </c>
      <c r="K35" s="243">
        <v>-1.19551889782223E-2</v>
      </c>
      <c r="L35" s="236"/>
      <c r="M35" s="242"/>
      <c r="N35" s="243"/>
      <c r="O35" s="241"/>
      <c r="P35" s="243"/>
      <c r="Q35" s="26">
        <v>63.311791333333296</v>
      </c>
      <c r="R35" s="143">
        <v>4.34687883700441</v>
      </c>
      <c r="S35" s="144">
        <v>3.34687883700441</v>
      </c>
      <c r="T35" s="144">
        <v>0.36223990308370002</v>
      </c>
      <c r="U35" s="144">
        <v>0.27890656975036698</v>
      </c>
      <c r="V35" s="126"/>
    </row>
    <row r="36" spans="1:22" ht="14.25" customHeight="1">
      <c r="A36" s="7" t="s">
        <v>18</v>
      </c>
      <c r="B36" s="108">
        <v>295</v>
      </c>
      <c r="C36" s="236">
        <v>16.188267</v>
      </c>
      <c r="D36" s="240">
        <v>24.090087</v>
      </c>
      <c r="E36" s="237">
        <v>-7.9018199999999998</v>
      </c>
      <c r="F36" s="238">
        <v>-0.32801126870151998</v>
      </c>
      <c r="G36" s="233">
        <v>2516.0187019999998</v>
      </c>
      <c r="H36" s="234">
        <v>2351.6588369999999</v>
      </c>
      <c r="I36" s="241">
        <v>6.4340805523948798E-3</v>
      </c>
      <c r="J36" s="241">
        <v>1.0243869825408701E-2</v>
      </c>
      <c r="K36" s="243">
        <v>-3.8097892730138199E-3</v>
      </c>
      <c r="L36" s="236"/>
      <c r="M36" s="242"/>
      <c r="N36" s="243"/>
      <c r="O36" s="241"/>
      <c r="P36" s="243"/>
      <c r="Q36" s="26">
        <v>-8.3950663333333306</v>
      </c>
      <c r="R36" s="143">
        <v>0.65850577627118601</v>
      </c>
      <c r="S36" s="144">
        <v>-0.34149422372881399</v>
      </c>
      <c r="T36" s="144">
        <v>5.4875481355932197E-2</v>
      </c>
      <c r="U36" s="144">
        <v>-2.84578519774011E-2</v>
      </c>
      <c r="V36" s="126"/>
    </row>
    <row r="37" spans="1:22" ht="14.25" customHeight="1">
      <c r="A37" s="7" t="s">
        <v>19</v>
      </c>
      <c r="B37" s="108">
        <v>84</v>
      </c>
      <c r="C37" s="236">
        <v>9.3206419999999994</v>
      </c>
      <c r="D37" s="240">
        <v>5.6455359999999999</v>
      </c>
      <c r="E37" s="237">
        <v>3.675106</v>
      </c>
      <c r="F37" s="238">
        <v>0.65097556724463401</v>
      </c>
      <c r="G37" s="233">
        <v>753.31826999999998</v>
      </c>
      <c r="H37" s="234">
        <v>636.94200999999998</v>
      </c>
      <c r="I37" s="241">
        <v>1.2372781029192301E-2</v>
      </c>
      <c r="J37" s="241">
        <v>8.8635007761538598E-3</v>
      </c>
      <c r="K37" s="243">
        <v>3.5092802530384899E-3</v>
      </c>
      <c r="L37" s="236"/>
      <c r="M37" s="242"/>
      <c r="N37" s="243"/>
      <c r="O37" s="241"/>
      <c r="P37" s="243"/>
      <c r="Q37" s="26">
        <v>2.3206419999999999</v>
      </c>
      <c r="R37" s="143">
        <v>1.33152028571429</v>
      </c>
      <c r="S37" s="144">
        <v>0.33152028571428599</v>
      </c>
      <c r="T37" s="144">
        <v>0.11096002380952399</v>
      </c>
      <c r="U37" s="144">
        <v>2.7626690476190499E-2</v>
      </c>
      <c r="V37" s="126"/>
    </row>
    <row r="38" spans="1:22" ht="14.25" customHeight="1">
      <c r="A38" s="7" t="s">
        <v>20</v>
      </c>
      <c r="B38" s="108">
        <v>390</v>
      </c>
      <c r="C38" s="236">
        <v>73.115684000000002</v>
      </c>
      <c r="D38" s="240">
        <v>83.644523000000007</v>
      </c>
      <c r="E38" s="237">
        <v>-10.528839</v>
      </c>
      <c r="F38" s="238">
        <v>-0.12587601222855899</v>
      </c>
      <c r="G38" s="233">
        <v>3554.2845390000002</v>
      </c>
      <c r="H38" s="234">
        <v>3082.3414250000001</v>
      </c>
      <c r="I38" s="241">
        <v>2.0571139760400599E-2</v>
      </c>
      <c r="J38" s="241">
        <v>2.7136683276415399E-2</v>
      </c>
      <c r="K38" s="243">
        <v>-6.5655435160148299E-3</v>
      </c>
      <c r="L38" s="236"/>
      <c r="M38" s="242"/>
      <c r="N38" s="243"/>
      <c r="O38" s="241"/>
      <c r="P38" s="243"/>
      <c r="Q38" s="26">
        <v>40.615684000000002</v>
      </c>
      <c r="R38" s="143">
        <v>2.24971335384615</v>
      </c>
      <c r="S38" s="144">
        <v>1.24971335384615</v>
      </c>
      <c r="T38" s="144">
        <v>0.18747611282051299</v>
      </c>
      <c r="U38" s="144">
        <v>0.104142779487179</v>
      </c>
      <c r="V38" s="126"/>
    </row>
    <row r="39" spans="1:22" ht="14.25" customHeight="1">
      <c r="A39" s="7" t="s">
        <v>21</v>
      </c>
      <c r="B39" s="108">
        <v>588</v>
      </c>
      <c r="C39" s="236">
        <v>62.754820000000002</v>
      </c>
      <c r="D39" s="240">
        <v>304.589811</v>
      </c>
      <c r="E39" s="237">
        <v>-241.834991</v>
      </c>
      <c r="F39" s="238">
        <v>-0.79396940497132995</v>
      </c>
      <c r="G39" s="233">
        <v>4837.937336</v>
      </c>
      <c r="H39" s="234">
        <v>4624.581983</v>
      </c>
      <c r="I39" s="241">
        <v>1.2971399925548801E-2</v>
      </c>
      <c r="J39" s="241">
        <v>6.5863209284574203E-2</v>
      </c>
      <c r="K39" s="243">
        <v>-5.2891809359025398E-2</v>
      </c>
      <c r="L39" s="236"/>
      <c r="M39" s="242"/>
      <c r="N39" s="243"/>
      <c r="O39" s="241"/>
      <c r="P39" s="243"/>
      <c r="Q39" s="26">
        <v>13.75482</v>
      </c>
      <c r="R39" s="143">
        <v>1.2807106122448999</v>
      </c>
      <c r="S39" s="144">
        <v>0.28071061224489802</v>
      </c>
      <c r="T39" s="144">
        <v>0.106725884353741</v>
      </c>
      <c r="U39" s="144">
        <v>2.33925510204082E-2</v>
      </c>
      <c r="V39" s="126"/>
    </row>
    <row r="40" spans="1:22" ht="14.25" customHeight="1">
      <c r="A40" s="7" t="s">
        <v>22</v>
      </c>
      <c r="B40" s="108">
        <v>428</v>
      </c>
      <c r="C40" s="236">
        <v>59.281542999999999</v>
      </c>
      <c r="D40" s="240">
        <v>67.776715999999993</v>
      </c>
      <c r="E40" s="237">
        <v>-8.4951729999999994</v>
      </c>
      <c r="F40" s="238">
        <v>-0.12534058156491401</v>
      </c>
      <c r="G40" s="233">
        <v>3688.3070710000002</v>
      </c>
      <c r="H40" s="234">
        <v>3432.4775129999998</v>
      </c>
      <c r="I40" s="241">
        <v>1.6072832835994599E-2</v>
      </c>
      <c r="J40" s="241">
        <v>1.9745713043510301E-2</v>
      </c>
      <c r="K40" s="243">
        <v>-3.6728802075156899E-3</v>
      </c>
      <c r="L40" s="236"/>
      <c r="M40" s="242"/>
      <c r="N40" s="243"/>
      <c r="O40" s="241"/>
      <c r="P40" s="243"/>
      <c r="Q40" s="26">
        <v>23.614876333333299</v>
      </c>
      <c r="R40" s="143">
        <v>1.6620993364486001</v>
      </c>
      <c r="S40" s="144">
        <v>0.66209933644859797</v>
      </c>
      <c r="T40" s="144">
        <v>0.138508278037383</v>
      </c>
      <c r="U40" s="144">
        <v>5.5174944704049801E-2</v>
      </c>
      <c r="V40" s="126"/>
    </row>
    <row r="41" spans="1:22" ht="14.25" customHeight="1">
      <c r="A41" s="7" t="s">
        <v>23</v>
      </c>
      <c r="B41" s="108">
        <v>384</v>
      </c>
      <c r="C41" s="236">
        <v>78.401747999999998</v>
      </c>
      <c r="D41" s="240">
        <v>63.518225000000001</v>
      </c>
      <c r="E41" s="237">
        <v>14.883523</v>
      </c>
      <c r="F41" s="238">
        <v>0.23431893759625699</v>
      </c>
      <c r="G41" s="233">
        <v>3181.6726749999998</v>
      </c>
      <c r="H41" s="234">
        <v>2996.724706</v>
      </c>
      <c r="I41" s="241">
        <v>2.4641676252884801E-2</v>
      </c>
      <c r="J41" s="241">
        <v>2.1195882582348901E-2</v>
      </c>
      <c r="K41" s="243">
        <v>3.4457936705359201E-3</v>
      </c>
      <c r="L41" s="236"/>
      <c r="M41" s="242"/>
      <c r="N41" s="243"/>
      <c r="O41" s="241"/>
      <c r="P41" s="243"/>
      <c r="Q41" s="26">
        <v>46.401747999999998</v>
      </c>
      <c r="R41" s="143">
        <v>2.4500546249999999</v>
      </c>
      <c r="S41" s="144">
        <v>1.4500546249999999</v>
      </c>
      <c r="T41" s="144">
        <v>0.20417121874999999</v>
      </c>
      <c r="U41" s="144">
        <v>0.120837885416667</v>
      </c>
      <c r="V41" s="126"/>
    </row>
    <row r="42" spans="1:22" ht="14.25" customHeight="1">
      <c r="A42" s="7" t="s">
        <v>24</v>
      </c>
      <c r="B42" s="108">
        <v>359</v>
      </c>
      <c r="C42" s="236">
        <v>221.83498</v>
      </c>
      <c r="D42" s="240">
        <v>143.05196799999999</v>
      </c>
      <c r="E42" s="237">
        <v>78.783011999999999</v>
      </c>
      <c r="F42" s="238">
        <v>0.550730011627662</v>
      </c>
      <c r="G42" s="233">
        <v>3150.8395829999999</v>
      </c>
      <c r="H42" s="234">
        <v>2858.9022920000002</v>
      </c>
      <c r="I42" s="241">
        <v>7.0405037818137603E-2</v>
      </c>
      <c r="J42" s="241">
        <v>5.0037375673977702E-2</v>
      </c>
      <c r="K42" s="243">
        <v>2.0367662144159901E-2</v>
      </c>
      <c r="L42" s="236"/>
      <c r="M42" s="242"/>
      <c r="N42" s="243"/>
      <c r="O42" s="241"/>
      <c r="P42" s="243"/>
      <c r="Q42" s="26">
        <v>191.918313333333</v>
      </c>
      <c r="R42" s="143">
        <v>7.4150968245125304</v>
      </c>
      <c r="S42" s="144">
        <v>6.4150968245125304</v>
      </c>
      <c r="T42" s="144">
        <v>0.61792473537604498</v>
      </c>
      <c r="U42" s="144">
        <v>0.53459140204271105</v>
      </c>
      <c r="V42" s="126"/>
    </row>
    <row r="43" spans="1:22" ht="14.25" customHeight="1">
      <c r="A43" s="7" t="s">
        <v>143</v>
      </c>
      <c r="B43" s="108">
        <v>51</v>
      </c>
      <c r="C43" s="236">
        <v>0</v>
      </c>
      <c r="D43" s="240">
        <v>0</v>
      </c>
      <c r="E43" s="237">
        <v>0</v>
      </c>
      <c r="F43" s="238">
        <v>0</v>
      </c>
      <c r="G43" s="233">
        <v>155.29779099999999</v>
      </c>
      <c r="H43" s="234">
        <v>73.75179</v>
      </c>
      <c r="I43" s="241">
        <v>0</v>
      </c>
      <c r="J43" s="241">
        <v>0</v>
      </c>
      <c r="K43" s="243">
        <v>0</v>
      </c>
      <c r="L43" s="236"/>
      <c r="M43" s="242"/>
      <c r="N43" s="243"/>
      <c r="O43" s="241"/>
      <c r="P43" s="243"/>
      <c r="Q43" s="26">
        <v>-4.25</v>
      </c>
      <c r="R43" s="143">
        <v>0</v>
      </c>
      <c r="S43" s="144">
        <v>-1</v>
      </c>
      <c r="T43" s="144">
        <v>0</v>
      </c>
      <c r="U43" s="144">
        <v>-8.3333333333333301E-2</v>
      </c>
      <c r="V43" s="126"/>
    </row>
    <row r="44" spans="1:22" ht="14.25" customHeight="1">
      <c r="A44" s="7" t="s">
        <v>26</v>
      </c>
      <c r="B44" s="108">
        <v>31</v>
      </c>
      <c r="C44" s="236">
        <v>0</v>
      </c>
      <c r="D44" s="240">
        <v>0</v>
      </c>
      <c r="E44" s="237">
        <v>0</v>
      </c>
      <c r="F44" s="238">
        <v>0</v>
      </c>
      <c r="G44" s="233">
        <v>98.138758999999993</v>
      </c>
      <c r="H44" s="234">
        <v>48.792278000000003</v>
      </c>
      <c r="I44" s="241">
        <v>0</v>
      </c>
      <c r="J44" s="241">
        <v>0</v>
      </c>
      <c r="K44" s="243">
        <v>0</v>
      </c>
      <c r="L44" s="236"/>
      <c r="M44" s="242"/>
      <c r="N44" s="243"/>
      <c r="O44" s="241"/>
      <c r="P44" s="243"/>
      <c r="Q44" s="26">
        <v>-2.5833333333333299</v>
      </c>
      <c r="R44" s="143">
        <v>0</v>
      </c>
      <c r="S44" s="144">
        <v>-1</v>
      </c>
      <c r="T44" s="144">
        <v>0</v>
      </c>
      <c r="U44" s="144">
        <v>-8.3333333333333301E-2</v>
      </c>
      <c r="V44" s="126"/>
    </row>
    <row r="45" spans="1:22" ht="14.25" customHeight="1">
      <c r="A45" s="7" t="s">
        <v>91</v>
      </c>
      <c r="B45" s="108">
        <v>8053</v>
      </c>
      <c r="C45" s="236">
        <v>1777.4753479999999</v>
      </c>
      <c r="D45" s="240">
        <v>2497.8342670000002</v>
      </c>
      <c r="E45" s="237">
        <v>-720.35891900000001</v>
      </c>
      <c r="F45" s="238">
        <v>-0.28839340084207399</v>
      </c>
      <c r="G45" s="233">
        <v>64549.039927999998</v>
      </c>
      <c r="H45" s="234">
        <v>61004.335418000002</v>
      </c>
      <c r="I45" s="241">
        <v>2.7536820841683299E-2</v>
      </c>
      <c r="J45" s="241">
        <v>4.0945192663519897E-2</v>
      </c>
      <c r="K45" s="243">
        <v>-1.3408371821836599E-2</v>
      </c>
      <c r="L45" s="236"/>
      <c r="M45" s="242"/>
      <c r="N45" s="243"/>
      <c r="O45" s="241"/>
      <c r="P45" s="243"/>
      <c r="Q45" s="26">
        <v>1106.3920146666701</v>
      </c>
      <c r="R45" s="143">
        <v>2.64866561231839</v>
      </c>
      <c r="S45" s="144">
        <v>1.64866561231839</v>
      </c>
      <c r="T45" s="144">
        <v>0.22072213435986601</v>
      </c>
      <c r="U45" s="144">
        <v>0.137388801026533</v>
      </c>
      <c r="V45" s="126"/>
    </row>
    <row r="46" spans="1:22" s="101" customFormat="1" ht="15.75" customHeight="1">
      <c r="A46" s="319"/>
      <c r="B46" s="388">
        <f>B26-B4</f>
        <v>0</v>
      </c>
      <c r="C46" s="388">
        <f t="shared" ref="C46:U60" si="13">C26-C4</f>
        <v>0</v>
      </c>
      <c r="D46" s="388">
        <f t="shared" si="13"/>
        <v>0</v>
      </c>
      <c r="E46" s="388">
        <f t="shared" si="13"/>
        <v>0</v>
      </c>
      <c r="F46" s="388">
        <f t="shared" si="13"/>
        <v>0</v>
      </c>
      <c r="G46" s="388">
        <f t="shared" si="13"/>
        <v>-3.3260000000154832E-3</v>
      </c>
      <c r="H46" s="388">
        <f t="shared" si="13"/>
        <v>-3.9400000000000546E-3</v>
      </c>
      <c r="I46" s="388">
        <f t="shared" si="13"/>
        <v>1.436983129818499E-9</v>
      </c>
      <c r="J46" s="388">
        <f t="shared" si="13"/>
        <v>0</v>
      </c>
      <c r="K46" s="388">
        <f t="shared" si="13"/>
        <v>1.436983129818499E-9</v>
      </c>
      <c r="L46" s="388">
        <f t="shared" si="13"/>
        <v>-19.563559999999999</v>
      </c>
      <c r="M46" s="388">
        <f t="shared" si="13"/>
        <v>19.284110999999999</v>
      </c>
      <c r="N46" s="388">
        <f t="shared" si="13"/>
        <v>0.98571584108413801</v>
      </c>
      <c r="O46" s="388">
        <f t="shared" si="13"/>
        <v>0.112771270463454</v>
      </c>
      <c r="P46" s="388">
        <f t="shared" si="13"/>
        <v>-0.11242380080265624</v>
      </c>
      <c r="Q46" s="388">
        <f t="shared" si="13"/>
        <v>0</v>
      </c>
      <c r="R46" s="388" t="e">
        <f t="shared" si="13"/>
        <v>#DIV/0!</v>
      </c>
      <c r="S46" s="388" t="e">
        <f t="shared" si="13"/>
        <v>#DIV/0!</v>
      </c>
      <c r="T46" s="388" t="e">
        <f t="shared" si="13"/>
        <v>#DIV/0!</v>
      </c>
      <c r="U46" s="388" t="e">
        <f t="shared" si="13"/>
        <v>#DIV/0!</v>
      </c>
    </row>
    <row r="47" spans="1:22" s="101" customFormat="1" ht="15.75" customHeight="1">
      <c r="A47" s="319"/>
      <c r="B47" s="388">
        <f t="shared" ref="B47:Q66" si="14">B27-B5</f>
        <v>-0.47454140891306906</v>
      </c>
      <c r="C47" s="388">
        <f t="shared" si="14"/>
        <v>0</v>
      </c>
      <c r="D47" s="388">
        <f t="shared" si="14"/>
        <v>0</v>
      </c>
      <c r="E47" s="388">
        <f t="shared" si="14"/>
        <v>6.3421490281712067E-15</v>
      </c>
      <c r="F47" s="388">
        <f t="shared" si="14"/>
        <v>1.3422422895370545E-16</v>
      </c>
      <c r="G47" s="388">
        <f t="shared" si="14"/>
        <v>3.8469999999506399E-3</v>
      </c>
      <c r="H47" s="388">
        <f t="shared" si="14"/>
        <v>3.3629999998083804E-3</v>
      </c>
      <c r="I47" s="388">
        <f t="shared" si="14"/>
        <v>-3.412105563718737E-8</v>
      </c>
      <c r="J47" s="388">
        <f t="shared" si="14"/>
        <v>-3.7278244782723569E-8</v>
      </c>
      <c r="K47" s="388">
        <f t="shared" si="14"/>
        <v>3.1571891867358814E-9</v>
      </c>
      <c r="L47" s="388">
        <f t="shared" si="14"/>
        <v>-728.801919</v>
      </c>
      <c r="M47" s="388">
        <f t="shared" si="14"/>
        <v>649.41666899999996</v>
      </c>
      <c r="N47" s="388">
        <f t="shared" si="14"/>
        <v>0.89107431260756598</v>
      </c>
      <c r="O47" s="388">
        <f t="shared" si="14"/>
        <v>-2.2144838622344287E-2</v>
      </c>
      <c r="P47" s="388">
        <f t="shared" si="14"/>
        <v>-4.3902366356185496E-3</v>
      </c>
      <c r="Q47" s="388">
        <f t="shared" si="14"/>
        <v>3.9545117409389263E-2</v>
      </c>
      <c r="R47" s="388">
        <f t="shared" si="13"/>
        <v>3.6229499389621722E-3</v>
      </c>
      <c r="S47" s="388">
        <f t="shared" si="13"/>
        <v>3.6229499389623943E-3</v>
      </c>
      <c r="T47" s="388">
        <f t="shared" si="13"/>
        <v>3.0191249491354211E-4</v>
      </c>
      <c r="U47" s="388">
        <f t="shared" si="13"/>
        <v>3.0191249491387517E-4</v>
      </c>
    </row>
    <row r="48" spans="1:22" s="101" customFormat="1" ht="15.75" customHeight="1">
      <c r="A48" s="319"/>
      <c r="B48" s="388">
        <f t="shared" si="14"/>
        <v>0.1951205722054965</v>
      </c>
      <c r="C48" s="388">
        <f t="shared" si="13"/>
        <v>0</v>
      </c>
      <c r="D48" s="388">
        <f t="shared" si="13"/>
        <v>0</v>
      </c>
      <c r="E48" s="388">
        <f t="shared" si="13"/>
        <v>0</v>
      </c>
      <c r="F48" s="388">
        <f t="shared" si="13"/>
        <v>0</v>
      </c>
      <c r="G48" s="388">
        <f t="shared" si="13"/>
        <v>-5.9999999848514562E-5</v>
      </c>
      <c r="H48" s="388">
        <f t="shared" si="13"/>
        <v>3.9470000001529115E-3</v>
      </c>
      <c r="I48" s="388">
        <f t="shared" si="13"/>
        <v>1.2897822219970489E-10</v>
      </c>
      <c r="J48" s="388">
        <f t="shared" si="13"/>
        <v>-1.5194613452867989E-8</v>
      </c>
      <c r="K48" s="388">
        <f t="shared" si="13"/>
        <v>1.5323591645577395E-8</v>
      </c>
      <c r="L48" s="388">
        <f t="shared" si="13"/>
        <v>-230.327337</v>
      </c>
      <c r="M48" s="388">
        <f t="shared" si="13"/>
        <v>211.46519799999999</v>
      </c>
      <c r="N48" s="388">
        <f t="shared" si="13"/>
        <v>0.9181072501176879</v>
      </c>
      <c r="O48" s="388">
        <f t="shared" si="13"/>
        <v>-6.9895605110907788E-3</v>
      </c>
      <c r="P48" s="388">
        <f t="shared" si="13"/>
        <v>6.2192744231396105E-4</v>
      </c>
      <c r="Q48" s="388">
        <f t="shared" si="13"/>
        <v>-1.6260047683791967E-2</v>
      </c>
      <c r="R48" s="388">
        <f t="shared" si="13"/>
        <v>-3.5867615543172526E-4</v>
      </c>
      <c r="S48" s="388">
        <f t="shared" si="13"/>
        <v>-3.5867615543172526E-4</v>
      </c>
      <c r="T48" s="388">
        <f t="shared" si="13"/>
        <v>-2.9889679619359011E-5</v>
      </c>
      <c r="U48" s="388">
        <f t="shared" si="13"/>
        <v>-2.9889679619313908E-5</v>
      </c>
    </row>
    <row r="49" spans="1:21" s="101" customFormat="1" ht="15.75" customHeight="1">
      <c r="A49" s="319"/>
      <c r="B49" s="388">
        <f t="shared" si="14"/>
        <v>-3.0788186786594451E-3</v>
      </c>
      <c r="C49" s="388">
        <f t="shared" si="13"/>
        <v>0</v>
      </c>
      <c r="D49" s="388">
        <f t="shared" si="13"/>
        <v>0</v>
      </c>
      <c r="E49" s="388">
        <f t="shared" si="13"/>
        <v>0</v>
      </c>
      <c r="F49" s="388">
        <f t="shared" si="13"/>
        <v>0</v>
      </c>
      <c r="G49" s="388">
        <f t="shared" si="13"/>
        <v>2.6130000001103326E-3</v>
      </c>
      <c r="H49" s="388">
        <f t="shared" si="13"/>
        <v>-8.7999999959720299E-4</v>
      </c>
      <c r="I49" s="388">
        <f t="shared" si="13"/>
        <v>-1.8500013881928012E-8</v>
      </c>
      <c r="J49" s="388">
        <f t="shared" si="13"/>
        <v>7.6026506826143425E-9</v>
      </c>
      <c r="K49" s="388">
        <f t="shared" si="13"/>
        <v>-2.6102664576685419E-8</v>
      </c>
      <c r="L49" s="388">
        <f t="shared" si="13"/>
        <v>-859.79271099999994</v>
      </c>
      <c r="M49" s="388">
        <f t="shared" si="13"/>
        <v>803.77887499999997</v>
      </c>
      <c r="N49" s="388">
        <f t="shared" si="13"/>
        <v>0.93485192967633801</v>
      </c>
      <c r="O49" s="388">
        <f t="shared" si="13"/>
        <v>-2.8520576619430509E-2</v>
      </c>
      <c r="P49" s="388">
        <f t="shared" si="13"/>
        <v>8.606316198134626E-3</v>
      </c>
      <c r="Q49" s="388">
        <f t="shared" si="13"/>
        <v>2.5656822325714757E-4</v>
      </c>
      <c r="R49" s="388">
        <f t="shared" si="13"/>
        <v>1.9592499223008986E-5</v>
      </c>
      <c r="S49" s="388">
        <f t="shared" si="13"/>
        <v>1.9592499222564896E-5</v>
      </c>
      <c r="T49" s="388">
        <f t="shared" si="13"/>
        <v>1.6327082685563266E-6</v>
      </c>
      <c r="U49" s="388">
        <f t="shared" si="13"/>
        <v>1.6327082681955041E-6</v>
      </c>
    </row>
    <row r="50" spans="1:21" s="101" customFormat="1" ht="15.75" customHeight="1">
      <c r="A50" s="319"/>
      <c r="B50" s="388">
        <f t="shared" si="14"/>
        <v>0.46962962057375535</v>
      </c>
      <c r="C50" s="388">
        <f t="shared" si="13"/>
        <v>0</v>
      </c>
      <c r="D50" s="388">
        <f t="shared" si="13"/>
        <v>0</v>
      </c>
      <c r="E50" s="388">
        <f t="shared" si="13"/>
        <v>0</v>
      </c>
      <c r="F50" s="388">
        <f t="shared" si="13"/>
        <v>0</v>
      </c>
      <c r="G50" s="388">
        <f t="shared" si="13"/>
        <v>2.2030000000086147E-3</v>
      </c>
      <c r="H50" s="388">
        <f t="shared" si="13"/>
        <v>1.0640000000421423E-3</v>
      </c>
      <c r="I50" s="388">
        <f t="shared" si="13"/>
        <v>-3.7703094266441917E-9</v>
      </c>
      <c r="J50" s="388">
        <f t="shared" si="13"/>
        <v>-5.4314511065828297E-9</v>
      </c>
      <c r="K50" s="388">
        <f t="shared" si="13"/>
        <v>1.6611416599893181E-9</v>
      </c>
      <c r="L50" s="388">
        <f t="shared" si="13"/>
        <v>-564.29445099999998</v>
      </c>
      <c r="M50" s="388">
        <f t="shared" si="13"/>
        <v>548.21979899999997</v>
      </c>
      <c r="N50" s="388">
        <f t="shared" si="13"/>
        <v>0.97151371598371428</v>
      </c>
      <c r="O50" s="388">
        <f t="shared" si="13"/>
        <v>-1.6370306501683609E-2</v>
      </c>
      <c r="P50" s="388">
        <f t="shared" si="13"/>
        <v>1.1125225564172392E-2</v>
      </c>
      <c r="Q50" s="388">
        <f t="shared" si="13"/>
        <v>-3.9135801714447638E-2</v>
      </c>
      <c r="R50" s="388">
        <f t="shared" si="13"/>
        <v>-6.5194024403991691E-4</v>
      </c>
      <c r="S50" s="388">
        <f t="shared" si="13"/>
        <v>-6.5194024403991691E-4</v>
      </c>
      <c r="T50" s="388">
        <f t="shared" si="13"/>
        <v>-5.432835366998845E-5</v>
      </c>
      <c r="U50" s="388">
        <f t="shared" si="13"/>
        <v>-5.4328353669960694E-5</v>
      </c>
    </row>
    <row r="51" spans="1:21" s="101" customFormat="1" ht="15.75" customHeight="1">
      <c r="A51" s="319"/>
      <c r="B51" s="388">
        <f t="shared" si="14"/>
        <v>3.9036685151245365E-2</v>
      </c>
      <c r="C51" s="388">
        <f t="shared" si="13"/>
        <v>0</v>
      </c>
      <c r="D51" s="388">
        <f t="shared" si="13"/>
        <v>0</v>
      </c>
      <c r="E51" s="388">
        <f t="shared" si="13"/>
        <v>0</v>
      </c>
      <c r="F51" s="388">
        <f t="shared" si="13"/>
        <v>0</v>
      </c>
      <c r="G51" s="388">
        <f t="shared" si="13"/>
        <v>4.1830000000118162E-3</v>
      </c>
      <c r="H51" s="388">
        <f t="shared" si="13"/>
        <v>1.2400000014167745E-4</v>
      </c>
      <c r="I51" s="388">
        <f t="shared" si="13"/>
        <v>-5.3455916906516854E-9</v>
      </c>
      <c r="J51" s="388">
        <f t="shared" si="13"/>
        <v>-1.5350480782327924E-9</v>
      </c>
      <c r="K51" s="388">
        <f t="shared" si="13"/>
        <v>-3.8105436341029364E-9</v>
      </c>
      <c r="L51" s="388">
        <f t="shared" si="13"/>
        <v>-747.21458600000005</v>
      </c>
      <c r="M51" s="388">
        <f t="shared" si="13"/>
        <v>740.60500900000011</v>
      </c>
      <c r="N51" s="388">
        <f t="shared" si="13"/>
        <v>0.99115437904473669</v>
      </c>
      <c r="O51" s="388">
        <f t="shared" si="13"/>
        <v>-2.9955744218537965E-2</v>
      </c>
      <c r="P51" s="388">
        <f t="shared" si="13"/>
        <v>2.7049439199674355E-2</v>
      </c>
      <c r="Q51" s="388">
        <f t="shared" si="13"/>
        <v>-3.2530570959377059E-3</v>
      </c>
      <c r="R51" s="388">
        <f t="shared" si="13"/>
        <v>-4.2477907120364033E-5</v>
      </c>
      <c r="S51" s="388">
        <f t="shared" si="13"/>
        <v>-4.2477907120308522E-5</v>
      </c>
      <c r="T51" s="388">
        <f t="shared" si="13"/>
        <v>-3.539825593396051E-6</v>
      </c>
      <c r="U51" s="388">
        <f t="shared" si="13"/>
        <v>-3.5398255933544176E-6</v>
      </c>
    </row>
    <row r="52" spans="1:21" s="101" customFormat="1" ht="15.75" customHeight="1">
      <c r="A52" s="319"/>
      <c r="B52" s="388">
        <f t="shared" si="14"/>
        <v>-6.7519752970824243E-2</v>
      </c>
      <c r="C52" s="388">
        <f t="shared" si="13"/>
        <v>0</v>
      </c>
      <c r="D52" s="388">
        <f t="shared" si="13"/>
        <v>0</v>
      </c>
      <c r="E52" s="388">
        <f t="shared" si="13"/>
        <v>0</v>
      </c>
      <c r="F52" s="388">
        <f t="shared" si="13"/>
        <v>0</v>
      </c>
      <c r="G52" s="388">
        <f t="shared" si="13"/>
        <v>1.659999999219508E-4</v>
      </c>
      <c r="H52" s="388">
        <f t="shared" si="13"/>
        <v>4.2369999999891661E-3</v>
      </c>
      <c r="I52" s="388">
        <f t="shared" si="13"/>
        <v>-2.5341120382660343E-9</v>
      </c>
      <c r="J52" s="388">
        <f t="shared" si="13"/>
        <v>-1.5584879449470623E-7</v>
      </c>
      <c r="K52" s="388">
        <f t="shared" si="13"/>
        <v>1.5331468255705416E-7</v>
      </c>
      <c r="L52" s="388">
        <f t="shared" si="13"/>
        <v>-75.48415</v>
      </c>
      <c r="M52" s="388">
        <f t="shared" si="13"/>
        <v>68.132891999999998</v>
      </c>
      <c r="N52" s="388">
        <f t="shared" si="13"/>
        <v>0.90261189931926111</v>
      </c>
      <c r="O52" s="388">
        <f t="shared" si="13"/>
        <v>-9.7416249603155137E-3</v>
      </c>
      <c r="P52" s="388">
        <f t="shared" si="13"/>
        <v>-8.518816829101248E-4</v>
      </c>
      <c r="Q52" s="388">
        <f t="shared" si="13"/>
        <v>5.6266460809014651E-3</v>
      </c>
      <c r="R52" s="388">
        <f t="shared" si="13"/>
        <v>8.6390188177598581E-4</v>
      </c>
      <c r="S52" s="388">
        <f t="shared" si="13"/>
        <v>8.6390188177678379E-4</v>
      </c>
      <c r="T52" s="388">
        <f t="shared" si="13"/>
        <v>7.1991823481387662E-5</v>
      </c>
      <c r="U52" s="388">
        <f t="shared" si="13"/>
        <v>7.1991823481405877E-5</v>
      </c>
    </row>
    <row r="53" spans="1:21" s="101" customFormat="1" ht="15.75" customHeight="1">
      <c r="A53" s="319"/>
      <c r="B53" s="388">
        <f t="shared" si="14"/>
        <v>9.912431776115227E-2</v>
      </c>
      <c r="C53" s="388">
        <f t="shared" si="13"/>
        <v>0</v>
      </c>
      <c r="D53" s="388">
        <f t="shared" si="13"/>
        <v>0</v>
      </c>
      <c r="E53" s="388">
        <f t="shared" si="13"/>
        <v>0</v>
      </c>
      <c r="F53" s="388">
        <f t="shared" si="13"/>
        <v>0</v>
      </c>
      <c r="G53" s="388">
        <f t="shared" si="13"/>
        <v>-1.7630000002100132E-3</v>
      </c>
      <c r="H53" s="388">
        <f t="shared" si="13"/>
        <v>-3.8450000001830631E-3</v>
      </c>
      <c r="I53" s="388">
        <f t="shared" si="13"/>
        <v>5.1976435395256759E-9</v>
      </c>
      <c r="J53" s="388">
        <f t="shared" si="13"/>
        <v>2.2371802830406518E-8</v>
      </c>
      <c r="K53" s="388">
        <f t="shared" si="13"/>
        <v>-1.7174159292615565E-8</v>
      </c>
      <c r="L53" s="388">
        <f t="shared" si="13"/>
        <v>-809.24406199999999</v>
      </c>
      <c r="M53" s="388">
        <f t="shared" si="13"/>
        <v>753.16485599999999</v>
      </c>
      <c r="N53" s="388">
        <f t="shared" si="13"/>
        <v>0.93070173927331212</v>
      </c>
      <c r="O53" s="388">
        <f t="shared" si="13"/>
        <v>-1.6032498752358335E-2</v>
      </c>
      <c r="P53" s="388">
        <f t="shared" si="13"/>
        <v>3.1743653175280735E-3</v>
      </c>
      <c r="Q53" s="388">
        <f t="shared" si="13"/>
        <v>-8.2603598134696199E-3</v>
      </c>
      <c r="R53" s="388">
        <f t="shared" si="13"/>
        <v>-2.2462045632454242E-4</v>
      </c>
      <c r="S53" s="388">
        <f t="shared" si="13"/>
        <v>-2.2462045632345995E-4</v>
      </c>
      <c r="T53" s="388">
        <f t="shared" si="13"/>
        <v>-1.8718371360706976E-5</v>
      </c>
      <c r="U53" s="388">
        <f t="shared" si="13"/>
        <v>-1.8718371360273295E-5</v>
      </c>
    </row>
    <row r="54" spans="1:21" s="101" customFormat="1" ht="15.75" customHeight="1">
      <c r="A54" s="319"/>
      <c r="B54" s="388">
        <f t="shared" si="14"/>
        <v>0.38651646411426555</v>
      </c>
      <c r="C54" s="388">
        <f t="shared" si="13"/>
        <v>0</v>
      </c>
      <c r="D54" s="388">
        <f t="shared" si="13"/>
        <v>0</v>
      </c>
      <c r="E54" s="388">
        <f t="shared" si="13"/>
        <v>0</v>
      </c>
      <c r="F54" s="388">
        <f t="shared" si="13"/>
        <v>0</v>
      </c>
      <c r="G54" s="388">
        <f t="shared" si="13"/>
        <v>4.7449999983655289E-3</v>
      </c>
      <c r="H54" s="388">
        <f t="shared" si="13"/>
        <v>2.390000008745119E-4</v>
      </c>
      <c r="I54" s="388">
        <f t="shared" si="13"/>
        <v>-8.7816604474322268E-9</v>
      </c>
      <c r="J54" s="388">
        <f t="shared" si="13"/>
        <v>-6.7444731743915298E-10</v>
      </c>
      <c r="K54" s="388">
        <f t="shared" si="13"/>
        <v>-8.1072131299930739E-9</v>
      </c>
      <c r="L54" s="388">
        <f t="shared" si="13"/>
        <v>-4931.0169320000005</v>
      </c>
      <c r="M54" s="388">
        <f t="shared" si="13"/>
        <v>3997.3230930000004</v>
      </c>
      <c r="N54" s="388">
        <f t="shared" si="13"/>
        <v>0.81064882723464959</v>
      </c>
      <c r="O54" s="388">
        <f t="shared" si="13"/>
        <v>-1.7917938782051644E-2</v>
      </c>
      <c r="P54" s="388">
        <f t="shared" si="13"/>
        <v>-2.3651341464062201E-2</v>
      </c>
      <c r="Q54" s="388">
        <f t="shared" si="13"/>
        <v>-3.2209705342893358E-2</v>
      </c>
      <c r="R54" s="388">
        <f t="shared" si="13"/>
        <v>-5.0937340647250196E-4</v>
      </c>
      <c r="S54" s="388">
        <f t="shared" si="13"/>
        <v>-5.0937340647294604E-4</v>
      </c>
      <c r="T54" s="388">
        <f t="shared" si="13"/>
        <v>-4.2447783873356126E-5</v>
      </c>
      <c r="U54" s="388">
        <f t="shared" si="13"/>
        <v>-4.2447783873050815E-5</v>
      </c>
    </row>
    <row r="55" spans="1:21" s="101" customFormat="1" ht="15.75" customHeight="1">
      <c r="A55" s="319"/>
      <c r="B55" s="388">
        <f t="shared" si="14"/>
        <v>-0.45808790574230329</v>
      </c>
      <c r="C55" s="388">
        <f t="shared" si="13"/>
        <v>0</v>
      </c>
      <c r="D55" s="388">
        <f t="shared" si="13"/>
        <v>0</v>
      </c>
      <c r="E55" s="388">
        <f t="shared" si="13"/>
        <v>0</v>
      </c>
      <c r="F55" s="388">
        <f t="shared" si="13"/>
        <v>3.6082248300317588E-16</v>
      </c>
      <c r="G55" s="388">
        <f t="shared" si="13"/>
        <v>2.5939999998172425E-3</v>
      </c>
      <c r="H55" s="388">
        <f t="shared" si="13"/>
        <v>-1.7249999998512067E-3</v>
      </c>
      <c r="I55" s="388">
        <f t="shared" si="13"/>
        <v>-6.6171205771736741E-8</v>
      </c>
      <c r="J55" s="388">
        <f t="shared" si="13"/>
        <v>5.7510597693821719E-8</v>
      </c>
      <c r="K55" s="388">
        <f t="shared" si="13"/>
        <v>-1.2368180356270297E-7</v>
      </c>
      <c r="L55" s="388">
        <f t="shared" si="13"/>
        <v>-1483.60754</v>
      </c>
      <c r="M55" s="388">
        <f t="shared" si="13"/>
        <v>1401.3790819999999</v>
      </c>
      <c r="N55" s="388">
        <f t="shared" si="13"/>
        <v>0.94457533021165418</v>
      </c>
      <c r="O55" s="388">
        <f t="shared" si="13"/>
        <v>-7.0145005006954891E-2</v>
      </c>
      <c r="P55" s="388">
        <f t="shared" si="13"/>
        <v>2.4345485122806522E-2</v>
      </c>
      <c r="Q55" s="388">
        <f t="shared" si="13"/>
        <v>3.8173992145168256E-2</v>
      </c>
      <c r="R55" s="388">
        <f t="shared" si="13"/>
        <v>8.7543715912410391E-3</v>
      </c>
      <c r="S55" s="388">
        <f t="shared" si="13"/>
        <v>8.7543715912410391E-3</v>
      </c>
      <c r="T55" s="388">
        <f t="shared" si="13"/>
        <v>7.2953096593597611E-4</v>
      </c>
      <c r="U55" s="388">
        <f t="shared" si="13"/>
        <v>7.2953096593625366E-4</v>
      </c>
    </row>
    <row r="56" spans="1:21" s="101" customFormat="1" ht="15.75" customHeight="1">
      <c r="A56" s="319"/>
      <c r="B56" s="388">
        <f t="shared" si="14"/>
        <v>-5.4797935561680333E-2</v>
      </c>
      <c r="C56" s="388">
        <f t="shared" si="13"/>
        <v>0</v>
      </c>
      <c r="D56" s="388">
        <f t="shared" si="13"/>
        <v>0</v>
      </c>
      <c r="E56" s="388">
        <f t="shared" si="13"/>
        <v>0</v>
      </c>
      <c r="F56" s="388">
        <f t="shared" si="13"/>
        <v>0</v>
      </c>
      <c r="G56" s="388">
        <f t="shared" si="13"/>
        <v>-1.2980000001334702E-3</v>
      </c>
      <c r="H56" s="388">
        <f t="shared" si="13"/>
        <v>-1.1629999999058782E-3</v>
      </c>
      <c r="I56" s="388">
        <f t="shared" si="13"/>
        <v>3.3193045230819895E-9</v>
      </c>
      <c r="J56" s="388">
        <f t="shared" si="13"/>
        <v>5.0660472275532165E-9</v>
      </c>
      <c r="K56" s="388">
        <f t="shared" si="13"/>
        <v>-1.7467427036038652E-9</v>
      </c>
      <c r="L56" s="388">
        <f t="shared" si="13"/>
        <v>-354.10827599999999</v>
      </c>
      <c r="M56" s="388">
        <f t="shared" si="13"/>
        <v>337.92000899999999</v>
      </c>
      <c r="N56" s="388">
        <f t="shared" si="13"/>
        <v>0.95428441497368444</v>
      </c>
      <c r="O56" s="388">
        <f t="shared" si="13"/>
        <v>-1.2953542680029366E-2</v>
      </c>
      <c r="P56" s="388">
        <f t="shared" si="13"/>
        <v>6.5194654469390096E-3</v>
      </c>
      <c r="Q56" s="388">
        <f t="shared" si="13"/>
        <v>4.5664946301418041E-3</v>
      </c>
      <c r="R56" s="388">
        <f t="shared" si="13"/>
        <v>1.2229849284761674E-4</v>
      </c>
      <c r="S56" s="388">
        <f t="shared" si="13"/>
        <v>1.2229849284756122E-4</v>
      </c>
      <c r="T56" s="388">
        <f t="shared" si="13"/>
        <v>1.0191541070667109E-5</v>
      </c>
      <c r="U56" s="388">
        <f t="shared" si="13"/>
        <v>1.0191541070698334E-5</v>
      </c>
    </row>
    <row r="57" spans="1:21" s="101" customFormat="1" ht="15.75" customHeight="1">
      <c r="A57" s="319"/>
      <c r="B57" s="388">
        <f t="shared" si="14"/>
        <v>0.21859798853131451</v>
      </c>
      <c r="C57" s="388">
        <f t="shared" si="13"/>
        <v>0</v>
      </c>
      <c r="D57" s="388">
        <f t="shared" si="13"/>
        <v>0</v>
      </c>
      <c r="E57" s="388">
        <f t="shared" si="13"/>
        <v>0</v>
      </c>
      <c r="F57" s="388">
        <f t="shared" si="13"/>
        <v>0</v>
      </c>
      <c r="G57" s="388">
        <f t="shared" si="13"/>
        <v>-1.7300000000659566E-3</v>
      </c>
      <c r="H57" s="388">
        <f t="shared" si="13"/>
        <v>2.0099999999274587E-3</v>
      </c>
      <c r="I57" s="388">
        <f t="shared" si="13"/>
        <v>2.8414101769375089E-8</v>
      </c>
      <c r="J57" s="388">
        <f t="shared" si="13"/>
        <v>-2.7970666876403483E-8</v>
      </c>
      <c r="K57" s="388">
        <f t="shared" si="13"/>
        <v>5.6384768694784509E-8</v>
      </c>
      <c r="L57" s="388">
        <f t="shared" si="13"/>
        <v>-68.054749999999999</v>
      </c>
      <c r="M57" s="388">
        <f t="shared" si="13"/>
        <v>58.734107999999999</v>
      </c>
      <c r="N57" s="388">
        <f t="shared" si="13"/>
        <v>0.86304200661967023</v>
      </c>
      <c r="O57" s="388">
        <f t="shared" si="13"/>
        <v>-8.7748948504439359E-3</v>
      </c>
      <c r="P57" s="388">
        <f t="shared" si="13"/>
        <v>-3.5978577646465955E-3</v>
      </c>
      <c r="Q57" s="388">
        <f t="shared" si="13"/>
        <v>-1.8216499044275469E-2</v>
      </c>
      <c r="R57" s="388">
        <f t="shared" si="13"/>
        <v>-3.4741320765385719E-3</v>
      </c>
      <c r="S57" s="388">
        <f t="shared" si="13"/>
        <v>-3.4741320765425687E-3</v>
      </c>
      <c r="T57" s="388">
        <f t="shared" si="13"/>
        <v>-2.8951100637839011E-4</v>
      </c>
      <c r="U57" s="388">
        <f t="shared" si="13"/>
        <v>-2.8951100637854277E-4</v>
      </c>
    </row>
    <row r="58" spans="1:21" s="101" customFormat="1" ht="15.75" customHeight="1">
      <c r="A58" s="319"/>
      <c r="B58" s="388">
        <f t="shared" si="14"/>
        <v>0.13041098888339775</v>
      </c>
      <c r="C58" s="388">
        <f t="shared" si="13"/>
        <v>0</v>
      </c>
      <c r="D58" s="388">
        <f t="shared" si="13"/>
        <v>0</v>
      </c>
      <c r="E58" s="388">
        <f t="shared" si="13"/>
        <v>0</v>
      </c>
      <c r="F58" s="388">
        <f t="shared" si="13"/>
        <v>0</v>
      </c>
      <c r="G58" s="388">
        <f t="shared" si="13"/>
        <v>4.5390000000224973E-3</v>
      </c>
      <c r="H58" s="388">
        <f t="shared" si="13"/>
        <v>1.4249999999265128E-3</v>
      </c>
      <c r="I58" s="388">
        <f t="shared" si="13"/>
        <v>-2.6270412956108657E-8</v>
      </c>
      <c r="J58" s="388">
        <f t="shared" si="13"/>
        <v>-1.2545589955781367E-8</v>
      </c>
      <c r="K58" s="388">
        <f t="shared" si="13"/>
        <v>-1.372482302981759E-8</v>
      </c>
      <c r="L58" s="388">
        <f t="shared" si="13"/>
        <v>-204.09686200000002</v>
      </c>
      <c r="M58" s="388">
        <f t="shared" si="13"/>
        <v>130.981178</v>
      </c>
      <c r="N58" s="388">
        <f t="shared" si="13"/>
        <v>0.6417598816389446</v>
      </c>
      <c r="O58" s="388">
        <f t="shared" si="13"/>
        <v>-5.6716968527295289E-3</v>
      </c>
      <c r="P58" s="388">
        <f t="shared" si="13"/>
        <v>-1.4899469178084025E-2</v>
      </c>
      <c r="Q58" s="388">
        <f t="shared" si="13"/>
        <v>-1.0867582406952181E-2</v>
      </c>
      <c r="R58" s="388">
        <f t="shared" si="13"/>
        <v>-7.5252687424276488E-4</v>
      </c>
      <c r="S58" s="388">
        <f t="shared" si="13"/>
        <v>-7.5252687424276488E-4</v>
      </c>
      <c r="T58" s="388">
        <f t="shared" si="13"/>
        <v>-6.2710572853064139E-5</v>
      </c>
      <c r="U58" s="388">
        <f t="shared" si="13"/>
        <v>-6.2710572853730273E-5</v>
      </c>
    </row>
    <row r="59" spans="1:21" s="101" customFormat="1" ht="15.75" customHeight="1">
      <c r="A59" s="319"/>
      <c r="B59" s="388">
        <f t="shared" si="14"/>
        <v>0.16240399255855209</v>
      </c>
      <c r="C59" s="388">
        <f t="shared" si="13"/>
        <v>0</v>
      </c>
      <c r="D59" s="388">
        <f t="shared" si="13"/>
        <v>0</v>
      </c>
      <c r="E59" s="388">
        <f t="shared" si="13"/>
        <v>0</v>
      </c>
      <c r="F59" s="388">
        <f t="shared" si="13"/>
        <v>0</v>
      </c>
      <c r="G59" s="388">
        <f t="shared" si="13"/>
        <v>-2.6639999996405095E-3</v>
      </c>
      <c r="H59" s="388">
        <f t="shared" si="13"/>
        <v>1.983000000109314E-3</v>
      </c>
      <c r="I59" s="388">
        <f t="shared" si="13"/>
        <v>7.1426701376414714E-9</v>
      </c>
      <c r="J59" s="388">
        <f t="shared" si="13"/>
        <v>-2.8241860627886695E-8</v>
      </c>
      <c r="K59" s="388">
        <f t="shared" si="13"/>
        <v>3.5384530770732336E-8</v>
      </c>
      <c r="L59" s="388">
        <f t="shared" si="13"/>
        <v>-488.88160399999998</v>
      </c>
      <c r="M59" s="388">
        <f t="shared" si="13"/>
        <v>426.12678399999999</v>
      </c>
      <c r="N59" s="388">
        <f t="shared" si="13"/>
        <v>0.8716359554408597</v>
      </c>
      <c r="O59" s="388">
        <f t="shared" si="13"/>
        <v>-8.9443807269791991E-3</v>
      </c>
      <c r="P59" s="388">
        <f t="shared" si="13"/>
        <v>-4.0270120558994638E-3</v>
      </c>
      <c r="Q59" s="388">
        <f t="shared" si="13"/>
        <v>-1.3533666046543047E-2</v>
      </c>
      <c r="R59" s="388">
        <f t="shared" si="13"/>
        <v>-3.5382649587600845E-4</v>
      </c>
      <c r="S59" s="388">
        <f t="shared" si="13"/>
        <v>-3.5382649587795134E-4</v>
      </c>
      <c r="T59" s="388">
        <f t="shared" si="13"/>
        <v>-2.9485541323662212E-5</v>
      </c>
      <c r="U59" s="388">
        <f t="shared" si="13"/>
        <v>-2.9485541323134856E-5</v>
      </c>
    </row>
    <row r="60" spans="1:21" s="101" customFormat="1" ht="15.75" customHeight="1">
      <c r="A60" s="319"/>
      <c r="B60" s="388">
        <f t="shared" si="14"/>
        <v>-0.13848678165629735</v>
      </c>
      <c r="C60" s="388">
        <f t="shared" si="13"/>
        <v>0</v>
      </c>
      <c r="D60" s="388">
        <f t="shared" si="13"/>
        <v>0</v>
      </c>
      <c r="E60" s="388">
        <f t="shared" si="13"/>
        <v>0</v>
      </c>
      <c r="F60" s="388">
        <f t="shared" si="13"/>
        <v>-2.2204460492503131E-16</v>
      </c>
      <c r="G60" s="388">
        <f t="shared" ref="C60:U66" si="15">G40-G18</f>
        <v>-2.9289999997672567E-3</v>
      </c>
      <c r="H60" s="388">
        <f t="shared" si="15"/>
        <v>-2.4870000002010784E-3</v>
      </c>
      <c r="I60" s="388">
        <f t="shared" si="15"/>
        <v>1.2763929069931068E-8</v>
      </c>
      <c r="J60" s="388">
        <f t="shared" si="15"/>
        <v>1.4306736888930471E-8</v>
      </c>
      <c r="K60" s="388">
        <f t="shared" si="15"/>
        <v>-1.542807806422658E-9</v>
      </c>
      <c r="L60" s="388">
        <f t="shared" si="15"/>
        <v>-568.90789299999994</v>
      </c>
      <c r="M60" s="388">
        <f t="shared" si="15"/>
        <v>509.62634999999995</v>
      </c>
      <c r="N60" s="388">
        <f t="shared" si="15"/>
        <v>0.89579764364422343</v>
      </c>
      <c r="O60" s="388">
        <f t="shared" si="15"/>
        <v>-1.4379407705021247E-2</v>
      </c>
      <c r="P60" s="388">
        <f t="shared" si="15"/>
        <v>-1.6934123670442822E-3</v>
      </c>
      <c r="Q60" s="388">
        <f t="shared" si="15"/>
        <v>1.1540565137984515E-2</v>
      </c>
      <c r="R60" s="388">
        <f t="shared" si="15"/>
        <v>5.3762694783388021E-4</v>
      </c>
      <c r="S60" s="388">
        <f t="shared" si="15"/>
        <v>5.3762694783165976E-4</v>
      </c>
      <c r="T60" s="388">
        <f t="shared" si="15"/>
        <v>4.4802245652481032E-5</v>
      </c>
      <c r="U60" s="388">
        <f t="shared" si="15"/>
        <v>4.4802245652612871E-5</v>
      </c>
    </row>
    <row r="61" spans="1:21" s="101" customFormat="1" ht="15.75" customHeight="1">
      <c r="A61" s="319"/>
      <c r="B61" s="388">
        <f t="shared" si="14"/>
        <v>-0.18039003098994044</v>
      </c>
      <c r="C61" s="388">
        <f t="shared" si="15"/>
        <v>0</v>
      </c>
      <c r="D61" s="388">
        <f t="shared" si="15"/>
        <v>0</v>
      </c>
      <c r="E61" s="388">
        <f t="shared" si="15"/>
        <v>0</v>
      </c>
      <c r="F61" s="388">
        <f t="shared" si="15"/>
        <v>3.3306690738754696E-16</v>
      </c>
      <c r="G61" s="388">
        <f t="shared" si="15"/>
        <v>2.674999999726424E-3</v>
      </c>
      <c r="H61" s="388">
        <f t="shared" si="15"/>
        <v>4.706000000169297E-3</v>
      </c>
      <c r="I61" s="388">
        <f t="shared" si="15"/>
        <v>-2.0717574107653736E-8</v>
      </c>
      <c r="J61" s="388">
        <f t="shared" si="15"/>
        <v>-3.3285666799220959E-8</v>
      </c>
      <c r="K61" s="388">
        <f t="shared" si="15"/>
        <v>1.2568092711516543E-8</v>
      </c>
      <c r="L61" s="388">
        <f t="shared" si="15"/>
        <v>-495.11618200000004</v>
      </c>
      <c r="M61" s="388">
        <f t="shared" si="15"/>
        <v>416.71443400000004</v>
      </c>
      <c r="N61" s="388">
        <f t="shared" si="15"/>
        <v>0.84164979685515506</v>
      </c>
      <c r="O61" s="388">
        <f t="shared" si="15"/>
        <v>-1.3920325316170273E-2</v>
      </c>
      <c r="P61" s="388">
        <f t="shared" si="15"/>
        <v>-1.0721371654288636E-2</v>
      </c>
      <c r="Q61" s="388">
        <f t="shared" si="15"/>
        <v>1.5032502582492668E-2</v>
      </c>
      <c r="R61" s="388">
        <f t="shared" si="15"/>
        <v>1.150411216186864E-3</v>
      </c>
      <c r="S61" s="388">
        <f t="shared" si="15"/>
        <v>1.150411216186864E-3</v>
      </c>
      <c r="T61" s="388">
        <f t="shared" si="15"/>
        <v>9.5867601348914588E-5</v>
      </c>
      <c r="U61" s="388">
        <f t="shared" si="15"/>
        <v>9.5867601349247655E-5</v>
      </c>
    </row>
    <row r="62" spans="1:21" s="101" customFormat="1" ht="15.75" customHeight="1">
      <c r="A62" s="319"/>
      <c r="B62" s="388">
        <f t="shared" si="14"/>
        <v>-0.44609135180235171</v>
      </c>
      <c r="C62" s="388">
        <f t="shared" si="15"/>
        <v>0</v>
      </c>
      <c r="D62" s="388">
        <f t="shared" si="15"/>
        <v>0</v>
      </c>
      <c r="E62" s="388">
        <f t="shared" si="15"/>
        <v>0</v>
      </c>
      <c r="F62" s="388">
        <f t="shared" si="15"/>
        <v>0</v>
      </c>
      <c r="G62" s="388">
        <f t="shared" si="15"/>
        <v>-4.1700000019773142E-4</v>
      </c>
      <c r="H62" s="388">
        <f t="shared" si="15"/>
        <v>2.2920000001249718E-3</v>
      </c>
      <c r="I62" s="388">
        <f t="shared" si="15"/>
        <v>9.3178011972838704E-9</v>
      </c>
      <c r="J62" s="388">
        <f t="shared" si="15"/>
        <v>-4.0115311877864102E-8</v>
      </c>
      <c r="K62" s="388">
        <f t="shared" si="15"/>
        <v>4.9433113075147972E-8</v>
      </c>
      <c r="L62" s="388">
        <f t="shared" si="15"/>
        <v>-191.967399</v>
      </c>
      <c r="M62" s="388">
        <f t="shared" si="15"/>
        <v>-29.867580999999973</v>
      </c>
      <c r="N62" s="388">
        <f t="shared" si="15"/>
        <v>-0.15558673584987193</v>
      </c>
      <c r="O62" s="388">
        <f t="shared" si="15"/>
        <v>-5.7753801567559963E-3</v>
      </c>
      <c r="P62" s="388">
        <f t="shared" si="15"/>
        <v>-6.4629648343580412E-2</v>
      </c>
      <c r="Q62" s="388">
        <f t="shared" si="15"/>
        <v>3.7174279316559478E-2</v>
      </c>
      <c r="R62" s="388">
        <f t="shared" si="15"/>
        <v>9.2025220075448999E-3</v>
      </c>
      <c r="S62" s="388">
        <f t="shared" si="15"/>
        <v>9.2025220075448999E-3</v>
      </c>
      <c r="T62" s="388">
        <f t="shared" si="15"/>
        <v>7.6687683396281514E-4</v>
      </c>
      <c r="U62" s="388">
        <f t="shared" si="15"/>
        <v>7.6687683396226003E-4</v>
      </c>
    </row>
    <row r="63" spans="1:21" s="101" customFormat="1" ht="15.75" customHeight="1">
      <c r="A63" s="319"/>
      <c r="B63" s="388">
        <f t="shared" si="14"/>
        <v>-0.21607790324326004</v>
      </c>
      <c r="C63" s="388">
        <f t="shared" si="15"/>
        <v>0</v>
      </c>
      <c r="D63" s="388">
        <f t="shared" si="15"/>
        <v>0</v>
      </c>
      <c r="E63" s="388">
        <f t="shared" si="15"/>
        <v>0</v>
      </c>
      <c r="F63" s="388">
        <f t="shared" si="15"/>
        <v>0</v>
      </c>
      <c r="G63" s="388">
        <f t="shared" si="15"/>
        <v>-2.2090000000218879E-3</v>
      </c>
      <c r="H63" s="388">
        <f t="shared" si="15"/>
        <v>1.7899999999997362E-3</v>
      </c>
      <c r="I63" s="388">
        <f t="shared" si="15"/>
        <v>0</v>
      </c>
      <c r="J63" s="388">
        <f t="shared" si="15"/>
        <v>0</v>
      </c>
      <c r="K63" s="388">
        <f t="shared" si="15"/>
        <v>0</v>
      </c>
      <c r="L63" s="388">
        <f t="shared" si="15"/>
        <v>0.6</v>
      </c>
      <c r="M63" s="388">
        <f t="shared" si="15"/>
        <v>-0.6</v>
      </c>
      <c r="N63" s="388">
        <f t="shared" si="15"/>
        <v>1</v>
      </c>
      <c r="O63" s="388">
        <f t="shared" si="15"/>
        <v>1.1982577332558458E-4</v>
      </c>
      <c r="P63" s="388">
        <f t="shared" si="15"/>
        <v>-1.1982577332558458E-4</v>
      </c>
      <c r="Q63" s="388">
        <f t="shared" si="15"/>
        <v>1.8006491936938041E-2</v>
      </c>
      <c r="R63" s="388">
        <f t="shared" si="15"/>
        <v>0</v>
      </c>
      <c r="S63" s="388">
        <f t="shared" si="15"/>
        <v>0</v>
      </c>
      <c r="T63" s="388">
        <f t="shared" si="15"/>
        <v>0</v>
      </c>
      <c r="U63" s="388">
        <f t="shared" si="15"/>
        <v>0</v>
      </c>
    </row>
    <row r="64" spans="1:21" s="101" customFormat="1" ht="15.75" customHeight="1">
      <c r="A64" s="319"/>
      <c r="B64" s="388">
        <f t="shared" si="14"/>
        <v>0.1161982326869726</v>
      </c>
      <c r="C64" s="388">
        <f t="shared" si="15"/>
        <v>0</v>
      </c>
      <c r="D64" s="388">
        <f t="shared" si="15"/>
        <v>0</v>
      </c>
      <c r="E64" s="388">
        <f t="shared" si="15"/>
        <v>0</v>
      </c>
      <c r="F64" s="388">
        <f t="shared" si="15"/>
        <v>0</v>
      </c>
      <c r="G64" s="388">
        <f t="shared" si="15"/>
        <v>-1.2410000000073751E-3</v>
      </c>
      <c r="H64" s="388">
        <f t="shared" si="15"/>
        <v>2.278000000003999E-3</v>
      </c>
      <c r="I64" s="388">
        <f t="shared" si="15"/>
        <v>0</v>
      </c>
      <c r="J64" s="388">
        <f t="shared" si="15"/>
        <v>0</v>
      </c>
      <c r="K64" s="388">
        <f t="shared" si="15"/>
        <v>0</v>
      </c>
      <c r="L64" s="388">
        <f t="shared" si="15"/>
        <v>-17.738117000000003</v>
      </c>
      <c r="M64" s="388">
        <f t="shared" si="15"/>
        <v>17.738117000000003</v>
      </c>
      <c r="N64" s="388">
        <f t="shared" si="15"/>
        <v>1</v>
      </c>
      <c r="O64" s="388">
        <f t="shared" si="15"/>
        <v>-5.5270812106029028E-3</v>
      </c>
      <c r="P64" s="388">
        <f t="shared" si="15"/>
        <v>5.5270812106029028E-3</v>
      </c>
      <c r="Q64" s="388">
        <f t="shared" si="15"/>
        <v>-9.6831860572441641E-3</v>
      </c>
      <c r="R64" s="388">
        <f t="shared" si="15"/>
        <v>0</v>
      </c>
      <c r="S64" s="388">
        <f t="shared" si="15"/>
        <v>0</v>
      </c>
      <c r="T64" s="388">
        <f t="shared" si="15"/>
        <v>0</v>
      </c>
      <c r="U64" s="388">
        <f t="shared" si="15"/>
        <v>0</v>
      </c>
    </row>
    <row r="65" spans="1:21" s="101" customFormat="1" ht="15.75" customHeight="1">
      <c r="A65" s="319"/>
      <c r="B65" s="388">
        <f t="shared" si="14"/>
        <v>-0.22203302709021955</v>
      </c>
      <c r="C65" s="388">
        <f t="shared" si="15"/>
        <v>0</v>
      </c>
      <c r="D65" s="388">
        <f t="shared" si="15"/>
        <v>0</v>
      </c>
      <c r="E65" s="388">
        <f t="shared" si="15"/>
        <v>0</v>
      </c>
      <c r="F65" s="388">
        <f t="shared" si="15"/>
        <v>0</v>
      </c>
      <c r="G65" s="388">
        <f t="shared" si="15"/>
        <v>9.9279999994905666E-3</v>
      </c>
      <c r="H65" s="388">
        <f t="shared" si="15"/>
        <v>-4.581999994115904E-3</v>
      </c>
      <c r="I65" s="388">
        <f t="shared" si="15"/>
        <v>-4.2353163094699386E-9</v>
      </c>
      <c r="J65" s="388">
        <f t="shared" si="15"/>
        <v>3.0753692925600262E-9</v>
      </c>
      <c r="K65" s="388">
        <f t="shared" si="15"/>
        <v>-7.3106856037646883E-9</v>
      </c>
      <c r="L65" s="388">
        <f t="shared" si="15"/>
        <v>-12837.618331000001</v>
      </c>
      <c r="M65" s="388">
        <f t="shared" si="15"/>
        <v>11060.142983000002</v>
      </c>
      <c r="N65" s="388">
        <f t="shared" si="15"/>
        <v>0.86154165810430805</v>
      </c>
      <c r="O65" s="388">
        <f t="shared" si="15"/>
        <v>-1.7067928013587631E-2</v>
      </c>
      <c r="P65" s="388">
        <f t="shared" si="15"/>
        <v>-1.0468897063411978E-2</v>
      </c>
      <c r="Q65" s="388">
        <f t="shared" si="15"/>
        <v>1.8502752261156274E-2</v>
      </c>
      <c r="R65" s="388">
        <f t="shared" si="15"/>
        <v>7.302558419963745E-5</v>
      </c>
      <c r="S65" s="388">
        <f t="shared" si="15"/>
        <v>7.302558419963745E-5</v>
      </c>
      <c r="T65" s="388">
        <f t="shared" si="15"/>
        <v>6.0854653501085654E-6</v>
      </c>
      <c r="U65" s="388">
        <f t="shared" si="15"/>
        <v>6.0854653504416323E-6</v>
      </c>
    </row>
    <row r="66" spans="1:21" s="101" customFormat="1" ht="15.75" customHeight="1">
      <c r="A66" s="319"/>
      <c r="B66" s="388">
        <f t="shared" si="14"/>
        <v>0</v>
      </c>
      <c r="C66" s="388">
        <f t="shared" si="15"/>
        <v>0</v>
      </c>
      <c r="D66" s="388">
        <f t="shared" si="15"/>
        <v>0</v>
      </c>
      <c r="E66" s="388">
        <f t="shared" si="15"/>
        <v>0</v>
      </c>
      <c r="F66" s="388">
        <f t="shared" si="15"/>
        <v>0</v>
      </c>
      <c r="G66" s="388">
        <f t="shared" si="15"/>
        <v>-3.3260000000154832E-3</v>
      </c>
      <c r="H66" s="388">
        <f t="shared" si="15"/>
        <v>-3.9400000000000546E-3</v>
      </c>
      <c r="I66" s="388">
        <f t="shared" si="15"/>
        <v>1.436983129818499E-9</v>
      </c>
      <c r="J66" s="388">
        <f t="shared" si="15"/>
        <v>0</v>
      </c>
      <c r="K66" s="388">
        <f t="shared" si="15"/>
        <v>1.436983129818499E-9</v>
      </c>
      <c r="L66" s="388">
        <f t="shared" si="15"/>
        <v>-19.563559999999999</v>
      </c>
      <c r="M66" s="388">
        <f t="shared" si="15"/>
        <v>19.284110999999999</v>
      </c>
      <c r="N66" s="388">
        <f t="shared" si="15"/>
        <v>0.98571584108413801</v>
      </c>
      <c r="O66" s="388">
        <f t="shared" si="15"/>
        <v>0.112771270463454</v>
      </c>
      <c r="P66" s="388">
        <f t="shared" si="15"/>
        <v>-0.11242380080265624</v>
      </c>
      <c r="Q66" s="388">
        <f t="shared" si="15"/>
        <v>0</v>
      </c>
      <c r="R66" s="388" t="e">
        <f t="shared" si="15"/>
        <v>#DIV/0!</v>
      </c>
      <c r="S66" s="388" t="e">
        <f t="shared" si="15"/>
        <v>#DIV/0!</v>
      </c>
      <c r="T66" s="388" t="e">
        <f t="shared" si="15"/>
        <v>#DIV/0!</v>
      </c>
      <c r="U66" s="388" t="e">
        <f t="shared" si="15"/>
        <v>#DIV/0!</v>
      </c>
    </row>
    <row r="67" spans="1:21" s="101" customFormat="1" ht="15.75" customHeight="1">
      <c r="A67" s="319"/>
      <c r="B67" s="8"/>
      <c r="C67" s="320"/>
      <c r="F67" s="132"/>
      <c r="G67" s="102"/>
      <c r="H67" s="142"/>
    </row>
    <row r="68" spans="1:21" s="101" customFormat="1" ht="15.75" customHeight="1">
      <c r="A68" s="319"/>
      <c r="B68" s="8"/>
      <c r="C68" s="320"/>
      <c r="F68" s="132"/>
      <c r="G68" s="102"/>
      <c r="H68" s="142"/>
    </row>
    <row r="69" spans="1:21" s="101" customFormat="1" ht="15.75" customHeight="1">
      <c r="A69" s="319"/>
      <c r="B69" s="8"/>
      <c r="C69" s="320"/>
      <c r="F69" s="132"/>
      <c r="G69" s="102"/>
      <c r="H69" s="142"/>
    </row>
    <row r="70" spans="1:21" s="101" customFormat="1" ht="15.75" customHeight="1">
      <c r="A70" s="319"/>
      <c r="B70" s="8"/>
      <c r="C70" s="320"/>
      <c r="F70" s="132"/>
      <c r="G70" s="102"/>
      <c r="H70" s="142"/>
    </row>
    <row r="71" spans="1:21" s="101" customFormat="1" ht="15.75" customHeight="1">
      <c r="A71" s="319"/>
      <c r="B71" s="8"/>
      <c r="C71" s="320"/>
      <c r="F71" s="132"/>
      <c r="G71" s="102"/>
      <c r="H71" s="142"/>
    </row>
    <row r="72" spans="1:21" s="101" customFormat="1" ht="15.75" customHeight="1">
      <c r="A72" s="319"/>
      <c r="B72" s="8"/>
      <c r="C72" s="320"/>
      <c r="F72" s="132"/>
      <c r="G72" s="102"/>
      <c r="H72" s="142"/>
    </row>
    <row r="73" spans="1:21" s="101" customFormat="1" ht="15.75" customHeight="1">
      <c r="A73" s="319"/>
      <c r="B73" s="8"/>
      <c r="C73" s="320"/>
      <c r="F73" s="132"/>
      <c r="G73" s="102"/>
      <c r="H73" s="142"/>
    </row>
    <row r="74" spans="1:21" s="101" customFormat="1" ht="15.75" customHeight="1">
      <c r="A74" s="319"/>
      <c r="B74" s="8"/>
      <c r="C74" s="320"/>
      <c r="F74" s="132"/>
      <c r="G74" s="102"/>
      <c r="H74" s="142"/>
    </row>
    <row r="75" spans="1:21" s="101" customFormat="1" ht="15.75" customHeight="1">
      <c r="A75" s="319"/>
      <c r="B75" s="8"/>
      <c r="C75" s="320"/>
      <c r="F75" s="132"/>
      <c r="G75" s="102"/>
      <c r="H75" s="142"/>
    </row>
    <row r="76" spans="1:21" ht="29.25" customHeight="1">
      <c r="A76" s="8"/>
      <c r="B76" s="20"/>
      <c r="C76" s="320"/>
      <c r="E76" s="14" t="s">
        <v>1</v>
      </c>
      <c r="F76" s="7" t="s">
        <v>5</v>
      </c>
      <c r="G76" s="7" t="s">
        <v>43</v>
      </c>
      <c r="H76" s="7" t="s">
        <v>142</v>
      </c>
      <c r="J76" s="75" t="s">
        <v>1</v>
      </c>
      <c r="K76" s="75" t="s">
        <v>90</v>
      </c>
      <c r="L76" s="7" t="s">
        <v>271</v>
      </c>
      <c r="M76" s="97" t="s">
        <v>222</v>
      </c>
      <c r="N76" s="75" t="s">
        <v>272</v>
      </c>
      <c r="Q76" s="7" t="s">
        <v>17</v>
      </c>
      <c r="R76" s="144">
        <v>7.6063862807448821</v>
      </c>
    </row>
    <row r="77" spans="1:21" ht="24.75" customHeight="1">
      <c r="A77" s="321"/>
      <c r="B77" s="20"/>
      <c r="C77" s="320"/>
      <c r="E77" s="7" t="s">
        <v>24</v>
      </c>
      <c r="F77" s="96">
        <v>7.0405028500336406E-2</v>
      </c>
      <c r="G77" s="96">
        <v>5.003741578928958E-2</v>
      </c>
      <c r="H77" s="96">
        <v>2.0367612711046826E-2</v>
      </c>
      <c r="I77" s="93"/>
      <c r="J77" s="7" t="s">
        <v>45</v>
      </c>
      <c r="K77" s="187">
        <v>2.1871044192665106</v>
      </c>
      <c r="L77" s="21">
        <v>-4.3668560739079924E-2</v>
      </c>
      <c r="M77" s="94">
        <v>0.58132944869530512</v>
      </c>
      <c r="N77" s="94">
        <v>-1.9969489197907819E-2</v>
      </c>
      <c r="Q77" s="7" t="s">
        <v>24</v>
      </c>
      <c r="R77" s="144">
        <v>4.8086840067449641</v>
      </c>
    </row>
    <row r="78" spans="1:21" ht="21" customHeight="1">
      <c r="A78" s="20"/>
      <c r="B78" s="20"/>
      <c r="C78" s="320"/>
      <c r="E78" s="77" t="s">
        <v>17</v>
      </c>
      <c r="F78" s="83">
        <v>4.5799519884148369E-2</v>
      </c>
      <c r="G78" s="83">
        <v>5.7754585180567107E-2</v>
      </c>
      <c r="H78" s="83">
        <v>-1.1955065296418738E-2</v>
      </c>
      <c r="I78" s="93"/>
      <c r="J78" s="7" t="s">
        <v>9</v>
      </c>
      <c r="K78" s="187">
        <v>0.36442094100657352</v>
      </c>
      <c r="L78" s="21">
        <v>2.5725257888037929E-2</v>
      </c>
      <c r="M78" s="94">
        <v>0.17866021888897987</v>
      </c>
      <c r="N78" s="94">
        <v>1.688422628391556E-3</v>
      </c>
      <c r="Q78" s="7" t="s">
        <v>16</v>
      </c>
      <c r="R78" s="144">
        <v>4.1941514569924658</v>
      </c>
    </row>
    <row r="79" spans="1:21" ht="15.75" customHeight="1">
      <c r="A79" s="20"/>
      <c r="B79" s="20"/>
      <c r="C79" s="320"/>
      <c r="E79" s="77" t="s">
        <v>16</v>
      </c>
      <c r="F79" s="83">
        <v>4.1569280246113845E-2</v>
      </c>
      <c r="G79" s="83">
        <v>6.1440601956150816E-2</v>
      </c>
      <c r="H79" s="83">
        <v>-1.9871321710036971E-2</v>
      </c>
      <c r="I79" s="93"/>
      <c r="J79" s="7" t="s">
        <v>10</v>
      </c>
      <c r="K79" s="187">
        <v>-0.43221427912268906</v>
      </c>
      <c r="L79" s="21">
        <v>7.9530957780597957E-3</v>
      </c>
      <c r="M79" s="94">
        <v>0.10778097694699884</v>
      </c>
      <c r="N79" s="94">
        <v>9.5581696475666167E-6</v>
      </c>
      <c r="Q79" s="7" t="s">
        <v>21</v>
      </c>
      <c r="R79" s="144">
        <v>3.5005699463320239</v>
      </c>
    </row>
    <row r="80" spans="1:21" ht="15.75" customHeight="1">
      <c r="A80" s="20"/>
      <c r="B80" s="20"/>
      <c r="C80" s="320"/>
      <c r="E80" s="7" t="s">
        <v>269</v>
      </c>
      <c r="F80" s="96">
        <v>2.7536825076999609E-2</v>
      </c>
      <c r="G80" s="96">
        <v>4.0945189588150604E-2</v>
      </c>
      <c r="H80" s="96">
        <v>-1.3408364511150996E-2</v>
      </c>
      <c r="I80" s="93"/>
      <c r="J80" s="7" t="s">
        <v>11</v>
      </c>
      <c r="K80" s="187">
        <v>9.8651854488052582E-2</v>
      </c>
      <c r="L80" s="21">
        <v>3.2826140123280077E-2</v>
      </c>
      <c r="M80" s="94">
        <v>0.24798200604164111</v>
      </c>
      <c r="N80" s="94">
        <v>3.8321894033245645E-3</v>
      </c>
      <c r="Q80" s="7" t="s">
        <v>11</v>
      </c>
      <c r="R80" s="144">
        <v>3.4439011083201527</v>
      </c>
    </row>
    <row r="81" spans="1:18" ht="15.75" customHeight="1">
      <c r="A81" s="20"/>
      <c r="B81" s="20"/>
      <c r="C81" s="320"/>
      <c r="E81" s="7" t="s">
        <v>9</v>
      </c>
      <c r="F81" s="21">
        <v>2.6535075257962837E-2</v>
      </c>
      <c r="G81" s="21">
        <v>2.9669108367114384E-2</v>
      </c>
      <c r="H81" s="21">
        <v>-3.1340331091515468E-3</v>
      </c>
      <c r="I81" s="93"/>
      <c r="J81" s="7" t="s">
        <v>12</v>
      </c>
      <c r="K81" s="187">
        <v>0.90874798687271308</v>
      </c>
      <c r="L81" s="21">
        <v>2.0744645719120585E-2</v>
      </c>
      <c r="M81" s="94">
        <v>3.9475090176916527E-2</v>
      </c>
      <c r="N81" s="94">
        <v>-1.3417082216229392E-3</v>
      </c>
      <c r="Q81" s="7" t="s">
        <v>13</v>
      </c>
      <c r="R81" s="144">
        <v>3.4104141171097697</v>
      </c>
    </row>
    <row r="82" spans="1:18" ht="15.75" customHeight="1">
      <c r="A82" s="20"/>
      <c r="B82" s="20"/>
      <c r="C82" s="320"/>
      <c r="E82" s="7" t="s">
        <v>23</v>
      </c>
      <c r="F82" s="21">
        <v>2.4641696970458909E-2</v>
      </c>
      <c r="G82" s="21">
        <v>2.11959158680157E-2</v>
      </c>
      <c r="H82" s="21">
        <v>3.4457811024432086E-3</v>
      </c>
      <c r="I82" s="93"/>
      <c r="J82" s="7" t="s">
        <v>13</v>
      </c>
      <c r="K82" s="187">
        <v>10.680904850077845</v>
      </c>
      <c r="L82" s="21">
        <v>3.4245068092519246E-2</v>
      </c>
      <c r="M82" s="94">
        <v>6.0914165464251102E-2</v>
      </c>
      <c r="N82" s="94">
        <v>-1.1912205092929548E-3</v>
      </c>
      <c r="Q82" s="7" t="s">
        <v>23</v>
      </c>
      <c r="R82" s="144">
        <v>2.9084067549703394</v>
      </c>
    </row>
    <row r="83" spans="1:18" ht="15.75" customHeight="1">
      <c r="A83" s="20"/>
      <c r="B83" s="20"/>
      <c r="C83" s="320"/>
      <c r="E83" s="7" t="s">
        <v>20</v>
      </c>
      <c r="F83" s="21">
        <v>2.0571166030813555E-2</v>
      </c>
      <c r="G83" s="21">
        <v>2.7136695822005355E-2</v>
      </c>
      <c r="H83" s="21">
        <v>-6.5655297911918001E-3</v>
      </c>
      <c r="I83" s="93"/>
      <c r="J83" s="7" t="s">
        <v>14</v>
      </c>
      <c r="K83" s="187">
        <v>0.66303386859638835</v>
      </c>
      <c r="L83" s="21">
        <v>1.0457874410221446E-2</v>
      </c>
      <c r="M83" s="94">
        <v>8.5068893151948322E-2</v>
      </c>
      <c r="N83" s="94">
        <v>-1.4856748078831417E-4</v>
      </c>
      <c r="Q83" s="7" t="s">
        <v>9</v>
      </c>
      <c r="R83" s="144">
        <v>2.6896967007897161</v>
      </c>
    </row>
    <row r="84" spans="1:18" ht="15.75" customHeight="1">
      <c r="A84" s="20"/>
      <c r="B84" s="20"/>
      <c r="C84" s="320"/>
      <c r="E84" s="77" t="s">
        <v>11</v>
      </c>
      <c r="F84" s="83">
        <v>1.9914260421295883E-2</v>
      </c>
      <c r="G84" s="83">
        <v>2.1522405266538217E-2</v>
      </c>
      <c r="H84" s="83">
        <v>-1.6081448452423333E-3</v>
      </c>
      <c r="I84" s="93"/>
      <c r="J84" s="7" t="s">
        <v>15</v>
      </c>
      <c r="K84" s="187">
        <v>0.3257265909576128</v>
      </c>
      <c r="L84" s="21">
        <v>2.2854373905641392E-2</v>
      </c>
      <c r="M84" s="94">
        <v>9.3557666790598182E-2</v>
      </c>
      <c r="N84" s="94">
        <v>-1.2712383455969548E-4</v>
      </c>
      <c r="Q84" s="7" t="s">
        <v>15</v>
      </c>
      <c r="R84" s="144">
        <v>2.3730604587941206</v>
      </c>
    </row>
    <row r="85" spans="1:18" ht="15.75" customHeight="1">
      <c r="A85" s="20"/>
      <c r="B85" s="20"/>
      <c r="C85" s="320"/>
      <c r="E85" s="7" t="s">
        <v>22</v>
      </c>
      <c r="F85" s="21">
        <v>1.6072820072065529E-2</v>
      </c>
      <c r="G85" s="21">
        <v>1.9745698736773412E-2</v>
      </c>
      <c r="H85" s="21">
        <v>-3.6728786647078834E-3</v>
      </c>
      <c r="I85" s="93"/>
      <c r="J85" s="7" t="s">
        <v>16</v>
      </c>
      <c r="K85" s="187">
        <v>2.2127945210222313</v>
      </c>
      <c r="L85" s="21">
        <v>3.9626173043265767E-2</v>
      </c>
      <c r="M85" s="94">
        <v>0.21040180119339946</v>
      </c>
      <c r="N85" s="94">
        <v>3.5823131176547576E-3</v>
      </c>
      <c r="Q85" s="7" t="s">
        <v>12</v>
      </c>
      <c r="R85" s="144">
        <v>2.0420524499495345</v>
      </c>
    </row>
    <row r="86" spans="1:18" ht="15.75" customHeight="1">
      <c r="A86" s="20"/>
      <c r="B86" s="20"/>
      <c r="C86" s="320"/>
      <c r="E86" s="7" t="s">
        <v>21</v>
      </c>
      <c r="F86" s="21">
        <v>1.2971392782878663E-2</v>
      </c>
      <c r="G86" s="21">
        <v>6.5863237526434831E-2</v>
      </c>
      <c r="H86" s="21">
        <v>-5.2891844743556168E-2</v>
      </c>
      <c r="I86" s="93"/>
      <c r="J86" s="7" t="s">
        <v>17</v>
      </c>
      <c r="K86" s="187">
        <v>0.94047990943815307</v>
      </c>
      <c r="L86" s="21">
        <v>7.5291859656645949E-2</v>
      </c>
      <c r="M86" s="94">
        <v>5.0831963387723889E-2</v>
      </c>
      <c r="N86" s="94">
        <v>-3.9463311477525853E-3</v>
      </c>
      <c r="Q86" s="7" t="s">
        <v>22</v>
      </c>
      <c r="R86" s="144">
        <v>1.8365478997640168</v>
      </c>
    </row>
    <row r="87" spans="1:18" ht="15.75" customHeight="1">
      <c r="A87" s="20"/>
      <c r="B87" s="20"/>
      <c r="C87" s="320"/>
      <c r="E87" s="77" t="s">
        <v>15</v>
      </c>
      <c r="F87" s="83">
        <v>1.2858133434830261E-2</v>
      </c>
      <c r="G87" s="83">
        <v>2.3942228627114568E-2</v>
      </c>
      <c r="H87" s="83">
        <v>-1.1084095192284307E-2</v>
      </c>
      <c r="I87" s="93"/>
      <c r="J87" s="7" t="s">
        <v>18</v>
      </c>
      <c r="K87" s="187">
        <v>1.5869613691048481</v>
      </c>
      <c r="L87" s="21">
        <v>1.5463344953289219E-2</v>
      </c>
      <c r="M87" s="94">
        <v>-0.15390641129908145</v>
      </c>
      <c r="N87" s="94">
        <v>-4.9444962468996843E-3</v>
      </c>
      <c r="Q87" s="7" t="s">
        <v>19</v>
      </c>
      <c r="R87" s="144">
        <v>1.799598310302081</v>
      </c>
    </row>
    <row r="88" spans="1:18" ht="15.75" customHeight="1">
      <c r="A88" s="20"/>
      <c r="B88" s="20"/>
      <c r="C88" s="320"/>
      <c r="E88" s="7" t="s">
        <v>19</v>
      </c>
      <c r="F88" s="21">
        <v>1.2372752615090531E-2</v>
      </c>
      <c r="G88" s="21">
        <v>8.8635287468207362E-3</v>
      </c>
      <c r="H88" s="21">
        <v>3.5092238682697952E-3</v>
      </c>
      <c r="I88" s="93"/>
      <c r="J88" s="7" t="s">
        <v>19</v>
      </c>
      <c r="K88" s="187">
        <v>1.2265715499881247</v>
      </c>
      <c r="L88" s="21">
        <v>1.725098386753357E-2</v>
      </c>
      <c r="M88" s="94">
        <v>0.12352708624187003</v>
      </c>
      <c r="N88" s="94">
        <v>2.7839326195851569E-4</v>
      </c>
      <c r="Q88" s="7" t="s">
        <v>18</v>
      </c>
      <c r="R88" s="144">
        <v>1.5977340529781061</v>
      </c>
    </row>
    <row r="89" spans="1:18" ht="15.75" customHeight="1">
      <c r="A89" s="20"/>
      <c r="B89" s="20"/>
      <c r="C89" s="320"/>
      <c r="E89" s="77" t="s">
        <v>14</v>
      </c>
      <c r="F89" s="83">
        <v>1.0593506643225638E-2</v>
      </c>
      <c r="G89" s="83">
        <v>2.2823893634165995E-2</v>
      </c>
      <c r="H89" s="83">
        <v>-1.2230386990940357E-2</v>
      </c>
      <c r="I89" s="93"/>
      <c r="J89" s="7" t="s">
        <v>273</v>
      </c>
      <c r="K89" s="187">
        <v>-5.5875320157704134E-2</v>
      </c>
      <c r="L89" s="21">
        <v>1.1621682067805388E-2</v>
      </c>
      <c r="M89" s="94">
        <v>0.13636360338881603</v>
      </c>
      <c r="N89" s="94">
        <v>3.7979900063701486E-4</v>
      </c>
      <c r="Q89" s="7" t="s">
        <v>26</v>
      </c>
      <c r="R89" s="144">
        <v>1.3862930387208841</v>
      </c>
    </row>
    <row r="90" spans="1:18" ht="15.75" customHeight="1">
      <c r="A90" s="20"/>
      <c r="B90" s="20"/>
      <c r="C90" s="320"/>
      <c r="E90" s="7" t="s">
        <v>18</v>
      </c>
      <c r="F90" s="21">
        <v>6.4340772330903568E-3</v>
      </c>
      <c r="G90" s="21">
        <v>1.0243864759361473E-2</v>
      </c>
      <c r="H90" s="21">
        <v>-3.8097875262711163E-3</v>
      </c>
      <c r="I90" s="93"/>
      <c r="J90" s="7" t="s">
        <v>21</v>
      </c>
      <c r="K90" s="187">
        <v>0.18590636801698857</v>
      </c>
      <c r="L90" s="21">
        <v>3.3829657664790139E-2</v>
      </c>
      <c r="M90" s="94">
        <v>-0.34351005560367787</v>
      </c>
      <c r="N90" s="94">
        <v>-2.2549884712789667E-2</v>
      </c>
      <c r="Q90" s="7" t="s">
        <v>20</v>
      </c>
      <c r="R90" s="144">
        <v>1.2239471340111676</v>
      </c>
    </row>
    <row r="91" spans="1:18" ht="15.75" customHeight="1">
      <c r="A91" s="20"/>
      <c r="B91" s="20"/>
      <c r="C91" s="322"/>
      <c r="E91" s="7" t="s">
        <v>10</v>
      </c>
      <c r="F91" s="21">
        <v>6.3676330687768177E-3</v>
      </c>
      <c r="G91" s="21">
        <v>1.0402531650254053E-2</v>
      </c>
      <c r="H91" s="21">
        <v>-4.0348985814772356E-3</v>
      </c>
      <c r="I91" s="93"/>
      <c r="J91" s="7" t="s">
        <v>22</v>
      </c>
      <c r="K91" s="187">
        <v>2.4376555201412131E-2</v>
      </c>
      <c r="L91" s="21">
        <v>1.7548287754727474E-2</v>
      </c>
      <c r="M91" s="94">
        <v>2.5914691270678913E-2</v>
      </c>
      <c r="N91" s="94">
        <v>-1.2652240861698201E-3</v>
      </c>
      <c r="Q91" s="7" t="s">
        <v>14</v>
      </c>
      <c r="R91" s="144">
        <v>1.0972821475308778</v>
      </c>
    </row>
    <row r="92" spans="1:18" ht="15.75" customHeight="1">
      <c r="A92" s="20"/>
      <c r="B92" s="20"/>
      <c r="C92" s="10"/>
      <c r="E92" s="77" t="s">
        <v>12</v>
      </c>
      <c r="F92" s="83">
        <v>5.2450809375112163E-3</v>
      </c>
      <c r="G92" s="83">
        <v>1.4282781975310407E-2</v>
      </c>
      <c r="H92" s="83">
        <v>-9.0377010377991895E-3</v>
      </c>
      <c r="I92" s="93"/>
      <c r="J92" s="7" t="s">
        <v>23</v>
      </c>
      <c r="K92" s="187">
        <v>0.3813387344328929</v>
      </c>
      <c r="L92" s="21">
        <v>2.8285765946056422E-2</v>
      </c>
      <c r="M92" s="94">
        <v>9.3398273003184373E-2</v>
      </c>
      <c r="N92" s="94">
        <v>-2.5986729460258928E-4</v>
      </c>
      <c r="Q92" s="7" t="s">
        <v>10</v>
      </c>
      <c r="R92" s="144">
        <v>0.85618933781432083</v>
      </c>
    </row>
    <row r="93" spans="1:18" ht="15.75" customHeight="1">
      <c r="A93" s="20"/>
      <c r="B93" s="20"/>
      <c r="C93" s="10"/>
      <c r="E93" s="77" t="s">
        <v>13</v>
      </c>
      <c r="F93" s="83">
        <v>2.9063050188636108E-3</v>
      </c>
      <c r="G93" s="83">
        <v>2.5850334982305077E-2</v>
      </c>
      <c r="H93" s="83">
        <v>-2.2944029963441467E-2</v>
      </c>
      <c r="I93" s="93"/>
      <c r="J93" s="7" t="s">
        <v>24</v>
      </c>
      <c r="K93" s="187">
        <v>1.7886405824596312</v>
      </c>
      <c r="L93" s="21">
        <v>4.5910731787081181E-2</v>
      </c>
      <c r="M93" s="94">
        <v>-3.0494751589173585E-2</v>
      </c>
      <c r="N93" s="94">
        <v>-5.9693908624624606E-3</v>
      </c>
      <c r="Q93" s="7" t="s">
        <v>143</v>
      </c>
      <c r="R93" s="144">
        <v>0.22359052901992965</v>
      </c>
    </row>
    <row r="94" spans="1:18" ht="15.75" customHeight="1">
      <c r="A94" s="20"/>
      <c r="B94" s="20"/>
      <c r="C94" s="10"/>
      <c r="E94" s="14" t="s">
        <v>143</v>
      </c>
      <c r="F94" s="96">
        <v>0</v>
      </c>
      <c r="G94" s="96">
        <v>0</v>
      </c>
      <c r="H94" s="96">
        <v>0</v>
      </c>
      <c r="I94" s="93"/>
      <c r="J94" s="14" t="s">
        <v>143</v>
      </c>
      <c r="K94" s="187">
        <v>-0.17215083289040489</v>
      </c>
      <c r="L94" s="21">
        <v>2.4176420289988322E-3</v>
      </c>
      <c r="M94" s="94">
        <v>0.11893617021276603</v>
      </c>
      <c r="N94" s="94">
        <v>1.5466782648093907E-5</v>
      </c>
      <c r="Q94" s="50"/>
      <c r="R94" s="106"/>
    </row>
    <row r="95" spans="1:18" ht="15.75" customHeight="1">
      <c r="A95" s="20"/>
      <c r="B95" s="20"/>
      <c r="C95" s="10"/>
      <c r="E95" s="14" t="s">
        <v>26</v>
      </c>
      <c r="F95" s="96">
        <v>0</v>
      </c>
      <c r="G95" s="96">
        <v>0</v>
      </c>
      <c r="H95" s="96">
        <v>0</v>
      </c>
      <c r="J95" s="14" t="s">
        <v>26</v>
      </c>
      <c r="K95" s="187">
        <v>-0.8059275656556556</v>
      </c>
      <c r="L95" s="21">
        <v>1.9974445676274946E-2</v>
      </c>
      <c r="M95" s="21">
        <v>0.70181471379823068</v>
      </c>
      <c r="N95" s="21">
        <v>6.5478851215144546E-3</v>
      </c>
    </row>
    <row r="96" spans="1:18" ht="15.75" customHeight="1">
      <c r="A96" s="20"/>
      <c r="B96" s="20"/>
      <c r="C96" s="10"/>
      <c r="E96" s="7" t="s">
        <v>45</v>
      </c>
      <c r="F96" s="21">
        <v>-3.474696607977718E-4</v>
      </c>
      <c r="G96" s="21">
        <v>0</v>
      </c>
      <c r="H96" s="21">
        <v>-3.474696607977718E-4</v>
      </c>
      <c r="J96" s="7" t="s">
        <v>269</v>
      </c>
      <c r="K96" s="187">
        <v>0.96621088448335724</v>
      </c>
      <c r="L96" s="21">
        <v>3.1420979945028793E-2</v>
      </c>
      <c r="M96" s="21">
        <v>7.337330051208224E-2</v>
      </c>
      <c r="N96" s="21">
        <v>-8.3288860154483862E-4</v>
      </c>
    </row>
    <row r="97" spans="1:3" ht="15.75" customHeight="1">
      <c r="A97" s="20"/>
      <c r="B97" s="20"/>
      <c r="C97" s="10"/>
    </row>
    <row r="98" spans="1:3" ht="15.75" customHeight="1">
      <c r="A98" s="20"/>
      <c r="B98" s="20"/>
      <c r="C98" s="10"/>
    </row>
    <row r="99" spans="1:3" ht="27" customHeight="1"/>
  </sheetData>
  <mergeCells count="1">
    <mergeCell ref="A1:P1"/>
  </mergeCells>
  <phoneticPr fontId="22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目录</vt:lpstr>
      <vt:lpstr>同比、环比、定比</vt:lpstr>
      <vt:lpstr>(一）总体情况（按累计主营收入）</vt:lpstr>
      <vt:lpstr>（二）结构分析</vt:lpstr>
      <vt:lpstr>（三）3个月以上应收账款</vt:lpstr>
      <vt:lpstr>3个月以上用户欠费</vt:lpstr>
      <vt:lpstr>大于1年以上占收比</vt:lpstr>
      <vt:lpstr>（四）打单未返销</vt:lpstr>
      <vt:lpstr>(五)坏账准备</vt:lpstr>
      <vt:lpstr>（六）新装用户预付费占比</vt:lpstr>
      <vt:lpstr>(七-1)欠费回收率</vt:lpstr>
      <vt:lpstr>（七-2）零账龄欠费回收</vt:lpstr>
      <vt:lpstr>（八）现金预存占收比</vt:lpstr>
      <vt:lpstr>(九)大额欠费及坏账信息填录</vt:lpstr>
      <vt:lpstr>库内欠费用户数分析--增存量</vt:lpstr>
      <vt:lpstr>库内欠费分析-增存量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LQ</dc:creator>
  <cp:lastModifiedBy>WANGRM</cp:lastModifiedBy>
  <cp:revision/>
  <cp:lastPrinted>2016-08-18T09:09:08Z</cp:lastPrinted>
  <dcterms:created xsi:type="dcterms:W3CDTF">2013-04-30T08:17:46Z</dcterms:created>
  <dcterms:modified xsi:type="dcterms:W3CDTF">2017-04-17T03:29:55Z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2052-9.1.0.4397</vt:lpwstr>
  </property>
</Properties>
</file>