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Chris/Downloads/"/>
    </mc:Choice>
  </mc:AlternateContent>
  <xr:revisionPtr revIDLastSave="0" documentId="13_ncr:1_{A4B5D252-1C9F-8948-B0F8-51ED2C45AA08}" xr6:coauthVersionLast="45" xr6:coauthVersionMax="45" xr10:uidLastSave="{00000000-0000-0000-0000-000000000000}"/>
  <bookViews>
    <workbookView xWindow="200" yWindow="2060" windowWidth="25600" windowHeight="11680" firstSheet="11" activeTab="23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4" r:id="rId26"/>
    <pivotCache cacheId="5" r:id="rId27"/>
    <pivotCache cacheId="6" r:id="rId28"/>
    <pivotCache cacheId="7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23" l="1"/>
  <c r="G10" i="23"/>
  <c r="I6" i="21"/>
  <c r="I7" i="21"/>
  <c r="I8" i="21"/>
  <c r="I9" i="2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/>
  <c r="I21" i="21"/>
  <c r="I22" i="21"/>
  <c r="I23" i="21"/>
  <c r="I24" i="21"/>
  <c r="I25" i="21"/>
  <c r="I26" i="21"/>
  <c r="I27" i="21"/>
  <c r="I28" i="21"/>
  <c r="I5" i="21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4" i="19"/>
  <c r="N12" i="17"/>
  <c r="G9" i="17"/>
  <c r="L19" i="17"/>
  <c r="K19" i="17"/>
  <c r="J19" i="17"/>
  <c r="I19" i="17"/>
  <c r="H19" i="17"/>
  <c r="G19" i="17"/>
  <c r="L18" i="17"/>
  <c r="K18" i="17"/>
  <c r="J18" i="17"/>
  <c r="I18" i="17"/>
  <c r="H18" i="17"/>
  <c r="G18" i="17"/>
  <c r="L17" i="17"/>
  <c r="K17" i="17"/>
  <c r="J17" i="17"/>
  <c r="I17" i="17"/>
  <c r="H17" i="17"/>
  <c r="G17" i="17"/>
  <c r="L16" i="17"/>
  <c r="K16" i="17"/>
  <c r="J16" i="17"/>
  <c r="I16" i="17"/>
  <c r="H16" i="17"/>
  <c r="G16" i="17"/>
  <c r="L15" i="17"/>
  <c r="K15" i="17"/>
  <c r="J15" i="17"/>
  <c r="I15" i="17"/>
  <c r="H15" i="17"/>
  <c r="G15" i="17"/>
  <c r="L14" i="17"/>
  <c r="K14" i="17"/>
  <c r="J14" i="17"/>
  <c r="I14" i="17"/>
  <c r="H14" i="17"/>
  <c r="G14" i="17"/>
  <c r="L13" i="17"/>
  <c r="K13" i="17"/>
  <c r="J13" i="17"/>
  <c r="I13" i="17"/>
  <c r="H13" i="17"/>
  <c r="G13" i="17"/>
  <c r="L12" i="17"/>
  <c r="K12" i="17"/>
  <c r="J12" i="17"/>
  <c r="I12" i="17"/>
  <c r="H12" i="17"/>
  <c r="G12" i="17"/>
  <c r="L11" i="17"/>
  <c r="K11" i="17"/>
  <c r="J11" i="17"/>
  <c r="I11" i="17"/>
  <c r="H11" i="17"/>
  <c r="G11" i="17"/>
  <c r="L10" i="17"/>
  <c r="K10" i="17"/>
  <c r="J10" i="17"/>
  <c r="I10" i="17"/>
  <c r="H10" i="17"/>
  <c r="G10" i="17"/>
  <c r="L9" i="17"/>
  <c r="K9" i="17"/>
  <c r="J9" i="17"/>
  <c r="I9" i="17"/>
  <c r="H9" i="17"/>
  <c r="N5" i="17"/>
  <c r="J9" i="25"/>
  <c r="E6" i="25" l="1"/>
  <c r="B6" i="25"/>
  <c r="E10" i="12"/>
  <c r="D10" i="12"/>
  <c r="C10" i="12"/>
  <c r="B10" i="12"/>
  <c r="E9" i="12"/>
  <c r="D9" i="12"/>
  <c r="C9" i="12"/>
  <c r="B9" i="12"/>
  <c r="E8" i="12"/>
  <c r="D8" i="12"/>
  <c r="C8" i="12"/>
  <c r="B8" i="12"/>
  <c r="E7" i="12"/>
  <c r="D7" i="12"/>
  <c r="C7" i="12"/>
  <c r="B7" i="12"/>
  <c r="E6" i="12"/>
  <c r="D6" i="12"/>
  <c r="C6" i="12"/>
  <c r="B6" i="12"/>
  <c r="E5" i="12"/>
  <c r="D5" i="12"/>
  <c r="C5" i="12"/>
  <c r="B5" i="12"/>
  <c r="E10" i="11"/>
  <c r="D10" i="11"/>
  <c r="C10" i="11"/>
  <c r="B10" i="11"/>
  <c r="E9" i="11"/>
  <c r="D9" i="11"/>
  <c r="C9" i="11"/>
  <c r="B9" i="11"/>
  <c r="E8" i="11"/>
  <c r="D8" i="11"/>
  <c r="C8" i="11"/>
  <c r="B8" i="11"/>
  <c r="E7" i="11"/>
  <c r="D7" i="11"/>
  <c r="C7" i="11"/>
  <c r="B7" i="11"/>
  <c r="E6" i="11"/>
  <c r="D6" i="11"/>
  <c r="C6" i="11"/>
  <c r="B6" i="11"/>
  <c r="E5" i="11"/>
  <c r="D5" i="11"/>
  <c r="C5" i="11"/>
  <c r="B5" i="11"/>
  <c r="B7" i="10"/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5" i="22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B5" i="15"/>
  <c r="C5" i="15"/>
  <c r="D5" i="15"/>
  <c r="D11" i="15" s="1"/>
  <c r="E5" i="15"/>
  <c r="B6" i="15"/>
  <c r="C6" i="15"/>
  <c r="F6" i="15" s="1"/>
  <c r="D6" i="15"/>
  <c r="E6" i="15"/>
  <c r="B7" i="15"/>
  <c r="C7" i="15"/>
  <c r="D7" i="15"/>
  <c r="E7" i="15"/>
  <c r="B8" i="15"/>
  <c r="C8" i="15"/>
  <c r="D8" i="15"/>
  <c r="E8" i="15"/>
  <c r="F8" i="15" s="1"/>
  <c r="B9" i="15"/>
  <c r="C9" i="15"/>
  <c r="D9" i="15"/>
  <c r="E9" i="15"/>
  <c r="E11" i="15" s="1"/>
  <c r="B10" i="15"/>
  <c r="C10" i="15"/>
  <c r="D10" i="15"/>
  <c r="E10" i="15"/>
  <c r="B11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D7" i="10"/>
  <c r="Z13" i="3"/>
  <c r="Z17" i="3"/>
  <c r="V1" i="3"/>
  <c r="D7" i="13"/>
  <c r="F10" i="17" l="1"/>
  <c r="F9" i="16"/>
  <c r="E11" i="16"/>
  <c r="F11" i="12"/>
  <c r="F5" i="15"/>
  <c r="F10" i="15"/>
  <c r="C11" i="15"/>
  <c r="F10" i="16"/>
  <c r="C11" i="16"/>
  <c r="J9" i="18"/>
  <c r="F10" i="18"/>
  <c r="I9" i="18"/>
  <c r="L9" i="18"/>
  <c r="H9" i="18"/>
  <c r="K9" i="18"/>
  <c r="G9" i="18"/>
  <c r="F8" i="16"/>
  <c r="F11" i="16"/>
  <c r="F11" i="15"/>
  <c r="F9" i="15"/>
  <c r="E11" i="11"/>
  <c r="D11" i="11"/>
  <c r="C11" i="11"/>
  <c r="B11" i="11"/>
  <c r="F10" i="11"/>
  <c r="F9" i="11"/>
  <c r="F8" i="11"/>
  <c r="F7" i="11"/>
  <c r="F6" i="11"/>
  <c r="F5" i="11"/>
  <c r="F11" i="17" l="1"/>
  <c r="K10" i="18"/>
  <c r="G10" i="18"/>
  <c r="J10" i="18"/>
  <c r="F11" i="18"/>
  <c r="I10" i="18"/>
  <c r="L10" i="18"/>
  <c r="H10" i="18"/>
  <c r="F11" i="11"/>
  <c r="F12" i="17" l="1"/>
  <c r="L11" i="18"/>
  <c r="H11" i="18"/>
  <c r="K11" i="18"/>
  <c r="G11" i="18"/>
  <c r="J11" i="18"/>
  <c r="F12" i="18"/>
  <c r="I11" i="18"/>
  <c r="F13" i="17" l="1"/>
  <c r="F13" i="18"/>
  <c r="I12" i="18"/>
  <c r="L12" i="18"/>
  <c r="H12" i="18"/>
  <c r="K12" i="18"/>
  <c r="G12" i="18"/>
  <c r="J12" i="18"/>
  <c r="F14" i="17" l="1"/>
  <c r="J13" i="18"/>
  <c r="F14" i="18"/>
  <c r="I13" i="18"/>
  <c r="L13" i="18"/>
  <c r="H13" i="18"/>
  <c r="K13" i="18"/>
  <c r="G13" i="18"/>
  <c r="F15" i="17" l="1"/>
  <c r="K14" i="18"/>
  <c r="G14" i="18"/>
  <c r="J14" i="18"/>
  <c r="F15" i="18"/>
  <c r="I14" i="18"/>
  <c r="L14" i="18"/>
  <c r="H14" i="18"/>
  <c r="F16" i="17" l="1"/>
  <c r="L15" i="18"/>
  <c r="H15" i="18"/>
  <c r="K15" i="18"/>
  <c r="G15" i="18"/>
  <c r="J15" i="18"/>
  <c r="F16" i="18"/>
  <c r="I15" i="18"/>
  <c r="F17" i="17" l="1"/>
  <c r="F17" i="18"/>
  <c r="I16" i="18"/>
  <c r="L16" i="18"/>
  <c r="H16" i="18"/>
  <c r="K16" i="18"/>
  <c r="G16" i="18"/>
  <c r="J16" i="18"/>
  <c r="F18" i="17" l="1"/>
  <c r="J17" i="18"/>
  <c r="F18" i="18"/>
  <c r="I17" i="18"/>
  <c r="L17" i="18"/>
  <c r="H17" i="18"/>
  <c r="K17" i="18"/>
  <c r="G17" i="18"/>
  <c r="F19" i="17" l="1"/>
  <c r="K18" i="18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M19" i="3"/>
  <c r="Z28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<sst xmlns="http://schemas.openxmlformats.org/spreadsheetml/2006/main" count="45253" uniqueCount="353">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</sst>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9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166" fontId="0" fillId="3" borderId="1" xfId="0" applyNumberFormat="1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44" fontId="0" fillId="3" borderId="7" xfId="3" applyFont="1" applyFill="1" applyBorder="1"/>
    <xf numFmtId="44" fontId="2" fillId="8" borderId="10" xfId="3" applyFont="1" applyFill="1" applyBorder="1"/>
    <xf numFmtId="44" fontId="2" fillId="8" borderId="1" xfId="3" applyFont="1" applyFill="1" applyBorder="1"/>
    <xf numFmtId="44" fontId="2" fillId="8" borderId="13" xfId="3" applyFont="1" applyFill="1" applyBorder="1"/>
    <xf numFmtId="14" fontId="0" fillId="3" borderId="8" xfId="0" applyNumberFormat="1" applyFill="1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5" t="s">
        <v>1</v>
      </c>
    </row>
    <row r="5" spans="1:2" x14ac:dyDescent="0.2">
      <c r="A5" s="2">
        <v>2</v>
      </c>
      <c r="B5" s="116" t="s">
        <v>11</v>
      </c>
    </row>
    <row r="6" spans="1:2" x14ac:dyDescent="0.2">
      <c r="A6" s="2">
        <v>3</v>
      </c>
      <c r="B6" s="116" t="s">
        <v>301</v>
      </c>
    </row>
    <row r="7" spans="1:2" x14ac:dyDescent="0.2">
      <c r="A7" s="2">
        <v>4</v>
      </c>
      <c r="B7" s="116" t="s">
        <v>298</v>
      </c>
    </row>
    <row r="8" spans="1:2" x14ac:dyDescent="0.2">
      <c r="A8" s="2">
        <v>5</v>
      </c>
      <c r="B8" s="116" t="s">
        <v>303</v>
      </c>
    </row>
    <row r="9" spans="1:2" x14ac:dyDescent="0.2">
      <c r="A9" s="2">
        <v>6</v>
      </c>
      <c r="B9" s="116" t="s">
        <v>351</v>
      </c>
    </row>
    <row r="10" spans="1:2" x14ac:dyDescent="0.2">
      <c r="A10" s="2">
        <v>7</v>
      </c>
      <c r="B10" s="115" t="s">
        <v>2</v>
      </c>
    </row>
    <row r="11" spans="1:2" x14ac:dyDescent="0.2">
      <c r="A11" s="2">
        <v>8</v>
      </c>
      <c r="B11" s="117" t="s">
        <v>12</v>
      </c>
    </row>
    <row r="12" spans="1:2" x14ac:dyDescent="0.2">
      <c r="A12" s="2">
        <v>9</v>
      </c>
      <c r="B12" s="111" t="s">
        <v>299</v>
      </c>
    </row>
    <row r="13" spans="1:2" x14ac:dyDescent="0.2">
      <c r="A13" s="2">
        <v>10</v>
      </c>
      <c r="B13" s="112" t="s">
        <v>302</v>
      </c>
    </row>
    <row r="14" spans="1:2" x14ac:dyDescent="0.2">
      <c r="A14" s="2">
        <v>11</v>
      </c>
      <c r="B14" s="111" t="s">
        <v>352</v>
      </c>
    </row>
    <row r="15" spans="1:2" x14ac:dyDescent="0.2">
      <c r="A15" s="2">
        <v>12</v>
      </c>
      <c r="B15" s="111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15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8">
        <v>0</v>
      </c>
      <c r="L44" s="108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8">
        <v>1000</v>
      </c>
      <c r="L45" s="108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8">
        <v>2000</v>
      </c>
      <c r="L46" s="108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8">
        <v>3000</v>
      </c>
      <c r="L47" s="108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8">
        <v>4000</v>
      </c>
      <c r="L48" s="108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8">
        <v>5000</v>
      </c>
      <c r="L49" s="108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8">
        <v>6000</v>
      </c>
      <c r="L50" s="108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8">
        <v>7000</v>
      </c>
      <c r="L51" s="108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8">
        <v>8000</v>
      </c>
      <c r="L52" s="108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8">
        <v>9000</v>
      </c>
      <c r="L53" s="108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20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1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8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9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4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3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3"/>
      <c r="M9" s="114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3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4" t="s">
        <v>66</v>
      </c>
    </row>
    <row r="19" spans="1:7" x14ac:dyDescent="0.2">
      <c r="A19" s="2" t="s">
        <v>81</v>
      </c>
      <c r="B19" s="5">
        <v>5610</v>
      </c>
      <c r="E19" s="113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4" t="s">
        <v>166</v>
      </c>
    </row>
    <row r="23" spans="1:7" x14ac:dyDescent="0.2">
      <c r="E23" s="113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4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3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4" t="s">
        <v>166</v>
      </c>
    </row>
    <row r="37" spans="1:7" x14ac:dyDescent="0.2">
      <c r="E37" s="113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2"/>
      <c r="H11" s="122"/>
      <c r="I11" s="122"/>
      <c r="J11" s="122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2"/>
      <c r="H12" s="122"/>
      <c r="I12" s="122"/>
      <c r="J12" s="122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2"/>
      <c r="H13" s="122"/>
      <c r="I13" s="122"/>
      <c r="J13" s="122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2"/>
      <c r="H14" s="122"/>
      <c r="I14" s="122"/>
      <c r="J14" s="122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2"/>
      <c r="H15" s="122"/>
      <c r="I15" s="122"/>
      <c r="J15" s="122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2"/>
      <c r="H16" s="122"/>
      <c r="I16" s="122"/>
      <c r="J16" s="122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/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3" t="s">
        <v>345</v>
      </c>
      <c r="E10" s="123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M7"/>
  <sheetViews>
    <sheetView zoomScale="160" zoomScaleNormal="160" workbookViewId="0">
      <selection activeCell="B8" sqref="B8"/>
    </sheetView>
  </sheetViews>
  <sheetFormatPr baseColWidth="10" defaultColWidth="8.83203125" defaultRowHeight="15" x14ac:dyDescent="0.2"/>
  <cols>
    <col min="1" max="1" width="18.33203125" customWidth="1"/>
    <col min="2" max="2" width="18.6640625" customWidth="1"/>
    <col min="3" max="3" width="10.33203125" customWidth="1"/>
    <col min="4" max="9" width="8.83203125" customWidth="1"/>
    <col min="13" max="13" width="10.1640625" bestFit="1" customWidth="1"/>
  </cols>
  <sheetData>
    <row r="1" spans="1:13" x14ac:dyDescent="0.2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3" x14ac:dyDescent="0.2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3" x14ac:dyDescent="0.2">
      <c r="A3" s="9"/>
    </row>
    <row r="4" spans="1:13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3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6" spans="1:13" x14ac:dyDescent="0.2"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</row>
    <row r="7" spans="1:13" x14ac:dyDescent="0.2">
      <c r="A7" s="1" t="s">
        <v>217</v>
      </c>
      <c r="B7" s="77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80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zoomScaleNormal="100" workbookViewId="0">
      <selection activeCell="G9" sqref="G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>
        <f>COUNTIFS($D$15:$D$119, "=" &amp;$A5, $C$15:$C$119, "="&amp;B$4)</f>
        <v>6</v>
      </c>
      <c r="C5" s="71">
        <f t="shared" ref="C5:E10" si="0">COUNTIFS($D$15:$D$119, "=" &amp;$A5, $C$15:$C$119, "="&amp;C$4)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2">
      <c r="A6" s="62" t="s">
        <v>176</v>
      </c>
      <c r="B6" s="71">
        <f t="shared" ref="B6:E10" si="2">COUNTIFS($D$15:$D$119, "=" &amp;$A6, $C$15:$C$119, "="&amp;B$4)</f>
        <v>7</v>
      </c>
      <c r="C6" s="71">
        <f t="shared" si="0"/>
        <v>9</v>
      </c>
      <c r="D6" s="71">
        <f t="shared" si="0"/>
        <v>3</v>
      </c>
      <c r="E6" s="71">
        <f t="shared" si="0"/>
        <v>7</v>
      </c>
      <c r="F6" s="67">
        <f t="shared" si="1"/>
        <v>26</v>
      </c>
    </row>
    <row r="7" spans="1:14" x14ac:dyDescent="0.2">
      <c r="A7" s="62" t="s">
        <v>177</v>
      </c>
      <c r="B7" s="71">
        <f t="shared" si="2"/>
        <v>4</v>
      </c>
      <c r="C7" s="71">
        <f t="shared" si="0"/>
        <v>2</v>
      </c>
      <c r="D7" s="71">
        <f t="shared" si="0"/>
        <v>2</v>
      </c>
      <c r="E7" s="71">
        <f t="shared" si="0"/>
        <v>1</v>
      </c>
      <c r="F7" s="67">
        <f t="shared" si="1"/>
        <v>9</v>
      </c>
    </row>
    <row r="8" spans="1:14" x14ac:dyDescent="0.2">
      <c r="A8" s="62" t="s">
        <v>23</v>
      </c>
      <c r="B8" s="71">
        <f t="shared" si="2"/>
        <v>3</v>
      </c>
      <c r="C8" s="71">
        <f t="shared" si="0"/>
        <v>3</v>
      </c>
      <c r="D8" s="71">
        <f t="shared" si="0"/>
        <v>5</v>
      </c>
      <c r="E8" s="71">
        <f t="shared" si="0"/>
        <v>5</v>
      </c>
      <c r="F8" s="67">
        <f t="shared" si="1"/>
        <v>16</v>
      </c>
    </row>
    <row r="9" spans="1:14" x14ac:dyDescent="0.2">
      <c r="A9" s="62" t="s">
        <v>112</v>
      </c>
      <c r="B9" s="71">
        <f t="shared" si="2"/>
        <v>5</v>
      </c>
      <c r="C9" s="71">
        <f t="shared" si="0"/>
        <v>6</v>
      </c>
      <c r="D9" s="71">
        <f t="shared" si="0"/>
        <v>5</v>
      </c>
      <c r="E9" s="71">
        <f t="shared" si="0"/>
        <v>2</v>
      </c>
      <c r="F9" s="67">
        <f t="shared" si="1"/>
        <v>18</v>
      </c>
    </row>
    <row r="10" spans="1:14" x14ac:dyDescent="0.2">
      <c r="A10" s="62" t="s">
        <v>178</v>
      </c>
      <c r="B10" s="71">
        <f t="shared" si="2"/>
        <v>1</v>
      </c>
      <c r="C10" s="71">
        <f t="shared" si="0"/>
        <v>5</v>
      </c>
      <c r="D10" s="71">
        <f t="shared" si="0"/>
        <v>3</v>
      </c>
      <c r="E10" s="71">
        <f t="shared" si="0"/>
        <v>5</v>
      </c>
      <c r="F10" s="67">
        <f t="shared" si="1"/>
        <v>14</v>
      </c>
    </row>
    <row r="11" spans="1:14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2" max="5" width="11.1640625" bestFit="1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124">
        <f>SUMIFS($G$15:$G$119, $D$15:$D$119, $A5, $C$15:$C$119, B$4)</f>
        <v>3610</v>
      </c>
      <c r="C5" s="124">
        <f t="shared" ref="C5:E10" si="0">SUMIFS($G$15:$G$119, $D$15:$D$119, $A5, $C$15:$C$119, C$4)</f>
        <v>5403</v>
      </c>
      <c r="D5" s="124">
        <f t="shared" si="0"/>
        <v>2122</v>
      </c>
      <c r="E5" s="124">
        <f t="shared" si="0"/>
        <v>7614</v>
      </c>
      <c r="F5" s="125">
        <f t="shared" ref="F5:F11" si="1">SUM(B5:E5)</f>
        <v>18749</v>
      </c>
    </row>
    <row r="6" spans="1:13" x14ac:dyDescent="0.2">
      <c r="A6" s="62" t="s">
        <v>176</v>
      </c>
      <c r="B6" s="124">
        <f t="shared" ref="B6:E10" si="2">SUMIFS($G$15:$G$119, $D$15:$D$119, $A6, $C$15:$C$119, B$4)</f>
        <v>4454</v>
      </c>
      <c r="C6" s="124">
        <f t="shared" si="0"/>
        <v>7626</v>
      </c>
      <c r="D6" s="124">
        <f t="shared" si="0"/>
        <v>2479</v>
      </c>
      <c r="E6" s="124">
        <f t="shared" si="0"/>
        <v>3925</v>
      </c>
      <c r="F6" s="126">
        <f t="shared" si="1"/>
        <v>18484</v>
      </c>
    </row>
    <row r="7" spans="1:13" x14ac:dyDescent="0.2">
      <c r="A7" s="62" t="s">
        <v>177</v>
      </c>
      <c r="B7" s="124">
        <f t="shared" si="2"/>
        <v>2273</v>
      </c>
      <c r="C7" s="124">
        <f t="shared" si="0"/>
        <v>1260</v>
      </c>
      <c r="D7" s="124">
        <f t="shared" si="0"/>
        <v>903</v>
      </c>
      <c r="E7" s="124">
        <f t="shared" si="0"/>
        <v>672</v>
      </c>
      <c r="F7" s="126">
        <f t="shared" si="1"/>
        <v>5108</v>
      </c>
    </row>
    <row r="8" spans="1:13" x14ac:dyDescent="0.2">
      <c r="A8" s="62" t="s">
        <v>23</v>
      </c>
      <c r="B8" s="124">
        <f t="shared" si="2"/>
        <v>3583</v>
      </c>
      <c r="C8" s="124">
        <f t="shared" si="0"/>
        <v>2161</v>
      </c>
      <c r="D8" s="124">
        <f t="shared" si="0"/>
        <v>5235</v>
      </c>
      <c r="E8" s="124">
        <f t="shared" si="0"/>
        <v>3560</v>
      </c>
      <c r="F8" s="126">
        <f t="shared" si="1"/>
        <v>14539</v>
      </c>
    </row>
    <row r="9" spans="1:13" x14ac:dyDescent="0.2">
      <c r="A9" s="62" t="s">
        <v>112</v>
      </c>
      <c r="B9" s="124">
        <f t="shared" si="2"/>
        <v>2294</v>
      </c>
      <c r="C9" s="124">
        <f t="shared" si="0"/>
        <v>6130</v>
      </c>
      <c r="D9" s="124">
        <f t="shared" si="0"/>
        <v>3906</v>
      </c>
      <c r="E9" s="124">
        <f t="shared" si="0"/>
        <v>1197</v>
      </c>
      <c r="F9" s="126">
        <f t="shared" si="1"/>
        <v>13527</v>
      </c>
    </row>
    <row r="10" spans="1:13" x14ac:dyDescent="0.2">
      <c r="A10" s="62" t="s">
        <v>178</v>
      </c>
      <c r="B10" s="124">
        <f t="shared" si="2"/>
        <v>440</v>
      </c>
      <c r="C10" s="124">
        <f t="shared" si="0"/>
        <v>4575</v>
      </c>
      <c r="D10" s="124">
        <f t="shared" si="0"/>
        <v>1697</v>
      </c>
      <c r="E10" s="124">
        <f t="shared" si="0"/>
        <v>4844</v>
      </c>
      <c r="F10" s="126">
        <f t="shared" si="1"/>
        <v>11556</v>
      </c>
    </row>
    <row r="11" spans="1:13" x14ac:dyDescent="0.2">
      <c r="A11" s="62" t="s">
        <v>155</v>
      </c>
      <c r="B11" s="127">
        <f>SUM(B5:B10)</f>
        <v>16654</v>
      </c>
      <c r="C11" s="126">
        <f>SUM(C5:C10)</f>
        <v>27155</v>
      </c>
      <c r="D11" s="126">
        <f>SUM(D5:D10)</f>
        <v>16342</v>
      </c>
      <c r="E11" s="126">
        <f>SUM(E5:E10)</f>
        <v>21812</v>
      </c>
      <c r="F11" s="126">
        <f t="shared" si="1"/>
        <v>81963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topLeftCell="A2" zoomScale="115" zoomScaleNormal="115" workbookViewId="0">
      <selection activeCell="B5" sqref="B5:F11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1">
        <v>3610</v>
      </c>
      <c r="M8" s="81">
        <v>5403</v>
      </c>
      <c r="N8" s="81">
        <v>2122</v>
      </c>
      <c r="O8" s="81">
        <v>7614</v>
      </c>
      <c r="P8" s="81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1">
        <v>4454</v>
      </c>
      <c r="M9" s="81">
        <v>7626</v>
      </c>
      <c r="N9" s="81">
        <v>2479</v>
      </c>
      <c r="O9" s="81">
        <v>3925</v>
      </c>
      <c r="P9" s="81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1">
        <v>2273</v>
      </c>
      <c r="M10" s="81">
        <v>1260</v>
      </c>
      <c r="N10" s="81">
        <v>903</v>
      </c>
      <c r="O10" s="81">
        <v>672</v>
      </c>
      <c r="P10" s="81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1">
        <v>3583</v>
      </c>
      <c r="M11" s="81">
        <v>2161</v>
      </c>
      <c r="N11" s="81">
        <v>5235</v>
      </c>
      <c r="O11" s="81">
        <v>3560</v>
      </c>
      <c r="P11" s="81">
        <v>14539</v>
      </c>
    </row>
    <row r="12" spans="1:16" x14ac:dyDescent="0.2">
      <c r="K12" t="s">
        <v>112</v>
      </c>
      <c r="L12" s="81">
        <v>2294</v>
      </c>
      <c r="M12" s="81">
        <v>6130</v>
      </c>
      <c r="N12" s="81">
        <v>3906</v>
      </c>
      <c r="O12" s="81">
        <v>1197</v>
      </c>
      <c r="P12" s="81">
        <v>13527</v>
      </c>
    </row>
    <row r="13" spans="1:16" x14ac:dyDescent="0.2">
      <c r="K13" t="s">
        <v>178</v>
      </c>
      <c r="L13" s="81">
        <v>440</v>
      </c>
      <c r="M13" s="81">
        <v>4575</v>
      </c>
      <c r="N13" s="81">
        <v>1697</v>
      </c>
      <c r="O13" s="81">
        <v>4844</v>
      </c>
      <c r="P13" s="81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1">
        <v>16654</v>
      </c>
      <c r="M14" s="81">
        <v>27155</v>
      </c>
      <c r="N14" s="81">
        <v>16342</v>
      </c>
      <c r="O14" s="81">
        <v>21812</v>
      </c>
      <c r="P14" s="81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30" zoomScaleNormal="130" workbookViewId="0">
      <selection activeCell="L5" sqref="L5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9">
        <f>SUMPRODUCT(A9:A14,B9:B14)</f>
        <v>3428</v>
      </c>
      <c r="D6" s="58" t="s">
        <v>285</v>
      </c>
      <c r="E6" s="109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10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9">
        <f>SUMPRODUCT(A9:A14,B9:B14)</f>
        <v>3428</v>
      </c>
      <c r="D6" s="58" t="s">
        <v>285</v>
      </c>
      <c r="E6" s="109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10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N684"/>
  <sheetViews>
    <sheetView zoomScale="85" zoomScaleNormal="85" workbookViewId="0">
      <selection activeCell="G11" sqref="G11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4" x14ac:dyDescent="0.2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4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4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4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  <c r="N5">
        <f>MONTH(A4)</f>
        <v>4</v>
      </c>
    </row>
    <row r="6" spans="1:14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4" x14ac:dyDescent="0.2">
      <c r="A7" s="60">
        <v>40343</v>
      </c>
      <c r="B7" t="s">
        <v>112</v>
      </c>
      <c r="C7" t="s">
        <v>225</v>
      </c>
      <c r="D7">
        <v>19</v>
      </c>
    </row>
    <row r="8" spans="1:14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4" x14ac:dyDescent="0.2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>
        <f>SUMIFS($D$4:$D$684,$B$4:$B$684,G$8,$A$4:$A$684,"&gt;="&amp;$F9, $A$4:$A$684,"&lt;="&amp;EOMONTH($F9, 0))</f>
        <v>165</v>
      </c>
      <c r="H9" s="4">
        <f t="shared" ref="H9:L19" si="0">SUMIFS($D$4:$D$684,$B$4:$B$684,H$8,$A$4:$A$684,"&gt;="&amp;$F9, $A$4:$A$684,"&lt;="&amp;EOMONTH($F9, 0))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4" x14ac:dyDescent="0.2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>
        <f t="shared" ref="G10:L19" si="1">SUMIFS($D$4:$D$684,$B$4:$B$684,G$8,$A$4:$A$684,"&gt;="&amp;$F10, $A$4:$A$684,"&lt;="&amp;EOMONTH($F10, 0))</f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4" x14ac:dyDescent="0.2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2">EDATE(F10,1)</f>
        <v>40391</v>
      </c>
      <c r="G11" s="4">
        <f t="shared" si="1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4" x14ac:dyDescent="0.2">
      <c r="A12" s="60">
        <v>40993</v>
      </c>
      <c r="B12" t="s">
        <v>164</v>
      </c>
      <c r="C12" t="s">
        <v>237</v>
      </c>
      <c r="D12">
        <v>5</v>
      </c>
      <c r="F12" s="86">
        <f t="shared" si="2"/>
        <v>40422</v>
      </c>
      <c r="G12" s="4">
        <f t="shared" si="1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  <c r="N12" s="128">
        <f>EOMONTH(G6,2)</f>
        <v>40421</v>
      </c>
    </row>
    <row r="13" spans="1:14" x14ac:dyDescent="0.2">
      <c r="A13" s="60">
        <v>40482</v>
      </c>
      <c r="B13" t="s">
        <v>164</v>
      </c>
      <c r="C13" t="s">
        <v>236</v>
      </c>
      <c r="D13">
        <v>5</v>
      </c>
      <c r="F13" s="86">
        <f t="shared" si="2"/>
        <v>40452</v>
      </c>
      <c r="G13" s="4">
        <f t="shared" si="1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4" x14ac:dyDescent="0.2">
      <c r="A14" s="60">
        <v>40577</v>
      </c>
      <c r="B14" t="s">
        <v>234</v>
      </c>
      <c r="C14" t="s">
        <v>227</v>
      </c>
      <c r="D14">
        <v>5</v>
      </c>
      <c r="F14" s="86">
        <f t="shared" si="2"/>
        <v>40483</v>
      </c>
      <c r="G14" s="4">
        <f t="shared" si="1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4" x14ac:dyDescent="0.2">
      <c r="A15" s="60">
        <v>40717</v>
      </c>
      <c r="B15" t="s">
        <v>235</v>
      </c>
      <c r="C15" t="s">
        <v>225</v>
      </c>
      <c r="D15">
        <v>17</v>
      </c>
      <c r="F15" s="86">
        <f t="shared" si="2"/>
        <v>40513</v>
      </c>
      <c r="G15" s="4">
        <f t="shared" si="1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4" x14ac:dyDescent="0.2">
      <c r="A16" s="60">
        <v>40734</v>
      </c>
      <c r="B16" t="s">
        <v>234</v>
      </c>
      <c r="C16" t="s">
        <v>237</v>
      </c>
      <c r="D16">
        <v>3</v>
      </c>
      <c r="F16" s="86">
        <f t="shared" si="2"/>
        <v>40544</v>
      </c>
      <c r="G16" s="4">
        <f t="shared" si="1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3" x14ac:dyDescent="0.2">
      <c r="A17" s="60">
        <v>40796</v>
      </c>
      <c r="B17" t="s">
        <v>234</v>
      </c>
      <c r="C17" t="s">
        <v>238</v>
      </c>
      <c r="D17">
        <v>17</v>
      </c>
      <c r="F17" s="86">
        <f t="shared" si="2"/>
        <v>40575</v>
      </c>
      <c r="G17" s="4">
        <f t="shared" si="1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3" x14ac:dyDescent="0.2">
      <c r="A18" s="60">
        <v>40420</v>
      </c>
      <c r="B18" t="s">
        <v>231</v>
      </c>
      <c r="C18" t="s">
        <v>227</v>
      </c>
      <c r="D18">
        <v>4</v>
      </c>
      <c r="F18" s="86">
        <f t="shared" si="2"/>
        <v>40603</v>
      </c>
      <c r="G18" s="4">
        <f t="shared" si="1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3" x14ac:dyDescent="0.2">
      <c r="A19" s="60">
        <v>40429</v>
      </c>
      <c r="B19" t="s">
        <v>231</v>
      </c>
      <c r="C19" t="s">
        <v>225</v>
      </c>
      <c r="D19">
        <v>22</v>
      </c>
      <c r="F19" s="86">
        <f t="shared" si="2"/>
        <v>40634</v>
      </c>
      <c r="G19" s="4">
        <f t="shared" si="1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3" x14ac:dyDescent="0.2">
      <c r="A20" s="60">
        <v>40865</v>
      </c>
      <c r="B20" t="s">
        <v>224</v>
      </c>
      <c r="C20" t="s">
        <v>237</v>
      </c>
      <c r="D20">
        <v>6</v>
      </c>
    </row>
    <row r="21" spans="1:13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  <c r="M21" s="60"/>
    </row>
    <row r="22" spans="1:13" x14ac:dyDescent="0.2">
      <c r="A22" s="60">
        <v>40358</v>
      </c>
      <c r="B22" t="s">
        <v>235</v>
      </c>
      <c r="C22" t="s">
        <v>238</v>
      </c>
      <c r="D22">
        <v>22</v>
      </c>
    </row>
    <row r="23" spans="1:13" x14ac:dyDescent="0.2">
      <c r="A23" s="60">
        <v>40702</v>
      </c>
      <c r="B23" t="s">
        <v>234</v>
      </c>
      <c r="C23" t="s">
        <v>238</v>
      </c>
      <c r="D23">
        <v>22</v>
      </c>
    </row>
    <row r="24" spans="1:13" x14ac:dyDescent="0.2">
      <c r="A24" s="60">
        <v>40675</v>
      </c>
      <c r="B24" t="s">
        <v>164</v>
      </c>
      <c r="C24" t="s">
        <v>236</v>
      </c>
      <c r="D24">
        <v>14</v>
      </c>
    </row>
    <row r="25" spans="1:13" x14ac:dyDescent="0.2">
      <c r="A25" s="60">
        <v>40395</v>
      </c>
      <c r="B25" t="s">
        <v>164</v>
      </c>
      <c r="C25" t="s">
        <v>225</v>
      </c>
      <c r="D25">
        <v>25</v>
      </c>
    </row>
    <row r="26" spans="1:13" x14ac:dyDescent="0.2">
      <c r="A26" s="60">
        <v>40438</v>
      </c>
      <c r="B26" t="s">
        <v>164</v>
      </c>
      <c r="C26" t="s">
        <v>238</v>
      </c>
      <c r="D26">
        <v>10</v>
      </c>
    </row>
    <row r="27" spans="1:13" x14ac:dyDescent="0.2">
      <c r="A27" s="60">
        <v>40687</v>
      </c>
      <c r="B27" t="s">
        <v>224</v>
      </c>
      <c r="C27" t="s">
        <v>225</v>
      </c>
      <c r="D27">
        <v>11</v>
      </c>
    </row>
    <row r="28" spans="1:13" x14ac:dyDescent="0.2">
      <c r="A28" s="60">
        <v>40708</v>
      </c>
      <c r="B28" t="s">
        <v>235</v>
      </c>
      <c r="C28" t="s">
        <v>225</v>
      </c>
      <c r="D28">
        <v>25</v>
      </c>
    </row>
    <row r="29" spans="1:13" x14ac:dyDescent="0.2">
      <c r="A29" s="60">
        <v>40645</v>
      </c>
      <c r="B29" t="s">
        <v>231</v>
      </c>
      <c r="C29" t="s">
        <v>225</v>
      </c>
      <c r="D29">
        <v>25</v>
      </c>
    </row>
    <row r="30" spans="1:13" x14ac:dyDescent="0.2">
      <c r="A30" s="60">
        <v>40564</v>
      </c>
      <c r="B30" t="s">
        <v>234</v>
      </c>
      <c r="C30" t="s">
        <v>227</v>
      </c>
      <c r="D30">
        <v>16</v>
      </c>
    </row>
    <row r="31" spans="1:13" x14ac:dyDescent="0.2">
      <c r="A31" s="60">
        <v>40541</v>
      </c>
      <c r="B31" t="s">
        <v>231</v>
      </c>
      <c r="C31" t="s">
        <v>238</v>
      </c>
      <c r="D31">
        <v>7</v>
      </c>
    </row>
    <row r="32" spans="1:13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>
        <f t="shared" ref="G9:L19" si="0">SUMIFS($D$4:$D$684,$A$4:$A$684,"&gt;="&amp;$F9,$A$4:$A$684,"&lt;="&amp;EOMONTH($F9,0),$B$4:$B$684,G$8)</f>
        <v>165</v>
      </c>
      <c r="H9" s="4">
        <f t="shared" si="0"/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6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6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6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6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6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6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6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6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Normal="100" workbookViewId="0">
      <selection activeCell="G12" sqref="G12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str">
        <f>IF(AND($B4&gt;=$G$5, $C4 &gt;=$H$5, $D4 &gt;=$I$5), "YES", "NO")</f>
        <v>YES</v>
      </c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 t="str">
        <f t="shared" ref="E5:E23" si="0">IF(AND($B5&gt;=$G$5, $C5 &gt;=$H$5, $D5 &gt;=$I$5), "YES", "NO")</f>
        <v>NO</v>
      </c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 t="str">
        <f t="shared" si="0"/>
        <v>NO</v>
      </c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str">
        <f t="shared" si="0"/>
        <v>NO</v>
      </c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 t="str">
        <f t="shared" si="0"/>
        <v>YES</v>
      </c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 t="str">
        <f t="shared" si="0"/>
        <v>NO</v>
      </c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str">
        <f t="shared" si="0"/>
        <v>NO</v>
      </c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str">
        <f t="shared" si="0"/>
        <v>NO</v>
      </c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str">
        <f t="shared" si="0"/>
        <v>NO</v>
      </c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str">
        <f t="shared" si="0"/>
        <v>NO</v>
      </c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str">
        <f t="shared" si="0"/>
        <v>NO</v>
      </c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str">
        <f t="shared" si="0"/>
        <v>YES</v>
      </c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str">
        <f t="shared" si="0"/>
        <v>NO</v>
      </c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str">
        <f t="shared" si="0"/>
        <v>NO</v>
      </c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str">
        <f t="shared" si="0"/>
        <v>NO</v>
      </c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str">
        <f t="shared" si="0"/>
        <v>NO</v>
      </c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str">
        <f t="shared" si="0"/>
        <v>NO</v>
      </c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str">
        <f t="shared" si="0"/>
        <v>YES</v>
      </c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str">
        <f t="shared" si="0"/>
        <v>NO</v>
      </c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str">
        <f t="shared" si="0"/>
        <v>NO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topLeftCell="A2" zoomScaleNormal="100" workbookViewId="0">
      <selection activeCell="K4" sqref="K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topLeftCell="A2" zoomScaleNormal="100" workbookViewId="0">
      <selection activeCell="J6" sqref="J6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9" x14ac:dyDescent="0.2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9" x14ac:dyDescent="0.2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>
        <f>IF($C5 &gt; 0, $I4-$E5+$H5, "")</f>
        <v>7003.88</v>
      </c>
    </row>
    <row r="6" spans="2:9" x14ac:dyDescent="0.2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 t="shared" ref="I6:I28" si="0">IF($C6 &gt; 0, $I5-$E6+$H6, "")</f>
        <v>6557.88</v>
      </c>
    </row>
    <row r="7" spans="2:9" x14ac:dyDescent="0.2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si="0"/>
        <v>6522.88</v>
      </c>
    </row>
    <row r="8" spans="2:9" x14ac:dyDescent="0.2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9" x14ac:dyDescent="0.2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9" x14ac:dyDescent="0.2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9" x14ac:dyDescent="0.2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9" x14ac:dyDescent="0.2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9" x14ac:dyDescent="0.2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9" x14ac:dyDescent="0.2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9" x14ac:dyDescent="0.2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9" x14ac:dyDescent="0.2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2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2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2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2">
      <c r="B20" s="98"/>
      <c r="C20" s="99"/>
      <c r="D20" s="100"/>
      <c r="E20" s="101"/>
      <c r="F20" s="100"/>
      <c r="G20" s="99"/>
      <c r="H20" s="102"/>
      <c r="I20" s="103" t="str">
        <f t="shared" si="0"/>
        <v/>
      </c>
    </row>
    <row r="21" spans="2:9" x14ac:dyDescent="0.2">
      <c r="B21" s="98"/>
      <c r="C21" s="99"/>
      <c r="D21" s="100"/>
      <c r="E21" s="101"/>
      <c r="F21" s="100"/>
      <c r="G21" s="99"/>
      <c r="H21" s="102"/>
      <c r="I21" s="103" t="str">
        <f t="shared" si="0"/>
        <v/>
      </c>
    </row>
    <row r="22" spans="2:9" x14ac:dyDescent="0.2">
      <c r="B22" s="98"/>
      <c r="C22" s="99"/>
      <c r="D22" s="100"/>
      <c r="E22" s="101"/>
      <c r="F22" s="100"/>
      <c r="G22" s="99"/>
      <c r="H22" s="102"/>
      <c r="I22" s="103" t="str">
        <f t="shared" si="0"/>
        <v/>
      </c>
    </row>
    <row r="23" spans="2:9" x14ac:dyDescent="0.2">
      <c r="B23" s="98"/>
      <c r="C23" s="99"/>
      <c r="D23" s="100"/>
      <c r="E23" s="101"/>
      <c r="F23" s="100"/>
      <c r="G23" s="99"/>
      <c r="H23" s="102"/>
      <c r="I23" s="103" t="str">
        <f t="shared" si="0"/>
        <v/>
      </c>
    </row>
    <row r="24" spans="2:9" x14ac:dyDescent="0.2">
      <c r="B24" s="98"/>
      <c r="C24" s="99"/>
      <c r="D24" s="100"/>
      <c r="E24" s="101"/>
      <c r="F24" s="100"/>
      <c r="G24" s="99"/>
      <c r="H24" s="102"/>
      <c r="I24" s="103" t="str">
        <f t="shared" si="0"/>
        <v/>
      </c>
    </row>
    <row r="25" spans="2:9" x14ac:dyDescent="0.2">
      <c r="B25" s="98"/>
      <c r="C25" s="99"/>
      <c r="D25" s="100"/>
      <c r="E25" s="101"/>
      <c r="F25" s="100"/>
      <c r="G25" s="99"/>
      <c r="H25" s="102"/>
      <c r="I25" s="103" t="str">
        <f t="shared" si="0"/>
        <v/>
      </c>
    </row>
    <row r="26" spans="2:9" x14ac:dyDescent="0.2">
      <c r="B26" s="98"/>
      <c r="C26" s="99"/>
      <c r="D26" s="100"/>
      <c r="E26" s="101"/>
      <c r="F26" s="100"/>
      <c r="G26" s="99"/>
      <c r="H26" s="102"/>
      <c r="I26" s="103" t="str">
        <f t="shared" si="0"/>
        <v/>
      </c>
    </row>
    <row r="27" spans="2:9" x14ac:dyDescent="0.2">
      <c r="B27" s="98"/>
      <c r="C27" s="99"/>
      <c r="D27" s="100"/>
      <c r="E27" s="101"/>
      <c r="F27" s="100"/>
      <c r="G27" s="99"/>
      <c r="H27" s="102"/>
      <c r="I27" s="103" t="str">
        <f t="shared" si="0"/>
        <v/>
      </c>
    </row>
    <row r="28" spans="2:9" x14ac:dyDescent="0.2">
      <c r="B28" s="98"/>
      <c r="C28" s="99"/>
      <c r="D28" s="100"/>
      <c r="E28" s="101"/>
      <c r="F28" s="100"/>
      <c r="G28" s="99"/>
      <c r="H28" s="102"/>
      <c r="I28" s="103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topLeftCell="A9"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11" x14ac:dyDescent="0.2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11" x14ac:dyDescent="0.2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>
        <f>IF(C5="","",I4-E5+H5)</f>
        <v>7003.88</v>
      </c>
      <c r="K5" t="s">
        <v>279</v>
      </c>
    </row>
    <row r="6" spans="2:11" x14ac:dyDescent="0.2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 t="shared" ref="I6:I28" si="0">IF(C6="","",I5-E6+H6)</f>
        <v>6557.88</v>
      </c>
    </row>
    <row r="7" spans="2:11" x14ac:dyDescent="0.2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si="0"/>
        <v>6522.88</v>
      </c>
    </row>
    <row r="8" spans="2:11" x14ac:dyDescent="0.2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11" x14ac:dyDescent="0.2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11" x14ac:dyDescent="0.2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11" x14ac:dyDescent="0.2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11" x14ac:dyDescent="0.2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11" x14ac:dyDescent="0.2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11" x14ac:dyDescent="0.2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11" x14ac:dyDescent="0.2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11" x14ac:dyDescent="0.2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2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2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2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2">
      <c r="B20" s="98"/>
      <c r="C20" s="99"/>
      <c r="D20" s="100"/>
      <c r="E20" s="101"/>
      <c r="F20" s="100"/>
      <c r="G20" s="99"/>
      <c r="H20" s="102"/>
      <c r="I20" s="103" t="str">
        <f t="shared" si="0"/>
        <v/>
      </c>
    </row>
    <row r="21" spans="2:9" x14ac:dyDescent="0.2">
      <c r="B21" s="98"/>
      <c r="C21" s="99"/>
      <c r="D21" s="100"/>
      <c r="E21" s="101"/>
      <c r="F21" s="100"/>
      <c r="G21" s="99"/>
      <c r="H21" s="102"/>
      <c r="I21" s="103" t="str">
        <f t="shared" si="0"/>
        <v/>
      </c>
    </row>
    <row r="22" spans="2:9" x14ac:dyDescent="0.2">
      <c r="B22" s="98"/>
      <c r="C22" s="99"/>
      <c r="D22" s="100"/>
      <c r="E22" s="101"/>
      <c r="F22" s="100"/>
      <c r="G22" s="99"/>
      <c r="H22" s="102"/>
      <c r="I22" s="103" t="str">
        <f t="shared" si="0"/>
        <v/>
      </c>
    </row>
    <row r="23" spans="2:9" x14ac:dyDescent="0.2">
      <c r="B23" s="98"/>
      <c r="C23" s="99"/>
      <c r="D23" s="100"/>
      <c r="E23" s="101"/>
      <c r="F23" s="100"/>
      <c r="G23" s="99"/>
      <c r="H23" s="102"/>
      <c r="I23" s="103" t="str">
        <f t="shared" si="0"/>
        <v/>
      </c>
    </row>
    <row r="24" spans="2:9" x14ac:dyDescent="0.2">
      <c r="B24" s="98"/>
      <c r="C24" s="99"/>
      <c r="D24" s="100"/>
      <c r="E24" s="101"/>
      <c r="F24" s="100"/>
      <c r="G24" s="99"/>
      <c r="H24" s="102"/>
      <c r="I24" s="103" t="str">
        <f t="shared" si="0"/>
        <v/>
      </c>
    </row>
    <row r="25" spans="2:9" x14ac:dyDescent="0.2">
      <c r="B25" s="98"/>
      <c r="C25" s="99"/>
      <c r="D25" s="100"/>
      <c r="E25" s="101"/>
      <c r="F25" s="100"/>
      <c r="G25" s="99"/>
      <c r="H25" s="102"/>
      <c r="I25" s="103" t="str">
        <f t="shared" si="0"/>
        <v/>
      </c>
    </row>
    <row r="26" spans="2:9" x14ac:dyDescent="0.2">
      <c r="B26" s="98"/>
      <c r="C26" s="99"/>
      <c r="D26" s="100"/>
      <c r="E26" s="101"/>
      <c r="F26" s="100"/>
      <c r="G26" s="99"/>
      <c r="H26" s="102"/>
      <c r="I26" s="103" t="str">
        <f t="shared" si="0"/>
        <v/>
      </c>
    </row>
    <row r="27" spans="2:9" x14ac:dyDescent="0.2">
      <c r="B27" s="98"/>
      <c r="C27" s="99"/>
      <c r="D27" s="100"/>
      <c r="E27" s="101"/>
      <c r="F27" s="100"/>
      <c r="G27" s="99"/>
      <c r="H27" s="102"/>
      <c r="I27" s="103" t="str">
        <f t="shared" si="0"/>
        <v/>
      </c>
    </row>
    <row r="28" spans="2:9" x14ac:dyDescent="0.2">
      <c r="B28" s="98"/>
      <c r="C28" s="99"/>
      <c r="D28" s="100"/>
      <c r="E28" s="101"/>
      <c r="F28" s="100"/>
      <c r="G28" s="99"/>
      <c r="H28" s="102"/>
      <c r="I28" s="103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tabSelected="1" topLeftCell="A5" zoomScale="115" zoomScaleNormal="115" workbookViewId="0">
      <selection activeCell="I17" sqref="I17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>
        <f>SUMPRODUCT(SUMIF($B$7:$B$2005, G7:G8, $E$7:$E$2005))</f>
        <v>5020469.0599999959</v>
      </c>
      <c r="H10" s="51">
        <f>SUMPRODUCT(SUMIF($B$7:$B$2005, H7:H8, $E$7:$E$2005))</f>
        <v>5064067.2899999991</v>
      </c>
      <c r="J10" s="51"/>
      <c r="K10" s="51"/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/>
      <c r="H16" s="51"/>
      <c r="J16" s="51"/>
      <c r="K16" s="51"/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topLeftCell="A3" zoomScale="115" zoomScaleNormal="115" workbookViewId="0">
      <selection activeCell="J16" sqref="J16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Christian Goldoni</cp:lastModifiedBy>
  <dcterms:created xsi:type="dcterms:W3CDTF">2016-05-03T16:41:53Z</dcterms:created>
  <dcterms:modified xsi:type="dcterms:W3CDTF">2019-10-03T19:16:39Z</dcterms:modified>
</cp:coreProperties>
</file>