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A42F7EE-0535-45BC-8EB0-3766A8ABB1E8}" xr6:coauthVersionLast="28" xr6:coauthVersionMax="28" xr10:uidLastSave="{00000000-0000-0000-0000-000000000000}"/>
  <bookViews>
    <workbookView xWindow="0" yWindow="0" windowWidth="22260" windowHeight="12648" activeTab="2" xr2:uid="{00000000-000D-0000-FFFF-FFFF00000000}"/>
  </bookViews>
  <sheets>
    <sheet name="5.1a" sheetId="1" r:id="rId1"/>
    <sheet name="5.1d" sheetId="2" r:id="rId2"/>
    <sheet name="5.2a" sheetId="3" r:id="rId3"/>
  </sheets>
  <externalReferences>
    <externalReference r:id="rId4"/>
  </externalReferences>
  <definedNames>
    <definedName name="A2_">'5.2a'!$B$10</definedName>
    <definedName name="B1_">'5.2a'!$B$9</definedName>
    <definedName name="C_">'5.2a'!$B$2</definedName>
    <definedName name="cell_number" localSheetId="1">'5.1d'!$B$10</definedName>
    <definedName name="cell_number" localSheetId="2">'5.2a'!$B$8</definedName>
    <definedName name="cell_number">'5.1a'!$B$8</definedName>
    <definedName name="delt">[1]Sheet1!$B$6</definedName>
    <definedName name="delx" localSheetId="1">'5.1d'!$B$4</definedName>
    <definedName name="delx" localSheetId="2">'5.2a'!$B$7</definedName>
    <definedName name="delx">'5.1a'!$B$3</definedName>
    <definedName name="h1_" localSheetId="1">'5.1d'!$B$8</definedName>
    <definedName name="h1_">'5.1a'!$B$6</definedName>
    <definedName name="h1_star">'5.2a'!$B$4</definedName>
    <definedName name="h2_" localSheetId="1">'5.1d'!$B$9</definedName>
    <definedName name="h2_">'5.1a'!$B$7</definedName>
    <definedName name="h2_star">'5.2a'!$B$5</definedName>
    <definedName name="L" localSheetId="1">'5.1d'!$B$7</definedName>
    <definedName name="L" localSheetId="2">'5.2a'!$B$6</definedName>
    <definedName name="L">'5.1a'!$B$5</definedName>
    <definedName name="lambda">'5.2a'!$B$3</definedName>
    <definedName name="N">'5.1a'!$B$2</definedName>
    <definedName name="N1_">'5.1d'!$B$2</definedName>
    <definedName name="N2_">'5.1d'!$B$3</definedName>
    <definedName name="Q">'5.1a'!$B$4</definedName>
    <definedName name="Q1_">'5.1d'!$B$5</definedName>
    <definedName name="Q2_">'5.1d'!$B$6</definedName>
    <definedName name="S">[1]Sheet1!$B$5</definedName>
    <definedName name="T" localSheetId="1">'5.1d'!$B$1</definedName>
    <definedName name="T" localSheetId="2">'5.2a'!$B$1</definedName>
    <definedName name="T">'5.1a'!$B$1</definedName>
  </definedNames>
  <calcPr calcId="171027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V23" i="3"/>
  <c r="V22" i="3"/>
  <c r="W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X22" i="3"/>
  <c r="B10" i="3"/>
  <c r="B9" i="3"/>
  <c r="B15" i="3"/>
  <c r="B3" i="3"/>
  <c r="B21" i="3" s="1"/>
  <c r="AP15" i="3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P21" i="3" s="1"/>
  <c r="B8" i="3"/>
  <c r="B6" i="2"/>
  <c r="B5" i="2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B10" i="2"/>
  <c r="B4" i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B8" i="1"/>
  <c r="Q22" i="3" l="1"/>
  <c r="AD21" i="3"/>
  <c r="P22" i="3"/>
  <c r="H22" i="3"/>
  <c r="AK21" i="3"/>
  <c r="AC21" i="3"/>
  <c r="V2" i="3"/>
  <c r="O22" i="3"/>
  <c r="G22" i="3"/>
  <c r="V21" i="3"/>
  <c r="AJ21" i="3"/>
  <c r="AB21" i="3"/>
  <c r="B22" i="3"/>
  <c r="N22" i="3"/>
  <c r="F22" i="3"/>
  <c r="F23" i="3" s="1"/>
  <c r="W21" i="3"/>
  <c r="AI21" i="3"/>
  <c r="AA21" i="3"/>
  <c r="U22" i="3"/>
  <c r="AL21" i="3"/>
  <c r="M22" i="3"/>
  <c r="M23" i="3" s="1"/>
  <c r="E22" i="3"/>
  <c r="AH21" i="3"/>
  <c r="Z21" i="3"/>
  <c r="T22" i="3"/>
  <c r="D22" i="3"/>
  <c r="AO21" i="3"/>
  <c r="AG21" i="3"/>
  <c r="Y21" i="3"/>
  <c r="S22" i="3"/>
  <c r="K22" i="3"/>
  <c r="C22" i="3"/>
  <c r="C23" i="3" s="1"/>
  <c r="AN21" i="3"/>
  <c r="AF21" i="3"/>
  <c r="X21" i="3"/>
  <c r="L22" i="3"/>
  <c r="R22" i="3"/>
  <c r="J22" i="3"/>
  <c r="J23" i="3" s="1"/>
  <c r="AM21" i="3"/>
  <c r="AE21" i="3"/>
  <c r="I22" i="3"/>
  <c r="U21" i="3"/>
  <c r="N21" i="3"/>
  <c r="M21" i="3"/>
  <c r="F21" i="3"/>
  <c r="E21" i="3"/>
  <c r="T21" i="3"/>
  <c r="L21" i="3"/>
  <c r="D21" i="3"/>
  <c r="K21" i="3"/>
  <c r="I21" i="3"/>
  <c r="S21" i="3"/>
  <c r="C21" i="3"/>
  <c r="R21" i="3"/>
  <c r="J21" i="3"/>
  <c r="Q21" i="3"/>
  <c r="P21" i="3"/>
  <c r="H21" i="3"/>
  <c r="O21" i="3"/>
  <c r="G21" i="3"/>
  <c r="L23" i="3" l="1"/>
  <c r="Q23" i="3"/>
  <c r="E23" i="3"/>
  <c r="G23" i="3"/>
  <c r="O23" i="3"/>
  <c r="R23" i="3"/>
  <c r="K23" i="3"/>
  <c r="T23" i="3"/>
  <c r="U23" i="3"/>
  <c r="H23" i="3"/>
  <c r="D23" i="3"/>
  <c r="N23" i="3"/>
  <c r="P23" i="3"/>
  <c r="I23" i="3"/>
  <c r="S23" i="3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C18" i="3"/>
  <c r="D18" i="3"/>
</calcChain>
</file>

<file path=xl/sharedStrings.xml><?xml version="1.0" encoding="utf-8"?>
<sst xmlns="http://schemas.openxmlformats.org/spreadsheetml/2006/main" count="34" uniqueCount="23">
  <si>
    <t>T</t>
  </si>
  <si>
    <t>N</t>
  </si>
  <si>
    <t>delx</t>
  </si>
  <si>
    <t>Q</t>
  </si>
  <si>
    <t>cell_number</t>
  </si>
  <si>
    <t>L</t>
  </si>
  <si>
    <t>h1</t>
  </si>
  <si>
    <t>h2</t>
  </si>
  <si>
    <t>N1</t>
  </si>
  <si>
    <t>N2</t>
  </si>
  <si>
    <t>Q1</t>
  </si>
  <si>
    <t>Q2</t>
  </si>
  <si>
    <t>C</t>
  </si>
  <si>
    <t>lambda</t>
  </si>
  <si>
    <t>h1_star</t>
  </si>
  <si>
    <t>h2_star</t>
  </si>
  <si>
    <t>B1</t>
  </si>
  <si>
    <t>Q0</t>
  </si>
  <si>
    <t>numerical_h</t>
  </si>
  <si>
    <t>numerical_Q</t>
  </si>
  <si>
    <t>analytical_h</t>
  </si>
  <si>
    <t>analytical_Q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</si>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</sst>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'5.2a'!$B$14:$AP$14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'5.2a'!$B$15:$AP$15</c:f>
              <c:numCache>
                <c:formatCode>General</c:formatCode>
                <c:ptCount val="41"/>
                <c:pt idx="0">
                  <c:v>20</c:v>
                </c:pt>
                <c:pt idx="1">
                  <c:v>19.998171583884503</c:v>
                </c:pt>
                <c:pt idx="2">
                  <c:v>19.996229608372399</c:v>
                </c:pt>
                <c:pt idx="3">
                  <c:v>19.994052696996452</c:v>
                </c:pt>
                <c:pt idx="4">
                  <c:v>19.991504683123214</c:v>
                </c:pt>
                <c:pt idx="5">
                  <c:v>19.98842616904151</c:v>
                </c:pt>
                <c:pt idx="6">
                  <c:v>19.984624605956707</c:v>
                </c:pt>
                <c:pt idx="7">
                  <c:v>19.979862279650053</c:v>
                </c:pt>
                <c:pt idx="8">
                  <c:v>19.973841458618153</c:v>
                </c:pt>
                <c:pt idx="9">
                  <c:v>19.966185783252957</c:v>
                </c:pt>
                <c:pt idx="10">
                  <c:v>19.956416737596818</c:v>
                </c:pt>
                <c:pt idx="11">
                  <c:v>19.943923735888184</c:v>
                </c:pt>
                <c:pt idx="12">
                  <c:v>19.927925955601626</c:v>
                </c:pt>
                <c:pt idx="13">
                  <c:v>19.907423531962714</c:v>
                </c:pt>
                <c:pt idx="14">
                  <c:v>19.881135063553963</c:v>
                </c:pt>
                <c:pt idx="15">
                  <c:v>19.847417522883369</c:v>
                </c:pt>
                <c:pt idx="16">
                  <c:v>19.804163566058513</c:v>
                </c:pt>
                <c:pt idx="17">
                  <c:v>19.748669823183452</c:v>
                </c:pt>
                <c:pt idx="18">
                  <c:v>19.677467937444817</c:v>
                </c:pt>
                <c:pt idx="19">
                  <c:v>19.586107792701423</c:v>
                </c:pt>
                <c:pt idx="20">
                  <c:v>19.468879381218727</c:v>
                </c:pt>
                <c:pt idx="21">
                  <c:v>19.351650966906448</c:v>
                </c:pt>
                <c:pt idx="22">
                  <c:v>19.263727512266858</c:v>
                </c:pt>
                <c:pt idx="23">
                  <c:v>19.197782241959867</c:v>
                </c:pt>
                <c:pt idx="24">
                  <c:v>19.148319940446559</c:v>
                </c:pt>
                <c:pt idx="25">
                  <c:v>19.111219028584543</c:v>
                </c:pt>
                <c:pt idx="26">
                  <c:v>19.083388112695939</c:v>
                </c:pt>
                <c:pt idx="27">
                  <c:v>19.062508385898607</c:v>
                </c:pt>
                <c:pt idx="28">
                  <c:v>19.046840416020448</c:v>
                </c:pt>
                <c:pt idx="29">
                  <c:v>19.035079220182325</c:v>
                </c:pt>
                <c:pt idx="30">
                  <c:v>19.026245550296061</c:v>
                </c:pt>
                <c:pt idx="31">
                  <c:v>19.019604331640295</c:v>
                </c:pt>
                <c:pt idx="32">
                  <c:v>19.014603459858836</c:v>
                </c:pt>
                <c:pt idx="33">
                  <c:v>19.010827858793022</c:v>
                </c:pt>
                <c:pt idx="34">
                  <c:v>19.007964973961084</c:v>
                </c:pt>
                <c:pt idx="35">
                  <c:v>19.005778830299231</c:v>
                </c:pt>
                <c:pt idx="36">
                  <c:v>19.004090497507224</c:v>
                </c:pt>
                <c:pt idx="37">
                  <c:v>19.002763341607295</c:v>
                </c:pt>
                <c:pt idx="38">
                  <c:v>19.001691841800636</c:v>
                </c:pt>
                <c:pt idx="39">
                  <c:v>19.000793050844013</c:v>
                </c:pt>
                <c:pt idx="4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9-4A41-B485-4789E4AD3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45280"/>
        <c:axId val="603740360"/>
      </c:scatterChart>
      <c:valAx>
        <c:axId val="6037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0360"/>
        <c:crosses val="autoZero"/>
        <c:crossBetween val="midCat"/>
      </c:valAx>
      <c:valAx>
        <c:axId val="6037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numerical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'5.2a'!$B$14:$AP$14</c:f>
              <c:numCache>
                <c:formatCode>General</c:formatCode>
                <c:ptCount val="4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'5.2a'!$B$21:$AP$21</c:f>
              <c:numCache>
                <c:formatCode>General</c:formatCode>
                <c:ptCount val="41"/>
                <c:pt idx="0">
                  <c:v>19.996631026500456</c:v>
                </c:pt>
                <c:pt idx="1">
                  <c:v>19.99567415239844</c:v>
                </c:pt>
                <c:pt idx="2">
                  <c:v>19.99444550173088</c:v>
                </c:pt>
                <c:pt idx="3">
                  <c:v>19.992867883045502</c:v>
                </c:pt>
                <c:pt idx="4">
                  <c:v>19.990842180555632</c:v>
                </c:pt>
                <c:pt idx="5">
                  <c:v>19.988241127071994</c:v>
                </c:pt>
                <c:pt idx="6">
                  <c:v>19.98490130828884</c:v>
                </c:pt>
                <c:pt idx="7">
                  <c:v>19.980612896084139</c:v>
                </c:pt>
                <c:pt idx="8">
                  <c:v>19.975106465816069</c:v>
                </c:pt>
                <c:pt idx="9">
                  <c:v>19.968036069396646</c:v>
                </c:pt>
                <c:pt idx="10">
                  <c:v>19.958957500688051</c:v>
                </c:pt>
                <c:pt idx="11">
                  <c:v>19.947300387719068</c:v>
                </c:pt>
                <c:pt idx="12">
                  <c:v>19.932332358381693</c:v>
                </c:pt>
                <c:pt idx="13">
                  <c:v>19.913113028274779</c:v>
                </c:pt>
                <c:pt idx="14">
                  <c:v>19.888434919925785</c:v>
                </c:pt>
                <c:pt idx="15">
                  <c:v>19.856747601569904</c:v>
                </c:pt>
                <c:pt idx="16">
                  <c:v>19.81606027941428</c:v>
                </c:pt>
                <c:pt idx="17">
                  <c:v>19.763816723629493</c:v>
                </c:pt>
                <c:pt idx="18">
                  <c:v>19.696734670143684</c:v>
                </c:pt>
                <c:pt idx="19">
                  <c:v>19.610599608464298</c:v>
                </c:pt>
                <c:pt idx="20">
                  <c:v>19.5</c:v>
                </c:pt>
                <c:pt idx="21">
                  <c:v>19.389400391535702</c:v>
                </c:pt>
                <c:pt idx="22">
                  <c:v>19.303265329856316</c:v>
                </c:pt>
                <c:pt idx="23">
                  <c:v>19.236183276370507</c:v>
                </c:pt>
                <c:pt idx="24">
                  <c:v>19.18393972058572</c:v>
                </c:pt>
                <c:pt idx="25">
                  <c:v>19.143252398430096</c:v>
                </c:pt>
                <c:pt idx="26">
                  <c:v>19.111565080074215</c:v>
                </c:pt>
                <c:pt idx="27">
                  <c:v>19.086886971725221</c:v>
                </c:pt>
                <c:pt idx="28">
                  <c:v>19.067667641618307</c:v>
                </c:pt>
                <c:pt idx="29">
                  <c:v>19.052699612280932</c:v>
                </c:pt>
                <c:pt idx="30">
                  <c:v>19.041042499311949</c:v>
                </c:pt>
                <c:pt idx="31">
                  <c:v>19.031963930603354</c:v>
                </c:pt>
                <c:pt idx="32">
                  <c:v>19.024893534183931</c:v>
                </c:pt>
                <c:pt idx="33">
                  <c:v>19.019387103915861</c:v>
                </c:pt>
                <c:pt idx="34">
                  <c:v>19.01509869171116</c:v>
                </c:pt>
                <c:pt idx="35">
                  <c:v>19.011758872928006</c:v>
                </c:pt>
                <c:pt idx="36">
                  <c:v>19.009157819444368</c:v>
                </c:pt>
                <c:pt idx="37">
                  <c:v>19.007132116954498</c:v>
                </c:pt>
                <c:pt idx="38">
                  <c:v>19.00555449826912</c:v>
                </c:pt>
                <c:pt idx="39">
                  <c:v>19.00432584760156</c:v>
                </c:pt>
                <c:pt idx="40">
                  <c:v>19.003368973499544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2-42F2-A9AF-453FA469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38216"/>
        <c:axId val="683038872"/>
      </c:scatterChart>
      <c:valAx>
        <c:axId val="68303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38872"/>
        <c:crosses val="autoZero"/>
        <c:crossBetween val="midCat"/>
      </c:valAx>
      <c:valAx>
        <c:axId val="6830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</xdr:colOff>
      <xdr:row>1</xdr:row>
      <xdr:rowOff>19050</xdr:rowOff>
    </xdr:from>
    <xdr:to>
      <xdr:col>37</xdr:col>
      <xdr:colOff>312420</xdr:colOff>
      <xdr:row>16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1AF53-125A-463F-BBE3-427E6EF92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502920</xdr:colOff>
      <xdr:row>2</xdr:row>
      <xdr:rowOff>11430</xdr:rowOff>
    </xdr:from>
    <xdr:to>
      <xdr:col>29</xdr:col>
      <xdr:colOff>198120</xdr:colOff>
      <xdr:row>17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CDDF92-4E5F-4E4A-8CC4-678E9DC6F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LFT/Principles%20of%20Geohydrology/lectures/week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</sheetNames>
    <sheetDataSet>
      <sheetData sheetId="0"/>
      <sheetData sheetId="1">
        <row r="5">
          <cell r="B5">
            <v>0.1</v>
          </cell>
        </row>
        <row r="6">
          <cell r="B6">
            <v>0.2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workbookViewId="0">
      <selection activeCell="F12" sqref="F12"/>
    </sheetView>
  </sheetViews>
  <sheetFormatPr defaultRowHeight="14.4" x14ac:dyDescent="0.3"/>
  <sheetData>
    <row r="1" spans="1:22" x14ac:dyDescent="0.3">
      <c r="A1" t="s">
        <v>0</v>
      </c>
      <c r="B1">
        <v>20</v>
      </c>
    </row>
    <row r="2" spans="1:22" x14ac:dyDescent="0.3">
      <c r="A2" t="s">
        <v>1</v>
      </c>
      <c r="B2">
        <v>2E-3</v>
      </c>
    </row>
    <row r="3" spans="1:22" x14ac:dyDescent="0.3">
      <c r="A3" t="s">
        <v>2</v>
      </c>
      <c r="B3">
        <v>10</v>
      </c>
    </row>
    <row r="4" spans="1:22" x14ac:dyDescent="0.3">
      <c r="A4" t="s">
        <v>3</v>
      </c>
      <c r="B4">
        <f>-B2*B3^2</f>
        <v>-0.2</v>
      </c>
    </row>
    <row r="5" spans="1:22" x14ac:dyDescent="0.3">
      <c r="A5" t="s">
        <v>5</v>
      </c>
      <c r="B5">
        <v>200</v>
      </c>
    </row>
    <row r="6" spans="1:22" x14ac:dyDescent="0.3">
      <c r="A6" t="s">
        <v>6</v>
      </c>
      <c r="B6">
        <v>10</v>
      </c>
    </row>
    <row r="7" spans="1:22" x14ac:dyDescent="0.3">
      <c r="A7" t="s">
        <v>7</v>
      </c>
      <c r="B7">
        <v>10.5</v>
      </c>
    </row>
    <row r="8" spans="1:22" x14ac:dyDescent="0.3">
      <c r="A8" t="s">
        <v>4</v>
      </c>
      <c r="B8">
        <f>B5/B3</f>
        <v>20</v>
      </c>
    </row>
    <row r="11" spans="1:22" x14ac:dyDescent="0.3">
      <c r="B11">
        <v>0</v>
      </c>
      <c r="C11">
        <f>B11+delx</f>
        <v>10</v>
      </c>
      <c r="D11">
        <f>C11+delx</f>
        <v>20</v>
      </c>
      <c r="E11">
        <f>D11+delx</f>
        <v>30</v>
      </c>
      <c r="F11">
        <f>E11+delx</f>
        <v>40</v>
      </c>
      <c r="G11">
        <f>F11+delx</f>
        <v>50</v>
      </c>
      <c r="H11">
        <f>G11+delx</f>
        <v>60</v>
      </c>
      <c r="I11">
        <f>H11+delx</f>
        <v>70</v>
      </c>
      <c r="J11">
        <f>I11+delx</f>
        <v>80</v>
      </c>
      <c r="K11">
        <f>J11+delx</f>
        <v>90</v>
      </c>
      <c r="L11">
        <f>K11+delx</f>
        <v>100</v>
      </c>
      <c r="M11">
        <f>L11+delx</f>
        <v>110</v>
      </c>
      <c r="N11">
        <f>M11+delx</f>
        <v>120</v>
      </c>
      <c r="O11">
        <f>N11+delx</f>
        <v>130</v>
      </c>
      <c r="P11">
        <f>O11+delx</f>
        <v>140</v>
      </c>
      <c r="Q11">
        <f>P11+delx</f>
        <v>150</v>
      </c>
      <c r="R11">
        <f>Q11+delx</f>
        <v>160</v>
      </c>
      <c r="S11">
        <f>R11+delx</f>
        <v>170</v>
      </c>
      <c r="T11">
        <f>S11+delx</f>
        <v>180</v>
      </c>
      <c r="U11">
        <f>T11+delx</f>
        <v>190</v>
      </c>
      <c r="V11">
        <f>U11+delx</f>
        <v>200</v>
      </c>
    </row>
    <row r="12" spans="1:22" x14ac:dyDescent="0.3">
      <c r="B12">
        <v>10</v>
      </c>
      <c r="C12">
        <f ca="1">(B12+D12)/2-Q/(2*T)</f>
        <v>10.120000000000006</v>
      </c>
      <c r="D12">
        <f ca="1">(C12+E12)/2-Q/(2*T)</f>
        <v>10.230000000000011</v>
      </c>
      <c r="E12">
        <f ca="1">(D12+F12)/2-Q/(2*T)</f>
        <v>10.330000000000014</v>
      </c>
      <c r="F12">
        <f ca="1">(E12+G12)/2-Q/(2*T)</f>
        <v>10.420000000000018</v>
      </c>
      <c r="G12">
        <f ca="1">(F12+H12)/2-Q/(2*T)</f>
        <v>10.50000000000002</v>
      </c>
      <c r="H12">
        <f ca="1">(G12+I12)/2-Q/(2*T)</f>
        <v>10.570000000000022</v>
      </c>
      <c r="I12">
        <f ca="1">(H12+J12)/2-Q/(2*T)</f>
        <v>10.630000000000022</v>
      </c>
      <c r="J12">
        <f ca="1">(I12+K12)/2-Q/(2*T)</f>
        <v>10.680000000000023</v>
      </c>
      <c r="K12">
        <f ca="1">(J12+L12)/2-Q/(2*T)</f>
        <v>10.720000000000024</v>
      </c>
      <c r="L12">
        <f ca="1">(K12+M12)/2-Q/(2*T)</f>
        <v>10.750000000000023</v>
      </c>
      <c r="M12">
        <f ca="1">(L12+N12)/2-Q/(2*T)</f>
        <v>10.770000000000023</v>
      </c>
      <c r="N12">
        <f ca="1">(M12+O12)/2-Q/(2*T)</f>
        <v>10.780000000000022</v>
      </c>
      <c r="O12">
        <f ca="1">(N12+P12)/2-Q/(2*T)</f>
        <v>10.780000000000021</v>
      </c>
      <c r="P12">
        <f ca="1">(O12+Q12)/2-Q/(2*T)</f>
        <v>10.770000000000019</v>
      </c>
      <c r="Q12">
        <f ca="1">(P12+R12)/2-Q/(2*T)</f>
        <v>10.750000000000018</v>
      </c>
      <c r="R12">
        <f ca="1">(Q12+S12)/2-Q/(2*T)</f>
        <v>10.720000000000015</v>
      </c>
      <c r="S12">
        <f ca="1">(R12+T12)/2-Q/(2*T)</f>
        <v>10.680000000000012</v>
      </c>
      <c r="T12">
        <f ca="1">(S12+U12)/2-Q/(2*T)</f>
        <v>10.63000000000001</v>
      </c>
      <c r="U12">
        <f ca="1">(T12+V12)/2-Q/(2*T)</f>
        <v>10.570000000000006</v>
      </c>
      <c r="V12">
        <v>10.5</v>
      </c>
    </row>
    <row r="13" spans="1:22" x14ac:dyDescent="0.3">
      <c r="C13">
        <f ca="1">(C12-B12)*T</f>
        <v>2.4000000000001265</v>
      </c>
      <c r="D13">
        <f ca="1">(D12-C12)*T</f>
        <v>2.2000000000000952</v>
      </c>
      <c r="E13">
        <f ca="1">(E12-D12)*T</f>
        <v>2.0000000000000639</v>
      </c>
      <c r="F13">
        <f ca="1">(F12-E12)*T</f>
        <v>1.8000000000000682</v>
      </c>
      <c r="G13">
        <f ca="1">(G12-F12)*T</f>
        <v>1.6000000000000369</v>
      </c>
      <c r="H13">
        <f ca="1">(H12-G12)*T</f>
        <v>1.4000000000000412</v>
      </c>
      <c r="I13">
        <f ca="1">(I12-H12)*T</f>
        <v>1.2000000000000099</v>
      </c>
      <c r="J13">
        <f ca="1">(J12-I12)*T</f>
        <v>1.0000000000000142</v>
      </c>
      <c r="K13">
        <f ca="1">(K12-J12)*T</f>
        <v>0.80000000000001847</v>
      </c>
      <c r="L13">
        <f ca="1">(L12-K12)*T</f>
        <v>0.59999999999998721</v>
      </c>
      <c r="M13">
        <f ca="1">(M12-L12)*T</f>
        <v>0.39999999999999147</v>
      </c>
      <c r="N13">
        <f ca="1">(N12-M12)*T</f>
        <v>0.19999999999999574</v>
      </c>
      <c r="O13">
        <f ca="1">(O12-N12)*T</f>
        <v>-3.5527136788005009E-14</v>
      </c>
      <c r="P13">
        <f ca="1">(P12-O12)*T</f>
        <v>-0.20000000000003126</v>
      </c>
      <c r="Q13">
        <f ca="1">(Q12-P12)*T</f>
        <v>-0.400000000000027</v>
      </c>
      <c r="R13">
        <f ca="1">(R12-Q12)*T</f>
        <v>-0.60000000000005826</v>
      </c>
      <c r="S13">
        <f ca="1">(S12-R12)*T</f>
        <v>-0.800000000000054</v>
      </c>
      <c r="T13">
        <f ca="1">(T12-S12)*T</f>
        <v>-1.0000000000000497</v>
      </c>
      <c r="U13">
        <f ca="1">(U12-T12)*T</f>
        <v>-1.200000000000081</v>
      </c>
      <c r="V13">
        <f ca="1">(V12-U12)*T</f>
        <v>-1.4000000000001123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1318-9886-4D2B-9F44-14CC1E9CBDE0}">
  <dimension ref="A1:V13"/>
  <sheetViews>
    <sheetView workbookViewId="0">
      <selection activeCell="E12" sqref="E12"/>
    </sheetView>
  </sheetViews>
  <sheetFormatPr defaultRowHeight="14.4" x14ac:dyDescent="0.3"/>
  <sheetData>
    <row r="1" spans="1:22" x14ac:dyDescent="0.3">
      <c r="A1" t="s">
        <v>0</v>
      </c>
      <c r="B1">
        <v>20</v>
      </c>
    </row>
    <row r="2" spans="1:22" x14ac:dyDescent="0.3">
      <c r="A2" t="s">
        <v>8</v>
      </c>
      <c r="B2">
        <v>1E-3</v>
      </c>
    </row>
    <row r="3" spans="1:22" x14ac:dyDescent="0.3">
      <c r="A3" t="s">
        <v>9</v>
      </c>
      <c r="B3">
        <v>3.0000000000000001E-3</v>
      </c>
    </row>
    <row r="4" spans="1:22" x14ac:dyDescent="0.3">
      <c r="A4" t="s">
        <v>2</v>
      </c>
      <c r="B4">
        <v>10</v>
      </c>
    </row>
    <row r="5" spans="1:22" x14ac:dyDescent="0.3">
      <c r="A5" t="s">
        <v>10</v>
      </c>
      <c r="B5">
        <f>-B2*B4^2</f>
        <v>-0.1</v>
      </c>
    </row>
    <row r="6" spans="1:22" x14ac:dyDescent="0.3">
      <c r="A6" t="s">
        <v>11</v>
      </c>
      <c r="B6">
        <f>-B3*B4^2</f>
        <v>-0.3</v>
      </c>
    </row>
    <row r="7" spans="1:22" x14ac:dyDescent="0.3">
      <c r="A7" t="s">
        <v>5</v>
      </c>
      <c r="B7">
        <v>200</v>
      </c>
    </row>
    <row r="8" spans="1:22" x14ac:dyDescent="0.3">
      <c r="A8" t="s">
        <v>6</v>
      </c>
      <c r="B8">
        <v>10</v>
      </c>
    </row>
    <row r="9" spans="1:22" x14ac:dyDescent="0.3">
      <c r="A9" t="s">
        <v>7</v>
      </c>
      <c r="B9">
        <v>10.5</v>
      </c>
    </row>
    <row r="10" spans="1:22" x14ac:dyDescent="0.3">
      <c r="A10" t="s">
        <v>4</v>
      </c>
      <c r="B10">
        <f>B7/B4</f>
        <v>20</v>
      </c>
    </row>
    <row r="11" spans="1:22" x14ac:dyDescent="0.3">
      <c r="B11">
        <v>0</v>
      </c>
      <c r="C11">
        <f>B11+delx</f>
        <v>10</v>
      </c>
      <c r="D11">
        <f>C11+delx</f>
        <v>20</v>
      </c>
      <c r="E11">
        <f>D11+delx</f>
        <v>30</v>
      </c>
      <c r="F11">
        <f>E11+delx</f>
        <v>40</v>
      </c>
      <c r="G11">
        <f>F11+delx</f>
        <v>50</v>
      </c>
      <c r="H11">
        <f>G11+delx</f>
        <v>60</v>
      </c>
      <c r="I11">
        <f>H11+delx</f>
        <v>70</v>
      </c>
      <c r="J11">
        <f>I11+delx</f>
        <v>80</v>
      </c>
      <c r="K11">
        <f>J11+delx</f>
        <v>90</v>
      </c>
      <c r="L11">
        <f>K11+delx</f>
        <v>100</v>
      </c>
      <c r="M11">
        <f>L11+delx</f>
        <v>110</v>
      </c>
      <c r="N11">
        <f>M11+delx</f>
        <v>120</v>
      </c>
      <c r="O11">
        <f>N11+delx</f>
        <v>130</v>
      </c>
      <c r="P11">
        <f>O11+delx</f>
        <v>140</v>
      </c>
      <c r="Q11">
        <f>P11+delx</f>
        <v>150</v>
      </c>
      <c r="R11">
        <f>Q11+delx</f>
        <v>160</v>
      </c>
      <c r="S11">
        <f>R11+delx</f>
        <v>170</v>
      </c>
      <c r="T11">
        <f>S11+delx</f>
        <v>180</v>
      </c>
      <c r="U11">
        <f>T11+delx</f>
        <v>190</v>
      </c>
      <c r="V11">
        <f>U11+delx</f>
        <v>200</v>
      </c>
    </row>
    <row r="12" spans="1:22" x14ac:dyDescent="0.3">
      <c r="B12">
        <v>10</v>
      </c>
      <c r="C12">
        <f ca="1">(B12+D12)/2-$B$5/(2*T)</f>
        <v>10.094999999999983</v>
      </c>
      <c r="D12">
        <f ca="1">(C12+E12)/2-$B$5/(2*T)</f>
        <v>10.184999999999969</v>
      </c>
      <c r="E12">
        <f ca="1">(D12+F12)/2-$B$5/(2*T)</f>
        <v>10.269999999999957</v>
      </c>
      <c r="F12">
        <f ca="1">(E12+G12)/2-$B$5/(2*T)</f>
        <v>10.349999999999946</v>
      </c>
      <c r="G12">
        <f ca="1">(F12+H12)/2-$B$5/(2*T)</f>
        <v>10.424999999999939</v>
      </c>
      <c r="H12">
        <f ca="1">(G12+I12)/2-$B$5/(2*T)</f>
        <v>10.494999999999933</v>
      </c>
      <c r="I12">
        <f ca="1">(H12+J12)/2-$B$5/(2*T)</f>
        <v>10.559999999999929</v>
      </c>
      <c r="J12">
        <f ca="1">(I12+K12)/2-$B$5/(2*T)</f>
        <v>10.619999999999928</v>
      </c>
      <c r="K12">
        <f ca="1">(J12+L12)/2-$B$5/(2*T)</f>
        <v>10.67499999999993</v>
      </c>
      <c r="L12">
        <f ca="1">(K12+M12)/2-$B$5/(2*T)</f>
        <v>10.724999999999932</v>
      </c>
      <c r="M12">
        <f ca="1">(L12+N12)/2-Q2_/(2*T)</f>
        <v>10.769999999999936</v>
      </c>
      <c r="N12">
        <f ca="1">(M12+O12)/2-Q2_/(2*T)</f>
        <v>10.79999999999994</v>
      </c>
      <c r="O12">
        <f ca="1">(N12+P12)/2-Q2_/(2*T)</f>
        <v>10.814999999999946</v>
      </c>
      <c r="P12">
        <f ca="1">(O12+Q12)/2-Q2_/(2*T)</f>
        <v>10.814999999999952</v>
      </c>
      <c r="Q12">
        <f ca="1">(P12+R12)/2-Q2_/(2*T)</f>
        <v>10.799999999999958</v>
      </c>
      <c r="R12">
        <f ca="1">(Q12+S12)/2-Q2_/(2*T)</f>
        <v>10.769999999999966</v>
      </c>
      <c r="S12">
        <f ca="1">(R12+T12)/2-Q2_/(2*T)</f>
        <v>10.724999999999973</v>
      </c>
      <c r="T12">
        <f ca="1">(S12+U12)/2-Q2_/(2*T)</f>
        <v>10.664999999999981</v>
      </c>
      <c r="U12">
        <f ca="1">(T12+V12)/2-Q2_/(2*T)</f>
        <v>10.589999999999991</v>
      </c>
      <c r="V12">
        <v>10.5</v>
      </c>
    </row>
    <row r="13" spans="1:22" x14ac:dyDescent="0.3">
      <c r="C13">
        <f ca="1">(C12-B12)*T</f>
        <v>1.8999999999996575</v>
      </c>
      <c r="D13">
        <f ca="1">(D12-C12)*T</f>
        <v>1.7999999999997129</v>
      </c>
      <c r="E13">
        <f ca="1">(E12-D12)*T</f>
        <v>1.6999999999997684</v>
      </c>
      <c r="F13">
        <f ca="1">(F12-E12)*T</f>
        <v>1.5999999999997883</v>
      </c>
      <c r="G13">
        <f ca="1">(G12-F12)*T</f>
        <v>1.4999999999998437</v>
      </c>
      <c r="H13">
        <f ca="1">(H12-G12)*T</f>
        <v>1.3999999999998991</v>
      </c>
      <c r="I13">
        <f ca="1">(I12-H12)*T</f>
        <v>1.299999999999919</v>
      </c>
      <c r="J13">
        <f ca="1">(J12-I12)*T</f>
        <v>1.1999999999999744</v>
      </c>
      <c r="K13">
        <f ca="1">(K12-J12)*T</f>
        <v>1.1000000000000298</v>
      </c>
      <c r="L13">
        <f ca="1">(L12-K12)*T</f>
        <v>1.0000000000000497</v>
      </c>
      <c r="M13">
        <f ca="1">(M12-L12)*T</f>
        <v>0.90000000000006963</v>
      </c>
      <c r="N13">
        <f ca="1">(N12-M12)*T</f>
        <v>0.60000000000009379</v>
      </c>
      <c r="O13">
        <f ca="1">(O12-N12)*T</f>
        <v>0.30000000000011795</v>
      </c>
      <c r="P13">
        <f ca="1">(P12-O12)*T</f>
        <v>1.0658141036401503E-13</v>
      </c>
      <c r="Q13">
        <f ca="1">(Q12-P12)*T</f>
        <v>-0.29999999999986926</v>
      </c>
      <c r="R13">
        <f ca="1">(R12-Q12)*T</f>
        <v>-0.5999999999998451</v>
      </c>
      <c r="S13">
        <f ca="1">(S12-R12)*T</f>
        <v>-0.89999999999985647</v>
      </c>
      <c r="T13">
        <f ca="1">(T12-S12)*T</f>
        <v>-1.1999999999998323</v>
      </c>
      <c r="U13">
        <f ca="1">(U12-T12)*T</f>
        <v>-1.4999999999998082</v>
      </c>
      <c r="V13">
        <f ca="1">(V12-U12)*T</f>
        <v>-1.7999999999998195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E650-F712-4BB5-9987-67590D674DF5}">
  <dimension ref="A1:AP23"/>
  <sheetViews>
    <sheetView tabSelected="1" topLeftCell="A5" workbookViewId="0">
      <selection activeCell="F19" sqref="F19"/>
    </sheetView>
  </sheetViews>
  <sheetFormatPr defaultRowHeight="14.4" x14ac:dyDescent="0.3"/>
  <cols>
    <col min="1" max="1" width="12.109375" customWidth="1"/>
  </cols>
  <sheetData>
    <row r="1" spans="1:42" x14ac:dyDescent="0.3">
      <c r="A1" t="s">
        <v>0</v>
      </c>
      <c r="B1">
        <v>100</v>
      </c>
    </row>
    <row r="2" spans="1:42" x14ac:dyDescent="0.3">
      <c r="A2" t="s">
        <v>12</v>
      </c>
      <c r="B2">
        <v>400</v>
      </c>
      <c r="U2" t="s">
        <v>17</v>
      </c>
      <c r="V2">
        <f>-(T*B9)/lambda*delx</f>
        <v>12.5</v>
      </c>
    </row>
    <row r="3" spans="1:42" x14ac:dyDescent="0.3">
      <c r="A3" t="s">
        <v>13</v>
      </c>
      <c r="B3">
        <f>(B1*B2)^0.5</f>
        <v>200</v>
      </c>
    </row>
    <row r="4" spans="1:42" x14ac:dyDescent="0.3">
      <c r="A4" t="s">
        <v>14</v>
      </c>
      <c r="B4">
        <v>20</v>
      </c>
    </row>
    <row r="5" spans="1:42" x14ac:dyDescent="0.3">
      <c r="A5" t="s">
        <v>15</v>
      </c>
      <c r="B5">
        <v>19</v>
      </c>
    </row>
    <row r="6" spans="1:42" x14ac:dyDescent="0.3">
      <c r="A6" t="s">
        <v>5</v>
      </c>
      <c r="B6">
        <v>2000</v>
      </c>
    </row>
    <row r="7" spans="1:42" x14ac:dyDescent="0.3">
      <c r="A7" t="s">
        <v>2</v>
      </c>
      <c r="B7">
        <v>50</v>
      </c>
    </row>
    <row r="8" spans="1:42" x14ac:dyDescent="0.3">
      <c r="A8" t="s">
        <v>4</v>
      </c>
      <c r="B8">
        <f>B6/B7</f>
        <v>40</v>
      </c>
    </row>
    <row r="9" spans="1:42" x14ac:dyDescent="0.3">
      <c r="A9" t="s">
        <v>16</v>
      </c>
      <c r="B9">
        <f>(h2_star-h1_star)/2</f>
        <v>-0.5</v>
      </c>
    </row>
    <row r="10" spans="1:42" x14ac:dyDescent="0.3">
      <c r="A10" t="s">
        <v>22</v>
      </c>
      <c r="B10">
        <f>(h1_star-h2_star)/2</f>
        <v>0.5</v>
      </c>
    </row>
    <row r="14" spans="1:42" x14ac:dyDescent="0.3">
      <c r="B14">
        <v>-1000</v>
      </c>
      <c r="C14">
        <f>B14+delx</f>
        <v>-950</v>
      </c>
      <c r="D14">
        <f>C14+delx</f>
        <v>-900</v>
      </c>
      <c r="E14">
        <f>D14+delx</f>
        <v>-850</v>
      </c>
      <c r="F14">
        <f>E14+delx</f>
        <v>-800</v>
      </c>
      <c r="G14">
        <f>F14+delx</f>
        <v>-750</v>
      </c>
      <c r="H14">
        <f>G14+delx</f>
        <v>-700</v>
      </c>
      <c r="I14">
        <f>H14+delx</f>
        <v>-650</v>
      </c>
      <c r="J14">
        <f>I14+delx</f>
        <v>-600</v>
      </c>
      <c r="K14">
        <f>J14+delx</f>
        <v>-550</v>
      </c>
      <c r="L14">
        <f>K14+delx</f>
        <v>-500</v>
      </c>
      <c r="M14">
        <f>L14+delx</f>
        <v>-450</v>
      </c>
      <c r="N14">
        <f>M14+delx</f>
        <v>-400</v>
      </c>
      <c r="O14">
        <f>N14+delx</f>
        <v>-350</v>
      </c>
      <c r="P14">
        <f>O14+delx</f>
        <v>-300</v>
      </c>
      <c r="Q14">
        <f>P14+delx</f>
        <v>-250</v>
      </c>
      <c r="R14">
        <f>Q14+delx</f>
        <v>-200</v>
      </c>
      <c r="S14">
        <f>R14+delx</f>
        <v>-150</v>
      </c>
      <c r="T14">
        <f>S14+delx</f>
        <v>-100</v>
      </c>
      <c r="U14">
        <f>T14+delx</f>
        <v>-50</v>
      </c>
      <c r="V14">
        <f>U14+delx</f>
        <v>0</v>
      </c>
      <c r="W14">
        <f>V14+delx</f>
        <v>50</v>
      </c>
      <c r="X14">
        <f>W14+delx</f>
        <v>100</v>
      </c>
      <c r="Y14">
        <f>X14+delx</f>
        <v>150</v>
      </c>
      <c r="Z14">
        <f>Y14+delx</f>
        <v>200</v>
      </c>
      <c r="AA14">
        <f>Z14+delx</f>
        <v>250</v>
      </c>
      <c r="AB14">
        <f>AA14+delx</f>
        <v>300</v>
      </c>
      <c r="AC14">
        <f>AB14+delx</f>
        <v>350</v>
      </c>
      <c r="AD14">
        <f>AC14+delx</f>
        <v>400</v>
      </c>
      <c r="AE14">
        <f>AD14+delx</f>
        <v>450</v>
      </c>
      <c r="AF14">
        <f>AE14+delx</f>
        <v>500</v>
      </c>
      <c r="AG14">
        <f>AF14+delx</f>
        <v>550</v>
      </c>
      <c r="AH14">
        <f>AG14+delx</f>
        <v>600</v>
      </c>
      <c r="AI14">
        <f>AH14+delx</f>
        <v>650</v>
      </c>
      <c r="AJ14">
        <f>AI14+delx</f>
        <v>700</v>
      </c>
      <c r="AK14">
        <f>AJ14+delx</f>
        <v>750</v>
      </c>
      <c r="AL14">
        <f>AK14+delx</f>
        <v>800</v>
      </c>
      <c r="AM14">
        <f>AL14+delx</f>
        <v>850</v>
      </c>
      <c r="AN14">
        <f>AM14+delx</f>
        <v>900</v>
      </c>
      <c r="AO14">
        <f>AN14+delx</f>
        <v>950</v>
      </c>
      <c r="AP14">
        <f>AO14+delx</f>
        <v>1000</v>
      </c>
    </row>
    <row r="15" spans="1:42" x14ac:dyDescent="0.3">
      <c r="A15" t="s">
        <v>18</v>
      </c>
      <c r="B15">
        <f>h1_star</f>
        <v>20</v>
      </c>
      <c r="C15">
        <f ca="1">(B15+D15)/2+C16/(2*T)</f>
        <v>19.998171583884503</v>
      </c>
      <c r="D15">
        <f ca="1">(C15+E15)/2+D16/(2*T)</f>
        <v>19.996229608372399</v>
      </c>
      <c r="E15">
        <f ca="1">(D15+F15)/2+E16/(2*T)</f>
        <v>19.994052696996452</v>
      </c>
      <c r="F15">
        <f ca="1">(E15+G15)/2+F16/(2*T)</f>
        <v>19.991504683123214</v>
      </c>
      <c r="G15">
        <f ca="1">(F15+H15)/2+G16/(2*T)</f>
        <v>19.98842616904151</v>
      </c>
      <c r="H15">
        <f ca="1">(G15+I15)/2+H16/(2*T)</f>
        <v>19.984624605956707</v>
      </c>
      <c r="I15">
        <f ca="1">(H15+J15)/2+I16/(2*T)</f>
        <v>19.979862279650053</v>
      </c>
      <c r="J15">
        <f ca="1">(I15+K15)/2+J16/(2*T)</f>
        <v>19.973841458618153</v>
      </c>
      <c r="K15">
        <f ca="1">(J15+L15)/2+K16/(2*T)</f>
        <v>19.966185783252957</v>
      </c>
      <c r="L15">
        <f ca="1">(K15+M15)/2+L16/(2*T)</f>
        <v>19.956416737596818</v>
      </c>
      <c r="M15">
        <f ca="1">(L15+N15)/2+M16/(2*T)</f>
        <v>19.943923735888184</v>
      </c>
      <c r="N15">
        <f ca="1">(M15+O15)/2+N16/(2*T)</f>
        <v>19.927925955601626</v>
      </c>
      <c r="O15">
        <f ca="1">(N15+P15)/2+O16/(2*T)</f>
        <v>19.907423531962714</v>
      </c>
      <c r="P15">
        <f ca="1">(O15+Q15)/2+P16/(2*T)</f>
        <v>19.881135063553963</v>
      </c>
      <c r="Q15">
        <f ca="1">(P15+R15)/2+Q16/(2*T)</f>
        <v>19.847417522883369</v>
      </c>
      <c r="R15">
        <f ca="1">(Q15+S15)/2+R16/(2*T)</f>
        <v>19.804163566058513</v>
      </c>
      <c r="S15">
        <f ca="1">(R15+T15)/2+S16/(2*T)</f>
        <v>19.748669823183452</v>
      </c>
      <c r="T15">
        <f ca="1">(S15+U15)/2+T16/(2*T)</f>
        <v>19.677467937444817</v>
      </c>
      <c r="U15">
        <f ca="1">(T15+V15)/2+U16/(2*T)</f>
        <v>19.586107792701423</v>
      </c>
      <c r="V15">
        <f ca="1">(U15+W15)/2+V16/(2*T)</f>
        <v>19.468879381218727</v>
      </c>
      <c r="W15">
        <f ca="1">(V15+X15)/2+W16/(2*T)</f>
        <v>19.351650966906448</v>
      </c>
      <c r="X15">
        <f ca="1">(W15+Y15)/2+X16/(2*T)</f>
        <v>19.263727512266858</v>
      </c>
      <c r="Y15">
        <f ca="1">(X15+Z15)/2+Y16/(2*T)</f>
        <v>19.197782241959867</v>
      </c>
      <c r="Z15">
        <f ca="1">(Y15+AA15)/2+Z16/(2*T)</f>
        <v>19.148319940446559</v>
      </c>
      <c r="AA15">
        <f ca="1">(Z15+AB15)/2+AA16/(2*T)</f>
        <v>19.111219028584543</v>
      </c>
      <c r="AB15">
        <f ca="1">(AA15+AC15)/2+AB16/(2*T)</f>
        <v>19.083388112695939</v>
      </c>
      <c r="AC15">
        <f ca="1">(AB15+AD15)/2+AC16/(2*T)</f>
        <v>19.062508385898607</v>
      </c>
      <c r="AD15">
        <f ca="1">(AC15+AE15)/2+AD16/(2*T)</f>
        <v>19.046840416020448</v>
      </c>
      <c r="AE15">
        <f ca="1">(AD15+AF15)/2+AE16/(2*T)</f>
        <v>19.035079220182325</v>
      </c>
      <c r="AF15">
        <f ca="1">(AE15+AG15)/2+AF16/(2*T)</f>
        <v>19.026245550296061</v>
      </c>
      <c r="AG15">
        <f ca="1">(AF15+AH15)/2+AG16/(2*T)</f>
        <v>19.019604331640295</v>
      </c>
      <c r="AH15">
        <f ca="1">(AG15+AI15)/2+AH16/(2*T)</f>
        <v>19.014603459858836</v>
      </c>
      <c r="AI15">
        <f ca="1">(AH15+AJ15)/2+AI16/(2*T)</f>
        <v>19.010827858793022</v>
      </c>
      <c r="AJ15">
        <f ca="1">(AI15+AK15)/2+AJ16/(2*T)</f>
        <v>19.007964973961084</v>
      </c>
      <c r="AK15">
        <f ca="1">(AJ15+AL15)/2+AK16/(2*T)</f>
        <v>19.005778830299231</v>
      </c>
      <c r="AL15">
        <f ca="1">(AK15+AM15)/2+AL16/(2*T)</f>
        <v>19.004090497507224</v>
      </c>
      <c r="AM15">
        <f ca="1">(AL15+AN15)/2+AM16/(2*T)</f>
        <v>19.002763341607295</v>
      </c>
      <c r="AN15">
        <f ca="1">(AM15+AO15)/2+AN16/(2*T)</f>
        <v>19.001691841800636</v>
      </c>
      <c r="AO15">
        <f ca="1">(AN15+AP15)/2+AO16/(2*T)</f>
        <v>19.000793050844013</v>
      </c>
      <c r="AP15">
        <f>h2_star</f>
        <v>19</v>
      </c>
    </row>
    <row r="16" spans="1:42" x14ac:dyDescent="0.3">
      <c r="A16" t="s">
        <v>19</v>
      </c>
      <c r="B16">
        <f>(h1_star-B15)/C_*delx^2</f>
        <v>0</v>
      </c>
      <c r="C16">
        <f ca="1">(h1_star-C15)/C_*delx^2</f>
        <v>1.1427600721858335E-2</v>
      </c>
      <c r="D16">
        <f ca="1">(h1_star-D15)/C_*delx^2</f>
        <v>2.3564947672505276E-2</v>
      </c>
      <c r="E16">
        <f ca="1">(h1_star-E15)/C_*delx^2</f>
        <v>3.7170643772177492E-2</v>
      </c>
      <c r="F16">
        <f ca="1">(h1_star-F15)/C_*delx^2</f>
        <v>5.3095730479912895E-2</v>
      </c>
      <c r="G16">
        <f ca="1">(h1_star-G15)/C_*delx^2</f>
        <v>7.2336443490561564E-2</v>
      </c>
      <c r="H16">
        <f ca="1">(h1_star-H15)/C_*delx^2</f>
        <v>9.6096212770580003E-2</v>
      </c>
      <c r="I16">
        <f ca="1">(h1_star-I15)/C_*delx^2</f>
        <v>0.12586075218716797</v>
      </c>
      <c r="J16">
        <f ca="1">(h1_star-J15)/C_*delx^2</f>
        <v>0.16349088363654118</v>
      </c>
      <c r="K16">
        <f ca="1">(h1_star-K15)/C_*delx^2</f>
        <v>0.21133885466901869</v>
      </c>
      <c r="L16">
        <f ca="1">(h1_star-L15)/C_*delx^2</f>
        <v>0.27239539001988611</v>
      </c>
      <c r="M16">
        <f ca="1">(h1_star-M15)/C_*delx^2</f>
        <v>0.35047665069884992</v>
      </c>
      <c r="N16">
        <f ca="1">(h1_star-N15)/C_*delx^2</f>
        <v>0.4504627774898351</v>
      </c>
      <c r="O16">
        <f ca="1">(h1_star-O15)/C_*delx^2</f>
        <v>0.57860292523304047</v>
      </c>
      <c r="P16">
        <f ca="1">(h1_star-P15)/C_*delx^2</f>
        <v>0.74290585278773413</v>
      </c>
      <c r="Q16">
        <f ca="1">(h1_star-Q15)/C_*delx^2</f>
        <v>0.95364048197894569</v>
      </c>
      <c r="R16">
        <f ca="1">(h1_star-R15)/C_*delx^2</f>
        <v>1.2239777121342943</v>
      </c>
      <c r="S16">
        <f ca="1">(h1_star-S15)/C_*delx^2</f>
        <v>1.5708136051034272</v>
      </c>
      <c r="T16">
        <f ca="1">(h1_star-T15)/C_*delx^2</f>
        <v>2.0158253909698942</v>
      </c>
      <c r="U16">
        <f ca="1">(h1_star-U15)/C_*delx^2</f>
        <v>2.5868262956161066</v>
      </c>
      <c r="V16">
        <v>0</v>
      </c>
      <c r="W16">
        <f ca="1">(h2_star-V15)/C_*delx^2</f>
        <v>-2.9304961326170442</v>
      </c>
      <c r="X16">
        <f ca="1">(h2_star-W15)/C_*delx^2</f>
        <v>-2.1978185431652975</v>
      </c>
      <c r="Y16">
        <f ca="1">(h2_star-X15)/C_*delx^2</f>
        <v>-1.6482969516678603</v>
      </c>
      <c r="Z16">
        <f ca="1">(h2_star-Y15)/C_*delx^2</f>
        <v>-1.2361390122491711</v>
      </c>
      <c r="AA16">
        <f ca="1">(h2_star-Z15)/C_*delx^2</f>
        <v>-0.92699962779099199</v>
      </c>
      <c r="AB16">
        <f ca="1">(h2_star-AA15)/C_*delx^2</f>
        <v>-0.69511892865339309</v>
      </c>
      <c r="AC16">
        <f ca="1">(h2_star-AB15)/C_*delx^2</f>
        <v>-0.52117570434961902</v>
      </c>
      <c r="AD16">
        <f ca="1">(h2_star-AC15)/C_*delx^2</f>
        <v>-0.39067741186629146</v>
      </c>
      <c r="AE16">
        <f ca="1">(h2_star-AD15)/C_*delx^2</f>
        <v>-0.29275260012779913</v>
      </c>
      <c r="AF16">
        <f ca="1">(h2_star-AE15)/C_*delx^2</f>
        <v>-0.2192451261395334</v>
      </c>
      <c r="AG16">
        <f ca="1">(h2_star-AF15)/C_*delx^2</f>
        <v>-0.16403468935037857</v>
      </c>
      <c r="AH16">
        <f ca="1">(h2_star-AG15)/C_*delx^2</f>
        <v>-0.12252707275184349</v>
      </c>
      <c r="AI16">
        <f ca="1">(h2_star-AH15)/C_*delx^2</f>
        <v>-9.1271624117728045E-2</v>
      </c>
      <c r="AJ16">
        <f ca="1">(h2_star-AI15)/C_*delx^2</f>
        <v>-6.7674117456384408E-2</v>
      </c>
      <c r="AK16">
        <f ca="1">(h2_star-AJ15)/C_*delx^2</f>
        <v>-4.9781087256772771E-2</v>
      </c>
      <c r="AL16">
        <f ca="1">(h2_star-AK15)/C_*delx^2</f>
        <v>-3.6117689370196437E-2</v>
      </c>
      <c r="AM16">
        <f ca="1">(h2_star-AL15)/C_*delx^2</f>
        <v>-2.5565609420152846E-2</v>
      </c>
      <c r="AN16">
        <f ca="1">(h2_star-AM15)/C_*delx^2</f>
        <v>-1.727088504559493E-2</v>
      </c>
      <c r="AO16">
        <f ca="1">(h2_star-AN15)/C_*delx^2</f>
        <v>-1.057401125397206E-2</v>
      </c>
      <c r="AP16">
        <f ca="1">(h2_star-AO15)/C_*delx^2</f>
        <v>-4.9565677750829087E-3</v>
      </c>
    </row>
    <row r="18" spans="1:42" x14ac:dyDescent="0.3">
      <c r="B18" t="s">
        <v>3</v>
      </c>
      <c r="C18">
        <f ca="1">COUNT(B16:U16)</f>
        <v>20</v>
      </c>
      <c r="D18">
        <f ca="1">COUNT(W16:AP16)</f>
        <v>20</v>
      </c>
    </row>
    <row r="21" spans="1:42" x14ac:dyDescent="0.3">
      <c r="A21" t="s">
        <v>20</v>
      </c>
      <c r="B21">
        <f>h1_star+(h2_star-h1_star)/2*EXP(B14/lambda)</f>
        <v>19.996631026500456</v>
      </c>
      <c r="C21">
        <f>h1_star+(h2_star-h1_star)/2*EXP(C14/lambda)</f>
        <v>19.99567415239844</v>
      </c>
      <c r="D21">
        <f>h1_star+(h2_star-h1_star)/2*EXP(D14/lambda)</f>
        <v>19.99444550173088</v>
      </c>
      <c r="E21">
        <f>h1_star+(h2_star-h1_star)/2*EXP(E14/lambda)</f>
        <v>19.992867883045502</v>
      </c>
      <c r="F21">
        <f>h1_star+(h2_star-h1_star)/2*EXP(F14/lambda)</f>
        <v>19.990842180555632</v>
      </c>
      <c r="G21">
        <f>h1_star+(h2_star-h1_star)/2*EXP(G14/lambda)</f>
        <v>19.988241127071994</v>
      </c>
      <c r="H21">
        <f>h1_star+(h2_star-h1_star)/2*EXP(H14/lambda)</f>
        <v>19.98490130828884</v>
      </c>
      <c r="I21">
        <f>h1_star+(h2_star-h1_star)/2*EXP(I14/lambda)</f>
        <v>19.980612896084139</v>
      </c>
      <c r="J21">
        <f>h1_star+(h2_star-h1_star)/2*EXP(J14/lambda)</f>
        <v>19.975106465816069</v>
      </c>
      <c r="K21">
        <f>h1_star+(h2_star-h1_star)/2*EXP(K14/lambda)</f>
        <v>19.968036069396646</v>
      </c>
      <c r="L21">
        <f>h1_star+(h2_star-h1_star)/2*EXP(L14/lambda)</f>
        <v>19.958957500688051</v>
      </c>
      <c r="M21">
        <f>h1_star+(h2_star-h1_star)/2*EXP(M14/lambda)</f>
        <v>19.947300387719068</v>
      </c>
      <c r="N21">
        <f>h1_star+(h2_star-h1_star)/2*EXP(N14/lambda)</f>
        <v>19.932332358381693</v>
      </c>
      <c r="O21">
        <f>h1_star+(h2_star-h1_star)/2*EXP(O14/lambda)</f>
        <v>19.913113028274779</v>
      </c>
      <c r="P21">
        <f>h1_star+(h2_star-h1_star)/2*EXP(P14/lambda)</f>
        <v>19.888434919925785</v>
      </c>
      <c r="Q21">
        <f>h1_star+(h2_star-h1_star)/2*EXP(Q14/lambda)</f>
        <v>19.856747601569904</v>
      </c>
      <c r="R21">
        <f>h1_star+(h2_star-h1_star)/2*EXP(R14/lambda)</f>
        <v>19.81606027941428</v>
      </c>
      <c r="S21">
        <f>h1_star+(h2_star-h1_star)/2*EXP(S14/lambda)</f>
        <v>19.763816723629493</v>
      </c>
      <c r="T21">
        <f>h1_star+(h2_star-h1_star)/2*EXP(T14/lambda)</f>
        <v>19.696734670143684</v>
      </c>
      <c r="U21">
        <f>h1_star+(h2_star-h1_star)/2*EXP(U14/lambda)</f>
        <v>19.610599608464298</v>
      </c>
      <c r="V21">
        <f>h1_star+(h2_star-h1_star)/2*EXP(V14/lambda)</f>
        <v>19.5</v>
      </c>
      <c r="W21">
        <f>h2_star+(h1_star-h2_star)/2*EXP(-W14/lambda)</f>
        <v>19.389400391535702</v>
      </c>
      <c r="X21">
        <f>h2_star+(h1_star-h2_star)/2*EXP(-X14/lambda)</f>
        <v>19.303265329856316</v>
      </c>
      <c r="Y21">
        <f>h2_star+(h1_star-h2_star)/2*EXP(-Y14/lambda)</f>
        <v>19.236183276370507</v>
      </c>
      <c r="Z21">
        <f>h2_star+(h1_star-h2_star)/2*EXP(-Z14/lambda)</f>
        <v>19.18393972058572</v>
      </c>
      <c r="AA21">
        <f>h2_star+(h1_star-h2_star)/2*EXP(-AA14/lambda)</f>
        <v>19.143252398430096</v>
      </c>
      <c r="AB21">
        <f>h2_star+(h1_star-h2_star)/2*EXP(-AB14/lambda)</f>
        <v>19.111565080074215</v>
      </c>
      <c r="AC21">
        <f>h2_star+(h1_star-h2_star)/2*EXP(-AC14/lambda)</f>
        <v>19.086886971725221</v>
      </c>
      <c r="AD21">
        <f>h2_star+(h1_star-h2_star)/2*EXP(-AD14/lambda)</f>
        <v>19.067667641618307</v>
      </c>
      <c r="AE21">
        <f>h2_star+(h1_star-h2_star)/2*EXP(-AE14/lambda)</f>
        <v>19.052699612280932</v>
      </c>
      <c r="AF21">
        <f>h2_star+(h1_star-h2_star)/2*EXP(-AF14/lambda)</f>
        <v>19.041042499311949</v>
      </c>
      <c r="AG21">
        <f>h2_star+(h1_star-h2_star)/2*EXP(-AG14/lambda)</f>
        <v>19.031963930603354</v>
      </c>
      <c r="AH21">
        <f>h2_star+(h1_star-h2_star)/2*EXP(-AH14/lambda)</f>
        <v>19.024893534183931</v>
      </c>
      <c r="AI21">
        <f>h2_star+(h1_star-h2_star)/2*EXP(-AI14/lambda)</f>
        <v>19.019387103915861</v>
      </c>
      <c r="AJ21">
        <f>h2_star+(h1_star-h2_star)/2*EXP(-AJ14/lambda)</f>
        <v>19.01509869171116</v>
      </c>
      <c r="AK21">
        <f>h2_star+(h1_star-h2_star)/2*EXP(-AK14/lambda)</f>
        <v>19.011758872928006</v>
      </c>
      <c r="AL21">
        <f>h2_star+(h1_star-h2_star)/2*EXP(-AL14/lambda)</f>
        <v>19.009157819444368</v>
      </c>
      <c r="AM21">
        <f>h2_star+(h1_star-h2_star)/2*EXP(-AM14/lambda)</f>
        <v>19.007132116954498</v>
      </c>
      <c r="AN21">
        <f>h2_star+(h1_star-h2_star)/2*EXP(-AN14/lambda)</f>
        <v>19.00555449826912</v>
      </c>
      <c r="AO21">
        <f>h2_star+(h1_star-h2_star)/2*EXP(-AO14/lambda)</f>
        <v>19.00432584760156</v>
      </c>
      <c r="AP21">
        <f>h2_star+(h1_star-h2_star)/2*EXP(-AP14/lambda)</f>
        <v>19.003368973499544</v>
      </c>
    </row>
    <row r="22" spans="1:42" x14ac:dyDescent="0.3">
      <c r="A22" t="s">
        <v>21</v>
      </c>
      <c r="B22">
        <f>-(T*B1_)/lambda*EXP(B14/lambda)*delx</f>
        <v>8.4224337488568335E-2</v>
      </c>
      <c r="C22">
        <f>-(T*B1_)/lambda*EXP(C14/lambda)*delx</f>
        <v>0.10814619003900793</v>
      </c>
      <c r="D22">
        <f>-(T*B1_)/lambda*EXP(D14/lambda)*delx</f>
        <v>0.13886245672802883</v>
      </c>
      <c r="E22">
        <f>-(T*B1_)/lambda*EXP(E14/lambda)*delx</f>
        <v>0.17830292386249069</v>
      </c>
      <c r="F22">
        <f>-(T*B1_)/lambda*EXP(F14/lambda)*delx</f>
        <v>0.22894548610917723</v>
      </c>
      <c r="G22">
        <f>-(T*B1_)/lambda*EXP(G14/lambda)*delx</f>
        <v>0.29397182320011384</v>
      </c>
      <c r="H22">
        <f>-(T*B1_)/lambda*EXP(H14/lambda)*delx</f>
        <v>0.37746729277898128</v>
      </c>
      <c r="I22">
        <f>-(T*B1_)/lambda*EXP(I14/lambda)*delx</f>
        <v>0.48467759789652509</v>
      </c>
      <c r="J22">
        <f>-(T*B1_)/lambda*EXP(J14/lambda)*delx</f>
        <v>0.62233835459829934</v>
      </c>
      <c r="K22">
        <f>-(T*B1_)/lambda*EXP(K14/lambda)*delx</f>
        <v>0.79909826508384463</v>
      </c>
      <c r="L22">
        <f>-(T*B1_)/lambda*EXP(L14/lambda)*delx</f>
        <v>1.026062482798735</v>
      </c>
      <c r="M22">
        <f>-(T*B1_)/lambda*EXP(M14/lambda)*delx</f>
        <v>1.3174903070233042</v>
      </c>
      <c r="N22">
        <f>-(T*B1_)/lambda*EXP(N14/lambda)*delx</f>
        <v>1.6916910404576588</v>
      </c>
      <c r="O22">
        <f>-(T*B1_)/lambda*EXP(O14/lambda)*delx</f>
        <v>2.1721742931305643</v>
      </c>
      <c r="P22">
        <f>-(T*B1_)/lambda*EXP(P14/lambda)*delx</f>
        <v>2.7891270018553729</v>
      </c>
      <c r="Q22">
        <f>-(T*B1_)/lambda*EXP(Q14/lambda)*delx</f>
        <v>3.581309960752376</v>
      </c>
      <c r="R22">
        <f>-(T*B1_)/lambda*EXP(R14/lambda)*delx</f>
        <v>4.5984930146430294</v>
      </c>
      <c r="S22">
        <f>-(T*B1_)/lambda*EXP(S14/lambda)*delx</f>
        <v>5.9045819092626832</v>
      </c>
      <c r="T22">
        <f>-(T*B1_)/lambda*EXP(T14/lambda)*delx</f>
        <v>7.5816332464079181</v>
      </c>
      <c r="U22">
        <f>-(T*B1_)/lambda*EXP(U14/lambda)*delx</f>
        <v>9.7350097883925617</v>
      </c>
      <c r="V22">
        <f>(T*A2_)/lambda*EXP(-V14/lambda)*delx</f>
        <v>12.5</v>
      </c>
      <c r="W22">
        <f>(T*A2_)/lambda*EXP(-W14/lambda)*delx</f>
        <v>9.7350097883925617</v>
      </c>
      <c r="X22">
        <f>(T*A2_)/lambda*EXP(-X14/lambda)*delx</f>
        <v>7.5816332464079181</v>
      </c>
      <c r="Y22">
        <f>(T*A2_)/lambda*EXP(-Y14/lambda)*delx</f>
        <v>5.9045819092626832</v>
      </c>
      <c r="Z22">
        <f>(T*A2_)/lambda*EXP(-Z14/lambda)*delx</f>
        <v>4.5984930146430294</v>
      </c>
      <c r="AA22">
        <f>(T*A2_)/lambda*EXP(-AA14/lambda)*delx</f>
        <v>3.581309960752376</v>
      </c>
      <c r="AB22">
        <f>(T*A2_)/lambda*EXP(-AB14/lambda)*delx</f>
        <v>2.7891270018553729</v>
      </c>
      <c r="AC22">
        <f>(T*A2_)/lambda*EXP(-AC14/lambda)*delx</f>
        <v>2.1721742931305643</v>
      </c>
      <c r="AD22">
        <f>(T*A2_)/lambda*EXP(-AD14/lambda)*delx</f>
        <v>1.6916910404576588</v>
      </c>
      <c r="AE22">
        <f>(T*A2_)/lambda*EXP(-AE14/lambda)*delx</f>
        <v>1.3174903070233042</v>
      </c>
      <c r="AF22">
        <f>(T*A2_)/lambda*EXP(-AF14/lambda)*delx</f>
        <v>1.026062482798735</v>
      </c>
      <c r="AG22">
        <f>(T*A2_)/lambda*EXP(-AG14/lambda)*delx</f>
        <v>0.79909826508384463</v>
      </c>
      <c r="AH22">
        <f>(T*A2_)/lambda*EXP(-AH14/lambda)*delx</f>
        <v>0.62233835459829934</v>
      </c>
      <c r="AI22">
        <f>(T*A2_)/lambda*EXP(-AI14/lambda)*delx</f>
        <v>0.48467759789652509</v>
      </c>
      <c r="AJ22">
        <f>(T*A2_)/lambda*EXP(-AJ14/lambda)*delx</f>
        <v>0.37746729277898128</v>
      </c>
      <c r="AK22">
        <f>(T*A2_)/lambda*EXP(-AK14/lambda)*delx</f>
        <v>0.29397182320011384</v>
      </c>
      <c r="AL22">
        <f>(T*A2_)/lambda*EXP(-AL14/lambda)*delx</f>
        <v>0.22894548610917723</v>
      </c>
      <c r="AM22">
        <f>(T*A2_)/lambda*EXP(-AM14/lambda)*delx</f>
        <v>0.17830292386249069</v>
      </c>
      <c r="AN22">
        <f>(T*A2_)/lambda*EXP(-AN14/lambda)*delx</f>
        <v>0.13886245672802883</v>
      </c>
      <c r="AO22">
        <f>(T*A2_)/lambda*EXP(-AO14/lambda)*delx</f>
        <v>0.10814619003900793</v>
      </c>
      <c r="AP22">
        <f>(T*A2_)/lambda*EXP(-AP14/lambda)*delx</f>
        <v>8.4224337488568335E-2</v>
      </c>
    </row>
    <row r="23" spans="1:42" x14ac:dyDescent="0.3">
      <c r="C23">
        <f t="shared" ref="C23:T23" si="0">C22-B22</f>
        <v>2.392185255043959E-2</v>
      </c>
      <c r="D23">
        <f t="shared" si="0"/>
        <v>3.0716266689020902E-2</v>
      </c>
      <c r="E23">
        <f t="shared" si="0"/>
        <v>3.9440467134461865E-2</v>
      </c>
      <c r="F23">
        <f t="shared" si="0"/>
        <v>5.0642562246686534E-2</v>
      </c>
      <c r="G23">
        <f t="shared" si="0"/>
        <v>6.5026337090936609E-2</v>
      </c>
      <c r="H23">
        <f t="shared" si="0"/>
        <v>8.3495469578867443E-2</v>
      </c>
      <c r="I23">
        <f t="shared" si="0"/>
        <v>0.10721030511754381</v>
      </c>
      <c r="J23">
        <f t="shared" si="0"/>
        <v>0.13766075670177425</v>
      </c>
      <c r="K23">
        <f t="shared" si="0"/>
        <v>0.17675991048554529</v>
      </c>
      <c r="L23">
        <f t="shared" si="0"/>
        <v>0.22696421771489039</v>
      </c>
      <c r="M23">
        <f t="shared" si="0"/>
        <v>0.29142782422456914</v>
      </c>
      <c r="N23">
        <f t="shared" si="0"/>
        <v>0.37420073343435467</v>
      </c>
      <c r="O23">
        <f t="shared" si="0"/>
        <v>0.48048325267290548</v>
      </c>
      <c r="P23">
        <f t="shared" si="0"/>
        <v>0.61695270872480856</v>
      </c>
      <c r="Q23">
        <f t="shared" si="0"/>
        <v>0.79218295889700308</v>
      </c>
      <c r="R23">
        <f t="shared" si="0"/>
        <v>1.0171830538906534</v>
      </c>
      <c r="S23">
        <f t="shared" si="0"/>
        <v>1.3060888946196538</v>
      </c>
      <c r="T23">
        <f t="shared" si="0"/>
        <v>1.6770513371452349</v>
      </c>
      <c r="U23">
        <f>U22-T22</f>
        <v>2.1533765419846436</v>
      </c>
      <c r="V23">
        <f>V22-U22</f>
        <v>2.7649902116074383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5.1a</vt:lpstr>
      <vt:lpstr>5.1d</vt:lpstr>
      <vt:lpstr>5.2a</vt:lpstr>
      <vt:lpstr>A2_</vt:lpstr>
      <vt:lpstr>B1_</vt:lpstr>
      <vt:lpstr>C_</vt:lpstr>
      <vt:lpstr>'5.1d'!cell_number</vt:lpstr>
      <vt:lpstr>'5.2a'!cell_number</vt:lpstr>
      <vt:lpstr>cell_number</vt:lpstr>
      <vt:lpstr>'5.1d'!delx</vt:lpstr>
      <vt:lpstr>'5.2a'!delx</vt:lpstr>
      <vt:lpstr>delx</vt:lpstr>
      <vt:lpstr>'5.1d'!h1_</vt:lpstr>
      <vt:lpstr>h1_</vt:lpstr>
      <vt:lpstr>h1_star</vt:lpstr>
      <vt:lpstr>'5.1d'!h2_</vt:lpstr>
      <vt:lpstr>h2_</vt:lpstr>
      <vt:lpstr>h2_star</vt:lpstr>
      <vt:lpstr>'5.1d'!L</vt:lpstr>
      <vt:lpstr>'5.2a'!L</vt:lpstr>
      <vt:lpstr>L</vt:lpstr>
      <vt:lpstr>lambda</vt:lpstr>
      <vt:lpstr>N</vt:lpstr>
      <vt:lpstr>N1_</vt:lpstr>
      <vt:lpstr>N2_</vt:lpstr>
      <vt:lpstr>Q</vt:lpstr>
      <vt:lpstr>Q1_</vt:lpstr>
      <vt:lpstr>Q2_</vt:lpstr>
      <vt:lpstr>'5.1d'!T</vt:lpstr>
      <vt:lpstr>'5.2a'!T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2018-03-14T16:35:14Z</dcterms:modified>
</cp:coreProperties>
</file>