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freilic\Downloads\"/>
    </mc:Choice>
  </mc:AlternateContent>
  <xr:revisionPtr revIDLastSave="0" documentId="13_ncr:1_{26D6227D-B2E0-48A4-BB4C-5A2EF538ED72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heet1" sheetId="1" state="hidden" r:id="rId1"/>
    <sheet name="Behavior Observa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5" i="2" l="1"/>
  <c r="J44" i="2"/>
  <c r="J38" i="2"/>
  <c r="BF25" i="2"/>
  <c r="AY25" i="2"/>
  <c r="AR25" i="2"/>
  <c r="AH25" i="2"/>
  <c r="Z25" i="2"/>
  <c r="BZ19" i="2"/>
  <c r="BZ20" i="2" s="1"/>
  <c r="BZ21" i="2" s="1"/>
  <c r="BZ22" i="2" s="1"/>
  <c r="BZ25" i="2" s="1"/>
  <c r="BJ25" i="2"/>
  <c r="BA25" i="2"/>
  <c r="AQ25" i="2"/>
  <c r="AO25" i="2"/>
  <c r="V25" i="2"/>
  <c r="T25" i="2"/>
  <c r="CB19" i="2"/>
  <c r="CB20" i="2" s="1"/>
  <c r="CB21" i="2" s="1"/>
  <c r="CB22" i="2" s="1"/>
  <c r="CB25" i="2" s="1"/>
  <c r="CE20" i="2"/>
  <c r="CE19" i="2"/>
  <c r="L25" i="2"/>
  <c r="BW19" i="2"/>
  <c r="BW20" i="2" s="1"/>
  <c r="BW21" i="2" s="1"/>
  <c r="BW22" i="2" s="1"/>
  <c r="P19" i="2"/>
  <c r="P20" i="2" s="1"/>
  <c r="P21" i="2" s="1"/>
  <c r="P22" i="2" s="1"/>
  <c r="N19" i="2"/>
  <c r="N20" i="2" s="1"/>
  <c r="N21" i="2" s="1"/>
  <c r="N22" i="2" s="1"/>
  <c r="BY25" i="2"/>
  <c r="CA25" i="2"/>
  <c r="BP25" i="2"/>
  <c r="BG25" i="2"/>
  <c r="AK25" i="2"/>
  <c r="AM25" i="2"/>
  <c r="CJ25" i="2"/>
  <c r="CI25" i="2"/>
  <c r="CH25" i="2"/>
  <c r="CF25" i="2"/>
  <c r="CG25" i="2"/>
  <c r="CC25" i="2"/>
  <c r="BR25" i="2"/>
  <c r="BX25" i="2"/>
  <c r="BV25" i="2"/>
  <c r="BU25" i="2"/>
  <c r="BI25" i="2"/>
  <c r="BM25" i="2"/>
  <c r="BT25" i="2"/>
  <c r="BO25" i="2"/>
  <c r="BN25" i="2" s="1"/>
  <c r="BK25" i="2"/>
  <c r="BL25" i="2"/>
  <c r="BC25" i="2"/>
  <c r="BE25" i="2"/>
  <c r="AZ25" i="2"/>
  <c r="AX25" i="2"/>
  <c r="AS25" i="2" s="1"/>
  <c r="AV25" i="2"/>
  <c r="AT25" i="2"/>
  <c r="AP25" i="2"/>
  <c r="AN25" i="2"/>
  <c r="AL25" i="2"/>
  <c r="AJ25" i="2"/>
  <c r="AI25" i="2"/>
  <c r="AF25" i="2"/>
  <c r="AB25" i="2"/>
  <c r="AD25" i="2"/>
  <c r="AA25" i="2" s="1"/>
  <c r="Y25" i="2"/>
  <c r="X25" i="2"/>
  <c r="U25" i="2"/>
  <c r="S25" i="2"/>
  <c r="R25" i="2"/>
  <c r="Q25" i="2"/>
  <c r="O25" i="2"/>
  <c r="M25" i="2"/>
  <c r="K25" i="2"/>
  <c r="I25" i="2"/>
  <c r="W25" i="2"/>
  <c r="J39" i="2" l="1"/>
  <c r="J34" i="2"/>
  <c r="CE21" i="2"/>
  <c r="CE22" i="2" s="1"/>
  <c r="CE25" i="2" s="1"/>
  <c r="J42" i="2" s="1"/>
  <c r="BW25" i="2"/>
  <c r="J40" i="2" s="1"/>
  <c r="N25" i="2"/>
  <c r="J32" i="2" s="1"/>
  <c r="P25" i="2"/>
  <c r="J33" i="2" s="1"/>
  <c r="J41" i="2"/>
  <c r="J36" i="2"/>
  <c r="J37" i="2"/>
  <c r="J31" i="2"/>
  <c r="J43" i="2"/>
  <c r="J35" i="2"/>
</calcChain>
</file>

<file path=xl/sharedStrings.xml><?xml version="1.0" encoding="utf-8"?>
<sst xmlns="http://schemas.openxmlformats.org/spreadsheetml/2006/main" count="316" uniqueCount="161">
  <si>
    <t>ID</t>
  </si>
  <si>
    <t>Start time</t>
  </si>
  <si>
    <t>Completion time</t>
  </si>
  <si>
    <t>Email</t>
  </si>
  <si>
    <t>Name</t>
  </si>
  <si>
    <t>Last modified time</t>
  </si>
  <si>
    <t>Name of Patient</t>
  </si>
  <si>
    <t>Arrived</t>
  </si>
  <si>
    <t>How early or late? (indicate minutes or hours)</t>
  </si>
  <si>
    <t>Accompanied</t>
  </si>
  <si>
    <t>Accompanied by whom?</t>
  </si>
  <si>
    <t>Dressed</t>
  </si>
  <si>
    <t>Grooming/hygeine</t>
  </si>
  <si>
    <t>Ambulated</t>
  </si>
  <si>
    <t>Gait</t>
  </si>
  <si>
    <t>Tremor</t>
  </si>
  <si>
    <t>Tremor in what body part (leave blank if not relevant)</t>
  </si>
  <si>
    <t>Other motor abnormalities</t>
  </si>
  <si>
    <t>Vision and hearing</t>
  </si>
  <si>
    <t>Vision</t>
  </si>
  <si>
    <t>Hearing</t>
  </si>
  <si>
    <t> Alert/oriented?</t>
  </si>
  <si>
    <t>Alert?</t>
  </si>
  <si>
    <t>Problems with alertness</t>
  </si>
  <si>
    <t>Oriented to person, place, and time?</t>
  </si>
  <si>
    <t>Oriented to person?</t>
  </si>
  <si>
    <t>Describe how disoriented to person</t>
  </si>
  <si>
    <t>Oriented to place?</t>
  </si>
  <si>
    <t>Describe how disoriented to place</t>
  </si>
  <si>
    <t>Oriented to time?</t>
  </si>
  <si>
    <t>Describe how disoriented to time</t>
  </si>
  <si>
    <t>History giving</t>
  </si>
  <si>
    <t>Describe how not good historian (if helpful)</t>
  </si>
  <si>
    <t>Insight</t>
  </si>
  <si>
    <t>Describe how insight was impaired (if helpful)</t>
  </si>
  <si>
    <t>Judgment</t>
  </si>
  <si>
    <t>Describe how judgment was impaired (if helpful)</t>
  </si>
  <si>
    <t>Evaluation conducted in English?</t>
  </si>
  <si>
    <t>What language</t>
  </si>
  <si>
    <t>Was an interpreter used?</t>
  </si>
  <si>
    <t>Normal speech/expressive language?</t>
  </si>
  <si>
    <t>Normal rate of speech?</t>
  </si>
  <si>
    <t>Problems with rate</t>
  </si>
  <si>
    <t>Normal volume/tone of speech?</t>
  </si>
  <si>
    <t>Problems with volume/tone</t>
  </si>
  <si>
    <t>Normal articulation of speech?</t>
  </si>
  <si>
    <t>Problems with articulation</t>
  </si>
  <si>
    <t>Expressive language?</t>
  </si>
  <si>
    <t>Details of nonfluent speech</t>
  </si>
  <si>
    <t>Paraphasic errors?</t>
  </si>
  <si>
    <t>Semantic paraphasic errors?</t>
  </si>
  <si>
    <t>Examples of semantic paraphasic errors (if helpful)</t>
  </si>
  <si>
    <t>Phonemic paraphasic errors?</t>
  </si>
  <si>
    <t>Examples of phonemic paraphasic errors (if helpful)</t>
  </si>
  <si>
    <t>Normal receptive language?</t>
  </si>
  <si>
    <t>Difficulty following simple commands?</t>
  </si>
  <si>
    <t>Difficulty following complex/multi-step commands?</t>
  </si>
  <si>
    <t>Examples of receptive language problems (if helpful)</t>
  </si>
  <si>
    <t>Reported mood (write response in quotes)</t>
  </si>
  <si>
    <t>Observed mood (if patient doesn't report)</t>
  </si>
  <si>
    <t>Was affect appropriate and full in range?</t>
  </si>
  <si>
    <t>Description of affect</t>
  </si>
  <si>
    <t>Detailed description of mood and affect (if helpful)</t>
  </si>
  <si>
    <t>Does patient report depression?</t>
  </si>
  <si>
    <t>Degree of depression</t>
  </si>
  <si>
    <t>Does patient report anxiety?</t>
  </si>
  <si>
    <t>Degree of anxiety</t>
  </si>
  <si>
    <t>Thought process</t>
  </si>
  <si>
    <t>Description of thought process (if helpful)</t>
  </si>
  <si>
    <t>Thought content</t>
  </si>
  <si>
    <t>Description of thought content (if helpful)</t>
  </si>
  <si>
    <t>Suicidal ideation?</t>
  </si>
  <si>
    <t>Active or passive suicidal ideation?</t>
  </si>
  <si>
    <t>Perform suicidal assessment and describe results</t>
  </si>
  <si>
    <t>Attitude/approach to testing</t>
  </si>
  <si>
    <t>Any concerns regarding effort/engagement</t>
  </si>
  <si>
    <t>Were PVTs administered?</t>
  </si>
  <si>
    <t>PVT results</t>
  </si>
  <si>
    <t>Describe effort/engagement concerns (if helpful)</t>
  </si>
  <si>
    <t>Any concerns regarding reliability/validity of findings?</t>
  </si>
  <si>
    <t>Concerns regarding reliability/validity of findings</t>
  </si>
  <si>
    <t>Describe reliability/validity concerns (if helpful)</t>
  </si>
  <si>
    <t>bfreilic@montefiore.org</t>
  </si>
  <si>
    <t>Bryan Freilich</t>
  </si>
  <si>
    <t>[" On time"]</t>
  </si>
  <si>
    <t>["Unaccompanied"]</t>
  </si>
  <si>
    <t> Formally dressed</t>
  </si>
  <si>
    <t>[" Late"]</t>
  </si>
  <si>
    <t> On time</t>
  </si>
  <si>
    <t>Unaccompanied</t>
  </si>
  <si>
    <t> Casually dressed</t>
  </si>
  <si>
    <t> independently</t>
  </si>
  <si>
    <t> unsteady;</t>
  </si>
  <si>
    <t>No evidence of tremor</t>
  </si>
  <si>
    <t>No evidence of other motor abnormalities</t>
  </si>
  <si>
    <t>Both vision and hearing adequate for purpose of testing</t>
  </si>
  <si>
    <t>Alert and oriented to person, place, time, and situation</t>
  </si>
  <si>
    <t>Good</t>
  </si>
  <si>
    <t>Poorly groomed;</t>
  </si>
  <si>
    <t> normal;</t>
  </si>
  <si>
    <t>Evidenced weakness</t>
  </si>
  <si>
    <t> Late</t>
  </si>
  <si>
    <t>30 minutes</t>
  </si>
  <si>
    <t>wife</t>
  </si>
  <si>
    <t>Neatly groomed;</t>
  </si>
  <si>
    <t> with the assistance of a cane</t>
  </si>
  <si>
    <t>Evidenced an action tremor</t>
  </si>
  <si>
    <t> in right hand</t>
  </si>
  <si>
    <t>Vision and/or hearing not adequate and/or needed correction (e.g., glasses or hearing aids)</t>
  </si>
  <si>
    <t>Required glasses, but vision adequate for purposes of testing</t>
  </si>
  <si>
    <t>Hearing impaired despite hearing aids</t>
  </si>
  <si>
    <t>Not fully alert and/or oriented</t>
  </si>
  <si>
    <t>Yes</t>
  </si>
  <si>
    <t>No</t>
  </si>
  <si>
    <t>4 days off on date</t>
  </si>
  <si>
    <t>Fair</t>
  </si>
  <si>
    <t>doesn't believe has memory deficits</t>
  </si>
  <si>
    <t>Fluent but notable for word finding difficulty</t>
  </si>
  <si>
    <t>"good"</t>
  </si>
  <si>
    <t>no</t>
  </si>
  <si>
    <t> labile</t>
  </si>
  <si>
    <t>tangential</t>
  </si>
  <si>
    <t>normal;</t>
  </si>
  <si>
    <t>Cooperative;</t>
  </si>
  <si>
    <t>Vision difficulties may have impacted performance on visually-administered measures;</t>
  </si>
  <si>
    <t>Examiner Name</t>
  </si>
  <si>
    <t>Oriented to person, place, time, and situation?</t>
  </si>
  <si>
    <t>Oriented to situation?</t>
  </si>
  <si>
    <t>Describe how disoriented to situation</t>
  </si>
  <si>
    <t>Behavior unremarkable? (e.g., no distractibility, hyperactivity, or impulsivity)</t>
  </si>
  <si>
    <t>Behavior difficulties</t>
  </si>
  <si>
    <t>Describe behavior dfificulties (if helpful)</t>
  </si>
  <si>
    <t>Miscellaneous observations (if any)</t>
  </si>
  <si>
    <t>Micky Mouse</t>
  </si>
  <si>
    <t>Late</t>
  </si>
  <si>
    <t>Casually dressed</t>
  </si>
  <si>
    <t>["Neatly groomed"]</t>
  </si>
  <si>
    <t>[" unsteady"]</t>
  </si>
  <si>
    <t>thought was at different appointment</t>
  </si>
  <si>
    <t>fair</t>
  </si>
  <si>
    <t>doesn't think has any problems</t>
  </si>
  <si>
    <t>dysarthric</t>
  </si>
  <si>
    <t>largely intact but notable for word finding difficulty</t>
  </si>
  <si>
    <t>yes</t>
  </si>
  <si>
    <t>circumstantial</t>
  </si>
  <si>
    <t>["normal"]</t>
  </si>
  <si>
    <t>["Cooperative"]</t>
  </si>
  <si>
    <t>Arrived:</t>
  </si>
  <si>
    <t>Appearance:</t>
  </si>
  <si>
    <t>Motor:</t>
  </si>
  <si>
    <t>Sensory:</t>
  </si>
  <si>
    <t>Alert/Oriented:</t>
  </si>
  <si>
    <t>History Giving:</t>
  </si>
  <si>
    <t>Insight/Judgment:</t>
  </si>
  <si>
    <t>Speech/Language:</t>
  </si>
  <si>
    <t>Mood/Affect:</t>
  </si>
  <si>
    <t>Thought Process/Content:</t>
  </si>
  <si>
    <t>Behavior:</t>
  </si>
  <si>
    <t>Attitude/Approach to Testing:</t>
  </si>
  <si>
    <t>Reliability/Validity of Test Results:</t>
  </si>
  <si>
    <t>Miscellaneous Observations: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</si>
</sst>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D7" totalsRowShown="0">
  <autoFilter ref="A1:CD7" xr:uid="{00000000-0009-0000-0100-000001000000}"/>
  <tableColumns count="82">
    <tableColumn id="1" xr3:uid="{00000000-0010-0000-0000-000001000000}" name="ID" dataDxfId="81"/>
    <tableColumn id="2" xr3:uid="{00000000-0010-0000-0000-000002000000}" name="Start time" dataDxfId="80"/>
    <tableColumn id="3" xr3:uid="{00000000-0010-0000-0000-000003000000}" name="Completion time" dataDxfId="79"/>
    <tableColumn id="4" xr3:uid="{00000000-0010-0000-0000-000004000000}" name="Email" dataDxfId="78"/>
    <tableColumn id="5" xr3:uid="{00000000-0010-0000-0000-000005000000}" name="Name" dataDxfId="77"/>
    <tableColumn id="6" xr3:uid="{00000000-0010-0000-0000-000006000000}" name="Last modified time" dataDxfId="76"/>
    <tableColumn id="7" xr3:uid="{00000000-0010-0000-0000-000007000000}" name="Name of Patient" dataDxfId="75"/>
    <tableColumn id="8" xr3:uid="{00000000-0010-0000-0000-000008000000}" name="Arrived" dataDxfId="74"/>
    <tableColumn id="9" xr3:uid="{00000000-0010-0000-0000-000009000000}" name="How early or late? (indicate minutes or hours)" dataDxfId="73"/>
    <tableColumn id="10" xr3:uid="{00000000-0010-0000-0000-00000A000000}" name="Accompanied" dataDxfId="72"/>
    <tableColumn id="11" xr3:uid="{00000000-0010-0000-0000-00000B000000}" name="Accompanied by whom?" dataDxfId="71"/>
    <tableColumn id="12" xr3:uid="{00000000-0010-0000-0000-00000C000000}" name="Dressed" dataDxfId="70"/>
    <tableColumn id="13" xr3:uid="{00000000-0010-0000-0000-00000D000000}" name="Grooming/hygeine" dataDxfId="69"/>
    <tableColumn id="14" xr3:uid="{00000000-0010-0000-0000-00000E000000}" name="Ambulated" dataDxfId="68"/>
    <tableColumn id="15" xr3:uid="{00000000-0010-0000-0000-00000F000000}" name="Gait" dataDxfId="67"/>
    <tableColumn id="16" xr3:uid="{00000000-0010-0000-0000-000010000000}" name="Tremor" dataDxfId="66"/>
    <tableColumn id="17" xr3:uid="{00000000-0010-0000-0000-000011000000}" name="Tremor in what body part (leave blank if not relevant)" dataDxfId="65"/>
    <tableColumn id="18" xr3:uid="{00000000-0010-0000-0000-000012000000}" name="Other motor abnormalities" dataDxfId="64"/>
    <tableColumn id="19" xr3:uid="{00000000-0010-0000-0000-000013000000}" name="Vision and hearing" dataDxfId="63"/>
    <tableColumn id="20" xr3:uid="{00000000-0010-0000-0000-000014000000}" name="Vision" dataDxfId="62"/>
    <tableColumn id="21" xr3:uid="{00000000-0010-0000-0000-000015000000}" name="Hearing" dataDxfId="61"/>
    <tableColumn id="22" xr3:uid="{00000000-0010-0000-0000-000016000000}" name=" Alert/oriented?" dataDxfId="60"/>
    <tableColumn id="23" xr3:uid="{00000000-0010-0000-0000-000017000000}" name="Alert?" dataDxfId="59"/>
    <tableColumn id="24" xr3:uid="{00000000-0010-0000-0000-000018000000}" name="Problems with alertness" dataDxfId="58"/>
    <tableColumn id="25" xr3:uid="{00000000-0010-0000-0000-000019000000}" name="Oriented to person, place, and time?" dataDxfId="57"/>
    <tableColumn id="26" xr3:uid="{00000000-0010-0000-0000-00001A000000}" name="Oriented to person?" dataDxfId="56"/>
    <tableColumn id="27" xr3:uid="{00000000-0010-0000-0000-00001B000000}" name="Describe how disoriented to person" dataDxfId="55"/>
    <tableColumn id="28" xr3:uid="{00000000-0010-0000-0000-00001C000000}" name="Oriented to place?" dataDxfId="54"/>
    <tableColumn id="29" xr3:uid="{00000000-0010-0000-0000-00001D000000}" name="Describe how disoriented to place" dataDxfId="53"/>
    <tableColumn id="30" xr3:uid="{00000000-0010-0000-0000-00001E000000}" name="Oriented to time?" dataDxfId="52"/>
    <tableColumn id="31" xr3:uid="{00000000-0010-0000-0000-00001F000000}" name="Describe how disoriented to time" dataDxfId="51"/>
    <tableColumn id="32" xr3:uid="{00000000-0010-0000-0000-000020000000}" name="History giving" dataDxfId="50"/>
    <tableColumn id="33" xr3:uid="{00000000-0010-0000-0000-000021000000}" name="Describe how not good historian (if helpful)" dataDxfId="49"/>
    <tableColumn id="34" xr3:uid="{00000000-0010-0000-0000-000022000000}" name="Insight" dataDxfId="48"/>
    <tableColumn id="35" xr3:uid="{00000000-0010-0000-0000-000023000000}" name="Describe how insight was impaired (if helpful)" dataDxfId="47"/>
    <tableColumn id="36" xr3:uid="{00000000-0010-0000-0000-000024000000}" name="Judgment" dataDxfId="46"/>
    <tableColumn id="37" xr3:uid="{00000000-0010-0000-0000-000025000000}" name="Describe how judgment was impaired (if helpful)" dataDxfId="45"/>
    <tableColumn id="38" xr3:uid="{00000000-0010-0000-0000-000026000000}" name="Evaluation conducted in English?" dataDxfId="44"/>
    <tableColumn id="39" xr3:uid="{00000000-0010-0000-0000-000027000000}" name="What language" dataDxfId="43"/>
    <tableColumn id="40" xr3:uid="{00000000-0010-0000-0000-000028000000}" name="Was an interpreter used?" dataDxfId="42"/>
    <tableColumn id="41" xr3:uid="{00000000-0010-0000-0000-000029000000}" name="Normal speech/expressive language?" dataDxfId="41"/>
    <tableColumn id="42" xr3:uid="{00000000-0010-0000-0000-00002A000000}" name="Normal rate of speech?" dataDxfId="40"/>
    <tableColumn id="43" xr3:uid="{00000000-0010-0000-0000-00002B000000}" name="Problems with rate" dataDxfId="39"/>
    <tableColumn id="44" xr3:uid="{00000000-0010-0000-0000-00002C000000}" name="Normal volume/tone of speech?" dataDxfId="38"/>
    <tableColumn id="45" xr3:uid="{00000000-0010-0000-0000-00002D000000}" name="Problems with volume/tone" dataDxfId="37"/>
    <tableColumn id="46" xr3:uid="{00000000-0010-0000-0000-00002E000000}" name="Normal articulation of speech?" dataDxfId="36"/>
    <tableColumn id="47" xr3:uid="{00000000-0010-0000-0000-00002F000000}" name="Problems with articulation" dataDxfId="35"/>
    <tableColumn id="48" xr3:uid="{00000000-0010-0000-0000-000030000000}" name="Expressive language?" dataDxfId="34"/>
    <tableColumn id="49" xr3:uid="{00000000-0010-0000-0000-000031000000}" name="Details of nonfluent speech" dataDxfId="33"/>
    <tableColumn id="50" xr3:uid="{00000000-0010-0000-0000-000032000000}" name="Paraphasic errors?" dataDxfId="32"/>
    <tableColumn id="51" xr3:uid="{00000000-0010-0000-0000-000033000000}" name="Semantic paraphasic errors?" dataDxfId="31"/>
    <tableColumn id="52" xr3:uid="{00000000-0010-0000-0000-000034000000}" name="Examples of semantic paraphasic errors (if helpful)" dataDxfId="30"/>
    <tableColumn id="53" xr3:uid="{00000000-0010-0000-0000-000035000000}" name="Phonemic paraphasic errors?" dataDxfId="29"/>
    <tableColumn id="54" xr3:uid="{00000000-0010-0000-0000-000036000000}" name="Examples of phonemic paraphasic errors (if helpful)" dataDxfId="28"/>
    <tableColumn id="55" xr3:uid="{00000000-0010-0000-0000-000037000000}" name="Normal receptive language?" dataDxfId="27"/>
    <tableColumn id="56" xr3:uid="{00000000-0010-0000-0000-000038000000}" name="Difficulty following simple commands?" dataDxfId="26"/>
    <tableColumn id="57" xr3:uid="{00000000-0010-0000-0000-000039000000}" name="Difficulty following complex/multi-step commands?" dataDxfId="25"/>
    <tableColumn id="58" xr3:uid="{00000000-0010-0000-0000-00003A000000}" name="Examples of receptive language problems (if helpful)" dataDxfId="24"/>
    <tableColumn id="59" xr3:uid="{00000000-0010-0000-0000-00003B000000}" name="Reported mood (write response in quotes)" dataDxfId="23"/>
    <tableColumn id="60" xr3:uid="{00000000-0010-0000-0000-00003C000000}" name="Observed mood (if patient doesn't report)" dataDxfId="22"/>
    <tableColumn id="61" xr3:uid="{00000000-0010-0000-0000-00003D000000}" name="Was affect appropriate and full in range?" dataDxfId="21"/>
    <tableColumn id="62" xr3:uid="{00000000-0010-0000-0000-00003E000000}" name="Description of affect" dataDxfId="20"/>
    <tableColumn id="63" xr3:uid="{00000000-0010-0000-0000-00003F000000}" name="Detailed description of mood and affect (if helpful)" dataDxfId="19"/>
    <tableColumn id="64" xr3:uid="{00000000-0010-0000-0000-000040000000}" name="Does patient report depression?" dataDxfId="18"/>
    <tableColumn id="65" xr3:uid="{00000000-0010-0000-0000-000041000000}" name="Degree of depression" dataDxfId="17"/>
    <tableColumn id="66" xr3:uid="{00000000-0010-0000-0000-000042000000}" name="Does patient report anxiety?" dataDxfId="16"/>
    <tableColumn id="67" xr3:uid="{00000000-0010-0000-0000-000043000000}" name="Degree of anxiety" dataDxfId="15"/>
    <tableColumn id="68" xr3:uid="{00000000-0010-0000-0000-000044000000}" name="Thought process" dataDxfId="14"/>
    <tableColumn id="69" xr3:uid="{00000000-0010-0000-0000-000045000000}" name="Description of thought process (if helpful)" dataDxfId="13"/>
    <tableColumn id="70" xr3:uid="{00000000-0010-0000-0000-000046000000}" name="Thought content" dataDxfId="12"/>
    <tableColumn id="71" xr3:uid="{00000000-0010-0000-0000-000047000000}" name="Description of thought content (if helpful)" dataDxfId="11"/>
    <tableColumn id="72" xr3:uid="{00000000-0010-0000-0000-000048000000}" name="Suicidal ideation?" dataDxfId="10"/>
    <tableColumn id="73" xr3:uid="{00000000-0010-0000-0000-000049000000}" name="Active or passive suicidal ideation?" dataDxfId="9"/>
    <tableColumn id="74" xr3:uid="{00000000-0010-0000-0000-00004A000000}" name="Perform suicidal assessment and describe results" dataDxfId="8"/>
    <tableColumn id="75" xr3:uid="{00000000-0010-0000-0000-00004B000000}" name="Attitude/approach to testing" dataDxfId="7"/>
    <tableColumn id="76" xr3:uid="{00000000-0010-0000-0000-00004C000000}" name="Any concerns regarding effort/engagement" dataDxfId="6"/>
    <tableColumn id="77" xr3:uid="{00000000-0010-0000-0000-00004D000000}" name="Were PVTs administered?" dataDxfId="5"/>
    <tableColumn id="78" xr3:uid="{00000000-0010-0000-0000-00004E000000}" name="PVT results" dataDxfId="4"/>
    <tableColumn id="79" xr3:uid="{00000000-0010-0000-0000-00004F000000}" name="Describe effort/engagement concerns (if helpful)" dataDxfId="3"/>
    <tableColumn id="80" xr3:uid="{00000000-0010-0000-0000-000050000000}" name="Any concerns regarding reliability/validity of findings?" dataDxfId="2"/>
    <tableColumn id="81" xr3:uid="{00000000-0010-0000-0000-000051000000}" name="Concerns regarding reliability/validity of findings" dataDxfId="1"/>
    <tableColumn id="82" xr3:uid="{00000000-0010-0000-0000-000052000000}" name="Describe reliability/validity concerns (if helpfu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"/>
  <sheetViews>
    <sheetView workbookViewId="0">
      <selection activeCell="B15" sqref="B15"/>
    </sheetView>
  </sheetViews>
  <sheetFormatPr defaultColWidth="8.85546875" defaultRowHeight="15" x14ac:dyDescent="0.25"/>
  <cols>
    <col min="1" max="82" width="20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1</v>
      </c>
      <c r="B2" s="1">
        <v>45296.909282407403</v>
      </c>
      <c r="C2" s="1">
        <v>45296.909467592603</v>
      </c>
      <c r="D2" t="s">
        <v>82</v>
      </c>
      <c r="E2" t="s">
        <v>83</v>
      </c>
      <c r="F2" s="1"/>
      <c r="H2" t="s">
        <v>84</v>
      </c>
      <c r="J2" t="s">
        <v>85</v>
      </c>
      <c r="L2" t="s">
        <v>86</v>
      </c>
    </row>
    <row r="3" spans="1:82" x14ac:dyDescent="0.25">
      <c r="A3">
        <v>2</v>
      </c>
      <c r="B3" s="1">
        <v>45296.926307870403</v>
      </c>
      <c r="C3" s="1">
        <v>45296.926469907397</v>
      </c>
      <c r="D3" t="s">
        <v>82</v>
      </c>
      <c r="E3" t="s">
        <v>83</v>
      </c>
      <c r="F3" s="1"/>
      <c r="H3" t="s">
        <v>87</v>
      </c>
      <c r="J3" t="s">
        <v>85</v>
      </c>
      <c r="L3" t="s">
        <v>86</v>
      </c>
    </row>
    <row r="4" spans="1:82" x14ac:dyDescent="0.25">
      <c r="A4">
        <v>3</v>
      </c>
      <c r="B4" s="1">
        <v>45298.340601851902</v>
      </c>
      <c r="C4" s="1">
        <v>45298.340937499997</v>
      </c>
      <c r="D4" t="s">
        <v>82</v>
      </c>
      <c r="E4" t="s">
        <v>83</v>
      </c>
      <c r="F4" s="1"/>
      <c r="H4" t="s">
        <v>88</v>
      </c>
      <c r="J4" t="s">
        <v>89</v>
      </c>
      <c r="L4" t="s">
        <v>90</v>
      </c>
      <c r="N4" t="s">
        <v>91</v>
      </c>
      <c r="O4" t="s">
        <v>92</v>
      </c>
      <c r="P4" t="s">
        <v>93</v>
      </c>
      <c r="R4" t="s">
        <v>94</v>
      </c>
      <c r="S4" t="s">
        <v>95</v>
      </c>
      <c r="V4" t="s">
        <v>96</v>
      </c>
      <c r="AF4" t="s">
        <v>97</v>
      </c>
      <c r="AH4" t="s">
        <v>97</v>
      </c>
    </row>
    <row r="5" spans="1:82" x14ac:dyDescent="0.25">
      <c r="A5">
        <v>4</v>
      </c>
      <c r="B5" s="1">
        <v>45298.345775463</v>
      </c>
      <c r="C5" s="1">
        <v>45298.345972222203</v>
      </c>
      <c r="D5" t="s">
        <v>82</v>
      </c>
      <c r="E5" t="s">
        <v>83</v>
      </c>
      <c r="F5" s="1"/>
      <c r="H5" t="s">
        <v>88</v>
      </c>
      <c r="J5" t="s">
        <v>89</v>
      </c>
      <c r="L5" t="s">
        <v>86</v>
      </c>
      <c r="M5" t="s">
        <v>98</v>
      </c>
      <c r="N5" t="s">
        <v>91</v>
      </c>
      <c r="O5" t="s">
        <v>99</v>
      </c>
      <c r="P5" t="s">
        <v>93</v>
      </c>
      <c r="R5" t="s">
        <v>100</v>
      </c>
    </row>
    <row r="6" spans="1:82" x14ac:dyDescent="0.25">
      <c r="A6">
        <v>5</v>
      </c>
      <c r="B6" s="1">
        <v>45298.493576388901</v>
      </c>
      <c r="C6" s="1">
        <v>45298.4937615741</v>
      </c>
      <c r="D6" t="s">
        <v>82</v>
      </c>
      <c r="E6" t="s">
        <v>83</v>
      </c>
      <c r="F6" s="1"/>
      <c r="G6" t="s">
        <v>83</v>
      </c>
      <c r="H6" t="s">
        <v>88</v>
      </c>
      <c r="J6" t="s">
        <v>89</v>
      </c>
      <c r="L6" t="s">
        <v>86</v>
      </c>
      <c r="N6" t="s">
        <v>91</v>
      </c>
    </row>
    <row r="7" spans="1:82" x14ac:dyDescent="0.25">
      <c r="A7">
        <v>6</v>
      </c>
      <c r="B7" s="1">
        <v>45298.528622685197</v>
      </c>
      <c r="C7" s="1">
        <v>45298.531076388899</v>
      </c>
      <c r="D7" t="s">
        <v>82</v>
      </c>
      <c r="E7" t="s">
        <v>83</v>
      </c>
      <c r="F7" s="1"/>
      <c r="G7" t="s">
        <v>83</v>
      </c>
      <c r="H7" t="s">
        <v>101</v>
      </c>
      <c r="I7" t="s">
        <v>102</v>
      </c>
      <c r="J7" t="s">
        <v>9</v>
      </c>
      <c r="K7" t="s">
        <v>103</v>
      </c>
      <c r="L7" t="s">
        <v>90</v>
      </c>
      <c r="M7" t="s">
        <v>104</v>
      </c>
      <c r="N7" t="s">
        <v>105</v>
      </c>
      <c r="O7" t="s">
        <v>92</v>
      </c>
      <c r="P7" t="s">
        <v>106</v>
      </c>
      <c r="Q7" t="s">
        <v>107</v>
      </c>
      <c r="R7" t="s">
        <v>94</v>
      </c>
      <c r="S7" t="s">
        <v>108</v>
      </c>
      <c r="T7" t="s">
        <v>109</v>
      </c>
      <c r="U7" t="s">
        <v>110</v>
      </c>
      <c r="V7" t="s">
        <v>111</v>
      </c>
      <c r="W7" t="s">
        <v>112</v>
      </c>
      <c r="Y7" t="s">
        <v>113</v>
      </c>
      <c r="Z7" t="s">
        <v>112</v>
      </c>
      <c r="AB7" t="s">
        <v>112</v>
      </c>
      <c r="AD7" t="s">
        <v>113</v>
      </c>
      <c r="AE7" t="s">
        <v>114</v>
      </c>
      <c r="AF7" t="s">
        <v>97</v>
      </c>
      <c r="AH7" t="s">
        <v>115</v>
      </c>
      <c r="AI7" t="s">
        <v>116</v>
      </c>
      <c r="AJ7" t="s">
        <v>97</v>
      </c>
      <c r="AL7" t="s">
        <v>112</v>
      </c>
      <c r="AO7" t="s">
        <v>113</v>
      </c>
      <c r="AP7" t="s">
        <v>112</v>
      </c>
      <c r="AR7" t="s">
        <v>112</v>
      </c>
      <c r="AT7" t="s">
        <v>112</v>
      </c>
      <c r="AV7" t="s">
        <v>117</v>
      </c>
      <c r="AX7" t="s">
        <v>113</v>
      </c>
      <c r="BC7" t="s">
        <v>112</v>
      </c>
      <c r="BG7" t="s">
        <v>118</v>
      </c>
      <c r="BI7" t="s">
        <v>119</v>
      </c>
      <c r="BJ7" t="s">
        <v>120</v>
      </c>
      <c r="BL7" t="s">
        <v>112</v>
      </c>
      <c r="BM7">
        <v>6</v>
      </c>
      <c r="BN7" t="s">
        <v>113</v>
      </c>
      <c r="BP7" t="s">
        <v>121</v>
      </c>
      <c r="BR7" t="s">
        <v>122</v>
      </c>
      <c r="BT7" t="s">
        <v>113</v>
      </c>
      <c r="BW7" t="s">
        <v>123</v>
      </c>
      <c r="BX7" t="s">
        <v>113</v>
      </c>
      <c r="CB7" t="s">
        <v>112</v>
      </c>
      <c r="CC7" t="s">
        <v>124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1D77-CC63-414B-9C7E-F1409ACA8D50}">
  <dimension ref="A1:CJ44"/>
  <sheetViews>
    <sheetView tabSelected="1" topLeftCell="B1" workbookViewId="0">
      <selection activeCell="J31" sqref="J31"/>
    </sheetView>
  </sheetViews>
  <sheetFormatPr defaultColWidth="11.42578125" defaultRowHeight="15" x14ac:dyDescent="0.25"/>
  <cols>
    <col min="2" max="2" width="16.28515625" customWidth="1"/>
    <col min="3" max="3" width="17" customWidth="1"/>
    <col min="9" max="9" width="30.42578125" customWidth="1"/>
    <col min="14" max="14" width="14.42578125" customWidth="1"/>
    <col min="27" max="27" width="12.28515625" customWidth="1"/>
    <col min="28" max="28" width="11.85546875" customWidth="1"/>
    <col min="30" max="30" width="13.28515625" customWidth="1"/>
    <col min="45" max="45" width="12.42578125" customWidth="1"/>
    <col min="51" max="51" width="14.7109375" customWidth="1"/>
    <col min="62" max="62" width="19.28515625" customWidth="1"/>
    <col min="66" max="66" width="15" customWidth="1"/>
    <col min="73" max="73" width="23.7109375" customWidth="1"/>
    <col min="74" max="74" width="16.140625" customWidth="1"/>
    <col min="78" max="78" width="53.7109375" customWidth="1"/>
  </cols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126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127</v>
      </c>
      <c r="AH1" t="s">
        <v>128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71</v>
      </c>
      <c r="BQ1" t="s">
        <v>72</v>
      </c>
      <c r="BR1" t="s">
        <v>73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129</v>
      </c>
      <c r="BZ1" t="s">
        <v>130</v>
      </c>
      <c r="CA1" t="s">
        <v>131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132</v>
      </c>
    </row>
    <row r="2" spans="1:88" x14ac:dyDescent="0.25">
      <c r="A2" s="2"/>
      <c r="B2" s="2"/>
      <c r="C2" s="2"/>
      <c r="D2" s="2"/>
      <c r="E2" s="2"/>
      <c r="F2" s="2"/>
      <c r="G2" s="2" t="s">
        <v>133</v>
      </c>
      <c r="H2" s="2" t="s">
        <v>83</v>
      </c>
      <c r="I2" s="2" t="s">
        <v>134</v>
      </c>
      <c r="J2" s="2" t="s">
        <v>102</v>
      </c>
      <c r="K2" s="2" t="s">
        <v>89</v>
      </c>
      <c r="L2" s="2"/>
      <c r="M2" s="2" t="s">
        <v>135</v>
      </c>
      <c r="N2" s="2" t="s">
        <v>136</v>
      </c>
      <c r="O2" s="2" t="s">
        <v>105</v>
      </c>
      <c r="P2" s="2" t="s">
        <v>137</v>
      </c>
      <c r="Q2" s="2" t="s">
        <v>106</v>
      </c>
      <c r="R2" s="2" t="s">
        <v>107</v>
      </c>
      <c r="S2" s="2" t="s">
        <v>94</v>
      </c>
      <c r="T2" s="2" t="s">
        <v>95</v>
      </c>
      <c r="U2" s="2"/>
      <c r="V2" s="2"/>
      <c r="W2" s="2" t="s">
        <v>111</v>
      </c>
      <c r="X2" s="2" t="s">
        <v>112</v>
      </c>
      <c r="Y2" s="2"/>
      <c r="Z2" s="2" t="s">
        <v>113</v>
      </c>
      <c r="AA2" s="2" t="s">
        <v>112</v>
      </c>
      <c r="AB2" s="2"/>
      <c r="AC2" s="2" t="s">
        <v>112</v>
      </c>
      <c r="AD2" s="2"/>
      <c r="AE2" s="2" t="s">
        <v>112</v>
      </c>
      <c r="AF2" s="2"/>
      <c r="AG2" s="2" t="s">
        <v>113</v>
      </c>
      <c r="AH2" s="2" t="s">
        <v>138</v>
      </c>
      <c r="AI2" s="2" t="s">
        <v>97</v>
      </c>
      <c r="AJ2" s="2"/>
      <c r="AK2" s="2" t="s">
        <v>139</v>
      </c>
      <c r="AL2" s="2" t="s">
        <v>140</v>
      </c>
      <c r="AM2" s="2" t="s">
        <v>97</v>
      </c>
      <c r="AN2" s="2"/>
      <c r="AO2" s="2" t="s">
        <v>112</v>
      </c>
      <c r="AP2" s="2"/>
      <c r="AQ2" s="2"/>
      <c r="AR2" s="2" t="s">
        <v>113</v>
      </c>
      <c r="AS2" s="2" t="s">
        <v>112</v>
      </c>
      <c r="AT2" s="2"/>
      <c r="AU2" s="2" t="s">
        <v>112</v>
      </c>
      <c r="AV2" s="2"/>
      <c r="AW2" s="2" t="s">
        <v>113</v>
      </c>
      <c r="AX2" s="2" t="s">
        <v>141</v>
      </c>
      <c r="AY2" s="2" t="s">
        <v>142</v>
      </c>
      <c r="AZ2" s="2"/>
      <c r="BA2" s="2" t="s">
        <v>113</v>
      </c>
      <c r="BB2" s="2"/>
      <c r="BC2" s="2"/>
      <c r="BD2" s="2"/>
      <c r="BE2" s="2"/>
      <c r="BF2" s="2" t="s">
        <v>112</v>
      </c>
      <c r="BG2" s="2"/>
      <c r="BH2" s="2"/>
      <c r="BI2" s="2"/>
      <c r="BJ2" s="2" t="s">
        <v>118</v>
      </c>
      <c r="BK2" s="2" t="s">
        <v>143</v>
      </c>
      <c r="BL2" s="2"/>
      <c r="BM2" s="2"/>
      <c r="BN2" s="2" t="s">
        <v>113</v>
      </c>
      <c r="BO2" s="2"/>
      <c r="BP2" s="2"/>
      <c r="BQ2" s="2"/>
      <c r="BR2" s="2"/>
      <c r="BS2" s="2" t="s">
        <v>113</v>
      </c>
      <c r="BT2" s="2"/>
      <c r="BU2" s="2" t="s">
        <v>144</v>
      </c>
      <c r="BV2" s="2"/>
      <c r="BW2" s="2" t="s">
        <v>145</v>
      </c>
      <c r="BX2" s="2"/>
      <c r="BY2" s="2" t="s">
        <v>112</v>
      </c>
      <c r="BZ2" s="2"/>
      <c r="CA2" s="2"/>
      <c r="CB2" s="2" t="s">
        <v>146</v>
      </c>
      <c r="CC2" s="2" t="s">
        <v>113</v>
      </c>
      <c r="CD2" s="2"/>
      <c r="CE2" s="2"/>
      <c r="CF2" s="2"/>
      <c r="CG2" s="2" t="s">
        <v>113</v>
      </c>
      <c r="CH2" s="2"/>
      <c r="CI2" s="2"/>
      <c r="CJ2" s="3"/>
    </row>
    <row r="3" spans="1:8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</row>
    <row r="4" spans="1:8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</row>
    <row r="5" spans="1:8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spans="1:8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</row>
    <row r="7" spans="1:8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</row>
    <row r="8" spans="1:8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</row>
    <row r="9" spans="1:8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</row>
    <row r="10" spans="1:8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</row>
    <row r="11" spans="1:8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</row>
    <row r="12" spans="1:8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</row>
    <row r="14" spans="1:8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:8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:8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:88" x14ac:dyDescent="0.25">
      <c r="B19" s="1"/>
      <c r="C19" s="1"/>
      <c r="F19" s="1"/>
      <c r="N19" t="str">
        <f>SUBSTITUTE(N2, CHAR(34), "")</f>
        <v>[Neatly groomed]</v>
      </c>
      <c r="P19" t="str">
        <f>SUBSTITUTE(P2, CHAR(34), "")</f>
        <v>[ unsteady]</v>
      </c>
      <c r="BW19" t="str">
        <f>SUBSTITUTE(BW2, CHAR(34), "")</f>
        <v>[normal]</v>
      </c>
      <c r="BZ19" t="str">
        <f>SUBSTITUTE(BZ2, CHAR(34), "")</f>
        <v/>
      </c>
      <c r="CB19" t="str">
        <f>SUBSTITUTE(CB2, CHAR(34), "")</f>
        <v>[Cooperative]</v>
      </c>
      <c r="CE19" t="str">
        <f>IF(ISBLANK(CE2),"",SUBSTITUTE(CE2,CHAR(34),""))</f>
        <v/>
      </c>
    </row>
    <row r="20" spans="1:88" x14ac:dyDescent="0.25">
      <c r="B20" s="1"/>
      <c r="C20" s="1"/>
      <c r="F20" s="1"/>
      <c r="N20" t="str">
        <f>MID(N19,2,LEN(N19)-2)</f>
        <v>Neatly groomed</v>
      </c>
      <c r="P20" t="str">
        <f>MID(P19,2,LEN(P19)-2)</f>
        <v> unsteady</v>
      </c>
      <c r="BW20" t="str">
        <f>MID(BW19,2,LEN(BW19)-2)</f>
        <v>normal</v>
      </c>
      <c r="BZ20" t="e">
        <f>MID(BZ19,2,LEN(BZ19)-2)</f>
        <v>#VALUE!</v>
      </c>
      <c r="CB20" t="str">
        <f>MID(CB19,2,LEN(CB19)-2)</f>
        <v>Cooperative</v>
      </c>
      <c r="CE20" t="str">
        <f>IF(ISBLANK(CE2),"",MID(CE19,2,LEN(CE19)-2))</f>
        <v/>
      </c>
    </row>
    <row r="21" spans="1:88" x14ac:dyDescent="0.25">
      <c r="B21" s="1"/>
      <c r="C21" s="1"/>
      <c r="F21" s="1"/>
      <c r="N21" t="str">
        <f>SUBSTITUTE(N20, ",", ", ")</f>
        <v>Neatly groomed</v>
      </c>
      <c r="P21" t="str">
        <f>SUBSTITUTE(P20, ",", ", ")</f>
        <v> unsteady</v>
      </c>
      <c r="BW21" t="str">
        <f>SUBSTITUTE(BW20, ",", ", ")</f>
        <v>normal</v>
      </c>
      <c r="BZ21" t="e">
        <f>SUBSTITUTE(BZ20, ",", ", ")</f>
        <v>#VALUE!</v>
      </c>
      <c r="CB21" t="str">
        <f>SUBSTITUTE(CB20, ",", ", ")</f>
        <v>Cooperative</v>
      </c>
      <c r="CE21" t="str">
        <f>SUBSTITUTE(CE20, ",", ", ")</f>
        <v/>
      </c>
    </row>
    <row r="22" spans="1:88" x14ac:dyDescent="0.25">
      <c r="B22" s="1"/>
      <c r="C22" s="1"/>
      <c r="F22" s="1"/>
      <c r="N22" t="str">
        <f>IF(ISNUMBER(FIND(",", N21)), SUBSTITUTE(N21, ",", " and", LEN(N21) - LEN(SUBSTITUTE(N21, ",", ""))), N21)</f>
        <v>Neatly groomed</v>
      </c>
      <c r="P22" t="str">
        <f>IF(ISNUMBER(FIND(",", P21)), SUBSTITUTE(P21, ",", " and", LEN(P21) - LEN(SUBSTITUTE(P21, ",", ""))), P21)</f>
        <v> unsteady</v>
      </c>
      <c r="BW22" t="str">
        <f>IF(ISNUMBER(FIND(",", BW21)), SUBSTITUTE(BW21, ",", " and", LEN(BW21) - LEN(SUBSTITUTE(BW21, ",", ""))), BW21)</f>
        <v>normal</v>
      </c>
      <c r="BZ22" t="e">
        <f>IF(ISNUMBER(FIND(",", BZ21)), SUBSTITUTE(BZ21, ",", " and", LEN(BZ21) - LEN(SUBSTITUTE(BZ21, ",", ""))), BZ21)</f>
        <v>#VALUE!</v>
      </c>
      <c r="CB22" t="str">
        <f>IF(ISNUMBER(FIND(",", CB21)), SUBSTITUTE(CB21, ",", " and", LEN(CB21) - LEN(SUBSTITUTE(CB21, ",", ""))), CB21)</f>
        <v>Cooperative</v>
      </c>
      <c r="CE22" t="str">
        <f>IF(ISNUMBER(FIND(",", CE21)), SUBSTITUTE(CE21, ",", " and", LEN(CE21) - LEN(SUBSTITUTE(CE21, ",", ""))), CE21)</f>
        <v/>
      </c>
    </row>
    <row r="23" spans="1:88" x14ac:dyDescent="0.25">
      <c r="B23" s="1"/>
      <c r="C23" s="1"/>
      <c r="F23" s="1"/>
    </row>
    <row r="24" spans="1:88" x14ac:dyDescent="0.25">
      <c r="B24" s="1"/>
      <c r="C24" s="1"/>
      <c r="F24" s="1"/>
    </row>
    <row r="25" spans="1:88" x14ac:dyDescent="0.25">
      <c r="I25" t="str">
        <f>IF(ISBLANK(I2), "", I2)</f>
        <v>Late</v>
      </c>
      <c r="J25" t="str">
        <f>IF(ISBLANK(J2)," "," ("&amp;J2&amp;")")</f>
        <v xml:space="preserve"> (30 minutes)</v>
      </c>
      <c r="K25" t="str">
        <f>IF(ISBLANK(K2), "", K2)</f>
        <v>Unaccompanied</v>
      </c>
      <c r="L25" t="str">
        <f>IF(ISBLANK(L2),""," by "&amp;L2)</f>
        <v/>
      </c>
      <c r="M25" t="str">
        <f>IF(ISBLANK(M2), "", M2)</f>
        <v>Casually dressed</v>
      </c>
      <c r="N25" t="str">
        <f>N22</f>
        <v>Neatly groomed</v>
      </c>
      <c r="O25" t="str">
        <f>IF(ISBLANK(O2), "", O2)</f>
        <v> with the assistance of a cane</v>
      </c>
      <c r="P25" t="str">
        <f>P22</f>
        <v> unsteady</v>
      </c>
      <c r="Q25" t="str">
        <f>IF(ISBLANK(Q2), "", Q2)</f>
        <v>Evidenced an action tremor</v>
      </c>
      <c r="R25" t="str">
        <f>IF(ISBLANK(R2), "", R2)</f>
        <v> in right hand</v>
      </c>
      <c r="S25" t="str">
        <f>IF(ISBLANK(S2), "", S2)</f>
        <v>No evidence of other motor abnormalities</v>
      </c>
      <c r="T25" t="str">
        <f>IF(T2="Both vision and hearing adequate for purpose of testing", T2, "")</f>
        <v>Both vision and hearing adequate for purpose of testing</v>
      </c>
      <c r="U25" t="str">
        <f>IF(ISBLANK(U2), "", U2)</f>
        <v/>
      </c>
      <c r="V25" t="str">
        <f>IF(ISBLANK(V2), "", V2&amp;".")</f>
        <v/>
      </c>
      <c r="W25" t="str">
        <f>IF(W2="Alert and oriented to person, place, time, and situation", W2, "")</f>
        <v/>
      </c>
      <c r="X25" t="str">
        <f>IF(ISBLANK(X2),"",IF(X2="Yes","Alert","Not alert; was "))</f>
        <v>Alert</v>
      </c>
      <c r="Y25" t="str">
        <f>IF(ISBLANK(Y2), "", Y2)</f>
        <v/>
      </c>
      <c r="Z25" t="str">
        <f>IF(ISBLANK(Z2),"",IF(Z2="Yes"," and oriented to person, place, time, and situation",""))</f>
        <v/>
      </c>
      <c r="AA25" t="str">
        <f>IF(ISBLANK(AA2),"",IF(AND(AA2="Yes",AC2="Yes",AE2="No",AG2="Yes")," and oriented to person, place, and situation but not time"&amp;AF25&amp;AH25,IF(AND(AA2="Yes",AC2="No",AE2="Yes",AG2="Yes")," and oriented to person, time, and situation but not place"&amp;AD25&amp;AH25,IF(AND(AA2="No",AC2="Yes",AE2="Yes",AG2="Yes")," and oriented to place, time, and situation but not person"&amp;AB25&amp;AH25,IF(AND(AA2="Yes",AC2="No",AE2="No",AG2="Yes")," and oriented to person and situation but not time and place"&amp;AD25&amp;AF25&amp;AH25,IF(AND(AA2="No",AC2="No",AE2="Yes",AG2="Yes")," and oriented to time and situation but not person and place"&amp;AB25&amp;AD25&amp;AH25,IF(AND(AA2="No",AC2="Yes",AE2="No",AG2="Yes")," and oriented to place and situation but not person or time"&amp;AB25&amp;AF25&amp;AH25,IF(AND(AA2="Yes",AC2="Yes",AE2="Yes",AG2="No")," and oriented to person, place, and time but not situation"&amp;AD25&amp;AH25,IF(AND(AA2="No",AC2="No",AE2="No",AG2="Yes")," but not oriented to person, place, or time; only to situation"&amp;AB25&amp;AD25&amp;AF25&amp;AH25,
"")))))))))</f>
        <v xml:space="preserve"> and oriented to person, place, and time but not situation (thought was at different appointment)</v>
      </c>
      <c r="AB25" t="str">
        <f>IF(ISBLANK(AB2), "", " ("&amp;AB2&amp;")")</f>
        <v/>
      </c>
      <c r="AD25" t="str">
        <f>IF(ISBLANK(AD2), "", " ("&amp;AD2&amp;")")</f>
        <v/>
      </c>
      <c r="AF25" t="str">
        <f>IF(ISBLANK(AF2), "", " ("&amp;AF2&amp;")")</f>
        <v/>
      </c>
      <c r="AH25" t="str">
        <f>IF(ISBLANK(AH2), "", " ("&amp;AH2&amp;")")</f>
        <v xml:space="preserve"> (thought was at different appointment)</v>
      </c>
      <c r="AI25" t="str">
        <f>IF(ISBLANK(AI2), "", AI2)</f>
        <v>Good</v>
      </c>
      <c r="AJ25" t="str">
        <f>IF(ISBLANK(AJ2), "", " ("&amp;AJ2&amp;")")</f>
        <v/>
      </c>
      <c r="AK25" t="str">
        <f>IF(ISBLANK(AK2), "", AK2)</f>
        <v>fair</v>
      </c>
      <c r="AL25" t="str">
        <f>IF(ISBLANK(AL2), "", " ("&amp;AL2&amp;")")</f>
        <v xml:space="preserve"> (doesn't think has any problems)</v>
      </c>
      <c r="AM25" t="str">
        <f>IF(ISBLANK(AM2), "", AM2)</f>
        <v>Good</v>
      </c>
      <c r="AN25" t="str">
        <f>IF(ISBLANK(AN2), "", " ("&amp;AN2&amp;")")</f>
        <v/>
      </c>
      <c r="AO25" t="str">
        <f>IF(AO2="Yes","","Evaluation was conducted in "&amp;AP2&amp;AQ25&amp;". ")</f>
        <v/>
      </c>
      <c r="AP25" t="str">
        <f>IF(AND(AO2="No", AQ2="No"), ". ", "")</f>
        <v/>
      </c>
      <c r="AQ25" t="str">
        <f>IF(AQ2="Yes", " and an interpreter was used", "")</f>
        <v/>
      </c>
      <c r="AR25" t="str">
        <f>IF(ISBLANK(AR2),"",IF(AR2="Yes","Fluent speech with normal rate, volume, and prosody",""))</f>
        <v/>
      </c>
      <c r="AS25" t="str">
        <f>IF(ISBLANK(AS2),"",IF(AND(AS2="Yes",AU2="Yes",AW2="No"),"Speech normal rate and volume but abnormal articulation"&amp;AX25&amp;". ",IF(AND(AS2="Yes",AU2="No",AW2="Yes"),"Speech normal rate and articulation but abnormal volume"&amp;AV25&amp;". ",IF(AND(AS2="No",AU2="Yes",AW2="Yes"),"Speech normal volume and articulation but abnormal rate"&amp;AT25&amp;". ",IF(AND(AS2="Yes",AU2="No",AW2="No"),"Speech normal rate but abnormal volume and articulation"&amp;AV25&amp;AX25&amp;". ",IF(AND(AS2="No",AU2="No",AW2="Yes"),"Speech normal articulation but abnormal rate and volume"&amp;AT25&amp;AV25&amp;". ",IF(AND(AS2="No",AU2="Yes",AW2="No"),"Speech normal volume but abnormal rate and articulation"&amp;AT25&amp;AX25&amp;". ",IF(AND(AS2="No",AU2="No",AW2="No"),"Speech abnormal rate, volume, and articulation"&amp;AT25&amp;AV25&amp;AX25&amp;". ",""))))))))</f>
        <v xml:space="preserve">Speech normal rate and volume but abnormal articulation (dysarthric). </v>
      </c>
      <c r="AT25" t="str">
        <f>IF(ISBLANK(AT2), "", " ("&amp;AT2&amp;")")</f>
        <v/>
      </c>
      <c r="AV25" t="str">
        <f>IF(ISBLANK(AV2), "", " ("&amp;AV2&amp;")")</f>
        <v/>
      </c>
      <c r="AX25" t="str">
        <f>IF(ISBLANK(AX2), "", " ("&amp;AX2&amp;")")</f>
        <v xml:space="preserve"> (dysarthric)</v>
      </c>
      <c r="AY25" t="str">
        <f>IF(ISBLANK(AY2), "", "Expressive language "&amp;AY2&amp;". ")</f>
        <v xml:space="preserve">Expressive language largely intact but notable for word finding difficulty. </v>
      </c>
      <c r="AZ25" t="str">
        <f>IF(ISBLANK(AZ2), "", ", with evidence of "&amp;AZ2)</f>
        <v/>
      </c>
      <c r="BA25" t="str">
        <f>IF(ISBLANK(BA2),"",IF(BA2="No","No evidence of paraphasic errors. ",IF(AND(BB2="Yes",BD2="Yes"),"Evidenced both semantic and phonemic paraphasic errors. "&amp;BC25&amp;BE25,IF(AND(BB2="Yes",BD2="No"),"Evidenced semantic paraphasic errors. "&amp;BC25,IF(AND(BB2="No",BD2="Yes"),"Evidenced phonemic paraphasic errors. "&amp;BE25,"")))))</f>
        <v xml:space="preserve">No evidence of paraphasic errors. </v>
      </c>
      <c r="BC25" t="str">
        <f>IF(ISBLANK(BC2), "", " ("&amp;BC2&amp;")")</f>
        <v/>
      </c>
      <c r="BE25" t="str">
        <f>IF(ISBLANK(BE2), "", " ("&amp;BE2&amp;")")</f>
        <v/>
      </c>
      <c r="BF25" t="str">
        <f>IF(BF2="Yes", "Receptive language intact", "Receptive language notable for")</f>
        <v>Receptive language intact</v>
      </c>
      <c r="BG25" t="str">
        <f>IF(ISBLANK(BG2),"",IF(AND(BG2="YES",BH2="YES")," difficulty following both simple and complex commands",IF(AND(BG2="YES",BH2="No")," difficulty following simple commands",IF(AND(BG2="No",BH2="YES")," difficulty falling complex commands",""))))</f>
        <v/>
      </c>
      <c r="BI25" t="str">
        <f>IF(ISBLANK(BI2), "", BI2)</f>
        <v/>
      </c>
      <c r="BJ25" t="str">
        <f>IF(BJ2="euthymic","Mood euthymic. ",IF(BJ2="dyphoric","Mood dysphoric. ","Reported mood "&amp;BJ2&amp;". "))</f>
        <v xml:space="preserve">Reported mood "good". </v>
      </c>
      <c r="BK25" t="str">
        <f>IF(BK2="Yes", "Affect appropriate to context and full in range", "")</f>
        <v>Affect appropriate to context and full in range</v>
      </c>
      <c r="BL25" t="str">
        <f>IF(ISBLANK(BL2), "", "Affect"&amp;BL2)</f>
        <v/>
      </c>
      <c r="BM25" t="str">
        <f>IF(ISBLANK(BM2), "", BM2)</f>
        <v/>
      </c>
      <c r="BN25" t="str">
        <f>IF(ISBLANK(BN2),"",IF(AND(BN2="YES",BS2="YES"),"Endorsed both depression"&amp;BO25&amp;" and anxiety"&amp;BT25,IF(AND(BN2="YES",BS2="No"),"Endorsed feeling depressed"&amp;BO25&amp;" but not anxious",IF(AND(BN2="No",BS2="YES"),"Endorsed feeling anxious"&amp;BT25&amp;" but not depressed",IF(AND(BN2="No",BS2="No"),"No evidence of depression or anxiety")))))</f>
        <v>No evidence of depression or anxiety</v>
      </c>
      <c r="BO25" t="str">
        <f>IF(ISBLANK(BO2), "", " ("&amp;BO2&amp;" out of 10)")</f>
        <v/>
      </c>
      <c r="BP25" t="str">
        <f>IF(ISBLANK(BP2),"",IF(BP2="No","No evidence of suicidal ideation. ","Reported "&amp;BQ2&amp;" suicidal ideation. "))</f>
        <v/>
      </c>
      <c r="BR25" t="str">
        <f>IF(ISBLANK(BR2), "", BR2)</f>
        <v/>
      </c>
      <c r="BT25" t="str">
        <f>IF(ISBLANK(BT2), "", " ("&amp;BT2&amp;" out of 10)")</f>
        <v/>
      </c>
      <c r="BU25" t="str">
        <f>"Thought processes "&amp;BU2</f>
        <v>Thought processes circumstantial</v>
      </c>
      <c r="BV25" t="str">
        <f>IF(ISBLANK(BV2), "", " ("&amp;BV2&amp;")")</f>
        <v/>
      </c>
      <c r="BW25" t="str">
        <f>BW22</f>
        <v>normal</v>
      </c>
      <c r="BX25" t="str">
        <f>IF(ISBLANK(BX2), "", " ("&amp;BX2&amp;")")</f>
        <v/>
      </c>
      <c r="BY25" t="str">
        <f>IF(BY2="Yes", "Unremarkable", "")</f>
        <v>Unremarkable</v>
      </c>
      <c r="BZ25" t="str">
        <f>IF(ISBLANK(BZ2), "", "Evidenced "&amp;BZ22)</f>
        <v/>
      </c>
      <c r="CA25" t="str">
        <f>IF(ISBLANK(CA2), "", " ("&amp;CA2&amp;")")</f>
        <v/>
      </c>
      <c r="CB25" t="str">
        <f>CB22</f>
        <v>Cooperative</v>
      </c>
      <c r="CC25" t="str">
        <f>IF(CC2="No", "Appeared engaged in testing and seemed to give good effort", "Effort and/or engagment in testing determined to be suboptimal")</f>
        <v>Appeared engaged in testing and seemed to give good effort</v>
      </c>
      <c r="CE25" t="str">
        <f>CE22</f>
        <v/>
      </c>
      <c r="CF25" t="str">
        <f>IF(ISBLANK(CF2), "", CF2)</f>
        <v/>
      </c>
      <c r="CG25" t="str">
        <f>IF(CG2="No", "No concerns", "")</f>
        <v>No concerns</v>
      </c>
      <c r="CH25" t="str">
        <f>IF(ISBLANK(CH2), "", LEFT(CH2,LEN(CH2)-1))</f>
        <v/>
      </c>
      <c r="CI25" t="str">
        <f>IF(ISBLANK(CI2), "", CI2)</f>
        <v/>
      </c>
      <c r="CJ25" t="str">
        <f>IF(ISBLANK(CJ2), "", CJ2)</f>
        <v/>
      </c>
    </row>
    <row r="26" spans="1:88" x14ac:dyDescent="0.25">
      <c r="BW26" s="2"/>
    </row>
    <row r="27" spans="1:88" x14ac:dyDescent="0.25">
      <c r="BW27" s="2"/>
    </row>
    <row r="28" spans="1:88" x14ac:dyDescent="0.25">
      <c r="BW28" s="2"/>
    </row>
    <row r="29" spans="1:88" x14ac:dyDescent="0.25">
      <c r="BW29" s="2"/>
    </row>
    <row r="30" spans="1:88" x14ac:dyDescent="0.25">
      <c r="BW30" s="2"/>
    </row>
    <row r="31" spans="1:88" x14ac:dyDescent="0.25">
      <c r="I31" t="s">
        <v>147</v>
      </c>
      <c r="J31" t="str">
        <f>I25&amp;J25&amp;". "&amp;K25&amp;L25&amp;"."</f>
        <v>Late (30 minutes). Unaccompanied.</v>
      </c>
    </row>
    <row r="32" spans="1:88" x14ac:dyDescent="0.25">
      <c r="I32" t="s">
        <v>148</v>
      </c>
      <c r="J32" t="str">
        <f>M25&amp;". "&amp;N25&amp;"."</f>
        <v>Casually dressed. Neatly groomed.</v>
      </c>
    </row>
    <row r="33" spans="9:10" x14ac:dyDescent="0.25">
      <c r="I33" t="s">
        <v>149</v>
      </c>
      <c r="J33" t="str">
        <f>"Ambulated"&amp;O25&amp;". "&amp;"Gait"&amp;P25&amp;". "&amp;Q25&amp;R25&amp;". "&amp;S25&amp;"."</f>
        <v>Ambulated with the assistance of a cane. Gait unsteady. Evidenced an action tremor in right hand. No evidence of other motor abnormalities.</v>
      </c>
    </row>
    <row r="34" spans="9:10" x14ac:dyDescent="0.25">
      <c r="I34" t="s">
        <v>150</v>
      </c>
      <c r="J34" t="str">
        <f>T25&amp;U25&amp;". "&amp;V25</f>
        <v xml:space="preserve">Both vision and hearing adequate for purpose of testing. </v>
      </c>
    </row>
    <row r="35" spans="9:10" x14ac:dyDescent="0.25">
      <c r="I35" t="s">
        <v>151</v>
      </c>
      <c r="J35" t="str">
        <f>W25&amp;X25&amp;Y25&amp;Z25&amp;AA25&amp;AB25&amp;"."</f>
        <v>Alert and oriented to person, place, and time but not situation (thought was at different appointment).</v>
      </c>
    </row>
    <row r="36" spans="9:10" x14ac:dyDescent="0.25">
      <c r="I36" t="s">
        <v>152</v>
      </c>
      <c r="J36" t="str">
        <f>AI25&amp;AJ25&amp;". "</f>
        <v xml:space="preserve">Good. </v>
      </c>
    </row>
    <row r="37" spans="9:10" x14ac:dyDescent="0.25">
      <c r="I37" t="s">
        <v>153</v>
      </c>
      <c r="J37" t="str">
        <f>"Insight "&amp;AK25&amp;AL25&amp;". "&amp;"Judgment "&amp;AM25&amp;AN25&amp;". "</f>
        <v xml:space="preserve">Insight fair (doesn't think has any problems). Judgment Good. </v>
      </c>
    </row>
    <row r="38" spans="9:10" x14ac:dyDescent="0.25">
      <c r="I38" t="s">
        <v>154</v>
      </c>
      <c r="J38" t="str">
        <f>AO25&amp;AQ25&amp;AR25&amp;AS25&amp;AY25&amp;AZ25&amp;BA25&amp;BF25&amp;BG25&amp;BI25&amp;". "</f>
        <v xml:space="preserve">Speech normal rate and volume but abnormal articulation (dysarthric). Expressive language largely intact but notable for word finding difficulty. No evidence of paraphasic errors. Receptive language intact. </v>
      </c>
    </row>
    <row r="39" spans="9:10" x14ac:dyDescent="0.25">
      <c r="I39" t="s">
        <v>155</v>
      </c>
      <c r="J39" t="str">
        <f>BJ25&amp;BL25&amp;BM25&amp;BN25&amp;". "&amp;BP25&amp;BR25</f>
        <v xml:space="preserve">Reported mood "good". No evidence of depression or anxiety. </v>
      </c>
    </row>
    <row r="40" spans="9:10" x14ac:dyDescent="0.25">
      <c r="I40" t="s">
        <v>156</v>
      </c>
      <c r="J40" t="str">
        <f>BU25&amp;BV25&amp;". "&amp;"Thought content "&amp;BW25&amp;BX25&amp;". "</f>
        <v xml:space="preserve">Thought processes circumstantial. Thought content normal. </v>
      </c>
    </row>
    <row r="41" spans="9:10" x14ac:dyDescent="0.25">
      <c r="I41" t="s">
        <v>157</v>
      </c>
      <c r="J41" t="str">
        <f>BY25&amp;BZ25&amp;CA25&amp;". "</f>
        <v xml:space="preserve">Unremarkable. </v>
      </c>
    </row>
    <row r="42" spans="9:10" x14ac:dyDescent="0.25">
      <c r="I42" t="s">
        <v>158</v>
      </c>
      <c r="J42" t="str">
        <f>CB25&amp;". "&amp;CC25&amp;". "&amp;CE25&amp;CF25</f>
        <v xml:space="preserve">Cooperative. Appeared engaged in testing and seemed to give good effort. </v>
      </c>
    </row>
    <row r="43" spans="9:10" x14ac:dyDescent="0.25">
      <c r="I43" t="s">
        <v>159</v>
      </c>
      <c r="J43" t="str">
        <f>CG25&amp;CH25&amp;CI25&amp;"."</f>
        <v>No concerns.</v>
      </c>
    </row>
    <row r="44" spans="9:10" x14ac:dyDescent="0.25">
      <c r="I44" t="s">
        <v>160</v>
      </c>
      <c r="J44" t="str">
        <f>CJ25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Behavior Observations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Freilich</cp:lastModifiedBy>
  <cp:revision/>
  <dcterms:created xsi:type="dcterms:W3CDTF">2024-01-07T17:52:04Z</dcterms:created>
  <dcterms:modified xsi:type="dcterms:W3CDTF">2024-02-09T13:31:51Z</dcterms:modified>
  <cp:category/>
  <cp:contentStatus/>
</cp:coreProperties>
</file>