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kiranoudis\Lessons\Process Design\Slides\process-design-I\"/>
    </mc:Choice>
  </mc:AlternateContent>
  <bookViews>
    <workbookView xWindow="0" yWindow="0" windowWidth="28800" windowHeight="12210" activeTab="2"/>
  </bookViews>
  <sheets>
    <sheet name="ep" sheetId="2" r:id="rId1"/>
    <sheet name="kinetics" sheetId="1" r:id="rId2"/>
    <sheet name="Sheet1" sheetId="3" r:id="rId3"/>
  </sheets>
  <definedNames>
    <definedName name="solver_adj" localSheetId="1" hidden="1">kinetics!$B$31:$B$32</definedName>
    <definedName name="solver_adj" localSheetId="2" hidden="1">Sheet1!$E$4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kinetics!$K$44</definedName>
    <definedName name="solver_opt" localSheetId="2" hidden="1">Sheet1!$E$9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1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D4" i="3"/>
  <c r="E9" i="3" l="1"/>
  <c r="B36" i="1"/>
  <c r="J32" i="2" l="1"/>
  <c r="I32" i="2"/>
  <c r="H32" i="2"/>
  <c r="K32" i="2" s="1"/>
  <c r="F32" i="2"/>
  <c r="J31" i="2"/>
  <c r="I31" i="2"/>
  <c r="H31" i="2"/>
  <c r="K31" i="2" s="1"/>
  <c r="F31" i="2"/>
  <c r="J30" i="2"/>
  <c r="I30" i="2"/>
  <c r="H30" i="2"/>
  <c r="K30" i="2" s="1"/>
  <c r="F30" i="2"/>
  <c r="J29" i="2"/>
  <c r="I29" i="2"/>
  <c r="H29" i="2"/>
  <c r="K29" i="2" s="1"/>
  <c r="F29" i="2"/>
  <c r="J28" i="2"/>
  <c r="I28" i="2"/>
  <c r="H28" i="2"/>
  <c r="K28" i="2" s="1"/>
  <c r="F28" i="2"/>
  <c r="J27" i="2"/>
  <c r="I27" i="2"/>
  <c r="H27" i="2"/>
  <c r="K27" i="2" s="1"/>
  <c r="F27" i="2"/>
  <c r="J26" i="2"/>
  <c r="I26" i="2"/>
  <c r="H26" i="2"/>
  <c r="K26" i="2" s="1"/>
  <c r="F26" i="2"/>
  <c r="J25" i="2"/>
  <c r="I25" i="2"/>
  <c r="H25" i="2"/>
  <c r="K25" i="2" s="1"/>
  <c r="F25" i="2"/>
  <c r="J24" i="2"/>
  <c r="I24" i="2"/>
  <c r="H24" i="2"/>
  <c r="K24" i="2" s="1"/>
  <c r="F24" i="2"/>
  <c r="J23" i="2"/>
  <c r="I23" i="2"/>
  <c r="H23" i="2"/>
  <c r="K23" i="2" s="1"/>
  <c r="F23" i="2"/>
  <c r="J22" i="2"/>
  <c r="I22" i="2"/>
  <c r="H22" i="2"/>
  <c r="K22" i="2" s="1"/>
  <c r="F22" i="2"/>
  <c r="J21" i="2"/>
  <c r="I21" i="2"/>
  <c r="H21" i="2"/>
  <c r="K21" i="2" s="1"/>
  <c r="F21" i="2"/>
  <c r="J20" i="2"/>
  <c r="I20" i="2"/>
  <c r="H20" i="2"/>
  <c r="K20" i="2" s="1"/>
  <c r="F20" i="2"/>
  <c r="J19" i="2"/>
  <c r="I19" i="2"/>
  <c r="H19" i="2"/>
  <c r="K19" i="2" s="1"/>
  <c r="F19" i="2"/>
  <c r="J18" i="2"/>
  <c r="I18" i="2"/>
  <c r="H18" i="2"/>
  <c r="K18" i="2" s="1"/>
  <c r="F18" i="2"/>
  <c r="J17" i="2"/>
  <c r="I17" i="2"/>
  <c r="H17" i="2"/>
  <c r="K17" i="2" s="1"/>
  <c r="F17" i="2"/>
  <c r="J16" i="2"/>
  <c r="I16" i="2"/>
  <c r="H16" i="2"/>
  <c r="K16" i="2" s="1"/>
  <c r="F16" i="2"/>
  <c r="J15" i="2"/>
  <c r="I15" i="2"/>
  <c r="H15" i="2"/>
  <c r="K15" i="2" s="1"/>
  <c r="F15" i="2"/>
  <c r="J14" i="2"/>
  <c r="I14" i="2"/>
  <c r="H14" i="2"/>
  <c r="K14" i="2" s="1"/>
  <c r="F14" i="2"/>
  <c r="J13" i="2"/>
  <c r="I13" i="2"/>
  <c r="H13" i="2"/>
  <c r="K13" i="2" s="1"/>
  <c r="F13" i="2"/>
  <c r="J12" i="2"/>
  <c r="I12" i="2"/>
  <c r="H12" i="2"/>
  <c r="K12" i="2" s="1"/>
  <c r="F12" i="2"/>
  <c r="J11" i="2"/>
  <c r="I11" i="2"/>
  <c r="H11" i="2"/>
  <c r="K11" i="2" s="1"/>
  <c r="F11" i="2"/>
  <c r="J10" i="2"/>
  <c r="I10" i="2"/>
  <c r="H10" i="2"/>
  <c r="K10" i="2" s="1"/>
  <c r="F10" i="2"/>
  <c r="J9" i="2"/>
  <c r="I9" i="2"/>
  <c r="H9" i="2"/>
  <c r="K9" i="2" s="1"/>
  <c r="F9" i="2"/>
  <c r="J8" i="2"/>
  <c r="I8" i="2"/>
  <c r="H8" i="2"/>
  <c r="K8" i="2" s="1"/>
  <c r="F8" i="2"/>
  <c r="J7" i="2"/>
  <c r="I7" i="2"/>
  <c r="H7" i="2"/>
  <c r="K7" i="2" s="1"/>
  <c r="F7" i="2"/>
  <c r="J6" i="2"/>
  <c r="I6" i="2"/>
  <c r="H6" i="2"/>
  <c r="K6" i="2" s="1"/>
  <c r="F6" i="2"/>
  <c r="J5" i="2"/>
  <c r="I5" i="2"/>
  <c r="H5" i="2"/>
  <c r="K5" i="2" s="1"/>
  <c r="F5" i="2"/>
  <c r="J4" i="2"/>
  <c r="I4" i="2"/>
  <c r="H4" i="2"/>
  <c r="K4" i="2" s="1"/>
  <c r="F4" i="2"/>
  <c r="J3" i="2"/>
  <c r="I3" i="2"/>
  <c r="H3" i="2"/>
  <c r="K3" i="2" s="1"/>
  <c r="F3" i="2"/>
  <c r="J2" i="2"/>
  <c r="I2" i="2"/>
  <c r="H2" i="2"/>
  <c r="K2" i="2" s="1"/>
  <c r="F2" i="2"/>
  <c r="G43" i="1" l="1"/>
  <c r="H43" i="1" s="1"/>
  <c r="I43" i="1" s="1"/>
  <c r="G42" i="1"/>
  <c r="J42" i="1" s="1"/>
  <c r="K42" i="1" s="1"/>
  <c r="G41" i="1"/>
  <c r="J41" i="1" s="1"/>
  <c r="K41" i="1" s="1"/>
  <c r="G40" i="1"/>
  <c r="J40" i="1" s="1"/>
  <c r="K40" i="1" s="1"/>
  <c r="G39" i="1"/>
  <c r="H39" i="1" s="1"/>
  <c r="I39" i="1" s="1"/>
  <c r="G38" i="1"/>
  <c r="J38" i="1" s="1"/>
  <c r="K38" i="1" s="1"/>
  <c r="G37" i="1"/>
  <c r="J37" i="1" s="1"/>
  <c r="K37" i="1" s="1"/>
  <c r="G36" i="1"/>
  <c r="H36" i="1" s="1"/>
  <c r="I36" i="1" s="1"/>
  <c r="G35" i="1"/>
  <c r="J35" i="1" s="1"/>
  <c r="K35" i="1" s="1"/>
  <c r="B35" i="1"/>
  <c r="G34" i="1"/>
  <c r="J34" i="1" s="1"/>
  <c r="K34" i="1" s="1"/>
  <c r="G33" i="1"/>
  <c r="F33" i="1"/>
  <c r="G32" i="1"/>
  <c r="F32" i="1"/>
  <c r="G31" i="1"/>
  <c r="F31" i="1"/>
  <c r="G30" i="1"/>
  <c r="F30" i="1"/>
  <c r="E6" i="1"/>
  <c r="E10" i="1" s="1"/>
  <c r="F10" i="1" s="1"/>
  <c r="H30" i="1" l="1"/>
  <c r="I30" i="1" s="1"/>
  <c r="H32" i="1"/>
  <c r="I32" i="1" s="1"/>
  <c r="H31" i="1"/>
  <c r="I31" i="1" s="1"/>
  <c r="H34" i="1"/>
  <c r="I34" i="1" s="1"/>
  <c r="H33" i="1"/>
  <c r="I33" i="1" s="1"/>
  <c r="J30" i="1"/>
  <c r="K30" i="1" s="1"/>
  <c r="H40" i="1"/>
  <c r="I40" i="1" s="1"/>
  <c r="J36" i="1"/>
  <c r="K36" i="1" s="1"/>
  <c r="H41" i="1"/>
  <c r="I41" i="1" s="1"/>
  <c r="J32" i="1"/>
  <c r="K32" i="1" s="1"/>
  <c r="J39" i="1"/>
  <c r="K39" i="1" s="1"/>
  <c r="H37" i="1"/>
  <c r="I37" i="1" s="1"/>
  <c r="J43" i="1"/>
  <c r="K43" i="1" s="1"/>
  <c r="J31" i="1"/>
  <c r="K31" i="1" s="1"/>
  <c r="J33" i="1"/>
  <c r="K33" i="1" s="1"/>
  <c r="E7" i="1"/>
  <c r="F7" i="1" s="1"/>
  <c r="E9" i="1"/>
  <c r="F9" i="1" s="1"/>
  <c r="H35" i="1"/>
  <c r="I35" i="1" s="1"/>
  <c r="H38" i="1"/>
  <c r="I38" i="1" s="1"/>
  <c r="H42" i="1"/>
  <c r="I42" i="1" s="1"/>
  <c r="E8" i="1"/>
  <c r="F8" i="1" s="1"/>
  <c r="K44" i="1" l="1"/>
  <c r="I44" i="1"/>
  <c r="F11" i="1"/>
</calcChain>
</file>

<file path=xl/sharedStrings.xml><?xml version="1.0" encoding="utf-8"?>
<sst xmlns="http://schemas.openxmlformats.org/spreadsheetml/2006/main" count="18" uniqueCount="17">
  <si>
    <t>F</t>
  </si>
  <si>
    <t>Selectivity</t>
  </si>
  <si>
    <t>AcAH</t>
  </si>
  <si>
    <t>A</t>
  </si>
  <si>
    <t>AcH</t>
  </si>
  <si>
    <t>EP</t>
  </si>
  <si>
    <t>min</t>
  </si>
  <si>
    <t>kg/m3</t>
  </si>
  <si>
    <t>n</t>
  </si>
  <si>
    <t>k</t>
  </si>
  <si>
    <t>K</t>
  </si>
  <si>
    <t>hrs</t>
  </si>
  <si>
    <t>kmol/m3</t>
  </si>
  <si>
    <t>ko</t>
  </si>
  <si>
    <t>E</t>
  </si>
  <si>
    <t>s-1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</si>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</sst>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kmol K formed / kmol A reacted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reactors!#REF!</c:f>
            </c:numRef>
          </c:xVal>
          <c:yVal>
            <c:numRef>
              <c:f>reactors!#REF!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4-45DF-A504-5CD0A5079268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ep!$C$2:$C$32</c:f>
              <c:numCache>
                <c:formatCode>General</c:formatCode>
                <c:ptCount val="3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</c:numCache>
            </c:numRef>
          </c:xVal>
          <c:yVal>
            <c:numRef>
              <c:f>ep!$F$2:$F$32</c:f>
              <c:numCache>
                <c:formatCode>General</c:formatCode>
                <c:ptCount val="31"/>
                <c:pt idx="0">
                  <c:v>0</c:v>
                </c:pt>
                <c:pt idx="1">
                  <c:v>2.4187500000000002</c:v>
                </c:pt>
                <c:pt idx="2">
                  <c:v>4.6750000000000007</c:v>
                </c:pt>
                <c:pt idx="3">
                  <c:v>6.7687499999999998</c:v>
                </c:pt>
                <c:pt idx="4">
                  <c:v>8.7000000000000011</c:v>
                </c:pt>
                <c:pt idx="5">
                  <c:v>10.46875</c:v>
                </c:pt>
                <c:pt idx="6">
                  <c:v>12.074999999999998</c:v>
                </c:pt>
                <c:pt idx="7">
                  <c:v>13.518749999999999</c:v>
                </c:pt>
                <c:pt idx="8">
                  <c:v>14.799999999999999</c:v>
                </c:pt>
                <c:pt idx="9">
                  <c:v>15.918750000000001</c:v>
                </c:pt>
                <c:pt idx="10">
                  <c:v>16.875</c:v>
                </c:pt>
                <c:pt idx="11">
                  <c:v>17.668749999999999</c:v>
                </c:pt>
                <c:pt idx="12">
                  <c:v>18.3</c:v>
                </c:pt>
                <c:pt idx="13">
                  <c:v>18.768749999999997</c:v>
                </c:pt>
                <c:pt idx="14">
                  <c:v>19.074999999999999</c:v>
                </c:pt>
                <c:pt idx="15">
                  <c:v>19.21875</c:v>
                </c:pt>
                <c:pt idx="16">
                  <c:v>19.2</c:v>
                </c:pt>
                <c:pt idx="17">
                  <c:v>19.018750000000001</c:v>
                </c:pt>
                <c:pt idx="18">
                  <c:v>18.674999999999997</c:v>
                </c:pt>
                <c:pt idx="19">
                  <c:v>18.168750000000003</c:v>
                </c:pt>
                <c:pt idx="20">
                  <c:v>17.5</c:v>
                </c:pt>
                <c:pt idx="21">
                  <c:v>16.668749999999996</c:v>
                </c:pt>
                <c:pt idx="22">
                  <c:v>15.674999999999997</c:v>
                </c:pt>
                <c:pt idx="23">
                  <c:v>14.518750000000002</c:v>
                </c:pt>
                <c:pt idx="24">
                  <c:v>13.199999999999998</c:v>
                </c:pt>
                <c:pt idx="25">
                  <c:v>11.71875</c:v>
                </c:pt>
                <c:pt idx="26">
                  <c:v>10.074999999999996</c:v>
                </c:pt>
                <c:pt idx="27">
                  <c:v>8.2687499999999972</c:v>
                </c:pt>
                <c:pt idx="28">
                  <c:v>6.300000000000006</c:v>
                </c:pt>
                <c:pt idx="29">
                  <c:v>4.1687499999999993</c:v>
                </c:pt>
                <c:pt idx="30">
                  <c:v>1.8749999999999933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4-45DF-A504-5CD0A507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92688"/>
        <c:axId val="451490392"/>
      </c:scatterChart>
      <c:valAx>
        <c:axId val="45149268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490392"/>
        <c:crosses val="autoZero"/>
        <c:crossBetween val="midCat"/>
      </c:valAx>
      <c:valAx>
        <c:axId val="4514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492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Economic Potential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ep!$C$2:$C$16</c:f>
              <c:numCache>
                <c:formatCode>General</c:formatCode>
                <c:ptCount val="1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</c:numCache>
            </c:numRef>
          </c:xVal>
          <c:yVal>
            <c:numRef>
              <c:f>ep!$K$2:$K$16</c:f>
              <c:numCache>
                <c:formatCode>General</c:formatCode>
                <c:ptCount val="15"/>
                <c:pt idx="0">
                  <c:v>0</c:v>
                </c:pt>
                <c:pt idx="1">
                  <c:v>56.673750000000013</c:v>
                </c:pt>
                <c:pt idx="2">
                  <c:v>103.69499999999994</c:v>
                </c:pt>
                <c:pt idx="3">
                  <c:v>141.06374999999997</c:v>
                </c:pt>
                <c:pt idx="4">
                  <c:v>168.77999999999997</c:v>
                </c:pt>
                <c:pt idx="5">
                  <c:v>186.84375</c:v>
                </c:pt>
                <c:pt idx="6">
                  <c:v>195.25499999999977</c:v>
                </c:pt>
                <c:pt idx="7">
                  <c:v>194.01375000000002</c:v>
                </c:pt>
                <c:pt idx="8">
                  <c:v>183.12000000000006</c:v>
                </c:pt>
                <c:pt idx="9">
                  <c:v>162.57375000000013</c:v>
                </c:pt>
                <c:pt idx="10">
                  <c:v>132.37500000000011</c:v>
                </c:pt>
                <c:pt idx="11">
                  <c:v>92.523750000000064</c:v>
                </c:pt>
                <c:pt idx="12">
                  <c:v>43.019999999999868</c:v>
                </c:pt>
                <c:pt idx="13">
                  <c:v>-16.136249999999791</c:v>
                </c:pt>
                <c:pt idx="14">
                  <c:v>-84.944999999999936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E-4850-8465-0AB787BD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5000"/>
        <c:axId val="451524832"/>
      </c:scatterChart>
      <c:valAx>
        <c:axId val="45153500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524832"/>
        <c:crosses val="autoZero"/>
        <c:crossBetween val="midCat"/>
      </c:valAx>
      <c:valAx>
        <c:axId val="451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5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Regression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kinetics!$C$6:$C$10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kinetics!$D$6:$D$10</c:f>
              <c:numCache>
                <c:formatCode>General</c:formatCode>
                <c:ptCount val="5"/>
                <c:pt idx="0">
                  <c:v>16</c:v>
                </c:pt>
                <c:pt idx="1">
                  <c:v>13.2</c:v>
                </c:pt>
                <c:pt idx="2">
                  <c:v>11.1</c:v>
                </c:pt>
                <c:pt idx="3">
                  <c:v>8.8000000000000007</c:v>
                </c:pt>
                <c:pt idx="4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43FE-AC74-3C3FD1EF4DE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kinetics!$C$6:$C$10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kinetics!$E$6:$E$10</c:f>
              <c:numCache>
                <c:formatCode>General</c:formatCode>
                <c:ptCount val="5"/>
                <c:pt idx="0">
                  <c:v>16</c:v>
                </c:pt>
                <c:pt idx="1">
                  <c:v>13.214318067643445</c:v>
                </c:pt>
                <c:pt idx="2">
                  <c:v>11.101970289465928</c:v>
                </c:pt>
                <c:pt idx="3">
                  <c:v>8.7755272549367209</c:v>
                </c:pt>
                <c:pt idx="4">
                  <c:v>7.1146497087024754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D-43FE-AC74-3C3FD1EF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9264"/>
        <c:axId val="451544184"/>
      </c:scatterChart>
      <c:valAx>
        <c:axId val="4515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544184"/>
        <c:crosses val="autoZero"/>
        <c:crossBetween val="midCat"/>
      </c:valAx>
      <c:valAx>
        <c:axId val="4515441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5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n-order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kinetics!$D$30:$D$43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  <c:pt idx="5">
                  <c:v>74</c:v>
                </c:pt>
                <c:pt idx="6">
                  <c:v>98</c:v>
                </c:pt>
                <c:pt idx="7">
                  <c:v>125</c:v>
                </c:pt>
                <c:pt idx="8">
                  <c:v>170</c:v>
                </c:pt>
                <c:pt idx="9">
                  <c:v>0</c:v>
                </c:pt>
                <c:pt idx="10">
                  <c:v>75</c:v>
                </c:pt>
                <c:pt idx="11">
                  <c:v>110</c:v>
                </c:pt>
                <c:pt idx="12">
                  <c:v>176</c:v>
                </c:pt>
                <c:pt idx="13">
                  <c:v>230</c:v>
                </c:pt>
              </c:numCache>
            </c:numRef>
          </c:xVal>
          <c:yVal>
            <c:numRef>
              <c:f>kinetics!$E$30:$E$43</c:f>
              <c:numCache>
                <c:formatCode>General</c:formatCode>
                <c:ptCount val="14"/>
                <c:pt idx="0">
                  <c:v>9.7000000000000003E-2</c:v>
                </c:pt>
                <c:pt idx="1">
                  <c:v>7.9000000000000001E-2</c:v>
                </c:pt>
                <c:pt idx="2">
                  <c:v>6.9000000000000006E-2</c:v>
                </c:pt>
                <c:pt idx="3">
                  <c:v>6.8000000000000005E-2</c:v>
                </c:pt>
                <c:pt idx="4">
                  <c:v>9.8000000000000004E-2</c:v>
                </c:pt>
                <c:pt idx="5">
                  <c:v>8.1000000000000003E-2</c:v>
                </c:pt>
                <c:pt idx="6">
                  <c:v>7.8E-2</c:v>
                </c:pt>
                <c:pt idx="7">
                  <c:v>7.3999999999999996E-2</c:v>
                </c:pt>
                <c:pt idx="8">
                  <c:v>6.6000000000000003E-2</c:v>
                </c:pt>
                <c:pt idx="9">
                  <c:v>9.2999999999999999E-2</c:v>
                </c:pt>
                <c:pt idx="10">
                  <c:v>9.0999999999999998E-2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9-441F-A818-190D566D10BE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kinetics!$D$30:$D$33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kinetics!$H$30:$H$33</c:f>
              <c:numCache>
                <c:formatCode>General</c:formatCode>
                <c:ptCount val="4"/>
                <c:pt idx="0">
                  <c:v>9.7000000000000031E-2</c:v>
                </c:pt>
                <c:pt idx="1">
                  <c:v>9.615239540469743E-2</c:v>
                </c:pt>
                <c:pt idx="2">
                  <c:v>9.5321567135121146E-2</c:v>
                </c:pt>
                <c:pt idx="3">
                  <c:v>9.5116420730153001E-2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9-441F-A818-190D566D10BE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kinetics!$D$34:$D$38</c:f>
              <c:numCache>
                <c:formatCode>General</c:formatCode>
                <c:ptCount val="5"/>
                <c:pt idx="0">
                  <c:v>0</c:v>
                </c:pt>
                <c:pt idx="1">
                  <c:v>74</c:v>
                </c:pt>
                <c:pt idx="2">
                  <c:v>98</c:v>
                </c:pt>
                <c:pt idx="3">
                  <c:v>125</c:v>
                </c:pt>
                <c:pt idx="4">
                  <c:v>170</c:v>
                </c:pt>
              </c:numCache>
            </c:numRef>
          </c:xVal>
          <c:yVal>
            <c:numRef>
              <c:f>kinetics!$H$34:$H$38</c:f>
              <c:numCache>
                <c:formatCode>General</c:formatCode>
                <c:ptCount val="5"/>
                <c:pt idx="0">
                  <c:v>9.8000000000000018E-2</c:v>
                </c:pt>
                <c:pt idx="1">
                  <c:v>9.7257714660578393E-2</c:v>
                </c:pt>
                <c:pt idx="2">
                  <c:v>9.7019729101768121E-2</c:v>
                </c:pt>
                <c:pt idx="3">
                  <c:v>9.6753584197228279E-2</c:v>
                </c:pt>
                <c:pt idx="4">
                  <c:v>9.6313704546695481E-2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9-441F-A818-190D566D10BE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kinetics!$D$39:$D$43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110</c:v>
                </c:pt>
                <c:pt idx="3">
                  <c:v>176</c:v>
                </c:pt>
                <c:pt idx="4">
                  <c:v>230</c:v>
                </c:pt>
              </c:numCache>
            </c:numRef>
          </c:xVal>
          <c:yVal>
            <c:numRef>
              <c:f>kinetics!$H$39:$H$43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9.2828035486325983E-2</c:v>
                </c:pt>
                <c:pt idx="2">
                  <c:v>9.2748034339868515E-2</c:v>
                </c:pt>
                <c:pt idx="3">
                  <c:v>9.2597603865931744E-2</c:v>
                </c:pt>
                <c:pt idx="4">
                  <c:v>9.2474939360304445E-2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9-441F-A818-190D566D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1192"/>
        <c:axId val="442784472"/>
      </c:scatterChart>
      <c:valAx>
        <c:axId val="4427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784472"/>
        <c:crosses val="autoZero"/>
        <c:crossBetween val="midCat"/>
      </c:valAx>
      <c:valAx>
        <c:axId val="44278447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7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1st-order-regression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kinetics!$D$30:$D$43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  <c:pt idx="5">
                  <c:v>74</c:v>
                </c:pt>
                <c:pt idx="6">
                  <c:v>98</c:v>
                </c:pt>
                <c:pt idx="7">
                  <c:v>125</c:v>
                </c:pt>
                <c:pt idx="8">
                  <c:v>170</c:v>
                </c:pt>
                <c:pt idx="9">
                  <c:v>0</c:v>
                </c:pt>
                <c:pt idx="10">
                  <c:v>75</c:v>
                </c:pt>
                <c:pt idx="11">
                  <c:v>110</c:v>
                </c:pt>
                <c:pt idx="12">
                  <c:v>176</c:v>
                </c:pt>
                <c:pt idx="13">
                  <c:v>230</c:v>
                </c:pt>
              </c:numCache>
            </c:numRef>
          </c:xVal>
          <c:yVal>
            <c:numRef>
              <c:f>kinetics!$E$30:$E$43</c:f>
              <c:numCache>
                <c:formatCode>General</c:formatCode>
                <c:ptCount val="14"/>
                <c:pt idx="0">
                  <c:v>9.7000000000000003E-2</c:v>
                </c:pt>
                <c:pt idx="1">
                  <c:v>7.9000000000000001E-2</c:v>
                </c:pt>
                <c:pt idx="2">
                  <c:v>6.9000000000000006E-2</c:v>
                </c:pt>
                <c:pt idx="3">
                  <c:v>6.8000000000000005E-2</c:v>
                </c:pt>
                <c:pt idx="4">
                  <c:v>9.8000000000000004E-2</c:v>
                </c:pt>
                <c:pt idx="5">
                  <c:v>8.1000000000000003E-2</c:v>
                </c:pt>
                <c:pt idx="6">
                  <c:v>7.8E-2</c:v>
                </c:pt>
                <c:pt idx="7">
                  <c:v>7.3999999999999996E-2</c:v>
                </c:pt>
                <c:pt idx="8">
                  <c:v>6.6000000000000003E-2</c:v>
                </c:pt>
                <c:pt idx="9">
                  <c:v>9.2999999999999999E-2</c:v>
                </c:pt>
                <c:pt idx="10">
                  <c:v>9.0999999999999998E-2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1-4510-80C6-419C7950AF89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kinetics!$D$30:$D$33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kinetics!$J$30:$J$33</c:f>
              <c:numCache>
                <c:formatCode>General</c:formatCode>
                <c:ptCount val="4"/>
                <c:pt idx="0">
                  <c:v>9.7000000000000003E-2</c:v>
                </c:pt>
                <c:pt idx="1">
                  <c:v>8.108158325955224E-2</c:v>
                </c:pt>
                <c:pt idx="2">
                  <c:v>6.7775496328615473E-2</c:v>
                </c:pt>
                <c:pt idx="3">
                  <c:v>6.4805270572353205E-2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1-4510-80C6-419C7950AF89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kinetics!$D$34:$D$38</c:f>
              <c:numCache>
                <c:formatCode>General</c:formatCode>
                <c:ptCount val="5"/>
                <c:pt idx="0">
                  <c:v>0</c:v>
                </c:pt>
                <c:pt idx="1">
                  <c:v>74</c:v>
                </c:pt>
                <c:pt idx="2">
                  <c:v>98</c:v>
                </c:pt>
                <c:pt idx="3">
                  <c:v>125</c:v>
                </c:pt>
                <c:pt idx="4">
                  <c:v>170</c:v>
                </c:pt>
              </c:numCache>
            </c:numRef>
          </c:xVal>
          <c:yVal>
            <c:numRef>
              <c:f>kinetics!$J$34:$J$38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8.4085726447495457E-2</c:v>
                </c:pt>
                <c:pt idx="2">
                  <c:v>8.0011697094229339E-2</c:v>
                </c:pt>
                <c:pt idx="3">
                  <c:v>7.5663875822732277E-2</c:v>
                </c:pt>
                <c:pt idx="4">
                  <c:v>6.8936159833685423E-2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1-4510-80C6-419C7950AF89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kinetics!$D$39:$D$43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110</c:v>
                </c:pt>
                <c:pt idx="3">
                  <c:v>176</c:v>
                </c:pt>
                <c:pt idx="4">
                  <c:v>230</c:v>
                </c:pt>
              </c:numCache>
            </c:numRef>
          </c:xVal>
          <c:yVal>
            <c:numRef>
              <c:f>kinetics!$J$39:$J$43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8.9377176296392691E-2</c:v>
                </c:pt>
                <c:pt idx="2">
                  <c:v>8.7735161748382251E-2</c:v>
                </c:pt>
                <c:pt idx="3">
                  <c:v>8.4720423997179453E-2</c:v>
                </c:pt>
                <c:pt idx="4">
                  <c:v>8.2331034254631341E-2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1-4510-80C6-419C7950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1192"/>
        <c:axId val="442784472"/>
      </c:scatterChart>
      <c:valAx>
        <c:axId val="4427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784472"/>
        <c:crosses val="autoZero"/>
        <c:crossBetween val="midCat"/>
      </c:valAx>
      <c:valAx>
        <c:axId val="44278447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7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H2</a:t>
            </a:r>
            <a:r>
              <a:rPr lang="en-US" baseline="0"/>
              <a:t> excess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0.89890725763633805</c:v>
                </c:pt>
                <c:pt idx="1">
                  <c:v>0.98773088552294719</c:v>
                </c:pt>
                <c:pt idx="2">
                  <c:v>0.99438706336351801</c:v>
                </c:pt>
                <c:pt idx="3">
                  <c:v>0.99598813701860178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E-4D27-A437-1C45CBD9C2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0.94718479580108383</c:v>
                </c:pt>
                <c:pt idx="1">
                  <c:v>0.99797646500739223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E-4D27-A437-1C45CBD9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8328"/>
        <c:axId val="552558656"/>
      </c:scatterChart>
      <c:valAx>
        <c:axId val="55255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2558656"/>
        <c:crosses val="autoZero"/>
        <c:crossBetween val="midCat"/>
      </c:valAx>
      <c:valAx>
        <c:axId val="5525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255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1</xdr:row>
      <xdr:rowOff>19050</xdr:rowOff>
    </xdr:from>
    <xdr:to>
      <xdr:col>21</xdr:col>
      <xdr:colOff>466724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4305C-C87D-43B3-A9F1-B4E07CE1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16</xdr:row>
      <xdr:rowOff>9525</xdr:rowOff>
    </xdr:from>
    <xdr:to>
      <xdr:col>21</xdr:col>
      <xdr:colOff>438149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F0750-FCAE-45FA-9943-5FC10BF3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19050</xdr:rowOff>
    </xdr:from>
    <xdr:to>
      <xdr:col>23</xdr:col>
      <xdr:colOff>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45082-5C7F-4AA7-9B40-556BC3FD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26</xdr:row>
      <xdr:rowOff>180975</xdr:rowOff>
    </xdr:from>
    <xdr:to>
      <xdr:col>23</xdr:col>
      <xdr:colOff>38099</xdr:colOff>
      <xdr:row>49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BF393-F8F3-49ED-AAA2-5EDC2C0C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23</xdr:col>
      <xdr:colOff>28575</xdr:colOff>
      <xdr:row>73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6F1D9-FC72-4446-B959-66387810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38100</xdr:rowOff>
    </xdr:from>
    <xdr:to>
      <xdr:col>17</xdr:col>
      <xdr:colOff>390525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6BFBC-3600-4A69-869F-D893425C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2" sqref="K2"/>
    </sheetView>
  </sheetViews>
  <sheetFormatPr defaultRowHeight="15" x14ac:dyDescent="0.25"/>
  <sheetData>
    <row r="1" spans="1:11" x14ac:dyDescent="0.25">
      <c r="A1" s="1"/>
      <c r="F1" s="3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 s="2" t="s">
        <v>0</v>
      </c>
      <c r="B2">
        <v>100</v>
      </c>
      <c r="C2">
        <v>0</v>
      </c>
      <c r="F2">
        <f>(1-1.3*C2)*C2*$B$2</f>
        <v>0</v>
      </c>
      <c r="H2">
        <f>91.8*(1-1.3*C2)*C2*$B$2</f>
        <v>0</v>
      </c>
      <c r="I2">
        <f>34.8*C2*$B$2</f>
        <v>0</v>
      </c>
      <c r="J2">
        <f>32.4*(1-1.3*C2)*C2*$B$2</f>
        <v>0</v>
      </c>
      <c r="K2">
        <f>H2-I2-J2</f>
        <v>0</v>
      </c>
    </row>
    <row r="3" spans="1:11" x14ac:dyDescent="0.25">
      <c r="A3" s="1"/>
      <c r="C3">
        <v>2.5000000000000001E-2</v>
      </c>
      <c r="F3">
        <f t="shared" ref="F3:F32" si="0">(1-1.3*C3)*C3*$B$2</f>
        <v>2.4187500000000002</v>
      </c>
      <c r="H3">
        <f t="shared" ref="H3:H32" si="1">91.8*(1-1.3*C3)*C3*$B$2</f>
        <v>222.04125000000002</v>
      </c>
      <c r="I3">
        <f t="shared" ref="I3:I32" si="2">34.8*C3*$B$2</f>
        <v>87</v>
      </c>
      <c r="J3">
        <f t="shared" ref="J3:J32" si="3">32.4*(1-1.3*C3)*C3*$B$2</f>
        <v>78.367500000000007</v>
      </c>
      <c r="K3">
        <f t="shared" ref="K3:K32" si="4">H3-I3-J3</f>
        <v>56.673750000000013</v>
      </c>
    </row>
    <row r="4" spans="1:11" x14ac:dyDescent="0.25">
      <c r="A4" s="1"/>
      <c r="C4">
        <v>0.05</v>
      </c>
      <c r="F4">
        <f t="shared" si="0"/>
        <v>4.6750000000000007</v>
      </c>
      <c r="H4">
        <f t="shared" si="1"/>
        <v>429.16499999999996</v>
      </c>
      <c r="I4">
        <f t="shared" si="2"/>
        <v>174</v>
      </c>
      <c r="J4">
        <f t="shared" si="3"/>
        <v>151.47000000000003</v>
      </c>
      <c r="K4">
        <f t="shared" si="4"/>
        <v>103.69499999999994</v>
      </c>
    </row>
    <row r="5" spans="1:11" x14ac:dyDescent="0.25">
      <c r="A5" s="1"/>
      <c r="C5">
        <v>7.4999999999999997E-2</v>
      </c>
      <c r="F5">
        <f t="shared" si="0"/>
        <v>6.7687499999999998</v>
      </c>
      <c r="H5">
        <f t="shared" si="1"/>
        <v>621.37124999999992</v>
      </c>
      <c r="I5">
        <f t="shared" si="2"/>
        <v>261</v>
      </c>
      <c r="J5">
        <f t="shared" si="3"/>
        <v>219.30749999999995</v>
      </c>
      <c r="K5">
        <f t="shared" si="4"/>
        <v>141.06374999999997</v>
      </c>
    </row>
    <row r="6" spans="1:11" x14ac:dyDescent="0.25">
      <c r="A6" s="1"/>
      <c r="C6">
        <v>0.1</v>
      </c>
      <c r="F6">
        <f t="shared" si="0"/>
        <v>8.7000000000000011</v>
      </c>
      <c r="H6">
        <f t="shared" si="1"/>
        <v>798.66</v>
      </c>
      <c r="I6">
        <f t="shared" si="2"/>
        <v>348</v>
      </c>
      <c r="J6">
        <f t="shared" si="3"/>
        <v>281.88</v>
      </c>
      <c r="K6">
        <f t="shared" si="4"/>
        <v>168.77999999999997</v>
      </c>
    </row>
    <row r="7" spans="1:11" x14ac:dyDescent="0.25">
      <c r="A7" s="1"/>
      <c r="C7">
        <v>0.125</v>
      </c>
      <c r="F7">
        <f t="shared" si="0"/>
        <v>10.46875</v>
      </c>
      <c r="H7">
        <f t="shared" si="1"/>
        <v>961.03124999999989</v>
      </c>
      <c r="I7">
        <f t="shared" si="2"/>
        <v>434.99999999999994</v>
      </c>
      <c r="J7">
        <f t="shared" si="3"/>
        <v>339.1875</v>
      </c>
      <c r="K7">
        <f t="shared" si="4"/>
        <v>186.84375</v>
      </c>
    </row>
    <row r="8" spans="1:11" x14ac:dyDescent="0.25">
      <c r="A8" s="1"/>
      <c r="C8">
        <v>0.15</v>
      </c>
      <c r="F8">
        <f t="shared" si="0"/>
        <v>12.074999999999998</v>
      </c>
      <c r="H8">
        <f t="shared" si="1"/>
        <v>1108.4849999999997</v>
      </c>
      <c r="I8">
        <f t="shared" si="2"/>
        <v>522</v>
      </c>
      <c r="J8">
        <f t="shared" si="3"/>
        <v>391.2299999999999</v>
      </c>
      <c r="K8">
        <f t="shared" si="4"/>
        <v>195.25499999999977</v>
      </c>
    </row>
    <row r="9" spans="1:11" x14ac:dyDescent="0.25">
      <c r="A9" s="1"/>
      <c r="C9">
        <v>0.17499999999999999</v>
      </c>
      <c r="F9">
        <f t="shared" si="0"/>
        <v>13.518749999999999</v>
      </c>
      <c r="H9">
        <f t="shared" si="1"/>
        <v>1241.0212499999998</v>
      </c>
      <c r="I9">
        <f t="shared" si="2"/>
        <v>608.99999999999989</v>
      </c>
      <c r="J9">
        <f t="shared" si="3"/>
        <v>438.00749999999988</v>
      </c>
      <c r="K9">
        <f t="shared" si="4"/>
        <v>194.01375000000002</v>
      </c>
    </row>
    <row r="10" spans="1:11" x14ac:dyDescent="0.25">
      <c r="A10" s="1"/>
      <c r="C10">
        <v>0.2</v>
      </c>
      <c r="F10">
        <f t="shared" si="0"/>
        <v>14.799999999999999</v>
      </c>
      <c r="H10">
        <f t="shared" si="1"/>
        <v>1358.64</v>
      </c>
      <c r="I10">
        <f t="shared" si="2"/>
        <v>696</v>
      </c>
      <c r="J10">
        <f t="shared" si="3"/>
        <v>479.52000000000004</v>
      </c>
      <c r="K10">
        <f t="shared" si="4"/>
        <v>183.12000000000006</v>
      </c>
    </row>
    <row r="11" spans="1:11" x14ac:dyDescent="0.25">
      <c r="A11" s="1"/>
      <c r="C11">
        <v>0.22500000000000001</v>
      </c>
      <c r="F11">
        <f t="shared" si="0"/>
        <v>15.918750000000001</v>
      </c>
      <c r="H11">
        <f t="shared" si="1"/>
        <v>1461.3412499999999</v>
      </c>
      <c r="I11">
        <f t="shared" si="2"/>
        <v>782.99999999999989</v>
      </c>
      <c r="J11">
        <f t="shared" si="3"/>
        <v>515.76749999999993</v>
      </c>
      <c r="K11">
        <f t="shared" si="4"/>
        <v>162.57375000000013</v>
      </c>
    </row>
    <row r="12" spans="1:11" x14ac:dyDescent="0.25">
      <c r="A12" s="1"/>
      <c r="C12">
        <v>0.25</v>
      </c>
      <c r="F12">
        <f t="shared" si="0"/>
        <v>16.875</v>
      </c>
      <c r="H12">
        <f t="shared" si="1"/>
        <v>1549.125</v>
      </c>
      <c r="I12">
        <f t="shared" si="2"/>
        <v>869.99999999999989</v>
      </c>
      <c r="J12">
        <f t="shared" si="3"/>
        <v>546.75</v>
      </c>
      <c r="K12">
        <f t="shared" si="4"/>
        <v>132.37500000000011</v>
      </c>
    </row>
    <row r="13" spans="1:11" x14ac:dyDescent="0.25">
      <c r="A13" s="1"/>
      <c r="C13">
        <v>0.27500000000000002</v>
      </c>
      <c r="F13">
        <f t="shared" si="0"/>
        <v>17.668749999999999</v>
      </c>
      <c r="H13">
        <f t="shared" si="1"/>
        <v>1621.99125</v>
      </c>
      <c r="I13">
        <f t="shared" si="2"/>
        <v>957</v>
      </c>
      <c r="J13">
        <f t="shared" si="3"/>
        <v>572.46749999999997</v>
      </c>
      <c r="K13">
        <f t="shared" si="4"/>
        <v>92.523750000000064</v>
      </c>
    </row>
    <row r="14" spans="1:11" x14ac:dyDescent="0.25">
      <c r="A14" s="1"/>
      <c r="C14">
        <v>0.3</v>
      </c>
      <c r="F14">
        <f t="shared" si="0"/>
        <v>18.3</v>
      </c>
      <c r="H14">
        <f t="shared" si="1"/>
        <v>1679.9399999999998</v>
      </c>
      <c r="I14">
        <f t="shared" si="2"/>
        <v>1044</v>
      </c>
      <c r="J14">
        <f t="shared" si="3"/>
        <v>592.91999999999996</v>
      </c>
      <c r="K14">
        <f t="shared" si="4"/>
        <v>43.019999999999868</v>
      </c>
    </row>
    <row r="15" spans="1:11" x14ac:dyDescent="0.25">
      <c r="A15" s="1"/>
      <c r="C15">
        <v>0.32500000000000001</v>
      </c>
      <c r="F15">
        <f t="shared" si="0"/>
        <v>18.768749999999997</v>
      </c>
      <c r="H15">
        <f t="shared" si="1"/>
        <v>1722.9712499999998</v>
      </c>
      <c r="I15">
        <f t="shared" si="2"/>
        <v>1130.9999999999998</v>
      </c>
      <c r="J15">
        <f t="shared" si="3"/>
        <v>608.10749999999985</v>
      </c>
      <c r="K15">
        <f t="shared" si="4"/>
        <v>-16.136249999999791</v>
      </c>
    </row>
    <row r="16" spans="1:11" x14ac:dyDescent="0.25">
      <c r="A16" s="1"/>
      <c r="C16">
        <v>0.35</v>
      </c>
      <c r="F16">
        <f t="shared" si="0"/>
        <v>19.074999999999999</v>
      </c>
      <c r="H16">
        <f t="shared" si="1"/>
        <v>1751.0849999999998</v>
      </c>
      <c r="I16">
        <f t="shared" si="2"/>
        <v>1217.9999999999998</v>
      </c>
      <c r="J16">
        <f t="shared" si="3"/>
        <v>618.03</v>
      </c>
      <c r="K16">
        <f t="shared" si="4"/>
        <v>-84.944999999999936</v>
      </c>
    </row>
    <row r="17" spans="1:11" x14ac:dyDescent="0.25">
      <c r="A17" s="1"/>
      <c r="C17">
        <v>0.375</v>
      </c>
      <c r="F17">
        <f t="shared" si="0"/>
        <v>19.21875</v>
      </c>
      <c r="H17">
        <f t="shared" si="1"/>
        <v>1764.2812499999998</v>
      </c>
      <c r="I17">
        <f t="shared" si="2"/>
        <v>1305</v>
      </c>
      <c r="J17">
        <f t="shared" si="3"/>
        <v>622.68749999999989</v>
      </c>
      <c r="K17">
        <f t="shared" si="4"/>
        <v>-163.40625000000011</v>
      </c>
    </row>
    <row r="18" spans="1:11" x14ac:dyDescent="0.25">
      <c r="A18" s="1"/>
      <c r="C18">
        <v>0.4</v>
      </c>
      <c r="F18">
        <f t="shared" si="0"/>
        <v>19.2</v>
      </c>
      <c r="H18">
        <f t="shared" si="1"/>
        <v>1762.5600000000002</v>
      </c>
      <c r="I18">
        <f t="shared" si="2"/>
        <v>1392</v>
      </c>
      <c r="J18">
        <f t="shared" si="3"/>
        <v>622.08000000000004</v>
      </c>
      <c r="K18">
        <f t="shared" si="4"/>
        <v>-251.51999999999987</v>
      </c>
    </row>
    <row r="19" spans="1:11" x14ac:dyDescent="0.25">
      <c r="A19" s="1"/>
      <c r="C19">
        <v>0.42499999999999999</v>
      </c>
      <c r="F19">
        <f t="shared" si="0"/>
        <v>19.018750000000001</v>
      </c>
      <c r="H19">
        <f t="shared" si="1"/>
        <v>1745.9212499999999</v>
      </c>
      <c r="I19">
        <f t="shared" si="2"/>
        <v>1479</v>
      </c>
      <c r="J19">
        <f t="shared" si="3"/>
        <v>616.20749999999998</v>
      </c>
      <c r="K19">
        <f t="shared" si="4"/>
        <v>-349.28625000000011</v>
      </c>
    </row>
    <row r="20" spans="1:11" x14ac:dyDescent="0.25">
      <c r="A20" s="1"/>
      <c r="C20">
        <v>0.45</v>
      </c>
      <c r="F20">
        <f t="shared" si="0"/>
        <v>18.674999999999997</v>
      </c>
      <c r="H20">
        <f t="shared" si="1"/>
        <v>1714.3649999999998</v>
      </c>
      <c r="I20">
        <f t="shared" si="2"/>
        <v>1565.9999999999998</v>
      </c>
      <c r="J20">
        <f t="shared" si="3"/>
        <v>605.06999999999982</v>
      </c>
      <c r="K20">
        <f t="shared" si="4"/>
        <v>-456.70499999999981</v>
      </c>
    </row>
    <row r="21" spans="1:11" x14ac:dyDescent="0.25">
      <c r="A21" s="1"/>
      <c r="C21">
        <v>0.47499999999999998</v>
      </c>
      <c r="F21">
        <f t="shared" si="0"/>
        <v>18.168750000000003</v>
      </c>
      <c r="H21">
        <f t="shared" si="1"/>
        <v>1667.8912499999999</v>
      </c>
      <c r="I21">
        <f t="shared" si="2"/>
        <v>1652.9999999999998</v>
      </c>
      <c r="J21">
        <f t="shared" si="3"/>
        <v>588.66750000000002</v>
      </c>
      <c r="K21">
        <f t="shared" si="4"/>
        <v>-573.77624999999989</v>
      </c>
    </row>
    <row r="22" spans="1:11" x14ac:dyDescent="0.25">
      <c r="A22" s="1"/>
      <c r="C22">
        <v>0.5</v>
      </c>
      <c r="F22">
        <f t="shared" si="0"/>
        <v>17.5</v>
      </c>
      <c r="H22">
        <f t="shared" si="1"/>
        <v>1606.4999999999998</v>
      </c>
      <c r="I22">
        <f t="shared" si="2"/>
        <v>1739.9999999999998</v>
      </c>
      <c r="J22">
        <f t="shared" si="3"/>
        <v>566.99999999999989</v>
      </c>
      <c r="K22">
        <f t="shared" si="4"/>
        <v>-700.49999999999989</v>
      </c>
    </row>
    <row r="23" spans="1:11" x14ac:dyDescent="0.25">
      <c r="A23" s="1"/>
      <c r="C23">
        <v>0.52500000000000002</v>
      </c>
      <c r="F23">
        <f t="shared" si="0"/>
        <v>16.668749999999996</v>
      </c>
      <c r="H23">
        <f t="shared" si="1"/>
        <v>1530.1912499999994</v>
      </c>
      <c r="I23">
        <f t="shared" si="2"/>
        <v>1827</v>
      </c>
      <c r="J23">
        <f t="shared" si="3"/>
        <v>540.06749999999977</v>
      </c>
      <c r="K23">
        <f t="shared" si="4"/>
        <v>-836.87625000000037</v>
      </c>
    </row>
    <row r="24" spans="1:11" x14ac:dyDescent="0.25">
      <c r="A24" s="1"/>
      <c r="C24">
        <v>0.55000000000000004</v>
      </c>
      <c r="F24">
        <f t="shared" si="0"/>
        <v>15.674999999999997</v>
      </c>
      <c r="H24">
        <f t="shared" si="1"/>
        <v>1438.9649999999997</v>
      </c>
      <c r="I24">
        <f t="shared" si="2"/>
        <v>1914</v>
      </c>
      <c r="J24">
        <f t="shared" si="3"/>
        <v>507.86999999999989</v>
      </c>
      <c r="K24">
        <f t="shared" si="4"/>
        <v>-982.9050000000002</v>
      </c>
    </row>
    <row r="25" spans="1:11" x14ac:dyDescent="0.25">
      <c r="A25" s="1"/>
      <c r="C25">
        <v>0.57499999999999996</v>
      </c>
      <c r="F25">
        <f t="shared" si="0"/>
        <v>14.518750000000002</v>
      </c>
      <c r="H25">
        <f t="shared" si="1"/>
        <v>1332.8212500000002</v>
      </c>
      <c r="I25">
        <f t="shared" si="2"/>
        <v>2000.9999999999998</v>
      </c>
      <c r="J25">
        <f t="shared" si="3"/>
        <v>470.40750000000003</v>
      </c>
      <c r="K25">
        <f t="shared" si="4"/>
        <v>-1138.5862499999996</v>
      </c>
    </row>
    <row r="26" spans="1:11" x14ac:dyDescent="0.25">
      <c r="A26" s="1"/>
      <c r="C26">
        <v>0.6</v>
      </c>
      <c r="F26">
        <f t="shared" si="0"/>
        <v>13.199999999999998</v>
      </c>
      <c r="H26">
        <f t="shared" si="1"/>
        <v>1211.7599999999998</v>
      </c>
      <c r="I26">
        <f t="shared" si="2"/>
        <v>2088</v>
      </c>
      <c r="J26">
        <f t="shared" si="3"/>
        <v>427.67999999999995</v>
      </c>
      <c r="K26">
        <f t="shared" si="4"/>
        <v>-1303.92</v>
      </c>
    </row>
    <row r="27" spans="1:11" x14ac:dyDescent="0.25">
      <c r="A27" s="1"/>
      <c r="C27">
        <v>0.625</v>
      </c>
      <c r="F27">
        <f t="shared" si="0"/>
        <v>11.71875</v>
      </c>
      <c r="H27">
        <f t="shared" si="1"/>
        <v>1075.78125</v>
      </c>
      <c r="I27">
        <f t="shared" si="2"/>
        <v>2175</v>
      </c>
      <c r="J27">
        <f t="shared" si="3"/>
        <v>379.68749999999994</v>
      </c>
      <c r="K27">
        <f t="shared" si="4"/>
        <v>-1478.90625</v>
      </c>
    </row>
    <row r="28" spans="1:11" x14ac:dyDescent="0.25">
      <c r="A28" s="1"/>
      <c r="C28">
        <v>0.65</v>
      </c>
      <c r="F28">
        <f t="shared" si="0"/>
        <v>10.074999999999996</v>
      </c>
      <c r="H28">
        <f t="shared" si="1"/>
        <v>924.88499999999954</v>
      </c>
      <c r="I28">
        <f t="shared" si="2"/>
        <v>2261.9999999999995</v>
      </c>
      <c r="J28">
        <f t="shared" si="3"/>
        <v>326.42999999999978</v>
      </c>
      <c r="K28">
        <f t="shared" si="4"/>
        <v>-1663.5449999999998</v>
      </c>
    </row>
    <row r="29" spans="1:11" x14ac:dyDescent="0.25">
      <c r="A29" s="1"/>
      <c r="C29">
        <v>0.67500000000000004</v>
      </c>
      <c r="F29">
        <f t="shared" si="0"/>
        <v>8.2687499999999972</v>
      </c>
      <c r="H29">
        <f t="shared" si="1"/>
        <v>759.07124999999974</v>
      </c>
      <c r="I29">
        <f t="shared" si="2"/>
        <v>2349</v>
      </c>
      <c r="J29">
        <f t="shared" si="3"/>
        <v>267.90749999999986</v>
      </c>
      <c r="K29">
        <f t="shared" si="4"/>
        <v>-1857.8362500000001</v>
      </c>
    </row>
    <row r="30" spans="1:11" x14ac:dyDescent="0.25">
      <c r="A30" s="1"/>
      <c r="C30">
        <v>0.7</v>
      </c>
      <c r="F30">
        <f t="shared" si="0"/>
        <v>6.300000000000006</v>
      </c>
      <c r="H30">
        <f t="shared" si="1"/>
        <v>578.34000000000049</v>
      </c>
      <c r="I30">
        <f t="shared" si="2"/>
        <v>2435.9999999999995</v>
      </c>
      <c r="J30">
        <f t="shared" si="3"/>
        <v>204.12000000000018</v>
      </c>
      <c r="K30">
        <f t="shared" si="4"/>
        <v>-2061.7799999999993</v>
      </c>
    </row>
    <row r="31" spans="1:11" x14ac:dyDescent="0.25">
      <c r="A31" s="1"/>
      <c r="C31">
        <v>0.72499999999999998</v>
      </c>
      <c r="F31">
        <f t="shared" si="0"/>
        <v>4.1687499999999993</v>
      </c>
      <c r="H31">
        <f t="shared" si="1"/>
        <v>382.69124999999991</v>
      </c>
      <c r="I31">
        <f t="shared" si="2"/>
        <v>2522.9999999999995</v>
      </c>
      <c r="J31">
        <f t="shared" si="3"/>
        <v>135.0675</v>
      </c>
      <c r="K31">
        <f t="shared" si="4"/>
        <v>-2275.3762499999998</v>
      </c>
    </row>
    <row r="32" spans="1:11" x14ac:dyDescent="0.25">
      <c r="A32" s="1"/>
      <c r="C32">
        <v>0.75</v>
      </c>
      <c r="F32">
        <f t="shared" si="0"/>
        <v>1.8749999999999933</v>
      </c>
      <c r="H32">
        <f t="shared" si="1"/>
        <v>172.1249999999994</v>
      </c>
      <c r="I32">
        <f t="shared" si="2"/>
        <v>2610</v>
      </c>
      <c r="J32">
        <f t="shared" si="3"/>
        <v>60.74999999999978</v>
      </c>
      <c r="K32">
        <f t="shared" si="4"/>
        <v>-2498.6250000000005</v>
      </c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4"/>
  <sheetViews>
    <sheetView workbookViewId="0">
      <selection activeCell="B7" sqref="B7"/>
    </sheetView>
  </sheetViews>
  <sheetFormatPr defaultRowHeight="15" x14ac:dyDescent="0.25"/>
  <cols>
    <col min="1" max="1" width="13.28515625" style="1" customWidth="1"/>
    <col min="9" max="10" width="8.85546875" customWidth="1"/>
  </cols>
  <sheetData>
    <row r="5" spans="1:6" x14ac:dyDescent="0.25">
      <c r="C5" s="1" t="s">
        <v>6</v>
      </c>
      <c r="D5" s="1" t="s">
        <v>7</v>
      </c>
    </row>
    <row r="6" spans="1:6" x14ac:dyDescent="0.25">
      <c r="A6" s="1" t="s">
        <v>8</v>
      </c>
      <c r="B6">
        <v>1.5131409607936237</v>
      </c>
      <c r="C6">
        <v>0</v>
      </c>
      <c r="D6">
        <v>16</v>
      </c>
      <c r="E6">
        <f>D6</f>
        <v>16</v>
      </c>
    </row>
    <row r="7" spans="1:6" x14ac:dyDescent="0.25">
      <c r="A7" s="1" t="s">
        <v>9</v>
      </c>
      <c r="B7">
        <v>4.8449904454411869E-3</v>
      </c>
      <c r="C7">
        <v>10</v>
      </c>
      <c r="D7">
        <v>13.2</v>
      </c>
      <c r="E7">
        <f>($E$6^(1-$B$6)-(1-$B$6)*$B$7*C7)^(1/(1-$B$6))</f>
        <v>13.214318067643445</v>
      </c>
      <c r="F7">
        <f>(D7-E7)^2</f>
        <v>2.0500706104228917E-4</v>
      </c>
    </row>
    <row r="8" spans="1:6" x14ac:dyDescent="0.25">
      <c r="C8">
        <v>20</v>
      </c>
      <c r="D8">
        <v>11.1</v>
      </c>
      <c r="E8">
        <f>($E$6^(1-$B$6)-(1-$B$6)*$B$7*C8)^(1/(1-$B$6))</f>
        <v>11.101970289465928</v>
      </c>
      <c r="F8">
        <f t="shared" ref="F8:F10" si="0">(D8-E8)^2</f>
        <v>3.8820405795491588E-6</v>
      </c>
    </row>
    <row r="9" spans="1:6" x14ac:dyDescent="0.25">
      <c r="C9">
        <v>35</v>
      </c>
      <c r="D9">
        <v>8.8000000000000007</v>
      </c>
      <c r="E9">
        <f>($E$6^(1-$B$6)-(1-$B$6)*$B$7*C9)^(1/(1-$B$6))</f>
        <v>8.7755272549367209</v>
      </c>
      <c r="F9">
        <f t="shared" si="0"/>
        <v>5.9891525093228525E-4</v>
      </c>
    </row>
    <row r="10" spans="1:6" x14ac:dyDescent="0.25">
      <c r="C10">
        <v>50</v>
      </c>
      <c r="D10">
        <v>7.1</v>
      </c>
      <c r="E10">
        <f>($E$6^(1-$B$6)-(1-$B$6)*$B$7*C10)^(1/(1-$B$6))</f>
        <v>7.1146497087024754</v>
      </c>
      <c r="F10">
        <f t="shared" si="0"/>
        <v>2.1461396506739308E-4</v>
      </c>
    </row>
    <row r="11" spans="1:6" x14ac:dyDescent="0.25">
      <c r="F11">
        <f>SQRT(SUM(F7:F10))</f>
        <v>3.1975276662157541E-2</v>
      </c>
    </row>
    <row r="29" spans="1:11" x14ac:dyDescent="0.25">
      <c r="C29" s="1" t="s">
        <v>10</v>
      </c>
      <c r="D29" s="1" t="s">
        <v>11</v>
      </c>
      <c r="E29" s="1" t="s">
        <v>12</v>
      </c>
    </row>
    <row r="30" spans="1:11" x14ac:dyDescent="0.25">
      <c r="A30" s="1" t="s">
        <v>8</v>
      </c>
      <c r="B30">
        <v>2.2906110743189263</v>
      </c>
      <c r="C30">
        <v>323</v>
      </c>
      <c r="D30">
        <v>0</v>
      </c>
      <c r="E30">
        <v>9.7000000000000003E-2</v>
      </c>
      <c r="F30">
        <f>0.097</f>
        <v>9.7000000000000003E-2</v>
      </c>
      <c r="G30">
        <f t="shared" ref="G30:G43" si="1">$B$31*EXP(-$B$32/C30)</f>
        <v>8.9627564991031413E-3</v>
      </c>
      <c r="H30">
        <f t="shared" ref="H30:H43" si="2">((F30^(1-$B$30))-(1-$B$30)*G30*D30)^(1/(1-$B$30))</f>
        <v>9.7000000000000031E-2</v>
      </c>
      <c r="I30">
        <f>((E30-H30)/E30)^2</f>
        <v>8.1876073733116614E-32</v>
      </c>
      <c r="J30">
        <f>F30*EXP(-G30*D30)</f>
        <v>9.7000000000000003E-2</v>
      </c>
      <c r="K30">
        <f>(J30-E30)^2</f>
        <v>0</v>
      </c>
    </row>
    <row r="31" spans="1:11" x14ac:dyDescent="0.25">
      <c r="A31" s="1" t="s">
        <v>13</v>
      </c>
      <c r="B31">
        <v>347413.81988131249</v>
      </c>
      <c r="C31">
        <v>323</v>
      </c>
      <c r="D31">
        <v>20</v>
      </c>
      <c r="E31">
        <v>7.9000000000000001E-2</v>
      </c>
      <c r="F31">
        <f t="shared" ref="F31:F33" si="3">0.097</f>
        <v>9.7000000000000003E-2</v>
      </c>
      <c r="G31">
        <f t="shared" si="1"/>
        <v>8.9627564991031413E-3</v>
      </c>
      <c r="H31">
        <f t="shared" si="2"/>
        <v>9.615239540469743E-2</v>
      </c>
      <c r="I31">
        <f t="shared" ref="I31:I43" si="4">((E31-H31)/E31)^2</f>
        <v>4.7140629405397455E-2</v>
      </c>
      <c r="J31">
        <f t="shared" ref="J31:J43" si="5">F31*EXP(-G31*D31)</f>
        <v>8.108158325955224E-2</v>
      </c>
      <c r="K31">
        <f t="shared" ref="K31:K43" si="6">(J31-E31)^2</f>
        <v>4.3329888664481227E-6</v>
      </c>
    </row>
    <row r="32" spans="1:11" x14ac:dyDescent="0.25">
      <c r="A32" s="1" t="s">
        <v>14</v>
      </c>
      <c r="B32">
        <v>5643.7626456079879</v>
      </c>
      <c r="C32">
        <v>323</v>
      </c>
      <c r="D32">
        <v>40</v>
      </c>
      <c r="E32">
        <v>6.9000000000000006E-2</v>
      </c>
      <c r="F32">
        <f t="shared" si="3"/>
        <v>9.7000000000000003E-2</v>
      </c>
      <c r="G32">
        <f t="shared" si="1"/>
        <v>8.9627564991031413E-3</v>
      </c>
      <c r="H32">
        <f t="shared" si="2"/>
        <v>9.5321567135121146E-2</v>
      </c>
      <c r="I32">
        <f t="shared" si="4"/>
        <v>0.14552087722089671</v>
      </c>
      <c r="J32">
        <f t="shared" si="5"/>
        <v>6.7775496328615473E-2</v>
      </c>
      <c r="K32">
        <f t="shared" si="6"/>
        <v>1.4994092412342005E-6</v>
      </c>
    </row>
    <row r="33" spans="1:11" x14ac:dyDescent="0.25">
      <c r="C33">
        <v>323</v>
      </c>
      <c r="D33">
        <v>45</v>
      </c>
      <c r="E33">
        <v>6.8000000000000005E-2</v>
      </c>
      <c r="F33">
        <f t="shared" si="3"/>
        <v>9.7000000000000003E-2</v>
      </c>
      <c r="G33">
        <f t="shared" si="1"/>
        <v>8.9627564991031413E-3</v>
      </c>
      <c r="H33">
        <f t="shared" si="2"/>
        <v>9.5116420730153001E-2</v>
      </c>
      <c r="I33">
        <f t="shared" si="4"/>
        <v>0.15901822517618316</v>
      </c>
      <c r="J33">
        <f t="shared" si="5"/>
        <v>6.4805270572353205E-2</v>
      </c>
      <c r="K33">
        <f t="shared" si="6"/>
        <v>1.0206296115872452E-5</v>
      </c>
    </row>
    <row r="34" spans="1:11" x14ac:dyDescent="0.25">
      <c r="C34">
        <v>298</v>
      </c>
      <c r="D34">
        <v>0</v>
      </c>
      <c r="E34">
        <v>9.8000000000000004E-2</v>
      </c>
      <c r="F34">
        <v>9.8000000000000004E-2</v>
      </c>
      <c r="G34">
        <f t="shared" si="1"/>
        <v>2.0693330715000173E-3</v>
      </c>
      <c r="H34">
        <f t="shared" si="2"/>
        <v>9.8000000000000018E-2</v>
      </c>
      <c r="I34">
        <f t="shared" si="4"/>
        <v>2.0053414664590126E-32</v>
      </c>
      <c r="J34">
        <f t="shared" si="5"/>
        <v>9.8000000000000004E-2</v>
      </c>
      <c r="K34">
        <f t="shared" si="6"/>
        <v>0</v>
      </c>
    </row>
    <row r="35" spans="1:11" x14ac:dyDescent="0.25">
      <c r="A35" s="1" t="s">
        <v>15</v>
      </c>
      <c r="B35">
        <f>B31/60/60</f>
        <v>96.503838855920137</v>
      </c>
      <c r="C35">
        <v>298</v>
      </c>
      <c r="D35">
        <v>74</v>
      </c>
      <c r="E35">
        <v>8.1000000000000003E-2</v>
      </c>
      <c r="F35">
        <v>9.8000000000000004E-2</v>
      </c>
      <c r="G35">
        <f t="shared" si="1"/>
        <v>2.0693330715000173E-3</v>
      </c>
      <c r="H35">
        <f t="shared" si="2"/>
        <v>9.7257714660578393E-2</v>
      </c>
      <c r="I35">
        <f t="shared" si="4"/>
        <v>4.0285518363783801E-2</v>
      </c>
      <c r="J35">
        <f t="shared" si="5"/>
        <v>8.4085726447495457E-2</v>
      </c>
      <c r="K35">
        <f t="shared" si="6"/>
        <v>9.5217077087729161E-6</v>
      </c>
    </row>
    <row r="36" spans="1:11" x14ac:dyDescent="0.25">
      <c r="A36" s="1" t="s">
        <v>16</v>
      </c>
      <c r="B36">
        <f>B32*0.008314</f>
        <v>46.922242635584816</v>
      </c>
      <c r="C36">
        <v>298</v>
      </c>
      <c r="D36">
        <v>98</v>
      </c>
      <c r="E36">
        <v>7.8E-2</v>
      </c>
      <c r="F36">
        <v>9.8000000000000004E-2</v>
      </c>
      <c r="G36">
        <f t="shared" si="1"/>
        <v>2.0693330715000173E-3</v>
      </c>
      <c r="H36">
        <f t="shared" si="2"/>
        <v>9.7019729101768121E-2</v>
      </c>
      <c r="I36">
        <f t="shared" si="4"/>
        <v>5.9459252975779947E-2</v>
      </c>
      <c r="J36">
        <f t="shared" si="5"/>
        <v>8.0011697094229339E-2</v>
      </c>
      <c r="K36">
        <f t="shared" si="6"/>
        <v>4.0469251989307675E-6</v>
      </c>
    </row>
    <row r="37" spans="1:11" x14ac:dyDescent="0.25">
      <c r="C37">
        <v>298</v>
      </c>
      <c r="D37">
        <v>125</v>
      </c>
      <c r="E37">
        <v>7.3999999999999996E-2</v>
      </c>
      <c r="F37">
        <v>9.8000000000000004E-2</v>
      </c>
      <c r="G37">
        <f t="shared" si="1"/>
        <v>2.0693330715000173E-3</v>
      </c>
      <c r="H37">
        <f t="shared" si="2"/>
        <v>9.6753584197228279E-2</v>
      </c>
      <c r="I37">
        <f t="shared" si="4"/>
        <v>9.454448389707025E-2</v>
      </c>
      <c r="J37">
        <f t="shared" si="5"/>
        <v>7.5663875822732277E-2</v>
      </c>
      <c r="K37">
        <f t="shared" si="6"/>
        <v>2.7684827534730229E-6</v>
      </c>
    </row>
    <row r="38" spans="1:11" x14ac:dyDescent="0.25">
      <c r="C38">
        <v>298</v>
      </c>
      <c r="D38">
        <v>170</v>
      </c>
      <c r="E38">
        <v>6.6000000000000003E-2</v>
      </c>
      <c r="F38">
        <v>9.8000000000000004E-2</v>
      </c>
      <c r="G38">
        <f t="shared" si="1"/>
        <v>2.0693330715000173E-3</v>
      </c>
      <c r="H38">
        <f t="shared" si="2"/>
        <v>9.6313704546695481E-2</v>
      </c>
      <c r="I38">
        <f t="shared" si="4"/>
        <v>0.21095516146564416</v>
      </c>
      <c r="J38">
        <f t="shared" si="5"/>
        <v>6.8936159833685423E-2</v>
      </c>
      <c r="K38">
        <f t="shared" si="6"/>
        <v>8.6210345689475929E-6</v>
      </c>
    </row>
    <row r="39" spans="1:11" x14ac:dyDescent="0.25">
      <c r="C39">
        <v>278</v>
      </c>
      <c r="D39">
        <v>0</v>
      </c>
      <c r="E39">
        <v>9.2999999999999999E-2</v>
      </c>
      <c r="F39">
        <v>9.2999999999999999E-2</v>
      </c>
      <c r="G39">
        <f t="shared" si="1"/>
        <v>5.2978856354821385E-4</v>
      </c>
      <c r="H39">
        <f t="shared" si="2"/>
        <v>9.2999999999999999E-2</v>
      </c>
      <c r="I39">
        <f t="shared" si="4"/>
        <v>0</v>
      </c>
      <c r="J39">
        <f t="shared" si="5"/>
        <v>9.2999999999999999E-2</v>
      </c>
      <c r="K39">
        <f t="shared" si="6"/>
        <v>0</v>
      </c>
    </row>
    <row r="40" spans="1:11" x14ac:dyDescent="0.25">
      <c r="C40">
        <v>278</v>
      </c>
      <c r="D40">
        <v>75</v>
      </c>
      <c r="E40">
        <v>9.0999999999999998E-2</v>
      </c>
      <c r="F40">
        <v>9.2999999999999999E-2</v>
      </c>
      <c r="G40">
        <f t="shared" si="1"/>
        <v>5.2978856354821385E-4</v>
      </c>
      <c r="H40">
        <f t="shared" si="2"/>
        <v>9.2828035486325983E-2</v>
      </c>
      <c r="I40">
        <f t="shared" si="4"/>
        <v>4.0353987915313138E-4</v>
      </c>
      <c r="J40">
        <f t="shared" si="5"/>
        <v>8.9377176296392691E-2</v>
      </c>
      <c r="K40">
        <f t="shared" si="6"/>
        <v>2.6335567729897359E-6</v>
      </c>
    </row>
    <row r="41" spans="1:11" x14ac:dyDescent="0.25">
      <c r="C41">
        <v>278</v>
      </c>
      <c r="D41">
        <v>110</v>
      </c>
      <c r="E41">
        <v>0.09</v>
      </c>
      <c r="F41">
        <v>9.2999999999999999E-2</v>
      </c>
      <c r="G41">
        <f t="shared" si="1"/>
        <v>5.2978856354821385E-4</v>
      </c>
      <c r="H41">
        <f t="shared" si="2"/>
        <v>9.2748034339868515E-2</v>
      </c>
      <c r="I41">
        <f t="shared" si="4"/>
        <v>9.3230774482674136E-4</v>
      </c>
      <c r="J41">
        <f t="shared" si="5"/>
        <v>8.7735161748382251E-2</v>
      </c>
      <c r="K41">
        <f t="shared" si="6"/>
        <v>5.129492305990927E-6</v>
      </c>
    </row>
    <row r="42" spans="1:11" x14ac:dyDescent="0.25">
      <c r="C42">
        <v>278</v>
      </c>
      <c r="D42">
        <v>176</v>
      </c>
      <c r="E42">
        <v>8.7999999999999995E-2</v>
      </c>
      <c r="F42">
        <v>9.2999999999999999E-2</v>
      </c>
      <c r="G42">
        <f t="shared" si="1"/>
        <v>5.2978856354821385E-4</v>
      </c>
      <c r="H42">
        <f t="shared" si="2"/>
        <v>9.2597603865931744E-2</v>
      </c>
      <c r="I42">
        <f t="shared" si="4"/>
        <v>2.729592111057666E-3</v>
      </c>
      <c r="J42">
        <f t="shared" si="5"/>
        <v>8.4720423997179453E-2</v>
      </c>
      <c r="K42">
        <f t="shared" si="6"/>
        <v>1.0755618758276363E-5</v>
      </c>
    </row>
    <row r="43" spans="1:11" x14ac:dyDescent="0.25">
      <c r="C43">
        <v>278</v>
      </c>
      <c r="D43">
        <v>230</v>
      </c>
      <c r="E43">
        <v>8.6999999999999994E-2</v>
      </c>
      <c r="F43">
        <v>9.2999999999999999E-2</v>
      </c>
      <c r="G43">
        <f t="shared" si="1"/>
        <v>5.2978856354821385E-4</v>
      </c>
      <c r="H43">
        <f t="shared" si="2"/>
        <v>9.2474939360304445E-2</v>
      </c>
      <c r="I43">
        <f t="shared" si="4"/>
        <v>3.960227374687663E-3</v>
      </c>
      <c r="J43">
        <f t="shared" si="5"/>
        <v>8.2331034254631341E-2</v>
      </c>
      <c r="K43">
        <f t="shared" si="6"/>
        <v>2.1799241131425861E-5</v>
      </c>
    </row>
    <row r="44" spans="1:11" x14ac:dyDescent="0.25">
      <c r="I44">
        <f>SQRT(SUM(I30:I43))</f>
        <v>0.87461409525257527</v>
      </c>
      <c r="K44">
        <f>SQRT(SUM(K30:K43))</f>
        <v>9.0174693469044827E-3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9"/>
  <sheetViews>
    <sheetView tabSelected="1" workbookViewId="0">
      <selection activeCell="U27" sqref="U27"/>
    </sheetView>
  </sheetViews>
  <sheetFormatPr defaultRowHeight="15" x14ac:dyDescent="0.25"/>
  <sheetData>
    <row r="3" spans="4:9" x14ac:dyDescent="0.25">
      <c r="H3">
        <v>20</v>
      </c>
      <c r="I3">
        <v>50</v>
      </c>
    </row>
    <row r="4" spans="4:9" x14ac:dyDescent="0.25">
      <c r="D4">
        <f>EXP(-8900/8.3145/573)</f>
        <v>0.15441735527785797</v>
      </c>
      <c r="E4">
        <v>0.99797646500739223</v>
      </c>
      <c r="G4">
        <v>2</v>
      </c>
      <c r="H4">
        <v>0.89890725763633805</v>
      </c>
      <c r="I4">
        <v>0.94718479580108383</v>
      </c>
    </row>
    <row r="5" spans="4:9" x14ac:dyDescent="0.25">
      <c r="D5">
        <v>3</v>
      </c>
      <c r="E5">
        <f>(1-E4)/(1+D5-2*E4)</f>
        <v>1.0097242838825614E-3</v>
      </c>
      <c r="G5">
        <v>3</v>
      </c>
      <c r="H5">
        <v>0.98773088552294719</v>
      </c>
      <c r="I5">
        <v>0.99797646500739223</v>
      </c>
    </row>
    <row r="6" spans="4:9" x14ac:dyDescent="0.25">
      <c r="D6">
        <v>50</v>
      </c>
      <c r="E6">
        <f>(D5-2*E4)/(1+D5-2*E4)</f>
        <v>0.50100972428388246</v>
      </c>
      <c r="G6">
        <v>5</v>
      </c>
      <c r="H6">
        <v>0.99438706336351801</v>
      </c>
      <c r="I6">
        <v>1</v>
      </c>
    </row>
    <row r="7" spans="4:9" x14ac:dyDescent="0.25">
      <c r="E7">
        <f>(E4/2)/(1+D5-2*E4)</f>
        <v>0.2489902757161174</v>
      </c>
      <c r="G7">
        <v>10</v>
      </c>
      <c r="H7">
        <v>0.99598813701860178</v>
      </c>
      <c r="I7">
        <v>1</v>
      </c>
    </row>
    <row r="8" spans="4:9" x14ac:dyDescent="0.25">
      <c r="E8">
        <f>(E4/2)/(1+D5-2*E4)</f>
        <v>0.2489902757161174</v>
      </c>
    </row>
    <row r="9" spans="4:9" x14ac:dyDescent="0.25">
      <c r="E9">
        <f>(E7*E8)/((E5^2)*(E6^4)*(D6^4)*(D4))</f>
        <v>0.99999636474741993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</vt:lpstr>
      <vt:lpstr>kinetics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2020-10-27T06:55:06Z</dcterms:created>
  <dcterms:modified xsi:type="dcterms:W3CDTF">2020-11-10T09:43:11Z</dcterms:modified>
</cp:coreProperties>
</file>