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Travel and Leisure\Restaurants\Data\Industry data\Technomic\"/>
    </mc:Choice>
  </mc:AlternateContent>
  <xr:revisionPtr revIDLastSave="0" documentId="13_ncr:1_{A4F7894A-57F7-4A05-86C2-6DF63A4B3B0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chnomic Top 500 Chains" sheetId="92" r:id="rId1"/>
    <sheet name="HHI" sheetId="101" r:id="rId2"/>
    <sheet name="Summary" sheetId="97" r:id="rId3"/>
    <sheet name="Category Leaders" sheetId="104" r:id="rId4"/>
    <sheet name="Industry forecasts" sheetId="105" r:id="rId5"/>
    <sheet name="FSR vs LSR" sheetId="96" r:id="rId6"/>
    <sheet name="Detailed View " sheetId="1" r:id="rId7"/>
    <sheet name="Category gains &amp; losses" sheetId="93" r:id="rId8"/>
    <sheet name="Top 500 Chains and Independents" sheetId="94" r:id="rId9"/>
    <sheet name="Concentration" sheetId="99" r:id="rId10"/>
    <sheet name="Growth by type" sheetId="103" r:id="rId11"/>
  </sheets>
  <externalReferences>
    <externalReference r:id="rId12"/>
  </externalReferences>
  <definedNames>
    <definedName name="_bdm.FastTrackBookmark.2_10_2025_2_08_21_PM.edm" hidden="1">'Top 500 Chains and Independents'!#REF!</definedName>
    <definedName name="_xlnm._FilterDatabase" localSheetId="7" hidden="1">'Category gains &amp; losses'!$B$50:$D$66</definedName>
    <definedName name="_xlnm._FilterDatabase" localSheetId="9" hidden="1">Concentration!$C$78:$D$84</definedName>
    <definedName name="_xlnm._FilterDatabase" localSheetId="6" hidden="1">'Detailed View '!$A$1:$O$2501</definedName>
    <definedName name="_xlnm._FilterDatabase" localSheetId="1" hidden="1">HHI!$B$2:$C$8</definedName>
    <definedName name="_xlnm._FilterDatabase" localSheetId="2" hidden="1">Summary!$I$55:$J$62</definedName>
    <definedName name="_xlnm._FilterDatabase" localSheetId="0" hidden="1">'Technomic Top 500 Chains'!$A$1:$AO$501</definedName>
    <definedName name="_xlcn.WorksheetConnection_Top500chains2024Technomic.xlsxTable1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Top 500 chains 2024 - Technomic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97" l="1"/>
  <c r="J14" i="97"/>
  <c r="J15" i="97"/>
  <c r="J16" i="97"/>
  <c r="J17" i="97"/>
  <c r="J18" i="97"/>
  <c r="J19" i="97"/>
  <c r="J20" i="97"/>
  <c r="J21" i="97"/>
  <c r="J22" i="97"/>
  <c r="J23" i="97"/>
  <c r="J24" i="97"/>
  <c r="J25" i="97"/>
  <c r="J26" i="97"/>
  <c r="J27" i="97"/>
  <c r="J28" i="97"/>
  <c r="J29" i="97"/>
  <c r="J30" i="97"/>
  <c r="J31" i="97"/>
  <c r="J32" i="97"/>
  <c r="J33" i="97"/>
  <c r="J12" i="97"/>
  <c r="H2" i="92"/>
  <c r="H435" i="92"/>
  <c r="H4" i="92"/>
  <c r="H5" i="92"/>
  <c r="H6" i="92"/>
  <c r="H495" i="92"/>
  <c r="H8" i="92"/>
  <c r="H9" i="92"/>
  <c r="H10" i="92"/>
  <c r="H11" i="92"/>
  <c r="H12" i="92"/>
  <c r="H13" i="92"/>
  <c r="H14" i="92"/>
  <c r="H15" i="92"/>
  <c r="H16" i="92"/>
  <c r="H17" i="92"/>
  <c r="H18" i="92"/>
  <c r="H19" i="92"/>
  <c r="H20" i="92"/>
  <c r="H21" i="92"/>
  <c r="H22" i="92"/>
  <c r="H23" i="92"/>
  <c r="H24" i="92"/>
  <c r="H25" i="92"/>
  <c r="H26" i="92"/>
  <c r="H27" i="92"/>
  <c r="H28" i="92"/>
  <c r="H29" i="92"/>
  <c r="H30" i="92"/>
  <c r="H31" i="92"/>
  <c r="H32" i="92"/>
  <c r="H33" i="92"/>
  <c r="H34" i="92"/>
  <c r="H35" i="92"/>
  <c r="H36" i="92"/>
  <c r="H37" i="92"/>
  <c r="H38" i="92"/>
  <c r="H39" i="92"/>
  <c r="H40" i="92"/>
  <c r="H41" i="92"/>
  <c r="H42" i="92"/>
  <c r="H43" i="92"/>
  <c r="H44" i="92"/>
  <c r="H45" i="92"/>
  <c r="H46" i="92"/>
  <c r="H47" i="92"/>
  <c r="H48" i="92"/>
  <c r="H3" i="92"/>
  <c r="H50" i="92"/>
  <c r="H51" i="92"/>
  <c r="H52" i="92"/>
  <c r="H53" i="92"/>
  <c r="H54" i="92"/>
  <c r="H55" i="92"/>
  <c r="H56" i="92"/>
  <c r="H57" i="92"/>
  <c r="H58" i="92"/>
  <c r="H59" i="92"/>
  <c r="H60" i="92"/>
  <c r="H61" i="92"/>
  <c r="H62" i="92"/>
  <c r="H63" i="92"/>
  <c r="H64" i="92"/>
  <c r="H65" i="92"/>
  <c r="H66" i="92"/>
  <c r="H67" i="92"/>
  <c r="H68" i="92"/>
  <c r="H69" i="92"/>
  <c r="H70" i="92"/>
  <c r="H71" i="92"/>
  <c r="H72" i="92"/>
  <c r="H73" i="92"/>
  <c r="H398" i="92"/>
  <c r="H75" i="92"/>
  <c r="H76" i="92"/>
  <c r="H77" i="92"/>
  <c r="H78" i="92"/>
  <c r="H79" i="92"/>
  <c r="H80" i="92"/>
  <c r="H81" i="92"/>
  <c r="H82" i="92"/>
  <c r="H83" i="92"/>
  <c r="H84" i="92"/>
  <c r="H85" i="92"/>
  <c r="H86" i="92"/>
  <c r="H87" i="92"/>
  <c r="H88" i="92"/>
  <c r="H89" i="92"/>
  <c r="H90" i="92"/>
  <c r="H91" i="92"/>
  <c r="H92" i="92"/>
  <c r="H93" i="92"/>
  <c r="H94" i="92"/>
  <c r="H95" i="92"/>
  <c r="H96" i="92"/>
  <c r="H97" i="92"/>
  <c r="H98" i="92"/>
  <c r="H7" i="92"/>
  <c r="H100" i="92"/>
  <c r="H101" i="92"/>
  <c r="H102" i="92"/>
  <c r="H103" i="92"/>
  <c r="H104" i="92"/>
  <c r="H105" i="92"/>
  <c r="H106" i="92"/>
  <c r="H107" i="92"/>
  <c r="H108" i="92"/>
  <c r="H109" i="92"/>
  <c r="H110" i="92"/>
  <c r="H111" i="92"/>
  <c r="H112" i="92"/>
  <c r="H113" i="92"/>
  <c r="H114" i="92"/>
  <c r="H115" i="92"/>
  <c r="H116" i="92"/>
  <c r="H117" i="92"/>
  <c r="H118" i="92"/>
  <c r="H119" i="92"/>
  <c r="H120" i="92"/>
  <c r="H121" i="92"/>
  <c r="H122" i="92"/>
  <c r="H123" i="92"/>
  <c r="H124" i="92"/>
  <c r="H125" i="92"/>
  <c r="H126" i="92"/>
  <c r="H127" i="92"/>
  <c r="H128" i="92"/>
  <c r="H129" i="92"/>
  <c r="H130" i="92"/>
  <c r="H326" i="92"/>
  <c r="H132" i="92"/>
  <c r="H133" i="92"/>
  <c r="H74" i="92"/>
  <c r="H135" i="92"/>
  <c r="H136" i="92"/>
  <c r="H137" i="92"/>
  <c r="H138" i="92"/>
  <c r="H139" i="92"/>
  <c r="H140" i="92"/>
  <c r="H141" i="92"/>
  <c r="H142" i="92"/>
  <c r="H399" i="92"/>
  <c r="H144" i="92"/>
  <c r="H145" i="92"/>
  <c r="H146" i="92"/>
  <c r="H147" i="92"/>
  <c r="H148" i="92"/>
  <c r="H149" i="92"/>
  <c r="H150" i="92"/>
  <c r="H151" i="92"/>
  <c r="H152" i="92"/>
  <c r="H153" i="92"/>
  <c r="H154" i="92"/>
  <c r="H155" i="92"/>
  <c r="H156" i="92"/>
  <c r="H157" i="92"/>
  <c r="H158" i="92"/>
  <c r="H159" i="92"/>
  <c r="H160" i="92"/>
  <c r="H161" i="92"/>
  <c r="H162" i="92"/>
  <c r="H163" i="92"/>
  <c r="H164" i="92"/>
  <c r="H165" i="92"/>
  <c r="H166" i="92"/>
  <c r="H167" i="92"/>
  <c r="H168" i="92"/>
  <c r="H169" i="92"/>
  <c r="H170" i="92"/>
  <c r="H131" i="92"/>
  <c r="H172" i="92"/>
  <c r="H173" i="92"/>
  <c r="H174" i="92"/>
  <c r="H175" i="92"/>
  <c r="H176" i="92"/>
  <c r="H177" i="92"/>
  <c r="H178" i="92"/>
  <c r="H179" i="92"/>
  <c r="H343" i="92"/>
  <c r="H181" i="92"/>
  <c r="H182" i="92"/>
  <c r="H183" i="92"/>
  <c r="H184" i="92"/>
  <c r="H185" i="92"/>
  <c r="H186" i="92"/>
  <c r="H187" i="92"/>
  <c r="H188" i="92"/>
  <c r="H189" i="92"/>
  <c r="H190" i="92"/>
  <c r="H191" i="92"/>
  <c r="H192" i="92"/>
  <c r="H193" i="92"/>
  <c r="H194" i="92"/>
  <c r="H195" i="92"/>
  <c r="H196" i="92"/>
  <c r="H197" i="92"/>
  <c r="H198" i="92"/>
  <c r="H199" i="92"/>
  <c r="H200" i="92"/>
  <c r="H201" i="92"/>
  <c r="H202" i="92"/>
  <c r="H203" i="92"/>
  <c r="H204" i="92"/>
  <c r="H205" i="92"/>
  <c r="H206" i="92"/>
  <c r="H207" i="92"/>
  <c r="H208" i="92"/>
  <c r="H49" i="92"/>
  <c r="H210" i="92"/>
  <c r="H211" i="92"/>
  <c r="H212" i="92"/>
  <c r="H213" i="92"/>
  <c r="H214" i="92"/>
  <c r="H215" i="92"/>
  <c r="H216" i="92"/>
  <c r="H217" i="92"/>
  <c r="H218" i="92"/>
  <c r="H219" i="92"/>
  <c r="H220" i="92"/>
  <c r="H221" i="92"/>
  <c r="H222" i="92"/>
  <c r="H223" i="92"/>
  <c r="H224" i="92"/>
  <c r="H225" i="92"/>
  <c r="H226" i="92"/>
  <c r="H227" i="92"/>
  <c r="H99" i="92"/>
  <c r="H229" i="92"/>
  <c r="H230" i="92"/>
  <c r="H231" i="92"/>
  <c r="H232" i="92"/>
  <c r="H233" i="92"/>
  <c r="H234" i="92"/>
  <c r="H235" i="92"/>
  <c r="H236" i="92"/>
  <c r="H237" i="92"/>
  <c r="H238" i="92"/>
  <c r="H239" i="92"/>
  <c r="H240" i="92"/>
  <c r="H241" i="92"/>
  <c r="H242" i="92"/>
  <c r="H243" i="92"/>
  <c r="H244" i="92"/>
  <c r="H245" i="92"/>
  <c r="H246" i="92"/>
  <c r="H247" i="92"/>
  <c r="H248" i="92"/>
  <c r="H249" i="92"/>
  <c r="H250" i="92"/>
  <c r="H251" i="92"/>
  <c r="H252" i="92"/>
  <c r="H253" i="92"/>
  <c r="H254" i="92"/>
  <c r="H255" i="92"/>
  <c r="H256" i="92"/>
  <c r="H257" i="92"/>
  <c r="H171" i="92"/>
  <c r="H259" i="92"/>
  <c r="H260" i="92"/>
  <c r="H134" i="92"/>
  <c r="H262" i="92"/>
  <c r="H263" i="92"/>
  <c r="H264" i="92"/>
  <c r="H265" i="92"/>
  <c r="H266" i="92"/>
  <c r="H267" i="92"/>
  <c r="H268" i="92"/>
  <c r="H269" i="92"/>
  <c r="H270" i="92"/>
  <c r="H271" i="92"/>
  <c r="H272" i="92"/>
  <c r="H273" i="92"/>
  <c r="H274" i="92"/>
  <c r="H275" i="92"/>
  <c r="H276" i="92"/>
  <c r="H277" i="92"/>
  <c r="H278" i="92"/>
  <c r="H279" i="92"/>
  <c r="H280" i="92"/>
  <c r="H281" i="92"/>
  <c r="H282" i="92"/>
  <c r="H283" i="92"/>
  <c r="H284" i="92"/>
  <c r="H285" i="92"/>
  <c r="H286" i="92"/>
  <c r="H287" i="92"/>
  <c r="H288" i="92"/>
  <c r="H289" i="92"/>
  <c r="H290" i="92"/>
  <c r="H291" i="92"/>
  <c r="H292" i="92"/>
  <c r="H293" i="92"/>
  <c r="H294" i="92"/>
  <c r="H295" i="92"/>
  <c r="H296" i="92"/>
  <c r="H297" i="92"/>
  <c r="H298" i="92"/>
  <c r="H299" i="92"/>
  <c r="H300" i="92"/>
  <c r="H301" i="92"/>
  <c r="H302" i="92"/>
  <c r="H303" i="92"/>
  <c r="H304" i="92"/>
  <c r="H305" i="92"/>
  <c r="H306" i="92"/>
  <c r="H307" i="92"/>
  <c r="H308" i="92"/>
  <c r="H309" i="92"/>
  <c r="H310" i="92"/>
  <c r="H311" i="92"/>
  <c r="H312" i="92"/>
  <c r="H313" i="92"/>
  <c r="H314" i="92"/>
  <c r="H315" i="92"/>
  <c r="H316" i="92"/>
  <c r="H317" i="92"/>
  <c r="H318" i="92"/>
  <c r="H319" i="92"/>
  <c r="H320" i="92"/>
  <c r="H321" i="92"/>
  <c r="H322" i="92"/>
  <c r="H323" i="92"/>
  <c r="H324" i="92"/>
  <c r="H325" i="92"/>
  <c r="H414" i="92"/>
  <c r="H327" i="92"/>
  <c r="H328" i="92"/>
  <c r="H329" i="92"/>
  <c r="H330" i="92"/>
  <c r="H331" i="92"/>
  <c r="H332" i="92"/>
  <c r="H333" i="92"/>
  <c r="H334" i="92"/>
  <c r="H335" i="92"/>
  <c r="H336" i="92"/>
  <c r="H337" i="92"/>
  <c r="H338" i="92"/>
  <c r="H339" i="92"/>
  <c r="H340" i="92"/>
  <c r="H341" i="92"/>
  <c r="H342" i="92"/>
  <c r="H180" i="92"/>
  <c r="H344" i="92"/>
  <c r="H345" i="92"/>
  <c r="H346" i="92"/>
  <c r="H347" i="92"/>
  <c r="H348" i="92"/>
  <c r="H349" i="92"/>
  <c r="H350" i="92"/>
  <c r="H351" i="92"/>
  <c r="H352" i="92"/>
  <c r="H353" i="92"/>
  <c r="H354" i="92"/>
  <c r="H355" i="92"/>
  <c r="H356" i="92"/>
  <c r="H357" i="92"/>
  <c r="H358" i="92"/>
  <c r="H359" i="92"/>
  <c r="H360" i="92"/>
  <c r="H361" i="92"/>
  <c r="H362" i="92"/>
  <c r="H363" i="92"/>
  <c r="H364" i="92"/>
  <c r="H365" i="92"/>
  <c r="H366" i="92"/>
  <c r="H367" i="92"/>
  <c r="H368" i="92"/>
  <c r="H369" i="92"/>
  <c r="H370" i="92"/>
  <c r="H371" i="92"/>
  <c r="H372" i="92"/>
  <c r="H373" i="92"/>
  <c r="H374" i="92"/>
  <c r="H375" i="92"/>
  <c r="H376" i="92"/>
  <c r="H377" i="92"/>
  <c r="H378" i="92"/>
  <c r="H379" i="92"/>
  <c r="H380" i="92"/>
  <c r="H381" i="92"/>
  <c r="H382" i="92"/>
  <c r="H383" i="92"/>
  <c r="H384" i="92"/>
  <c r="H385" i="92"/>
  <c r="H386" i="92"/>
  <c r="H387" i="92"/>
  <c r="H388" i="92"/>
  <c r="H389" i="92"/>
  <c r="H390" i="92"/>
  <c r="H391" i="92"/>
  <c r="H392" i="92"/>
  <c r="H393" i="92"/>
  <c r="H394" i="92"/>
  <c r="H395" i="92"/>
  <c r="H396" i="92"/>
  <c r="H397" i="92"/>
  <c r="H258" i="92"/>
  <c r="H228" i="92"/>
  <c r="H400" i="92"/>
  <c r="H401" i="92"/>
  <c r="H402" i="92"/>
  <c r="H403" i="92"/>
  <c r="H404" i="92"/>
  <c r="H405" i="92"/>
  <c r="H406" i="92"/>
  <c r="H407" i="92"/>
  <c r="H408" i="92"/>
  <c r="H409" i="92"/>
  <c r="H410" i="92"/>
  <c r="H411" i="92"/>
  <c r="H412" i="92"/>
  <c r="H413" i="92"/>
  <c r="H261" i="92"/>
  <c r="H415" i="92"/>
  <c r="H416" i="92"/>
  <c r="H417" i="92"/>
  <c r="H418" i="92"/>
  <c r="H419" i="92"/>
  <c r="H420" i="92"/>
  <c r="H421" i="92"/>
  <c r="H422" i="92"/>
  <c r="H423" i="92"/>
  <c r="H424" i="92"/>
  <c r="H425" i="92"/>
  <c r="H426" i="92"/>
  <c r="H427" i="92"/>
  <c r="H428" i="92"/>
  <c r="H429" i="92"/>
  <c r="H430" i="92"/>
  <c r="H431" i="92"/>
  <c r="H432" i="92"/>
  <c r="H433" i="92"/>
  <c r="H434" i="92"/>
  <c r="H209" i="92"/>
  <c r="H436" i="92"/>
  <c r="H437" i="92"/>
  <c r="H438" i="92"/>
  <c r="H439" i="92"/>
  <c r="H440" i="92"/>
  <c r="H441" i="92"/>
  <c r="H442" i="92"/>
  <c r="H443" i="92"/>
  <c r="H444" i="92"/>
  <c r="H445" i="92"/>
  <c r="H446" i="92"/>
  <c r="H447" i="92"/>
  <c r="H448" i="92"/>
  <c r="H449" i="92"/>
  <c r="H450" i="92"/>
  <c r="H451" i="92"/>
  <c r="H452" i="92"/>
  <c r="H453" i="92"/>
  <c r="H454" i="92"/>
  <c r="H455" i="92"/>
  <c r="H456" i="92"/>
  <c r="H457" i="92"/>
  <c r="H458" i="92"/>
  <c r="H459" i="92"/>
  <c r="H460" i="92"/>
  <c r="H461" i="92"/>
  <c r="H462" i="92"/>
  <c r="H463" i="92"/>
  <c r="H464" i="92"/>
  <c r="H465" i="92"/>
  <c r="H466" i="92"/>
  <c r="H467" i="92"/>
  <c r="H468" i="92"/>
  <c r="H469" i="92"/>
  <c r="H470" i="92"/>
  <c r="H471" i="92"/>
  <c r="H472" i="92"/>
  <c r="H473" i="92"/>
  <c r="H474" i="92"/>
  <c r="H475" i="92"/>
  <c r="H476" i="92"/>
  <c r="H477" i="92"/>
  <c r="H478" i="92"/>
  <c r="H479" i="92"/>
  <c r="H480" i="92"/>
  <c r="H481" i="92"/>
  <c r="H482" i="92"/>
  <c r="H483" i="92"/>
  <c r="H484" i="92"/>
  <c r="H485" i="92"/>
  <c r="H486" i="92"/>
  <c r="H487" i="92"/>
  <c r="H488" i="92"/>
  <c r="H489" i="92"/>
  <c r="H490" i="92"/>
  <c r="H491" i="92"/>
  <c r="H492" i="92"/>
  <c r="H493" i="92"/>
  <c r="H494" i="92"/>
  <c r="H143" i="92"/>
  <c r="H496" i="92"/>
  <c r="H497" i="92"/>
  <c r="H498" i="92"/>
  <c r="H499" i="92"/>
  <c r="H500" i="92"/>
  <c r="H501" i="92"/>
  <c r="Q435" i="92"/>
  <c r="L398" i="92"/>
  <c r="L2" i="92"/>
  <c r="L435" i="92"/>
  <c r="L4" i="92"/>
  <c r="L5" i="92"/>
  <c r="L6" i="92"/>
  <c r="L495" i="92"/>
  <c r="L8" i="92"/>
  <c r="L9" i="92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3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L65" i="92"/>
  <c r="L66" i="92"/>
  <c r="L67" i="92"/>
  <c r="L68" i="92"/>
  <c r="L69" i="92"/>
  <c r="L70" i="92"/>
  <c r="L71" i="92"/>
  <c r="L72" i="92"/>
  <c r="L73" i="92"/>
  <c r="L75" i="92"/>
  <c r="L76" i="92"/>
  <c r="L77" i="92"/>
  <c r="L78" i="92"/>
  <c r="L79" i="92"/>
  <c r="L80" i="92"/>
  <c r="L81" i="92"/>
  <c r="L82" i="92"/>
  <c r="L83" i="92"/>
  <c r="L84" i="92"/>
  <c r="L85" i="92"/>
  <c r="L86" i="92"/>
  <c r="L87" i="92"/>
  <c r="L88" i="92"/>
  <c r="L89" i="92"/>
  <c r="L90" i="92"/>
  <c r="L91" i="92"/>
  <c r="L92" i="92"/>
  <c r="L93" i="92"/>
  <c r="L94" i="92"/>
  <c r="L95" i="92"/>
  <c r="L96" i="92"/>
  <c r="L97" i="92"/>
  <c r="L98" i="92"/>
  <c r="L7" i="92"/>
  <c r="L100" i="92"/>
  <c r="L101" i="92"/>
  <c r="L102" i="92"/>
  <c r="L103" i="92"/>
  <c r="L104" i="92"/>
  <c r="L105" i="92"/>
  <c r="L106" i="92"/>
  <c r="L107" i="92"/>
  <c r="L108" i="92"/>
  <c r="L109" i="92"/>
  <c r="L110" i="92"/>
  <c r="L111" i="92"/>
  <c r="L112" i="92"/>
  <c r="L113" i="92"/>
  <c r="L114" i="92"/>
  <c r="L115" i="92"/>
  <c r="L116" i="92"/>
  <c r="L117" i="92"/>
  <c r="L118" i="92"/>
  <c r="L119" i="92"/>
  <c r="L120" i="92"/>
  <c r="L121" i="92"/>
  <c r="L122" i="92"/>
  <c r="L123" i="92"/>
  <c r="L124" i="92"/>
  <c r="L125" i="92"/>
  <c r="L126" i="92"/>
  <c r="L127" i="92"/>
  <c r="L128" i="92"/>
  <c r="L129" i="92"/>
  <c r="L130" i="92"/>
  <c r="L326" i="92"/>
  <c r="L132" i="92"/>
  <c r="L133" i="92"/>
  <c r="L74" i="92"/>
  <c r="L135" i="92"/>
  <c r="L136" i="92"/>
  <c r="L137" i="92"/>
  <c r="L138" i="92"/>
  <c r="L139" i="92"/>
  <c r="L140" i="92"/>
  <c r="L141" i="92"/>
  <c r="L142" i="92"/>
  <c r="L399" i="92"/>
  <c r="L144" i="92"/>
  <c r="L145" i="92"/>
  <c r="L146" i="92"/>
  <c r="L147" i="92"/>
  <c r="L148" i="92"/>
  <c r="L149" i="92"/>
  <c r="L150" i="92"/>
  <c r="L151" i="92"/>
  <c r="L152" i="92"/>
  <c r="L153" i="92"/>
  <c r="L154" i="92"/>
  <c r="L155" i="92"/>
  <c r="L156" i="92"/>
  <c r="L157" i="92"/>
  <c r="L158" i="92"/>
  <c r="L159" i="92"/>
  <c r="L160" i="92"/>
  <c r="L161" i="92"/>
  <c r="L162" i="92"/>
  <c r="L163" i="92"/>
  <c r="L164" i="92"/>
  <c r="L165" i="92"/>
  <c r="L166" i="92"/>
  <c r="L167" i="92"/>
  <c r="L168" i="92"/>
  <c r="L169" i="92"/>
  <c r="L170" i="92"/>
  <c r="L131" i="92"/>
  <c r="L172" i="92"/>
  <c r="L173" i="92"/>
  <c r="L174" i="92"/>
  <c r="L175" i="92"/>
  <c r="L176" i="92"/>
  <c r="L177" i="92"/>
  <c r="L178" i="92"/>
  <c r="L179" i="92"/>
  <c r="L343" i="92"/>
  <c r="L181" i="92"/>
  <c r="L182" i="92"/>
  <c r="L183" i="92"/>
  <c r="L184" i="92"/>
  <c r="L185" i="92"/>
  <c r="L186" i="92"/>
  <c r="L187" i="92"/>
  <c r="L188" i="92"/>
  <c r="L189" i="92"/>
  <c r="L190" i="92"/>
  <c r="L191" i="92"/>
  <c r="L192" i="92"/>
  <c r="L193" i="92"/>
  <c r="L194" i="92"/>
  <c r="L195" i="92"/>
  <c r="L196" i="92"/>
  <c r="L197" i="92"/>
  <c r="L198" i="92"/>
  <c r="L199" i="92"/>
  <c r="L200" i="92"/>
  <c r="L201" i="92"/>
  <c r="L202" i="92"/>
  <c r="L203" i="92"/>
  <c r="L204" i="92"/>
  <c r="L205" i="92"/>
  <c r="L206" i="92"/>
  <c r="L207" i="92"/>
  <c r="L208" i="92"/>
  <c r="L49" i="92"/>
  <c r="L210" i="92"/>
  <c r="L211" i="92"/>
  <c r="L212" i="92"/>
  <c r="L213" i="92"/>
  <c r="L214" i="92"/>
  <c r="L215" i="92"/>
  <c r="L216" i="92"/>
  <c r="L217" i="92"/>
  <c r="L218" i="92"/>
  <c r="L219" i="92"/>
  <c r="L220" i="92"/>
  <c r="L221" i="92"/>
  <c r="L222" i="92"/>
  <c r="L223" i="92"/>
  <c r="L224" i="92"/>
  <c r="L225" i="92"/>
  <c r="L226" i="92"/>
  <c r="L227" i="92"/>
  <c r="L99" i="92"/>
  <c r="L229" i="92"/>
  <c r="L230" i="92"/>
  <c r="L231" i="92"/>
  <c r="L232" i="92"/>
  <c r="L233" i="92"/>
  <c r="L234" i="92"/>
  <c r="L235" i="92"/>
  <c r="L236" i="92"/>
  <c r="L237" i="92"/>
  <c r="L238" i="92"/>
  <c r="L239" i="92"/>
  <c r="L240" i="92"/>
  <c r="L241" i="92"/>
  <c r="L242" i="92"/>
  <c r="L243" i="92"/>
  <c r="L244" i="92"/>
  <c r="L245" i="92"/>
  <c r="L246" i="92"/>
  <c r="L247" i="92"/>
  <c r="L248" i="92"/>
  <c r="L249" i="92"/>
  <c r="L250" i="92"/>
  <c r="L251" i="92"/>
  <c r="L252" i="92"/>
  <c r="L253" i="92"/>
  <c r="L254" i="92"/>
  <c r="L255" i="92"/>
  <c r="L256" i="92"/>
  <c r="L257" i="92"/>
  <c r="L171" i="92"/>
  <c r="L259" i="92"/>
  <c r="L260" i="92"/>
  <c r="L134" i="92"/>
  <c r="L262" i="92"/>
  <c r="L263" i="92"/>
  <c r="L264" i="92"/>
  <c r="L265" i="92"/>
  <c r="L266" i="92"/>
  <c r="L267" i="92"/>
  <c r="L268" i="92"/>
  <c r="L269" i="92"/>
  <c r="L270" i="92"/>
  <c r="L271" i="92"/>
  <c r="L272" i="92"/>
  <c r="L273" i="92"/>
  <c r="L274" i="92"/>
  <c r="L275" i="92"/>
  <c r="L276" i="92"/>
  <c r="L277" i="92"/>
  <c r="L278" i="92"/>
  <c r="L279" i="92"/>
  <c r="L280" i="92"/>
  <c r="L281" i="92"/>
  <c r="L282" i="92"/>
  <c r="L283" i="92"/>
  <c r="L284" i="92"/>
  <c r="L285" i="92"/>
  <c r="L286" i="92"/>
  <c r="L287" i="92"/>
  <c r="L288" i="92"/>
  <c r="L289" i="92"/>
  <c r="L290" i="92"/>
  <c r="L291" i="92"/>
  <c r="L292" i="92"/>
  <c r="L293" i="92"/>
  <c r="L294" i="92"/>
  <c r="L295" i="92"/>
  <c r="L296" i="92"/>
  <c r="L297" i="92"/>
  <c r="L298" i="92"/>
  <c r="L299" i="92"/>
  <c r="L300" i="92"/>
  <c r="L301" i="92"/>
  <c r="L302" i="92"/>
  <c r="L303" i="92"/>
  <c r="L304" i="92"/>
  <c r="L305" i="92"/>
  <c r="L306" i="92"/>
  <c r="L307" i="92"/>
  <c r="L308" i="92"/>
  <c r="L309" i="92"/>
  <c r="L310" i="92"/>
  <c r="L311" i="92"/>
  <c r="L312" i="92"/>
  <c r="L313" i="92"/>
  <c r="L314" i="92"/>
  <c r="L315" i="92"/>
  <c r="L316" i="92"/>
  <c r="L317" i="92"/>
  <c r="L318" i="92"/>
  <c r="L319" i="92"/>
  <c r="L320" i="92"/>
  <c r="L321" i="92"/>
  <c r="L322" i="92"/>
  <c r="L323" i="92"/>
  <c r="L324" i="92"/>
  <c r="L325" i="92"/>
  <c r="L414" i="92"/>
  <c r="L327" i="92"/>
  <c r="L328" i="92"/>
  <c r="L329" i="92"/>
  <c r="L330" i="92"/>
  <c r="L331" i="92"/>
  <c r="L332" i="92"/>
  <c r="L333" i="92"/>
  <c r="L334" i="92"/>
  <c r="L335" i="92"/>
  <c r="L336" i="92"/>
  <c r="L337" i="92"/>
  <c r="L338" i="92"/>
  <c r="L339" i="92"/>
  <c r="L340" i="92"/>
  <c r="L341" i="92"/>
  <c r="L342" i="92"/>
  <c r="L180" i="92"/>
  <c r="L344" i="92"/>
  <c r="L345" i="92"/>
  <c r="L346" i="92"/>
  <c r="L347" i="92"/>
  <c r="L348" i="92"/>
  <c r="L349" i="92"/>
  <c r="L350" i="92"/>
  <c r="L351" i="92"/>
  <c r="L352" i="92"/>
  <c r="L353" i="92"/>
  <c r="L354" i="92"/>
  <c r="L355" i="92"/>
  <c r="L356" i="92"/>
  <c r="L357" i="92"/>
  <c r="L358" i="92"/>
  <c r="L359" i="92"/>
  <c r="L360" i="92"/>
  <c r="L361" i="92"/>
  <c r="L362" i="92"/>
  <c r="L363" i="92"/>
  <c r="L364" i="92"/>
  <c r="L365" i="92"/>
  <c r="L366" i="92"/>
  <c r="L367" i="92"/>
  <c r="L368" i="92"/>
  <c r="L369" i="92"/>
  <c r="L370" i="92"/>
  <c r="L371" i="92"/>
  <c r="L372" i="92"/>
  <c r="L373" i="92"/>
  <c r="L374" i="92"/>
  <c r="L375" i="92"/>
  <c r="L376" i="92"/>
  <c r="L377" i="92"/>
  <c r="L378" i="92"/>
  <c r="L379" i="92"/>
  <c r="L380" i="92"/>
  <c r="L381" i="92"/>
  <c r="L382" i="92"/>
  <c r="L383" i="92"/>
  <c r="L384" i="92"/>
  <c r="L385" i="92"/>
  <c r="L386" i="92"/>
  <c r="L387" i="92"/>
  <c r="L388" i="92"/>
  <c r="L389" i="92"/>
  <c r="L390" i="92"/>
  <c r="L391" i="92"/>
  <c r="L392" i="92"/>
  <c r="L393" i="92"/>
  <c r="L394" i="92"/>
  <c r="L395" i="92"/>
  <c r="L396" i="92"/>
  <c r="L397" i="92"/>
  <c r="L258" i="92"/>
  <c r="L228" i="92"/>
  <c r="L400" i="92"/>
  <c r="L401" i="92"/>
  <c r="L402" i="92"/>
  <c r="L403" i="92"/>
  <c r="L404" i="92"/>
  <c r="L405" i="92"/>
  <c r="L406" i="92"/>
  <c r="L407" i="92"/>
  <c r="L408" i="92"/>
  <c r="L409" i="92"/>
  <c r="L410" i="92"/>
  <c r="L411" i="92"/>
  <c r="L412" i="92"/>
  <c r="L413" i="92"/>
  <c r="L261" i="92"/>
  <c r="L415" i="92"/>
  <c r="L416" i="92"/>
  <c r="L417" i="92"/>
  <c r="L418" i="92"/>
  <c r="L419" i="92"/>
  <c r="L420" i="92"/>
  <c r="L421" i="92"/>
  <c r="L422" i="92"/>
  <c r="L423" i="92"/>
  <c r="L424" i="92"/>
  <c r="L425" i="92"/>
  <c r="L426" i="92"/>
  <c r="L427" i="92"/>
  <c r="L428" i="92"/>
  <c r="L429" i="92"/>
  <c r="L430" i="92"/>
  <c r="L431" i="92"/>
  <c r="L432" i="92"/>
  <c r="L433" i="92"/>
  <c r="L434" i="92"/>
  <c r="L209" i="92"/>
  <c r="L436" i="92"/>
  <c r="L437" i="92"/>
  <c r="L438" i="92"/>
  <c r="L439" i="92"/>
  <c r="L440" i="92"/>
  <c r="L441" i="92"/>
  <c r="L442" i="92"/>
  <c r="L443" i="92"/>
  <c r="L444" i="92"/>
  <c r="L445" i="92"/>
  <c r="L446" i="92"/>
  <c r="L447" i="92"/>
  <c r="L448" i="92"/>
  <c r="L449" i="92"/>
  <c r="L450" i="92"/>
  <c r="L451" i="92"/>
  <c r="L452" i="92"/>
  <c r="L453" i="92"/>
  <c r="L454" i="92"/>
  <c r="L455" i="92"/>
  <c r="L456" i="92"/>
  <c r="L457" i="92"/>
  <c r="L458" i="92"/>
  <c r="L459" i="92"/>
  <c r="L460" i="92"/>
  <c r="L461" i="92"/>
  <c r="L462" i="92"/>
  <c r="L463" i="92"/>
  <c r="L464" i="92"/>
  <c r="L465" i="92"/>
  <c r="L466" i="92"/>
  <c r="L467" i="92"/>
  <c r="L468" i="92"/>
  <c r="L469" i="92"/>
  <c r="L470" i="92"/>
  <c r="L471" i="92"/>
  <c r="L472" i="92"/>
  <c r="L473" i="92"/>
  <c r="L474" i="92"/>
  <c r="L475" i="92"/>
  <c r="L476" i="92"/>
  <c r="L477" i="92"/>
  <c r="L478" i="92"/>
  <c r="L479" i="92"/>
  <c r="L480" i="92"/>
  <c r="L481" i="92"/>
  <c r="L482" i="92"/>
  <c r="L483" i="92"/>
  <c r="L484" i="92"/>
  <c r="L485" i="92"/>
  <c r="L486" i="92"/>
  <c r="L487" i="92"/>
  <c r="L488" i="92"/>
  <c r="L489" i="92"/>
  <c r="L490" i="92"/>
  <c r="L491" i="92"/>
  <c r="L492" i="92"/>
  <c r="L493" i="92"/>
  <c r="L494" i="92"/>
  <c r="L143" i="92"/>
  <c r="L496" i="92"/>
  <c r="L497" i="92"/>
  <c r="L498" i="92"/>
  <c r="L499" i="92"/>
  <c r="L500" i="92"/>
  <c r="L501" i="92"/>
  <c r="K435" i="92"/>
  <c r="K495" i="92"/>
  <c r="K3" i="92"/>
  <c r="K398" i="92"/>
  <c r="K7" i="92"/>
  <c r="K326" i="92"/>
  <c r="K74" i="92"/>
  <c r="K399" i="92"/>
  <c r="K131" i="92"/>
  <c r="K343" i="92"/>
  <c r="K49" i="92"/>
  <c r="K99" i="92"/>
  <c r="K171" i="92"/>
  <c r="K134" i="92"/>
  <c r="K414" i="92"/>
  <c r="K180" i="92"/>
  <c r="K258" i="92"/>
  <c r="K228" i="92"/>
  <c r="K261" i="92"/>
  <c r="K209" i="92"/>
  <c r="K143" i="92"/>
  <c r="J435" i="92"/>
  <c r="J495" i="92"/>
  <c r="J3" i="92"/>
  <c r="J398" i="92"/>
  <c r="J7" i="92"/>
  <c r="J326" i="92"/>
  <c r="J74" i="92"/>
  <c r="J399" i="92"/>
  <c r="J131" i="92"/>
  <c r="J343" i="92"/>
  <c r="J49" i="92"/>
  <c r="J99" i="92"/>
  <c r="J171" i="92"/>
  <c r="J134" i="92"/>
  <c r="J414" i="92"/>
  <c r="J180" i="92"/>
  <c r="J258" i="92"/>
  <c r="J228" i="92"/>
  <c r="J261" i="92"/>
  <c r="J209" i="92"/>
  <c r="J143" i="92"/>
  <c r="I2" i="92"/>
  <c r="K2" i="92" s="1"/>
  <c r="I4" i="92"/>
  <c r="J4" i="92" s="1"/>
  <c r="I5" i="92"/>
  <c r="J5" i="92" s="1"/>
  <c r="I6" i="92"/>
  <c r="J6" i="92" s="1"/>
  <c r="I8" i="92"/>
  <c r="J8" i="92" s="1"/>
  <c r="I9" i="92"/>
  <c r="J9" i="92" s="1"/>
  <c r="I10" i="92"/>
  <c r="J10" i="92" s="1"/>
  <c r="I11" i="92"/>
  <c r="J11" i="92" s="1"/>
  <c r="I12" i="92"/>
  <c r="J12" i="92" s="1"/>
  <c r="I13" i="92"/>
  <c r="J13" i="92" s="1"/>
  <c r="I14" i="92"/>
  <c r="J14" i="92" s="1"/>
  <c r="I15" i="92"/>
  <c r="J15" i="92" s="1"/>
  <c r="I16" i="92"/>
  <c r="J16" i="92" s="1"/>
  <c r="I17" i="92"/>
  <c r="J17" i="92" s="1"/>
  <c r="I18" i="92"/>
  <c r="J18" i="92" s="1"/>
  <c r="I19" i="92"/>
  <c r="J19" i="92" s="1"/>
  <c r="I20" i="92"/>
  <c r="K20" i="92" s="1"/>
  <c r="I21" i="92"/>
  <c r="J21" i="92" s="1"/>
  <c r="I22" i="92"/>
  <c r="J22" i="92" s="1"/>
  <c r="I23" i="92"/>
  <c r="J23" i="92" s="1"/>
  <c r="I24" i="92"/>
  <c r="J24" i="92" s="1"/>
  <c r="I25" i="92"/>
  <c r="J25" i="92" s="1"/>
  <c r="I26" i="92"/>
  <c r="K26" i="92" s="1"/>
  <c r="I27" i="92"/>
  <c r="K27" i="92" s="1"/>
  <c r="I28" i="92"/>
  <c r="J28" i="92" s="1"/>
  <c r="I29" i="92"/>
  <c r="J29" i="92" s="1"/>
  <c r="I30" i="92"/>
  <c r="J30" i="92" s="1"/>
  <c r="I31" i="92"/>
  <c r="J31" i="92" s="1"/>
  <c r="I32" i="92"/>
  <c r="J32" i="92" s="1"/>
  <c r="I33" i="92"/>
  <c r="J33" i="92" s="1"/>
  <c r="I34" i="92"/>
  <c r="J34" i="92" s="1"/>
  <c r="I35" i="92"/>
  <c r="J35" i="92" s="1"/>
  <c r="I36" i="92"/>
  <c r="J36" i="92" s="1"/>
  <c r="I37" i="92"/>
  <c r="J37" i="92" s="1"/>
  <c r="I38" i="92"/>
  <c r="J38" i="92" s="1"/>
  <c r="I39" i="92"/>
  <c r="J39" i="92" s="1"/>
  <c r="I40" i="92"/>
  <c r="J40" i="92" s="1"/>
  <c r="I41" i="92"/>
  <c r="J41" i="92" s="1"/>
  <c r="I42" i="92"/>
  <c r="J42" i="92" s="1"/>
  <c r="I43" i="92"/>
  <c r="J43" i="92" s="1"/>
  <c r="I44" i="92"/>
  <c r="J44" i="92" s="1"/>
  <c r="I45" i="92"/>
  <c r="J45" i="92" s="1"/>
  <c r="I46" i="92"/>
  <c r="J46" i="92" s="1"/>
  <c r="I47" i="92"/>
  <c r="J47" i="92" s="1"/>
  <c r="I48" i="92"/>
  <c r="J48" i="92" s="1"/>
  <c r="I50" i="92"/>
  <c r="K50" i="92" s="1"/>
  <c r="I51" i="92"/>
  <c r="J51" i="92" s="1"/>
  <c r="I52" i="92"/>
  <c r="J52" i="92" s="1"/>
  <c r="I53" i="92"/>
  <c r="K53" i="92" s="1"/>
  <c r="I54" i="92"/>
  <c r="J54" i="92" s="1"/>
  <c r="I55" i="92"/>
  <c r="J55" i="92" s="1"/>
  <c r="I56" i="92"/>
  <c r="J56" i="92" s="1"/>
  <c r="I57" i="92"/>
  <c r="J57" i="92" s="1"/>
  <c r="I58" i="92"/>
  <c r="J58" i="92" s="1"/>
  <c r="I59" i="92"/>
  <c r="J59" i="92" s="1"/>
  <c r="I60" i="92"/>
  <c r="J60" i="92" s="1"/>
  <c r="I61" i="92"/>
  <c r="J61" i="92" s="1"/>
  <c r="I62" i="92"/>
  <c r="J62" i="92" s="1"/>
  <c r="I63" i="92"/>
  <c r="J63" i="92" s="1"/>
  <c r="I64" i="92"/>
  <c r="J64" i="92" s="1"/>
  <c r="I65" i="92"/>
  <c r="K65" i="92" s="1"/>
  <c r="I66" i="92"/>
  <c r="K66" i="92" s="1"/>
  <c r="I67" i="92"/>
  <c r="J67" i="92" s="1"/>
  <c r="I68" i="92"/>
  <c r="J68" i="92" s="1"/>
  <c r="I69" i="92"/>
  <c r="K69" i="92" s="1"/>
  <c r="I70" i="92"/>
  <c r="J70" i="92" s="1"/>
  <c r="I71" i="92"/>
  <c r="J71" i="92" s="1"/>
  <c r="I72" i="92"/>
  <c r="J72" i="92" s="1"/>
  <c r="I73" i="92"/>
  <c r="J73" i="92" s="1"/>
  <c r="I75" i="92"/>
  <c r="J75" i="92" s="1"/>
  <c r="I76" i="92"/>
  <c r="J76" i="92" s="1"/>
  <c r="I77" i="92"/>
  <c r="J77" i="92" s="1"/>
  <c r="I78" i="92"/>
  <c r="J78" i="92" s="1"/>
  <c r="I79" i="92"/>
  <c r="J79" i="92" s="1"/>
  <c r="I80" i="92"/>
  <c r="J80" i="92" s="1"/>
  <c r="I81" i="92"/>
  <c r="J81" i="92" s="1"/>
  <c r="I82" i="92"/>
  <c r="J82" i="92" s="1"/>
  <c r="I83" i="92"/>
  <c r="J83" i="92" s="1"/>
  <c r="I84" i="92"/>
  <c r="J84" i="92" s="1"/>
  <c r="I85" i="92"/>
  <c r="J85" i="92" s="1"/>
  <c r="I86" i="92"/>
  <c r="J86" i="92" s="1"/>
  <c r="I87" i="92"/>
  <c r="J87" i="92" s="1"/>
  <c r="I88" i="92"/>
  <c r="J88" i="92" s="1"/>
  <c r="I89" i="92"/>
  <c r="J89" i="92" s="1"/>
  <c r="I90" i="92"/>
  <c r="J90" i="92" s="1"/>
  <c r="I91" i="92"/>
  <c r="J91" i="92" s="1"/>
  <c r="I92" i="92"/>
  <c r="J92" i="92" s="1"/>
  <c r="I93" i="92"/>
  <c r="J93" i="92" s="1"/>
  <c r="I94" i="92"/>
  <c r="J94" i="92" s="1"/>
  <c r="I95" i="92"/>
  <c r="J95" i="92" s="1"/>
  <c r="I96" i="92"/>
  <c r="J96" i="92" s="1"/>
  <c r="I97" i="92"/>
  <c r="J97" i="92" s="1"/>
  <c r="I98" i="92"/>
  <c r="J98" i="92" s="1"/>
  <c r="I100" i="92"/>
  <c r="K100" i="92" s="1"/>
  <c r="I101" i="92"/>
  <c r="J101" i="92" s="1"/>
  <c r="I102" i="92"/>
  <c r="J102" i="92" s="1"/>
  <c r="I103" i="92"/>
  <c r="K103" i="92" s="1"/>
  <c r="I104" i="92"/>
  <c r="J104" i="92" s="1"/>
  <c r="I105" i="92"/>
  <c r="K105" i="92" s="1"/>
  <c r="I106" i="92"/>
  <c r="J106" i="92" s="1"/>
  <c r="I107" i="92"/>
  <c r="J107" i="92" s="1"/>
  <c r="I108" i="92"/>
  <c r="J108" i="92" s="1"/>
  <c r="I109" i="92"/>
  <c r="J109" i="92" s="1"/>
  <c r="I110" i="92"/>
  <c r="J110" i="92" s="1"/>
  <c r="I111" i="92"/>
  <c r="J111" i="92" s="1"/>
  <c r="I112" i="92"/>
  <c r="J112" i="92" s="1"/>
  <c r="I113" i="92"/>
  <c r="K113" i="92" s="1"/>
  <c r="I114" i="92"/>
  <c r="J114" i="92" s="1"/>
  <c r="I115" i="92"/>
  <c r="J115" i="92" s="1"/>
  <c r="I116" i="92"/>
  <c r="K116" i="92" s="1"/>
  <c r="I117" i="92"/>
  <c r="J117" i="92" s="1"/>
  <c r="I118" i="92"/>
  <c r="J118" i="92" s="1"/>
  <c r="I119" i="92"/>
  <c r="K119" i="92" s="1"/>
  <c r="I120" i="92"/>
  <c r="J120" i="92" s="1"/>
  <c r="I121" i="92"/>
  <c r="K121" i="92" s="1"/>
  <c r="I122" i="92"/>
  <c r="J122" i="92" s="1"/>
  <c r="I123" i="92"/>
  <c r="K123" i="92" s="1"/>
  <c r="I124" i="92"/>
  <c r="J124" i="92" s="1"/>
  <c r="I125" i="92"/>
  <c r="J125" i="92" s="1"/>
  <c r="I126" i="92"/>
  <c r="J126" i="92" s="1"/>
  <c r="I127" i="92"/>
  <c r="K127" i="92" s="1"/>
  <c r="I128" i="92"/>
  <c r="J128" i="92" s="1"/>
  <c r="I129" i="92"/>
  <c r="J129" i="92" s="1"/>
  <c r="I130" i="92"/>
  <c r="J130" i="92" s="1"/>
  <c r="I132" i="92"/>
  <c r="J132" i="92" s="1"/>
  <c r="I133" i="92"/>
  <c r="J133" i="92" s="1"/>
  <c r="I135" i="92"/>
  <c r="J135" i="92" s="1"/>
  <c r="I136" i="92"/>
  <c r="J136" i="92" s="1"/>
  <c r="I137" i="92"/>
  <c r="J137" i="92" s="1"/>
  <c r="I138" i="92"/>
  <c r="J138" i="92" s="1"/>
  <c r="I139" i="92"/>
  <c r="J139" i="92" s="1"/>
  <c r="I140" i="92"/>
  <c r="J140" i="92" s="1"/>
  <c r="I141" i="92"/>
  <c r="J141" i="92" s="1"/>
  <c r="I142" i="92"/>
  <c r="J142" i="92" s="1"/>
  <c r="I144" i="92"/>
  <c r="K144" i="92" s="1"/>
  <c r="I145" i="92"/>
  <c r="K145" i="92" s="1"/>
  <c r="I146" i="92"/>
  <c r="J146" i="92" s="1"/>
  <c r="I147" i="92"/>
  <c r="J147" i="92" s="1"/>
  <c r="I148" i="92"/>
  <c r="J148" i="92" s="1"/>
  <c r="I149" i="92"/>
  <c r="J149" i="92" s="1"/>
  <c r="I150" i="92"/>
  <c r="J150" i="92" s="1"/>
  <c r="I151" i="92"/>
  <c r="K151" i="92" s="1"/>
  <c r="I152" i="92"/>
  <c r="J152" i="92" s="1"/>
  <c r="I153" i="92"/>
  <c r="K153" i="92" s="1"/>
  <c r="I154" i="92"/>
  <c r="K154" i="92" s="1"/>
  <c r="I155" i="92"/>
  <c r="K155" i="92" s="1"/>
  <c r="I156" i="92"/>
  <c r="J156" i="92" s="1"/>
  <c r="I157" i="92"/>
  <c r="J157" i="92" s="1"/>
  <c r="I158" i="92"/>
  <c r="J158" i="92" s="1"/>
  <c r="I159" i="92"/>
  <c r="K159" i="92" s="1"/>
  <c r="I160" i="92"/>
  <c r="K160" i="92" s="1"/>
  <c r="I161" i="92"/>
  <c r="J161" i="92" s="1"/>
  <c r="I162" i="92"/>
  <c r="J162" i="92" s="1"/>
  <c r="I163" i="92"/>
  <c r="J163" i="92" s="1"/>
  <c r="I164" i="92"/>
  <c r="J164" i="92" s="1"/>
  <c r="I165" i="92"/>
  <c r="J165" i="92" s="1"/>
  <c r="I166" i="92"/>
  <c r="J166" i="92" s="1"/>
  <c r="I167" i="92"/>
  <c r="J167" i="92" s="1"/>
  <c r="I168" i="92"/>
  <c r="J168" i="92" s="1"/>
  <c r="I169" i="92"/>
  <c r="J169" i="92" s="1"/>
  <c r="I170" i="92"/>
  <c r="J170" i="92" s="1"/>
  <c r="I172" i="92"/>
  <c r="J172" i="92" s="1"/>
  <c r="I173" i="92"/>
  <c r="J173" i="92" s="1"/>
  <c r="I174" i="92"/>
  <c r="J174" i="92" s="1"/>
  <c r="I175" i="92"/>
  <c r="J175" i="92" s="1"/>
  <c r="I176" i="92"/>
  <c r="J176" i="92" s="1"/>
  <c r="I177" i="92"/>
  <c r="J177" i="92" s="1"/>
  <c r="I178" i="92"/>
  <c r="J178" i="92" s="1"/>
  <c r="I179" i="92"/>
  <c r="J179" i="92" s="1"/>
  <c r="I181" i="92"/>
  <c r="J181" i="92" s="1"/>
  <c r="I182" i="92"/>
  <c r="J182" i="92" s="1"/>
  <c r="I183" i="92"/>
  <c r="J183" i="92" s="1"/>
  <c r="I184" i="92"/>
  <c r="J184" i="92" s="1"/>
  <c r="I185" i="92"/>
  <c r="J185" i="92" s="1"/>
  <c r="I186" i="92"/>
  <c r="K186" i="92" s="1"/>
  <c r="I187" i="92"/>
  <c r="K187" i="92" s="1"/>
  <c r="I188" i="92"/>
  <c r="J188" i="92" s="1"/>
  <c r="I189" i="92"/>
  <c r="K189" i="92" s="1"/>
  <c r="I190" i="92"/>
  <c r="K190" i="92" s="1"/>
  <c r="I191" i="92"/>
  <c r="J191" i="92" s="1"/>
  <c r="I192" i="92"/>
  <c r="J192" i="92" s="1"/>
  <c r="I193" i="92"/>
  <c r="J193" i="92" s="1"/>
  <c r="I194" i="92"/>
  <c r="J194" i="92" s="1"/>
  <c r="I195" i="92"/>
  <c r="J195" i="92" s="1"/>
  <c r="I196" i="92"/>
  <c r="J196" i="92" s="1"/>
  <c r="I197" i="92"/>
  <c r="J197" i="92" s="1"/>
  <c r="I198" i="92"/>
  <c r="J198" i="92" s="1"/>
  <c r="I199" i="92"/>
  <c r="J199" i="92" s="1"/>
  <c r="I200" i="92"/>
  <c r="J200" i="92" s="1"/>
  <c r="I201" i="92"/>
  <c r="J201" i="92" s="1"/>
  <c r="I202" i="92"/>
  <c r="J202" i="92" s="1"/>
  <c r="I203" i="92"/>
  <c r="J203" i="92" s="1"/>
  <c r="I204" i="92"/>
  <c r="J204" i="92" s="1"/>
  <c r="I205" i="92"/>
  <c r="J205" i="92" s="1"/>
  <c r="I206" i="92"/>
  <c r="J206" i="92" s="1"/>
  <c r="I207" i="92"/>
  <c r="J207" i="92" s="1"/>
  <c r="I208" i="92"/>
  <c r="J208" i="92" s="1"/>
  <c r="I210" i="92"/>
  <c r="J210" i="92" s="1"/>
  <c r="I211" i="92"/>
  <c r="J211" i="92" s="1"/>
  <c r="I212" i="92"/>
  <c r="J212" i="92" s="1"/>
  <c r="I213" i="92"/>
  <c r="J213" i="92" s="1"/>
  <c r="I214" i="92"/>
  <c r="J214" i="92" s="1"/>
  <c r="I215" i="92"/>
  <c r="J215" i="92" s="1"/>
  <c r="I216" i="92"/>
  <c r="J216" i="92" s="1"/>
  <c r="I217" i="92"/>
  <c r="J217" i="92" s="1"/>
  <c r="I218" i="92"/>
  <c r="J218" i="92" s="1"/>
  <c r="I219" i="92"/>
  <c r="K219" i="92" s="1"/>
  <c r="I220" i="92"/>
  <c r="J220" i="92" s="1"/>
  <c r="I221" i="92"/>
  <c r="K221" i="92" s="1"/>
  <c r="I222" i="92"/>
  <c r="K222" i="92" s="1"/>
  <c r="I223" i="92"/>
  <c r="J223" i="92" s="1"/>
  <c r="I224" i="92"/>
  <c r="J224" i="92" s="1"/>
  <c r="I225" i="92"/>
  <c r="J225" i="92" s="1"/>
  <c r="I226" i="92"/>
  <c r="J226" i="92" s="1"/>
  <c r="I227" i="92"/>
  <c r="J227" i="92" s="1"/>
  <c r="I229" i="92"/>
  <c r="J229" i="92" s="1"/>
  <c r="I230" i="92"/>
  <c r="J230" i="92" s="1"/>
  <c r="I231" i="92"/>
  <c r="J231" i="92" s="1"/>
  <c r="I232" i="92"/>
  <c r="J232" i="92" s="1"/>
  <c r="I233" i="92"/>
  <c r="J233" i="92" s="1"/>
  <c r="I234" i="92"/>
  <c r="J234" i="92" s="1"/>
  <c r="I235" i="92"/>
  <c r="J235" i="92" s="1"/>
  <c r="I236" i="92"/>
  <c r="J236" i="92" s="1"/>
  <c r="I237" i="92"/>
  <c r="J237" i="92" s="1"/>
  <c r="I238" i="92"/>
  <c r="J238" i="92" s="1"/>
  <c r="I239" i="92"/>
  <c r="J239" i="92" s="1"/>
  <c r="I240" i="92"/>
  <c r="J240" i="92" s="1"/>
  <c r="I241" i="92"/>
  <c r="J241" i="92" s="1"/>
  <c r="I242" i="92"/>
  <c r="J242" i="92" s="1"/>
  <c r="I243" i="92"/>
  <c r="J243" i="92" s="1"/>
  <c r="I244" i="92"/>
  <c r="J244" i="92" s="1"/>
  <c r="I245" i="92"/>
  <c r="J245" i="92" s="1"/>
  <c r="I246" i="92"/>
  <c r="J246" i="92" s="1"/>
  <c r="I247" i="92"/>
  <c r="J247" i="92" s="1"/>
  <c r="I248" i="92"/>
  <c r="J248" i="92" s="1"/>
  <c r="I249" i="92"/>
  <c r="J249" i="92" s="1"/>
  <c r="I250" i="92"/>
  <c r="J250" i="92" s="1"/>
  <c r="I251" i="92"/>
  <c r="K251" i="92" s="1"/>
  <c r="I252" i="92"/>
  <c r="J252" i="92" s="1"/>
  <c r="I253" i="92"/>
  <c r="K253" i="92" s="1"/>
  <c r="I254" i="92"/>
  <c r="K254" i="92" s="1"/>
  <c r="I255" i="92"/>
  <c r="K255" i="92" s="1"/>
  <c r="I256" i="92"/>
  <c r="J256" i="92" s="1"/>
  <c r="I257" i="92"/>
  <c r="J257" i="92" s="1"/>
  <c r="I259" i="92"/>
  <c r="J259" i="92" s="1"/>
  <c r="I260" i="92"/>
  <c r="J260" i="92" s="1"/>
  <c r="I262" i="92"/>
  <c r="J262" i="92" s="1"/>
  <c r="I263" i="92"/>
  <c r="J263" i="92" s="1"/>
  <c r="I264" i="92"/>
  <c r="J264" i="92" s="1"/>
  <c r="I265" i="92"/>
  <c r="J265" i="92" s="1"/>
  <c r="I266" i="92"/>
  <c r="J266" i="92" s="1"/>
  <c r="I267" i="92"/>
  <c r="J267" i="92" s="1"/>
  <c r="I268" i="92"/>
  <c r="J268" i="92" s="1"/>
  <c r="I269" i="92"/>
  <c r="J269" i="92" s="1"/>
  <c r="I270" i="92"/>
  <c r="J270" i="92" s="1"/>
  <c r="I271" i="92"/>
  <c r="J271" i="92" s="1"/>
  <c r="I272" i="92"/>
  <c r="J272" i="92" s="1"/>
  <c r="I273" i="92"/>
  <c r="J273" i="92" s="1"/>
  <c r="I274" i="92"/>
  <c r="J274" i="92" s="1"/>
  <c r="I275" i="92"/>
  <c r="J275" i="92" s="1"/>
  <c r="I276" i="92"/>
  <c r="J276" i="92" s="1"/>
  <c r="I277" i="92"/>
  <c r="J277" i="92" s="1"/>
  <c r="I278" i="92"/>
  <c r="J278" i="92" s="1"/>
  <c r="I279" i="92"/>
  <c r="J279" i="92" s="1"/>
  <c r="I280" i="92"/>
  <c r="J280" i="92" s="1"/>
  <c r="I281" i="92"/>
  <c r="J281" i="92" s="1"/>
  <c r="I282" i="92"/>
  <c r="J282" i="92" s="1"/>
  <c r="I283" i="92"/>
  <c r="J283" i="92" s="1"/>
  <c r="I284" i="92"/>
  <c r="J284" i="92" s="1"/>
  <c r="I285" i="92"/>
  <c r="K285" i="92" s="1"/>
  <c r="I286" i="92"/>
  <c r="J286" i="92" s="1"/>
  <c r="I287" i="92"/>
  <c r="J287" i="92" s="1"/>
  <c r="I288" i="92"/>
  <c r="J288" i="92" s="1"/>
  <c r="I289" i="92"/>
  <c r="K289" i="92" s="1"/>
  <c r="I290" i="92"/>
  <c r="J290" i="92" s="1"/>
  <c r="I291" i="92"/>
  <c r="J291" i="92" s="1"/>
  <c r="I292" i="92"/>
  <c r="J292" i="92" s="1"/>
  <c r="I293" i="92"/>
  <c r="J293" i="92" s="1"/>
  <c r="I294" i="92"/>
  <c r="J294" i="92" s="1"/>
  <c r="I295" i="92"/>
  <c r="J295" i="92" s="1"/>
  <c r="I296" i="92"/>
  <c r="J296" i="92" s="1"/>
  <c r="I297" i="92"/>
  <c r="J297" i="92" s="1"/>
  <c r="I298" i="92"/>
  <c r="J298" i="92" s="1"/>
  <c r="I299" i="92"/>
  <c r="J299" i="92" s="1"/>
  <c r="I300" i="92"/>
  <c r="J300" i="92" s="1"/>
  <c r="I301" i="92"/>
  <c r="K301" i="92" s="1"/>
  <c r="I302" i="92"/>
  <c r="K302" i="92" s="1"/>
  <c r="I303" i="92"/>
  <c r="J303" i="92" s="1"/>
  <c r="I304" i="92"/>
  <c r="J304" i="92" s="1"/>
  <c r="I305" i="92"/>
  <c r="J305" i="92" s="1"/>
  <c r="I306" i="92"/>
  <c r="J306" i="92" s="1"/>
  <c r="I307" i="92"/>
  <c r="J307" i="92" s="1"/>
  <c r="I308" i="92"/>
  <c r="J308" i="92" s="1"/>
  <c r="I309" i="92"/>
  <c r="J309" i="92" s="1"/>
  <c r="I310" i="92"/>
  <c r="J310" i="92" s="1"/>
  <c r="I311" i="92"/>
  <c r="J311" i="92" s="1"/>
  <c r="I312" i="92"/>
  <c r="J312" i="92" s="1"/>
  <c r="I313" i="92"/>
  <c r="J313" i="92" s="1"/>
  <c r="I314" i="92"/>
  <c r="J314" i="92" s="1"/>
  <c r="I315" i="92"/>
  <c r="J315" i="92" s="1"/>
  <c r="I316" i="92"/>
  <c r="J316" i="92" s="1"/>
  <c r="I317" i="92"/>
  <c r="J317" i="92" s="1"/>
  <c r="I318" i="92"/>
  <c r="J318" i="92" s="1"/>
  <c r="I319" i="92"/>
  <c r="J319" i="92" s="1"/>
  <c r="I320" i="92"/>
  <c r="J320" i="92" s="1"/>
  <c r="I321" i="92"/>
  <c r="J321" i="92" s="1"/>
  <c r="I322" i="92"/>
  <c r="J322" i="92" s="1"/>
  <c r="I323" i="92"/>
  <c r="J323" i="92" s="1"/>
  <c r="I324" i="92"/>
  <c r="J324" i="92" s="1"/>
  <c r="I325" i="92"/>
  <c r="J325" i="92" s="1"/>
  <c r="I327" i="92"/>
  <c r="J327" i="92" s="1"/>
  <c r="I328" i="92"/>
  <c r="J328" i="92" s="1"/>
  <c r="I329" i="92"/>
  <c r="J329" i="92" s="1"/>
  <c r="I330" i="92"/>
  <c r="J330" i="92" s="1"/>
  <c r="I331" i="92"/>
  <c r="J331" i="92" s="1"/>
  <c r="I332" i="92"/>
  <c r="J332" i="92" s="1"/>
  <c r="I333" i="92"/>
  <c r="J333" i="92" s="1"/>
  <c r="I334" i="92"/>
  <c r="J334" i="92" s="1"/>
  <c r="I335" i="92"/>
  <c r="J335" i="92" s="1"/>
  <c r="I336" i="92"/>
  <c r="J336" i="92" s="1"/>
  <c r="I337" i="92"/>
  <c r="J337" i="92" s="1"/>
  <c r="I338" i="92"/>
  <c r="J338" i="92" s="1"/>
  <c r="I339" i="92"/>
  <c r="J339" i="92" s="1"/>
  <c r="I340" i="92"/>
  <c r="J340" i="92" s="1"/>
  <c r="I341" i="92"/>
  <c r="J341" i="92" s="1"/>
  <c r="I342" i="92"/>
  <c r="J342" i="92" s="1"/>
  <c r="I344" i="92"/>
  <c r="J344" i="92" s="1"/>
  <c r="I345" i="92"/>
  <c r="J345" i="92" s="1"/>
  <c r="I346" i="92"/>
  <c r="J346" i="92" s="1"/>
  <c r="I347" i="92"/>
  <c r="J347" i="92" s="1"/>
  <c r="I348" i="92"/>
  <c r="J348" i="92" s="1"/>
  <c r="I349" i="92"/>
  <c r="J349" i="92" s="1"/>
  <c r="I350" i="92"/>
  <c r="J350" i="92" s="1"/>
  <c r="I351" i="92"/>
  <c r="J351" i="92" s="1"/>
  <c r="I352" i="92"/>
  <c r="J352" i="92" s="1"/>
  <c r="I353" i="92"/>
  <c r="J353" i="92" s="1"/>
  <c r="I354" i="92"/>
  <c r="J354" i="92" s="1"/>
  <c r="I355" i="92"/>
  <c r="J355" i="92" s="1"/>
  <c r="I356" i="92"/>
  <c r="J356" i="92" s="1"/>
  <c r="I357" i="92"/>
  <c r="J357" i="92" s="1"/>
  <c r="I358" i="92"/>
  <c r="J358" i="92" s="1"/>
  <c r="I359" i="92"/>
  <c r="J359" i="92" s="1"/>
  <c r="I360" i="92"/>
  <c r="J360" i="92" s="1"/>
  <c r="I361" i="92"/>
  <c r="J361" i="92" s="1"/>
  <c r="I362" i="92"/>
  <c r="J362" i="92" s="1"/>
  <c r="I363" i="92"/>
  <c r="J363" i="92" s="1"/>
  <c r="I364" i="92"/>
  <c r="J364" i="92" s="1"/>
  <c r="I365" i="92"/>
  <c r="J365" i="92" s="1"/>
  <c r="I366" i="92"/>
  <c r="J366" i="92" s="1"/>
  <c r="I367" i="92"/>
  <c r="J367" i="92" s="1"/>
  <c r="I368" i="92"/>
  <c r="J368" i="92" s="1"/>
  <c r="I369" i="92"/>
  <c r="J369" i="92" s="1"/>
  <c r="I370" i="92"/>
  <c r="J370" i="92" s="1"/>
  <c r="I371" i="92"/>
  <c r="J371" i="92" s="1"/>
  <c r="I372" i="92"/>
  <c r="J372" i="92" s="1"/>
  <c r="I373" i="92"/>
  <c r="J373" i="92" s="1"/>
  <c r="I374" i="92"/>
  <c r="J374" i="92" s="1"/>
  <c r="I375" i="92"/>
  <c r="J375" i="92" s="1"/>
  <c r="I376" i="92"/>
  <c r="J376" i="92" s="1"/>
  <c r="I377" i="92"/>
  <c r="J377" i="92" s="1"/>
  <c r="I378" i="92"/>
  <c r="J378" i="92" s="1"/>
  <c r="I379" i="92"/>
  <c r="J379" i="92" s="1"/>
  <c r="I380" i="92"/>
  <c r="J380" i="92" s="1"/>
  <c r="I381" i="92"/>
  <c r="J381" i="92" s="1"/>
  <c r="I382" i="92"/>
  <c r="J382" i="92" s="1"/>
  <c r="I383" i="92"/>
  <c r="J383" i="92" s="1"/>
  <c r="I384" i="92"/>
  <c r="J384" i="92" s="1"/>
  <c r="I385" i="92"/>
  <c r="J385" i="92" s="1"/>
  <c r="I386" i="92"/>
  <c r="J386" i="92" s="1"/>
  <c r="I387" i="92"/>
  <c r="J387" i="92" s="1"/>
  <c r="I388" i="92"/>
  <c r="J388" i="92" s="1"/>
  <c r="I389" i="92"/>
  <c r="J389" i="92" s="1"/>
  <c r="I390" i="92"/>
  <c r="J390" i="92" s="1"/>
  <c r="I391" i="92"/>
  <c r="J391" i="92" s="1"/>
  <c r="I392" i="92"/>
  <c r="J392" i="92" s="1"/>
  <c r="I393" i="92"/>
  <c r="J393" i="92" s="1"/>
  <c r="I394" i="92"/>
  <c r="J394" i="92" s="1"/>
  <c r="I395" i="92"/>
  <c r="J395" i="92" s="1"/>
  <c r="I396" i="92"/>
  <c r="J396" i="92" s="1"/>
  <c r="I397" i="92"/>
  <c r="J397" i="92" s="1"/>
  <c r="I400" i="92"/>
  <c r="J400" i="92" s="1"/>
  <c r="I401" i="92"/>
  <c r="K401" i="92" s="1"/>
  <c r="I402" i="92"/>
  <c r="J402" i="92" s="1"/>
  <c r="I403" i="92"/>
  <c r="J403" i="92" s="1"/>
  <c r="I404" i="92"/>
  <c r="J404" i="92" s="1"/>
  <c r="I405" i="92"/>
  <c r="J405" i="92" s="1"/>
  <c r="I406" i="92"/>
  <c r="J406" i="92" s="1"/>
  <c r="I407" i="92"/>
  <c r="J407" i="92" s="1"/>
  <c r="I408" i="92"/>
  <c r="J408" i="92" s="1"/>
  <c r="I409" i="92"/>
  <c r="J409" i="92" s="1"/>
  <c r="I410" i="92"/>
  <c r="J410" i="92" s="1"/>
  <c r="I411" i="92"/>
  <c r="K411" i="92" s="1"/>
  <c r="I412" i="92"/>
  <c r="J412" i="92" s="1"/>
  <c r="I413" i="92"/>
  <c r="J413" i="92" s="1"/>
  <c r="I415" i="92"/>
  <c r="J415" i="92" s="1"/>
  <c r="I416" i="92"/>
  <c r="J416" i="92" s="1"/>
  <c r="I417" i="92"/>
  <c r="J417" i="92" s="1"/>
  <c r="I418" i="92"/>
  <c r="J418" i="92" s="1"/>
  <c r="I419" i="92"/>
  <c r="J419" i="92" s="1"/>
  <c r="I420" i="92"/>
  <c r="J420" i="92" s="1"/>
  <c r="I421" i="92"/>
  <c r="J421" i="92" s="1"/>
  <c r="I422" i="92"/>
  <c r="J422" i="92" s="1"/>
  <c r="I423" i="92"/>
  <c r="J423" i="92" s="1"/>
  <c r="I424" i="92"/>
  <c r="J424" i="92" s="1"/>
  <c r="I425" i="92"/>
  <c r="J425" i="92" s="1"/>
  <c r="I426" i="92"/>
  <c r="J426" i="92" s="1"/>
  <c r="I427" i="92"/>
  <c r="J427" i="92" s="1"/>
  <c r="I428" i="92"/>
  <c r="J428" i="92" s="1"/>
  <c r="I429" i="92"/>
  <c r="J429" i="92" s="1"/>
  <c r="I430" i="92"/>
  <c r="J430" i="92" s="1"/>
  <c r="I431" i="92"/>
  <c r="J431" i="92" s="1"/>
  <c r="I432" i="92"/>
  <c r="J432" i="92" s="1"/>
  <c r="I433" i="92"/>
  <c r="J433" i="92" s="1"/>
  <c r="I434" i="92"/>
  <c r="J434" i="92" s="1"/>
  <c r="I436" i="92"/>
  <c r="J436" i="92" s="1"/>
  <c r="I437" i="92"/>
  <c r="J437" i="92" s="1"/>
  <c r="I438" i="92"/>
  <c r="J438" i="92" s="1"/>
  <c r="I439" i="92"/>
  <c r="J439" i="92" s="1"/>
  <c r="I440" i="92"/>
  <c r="J440" i="92" s="1"/>
  <c r="I441" i="92"/>
  <c r="J441" i="92" s="1"/>
  <c r="I442" i="92"/>
  <c r="J442" i="92" s="1"/>
  <c r="I443" i="92"/>
  <c r="J443" i="92" s="1"/>
  <c r="I444" i="92"/>
  <c r="J444" i="92" s="1"/>
  <c r="I445" i="92"/>
  <c r="J445" i="92" s="1"/>
  <c r="I446" i="92"/>
  <c r="J446" i="92" s="1"/>
  <c r="I447" i="92"/>
  <c r="J447" i="92" s="1"/>
  <c r="I448" i="92"/>
  <c r="J448" i="92" s="1"/>
  <c r="I449" i="92"/>
  <c r="J449" i="92" s="1"/>
  <c r="I450" i="92"/>
  <c r="J450" i="92" s="1"/>
  <c r="I451" i="92"/>
  <c r="J451" i="92" s="1"/>
  <c r="I452" i="92"/>
  <c r="J452" i="92" s="1"/>
  <c r="I453" i="92"/>
  <c r="J453" i="92" s="1"/>
  <c r="I454" i="92"/>
  <c r="J454" i="92" s="1"/>
  <c r="I455" i="92"/>
  <c r="J455" i="92" s="1"/>
  <c r="I456" i="92"/>
  <c r="J456" i="92" s="1"/>
  <c r="I457" i="92"/>
  <c r="J457" i="92" s="1"/>
  <c r="I458" i="92"/>
  <c r="J458" i="92" s="1"/>
  <c r="I459" i="92"/>
  <c r="J459" i="92" s="1"/>
  <c r="I460" i="92"/>
  <c r="J460" i="92" s="1"/>
  <c r="I461" i="92"/>
  <c r="J461" i="92" s="1"/>
  <c r="I462" i="92"/>
  <c r="J462" i="92" s="1"/>
  <c r="I463" i="92"/>
  <c r="J463" i="92" s="1"/>
  <c r="I464" i="92"/>
  <c r="J464" i="92" s="1"/>
  <c r="I465" i="92"/>
  <c r="J465" i="92" s="1"/>
  <c r="I466" i="92"/>
  <c r="J466" i="92" s="1"/>
  <c r="I467" i="92"/>
  <c r="J467" i="92" s="1"/>
  <c r="I468" i="92"/>
  <c r="J468" i="92" s="1"/>
  <c r="I469" i="92"/>
  <c r="J469" i="92" s="1"/>
  <c r="I470" i="92"/>
  <c r="J470" i="92" s="1"/>
  <c r="I471" i="92"/>
  <c r="J471" i="92" s="1"/>
  <c r="I472" i="92"/>
  <c r="J472" i="92" s="1"/>
  <c r="I473" i="92"/>
  <c r="J473" i="92" s="1"/>
  <c r="I474" i="92"/>
  <c r="J474" i="92" s="1"/>
  <c r="I475" i="92"/>
  <c r="J475" i="92" s="1"/>
  <c r="I476" i="92"/>
  <c r="J476" i="92" s="1"/>
  <c r="I477" i="92"/>
  <c r="J477" i="92" s="1"/>
  <c r="I478" i="92"/>
  <c r="J478" i="92" s="1"/>
  <c r="I479" i="92"/>
  <c r="J479" i="92" s="1"/>
  <c r="I480" i="92"/>
  <c r="J480" i="92" s="1"/>
  <c r="I481" i="92"/>
  <c r="J481" i="92" s="1"/>
  <c r="I482" i="92"/>
  <c r="J482" i="92" s="1"/>
  <c r="I483" i="92"/>
  <c r="J483" i="92" s="1"/>
  <c r="I484" i="92"/>
  <c r="J484" i="92" s="1"/>
  <c r="I485" i="92"/>
  <c r="J485" i="92" s="1"/>
  <c r="I486" i="92"/>
  <c r="J486" i="92" s="1"/>
  <c r="I487" i="92"/>
  <c r="J487" i="92" s="1"/>
  <c r="I488" i="92"/>
  <c r="J488" i="92" s="1"/>
  <c r="I489" i="92"/>
  <c r="J489" i="92" s="1"/>
  <c r="I490" i="92"/>
  <c r="J490" i="92" s="1"/>
  <c r="I491" i="92"/>
  <c r="J491" i="92" s="1"/>
  <c r="I492" i="92"/>
  <c r="J492" i="92" s="1"/>
  <c r="I493" i="92"/>
  <c r="J493" i="92" s="1"/>
  <c r="I494" i="92"/>
  <c r="J494" i="92" s="1"/>
  <c r="I496" i="92"/>
  <c r="J496" i="92" s="1"/>
  <c r="I497" i="92"/>
  <c r="J497" i="92" s="1"/>
  <c r="I498" i="92"/>
  <c r="J498" i="92" s="1"/>
  <c r="I499" i="92"/>
  <c r="J499" i="92" s="1"/>
  <c r="I500" i="92"/>
  <c r="J500" i="92" s="1"/>
  <c r="I501" i="92"/>
  <c r="J501" i="92" s="1"/>
  <c r="K314" i="92" l="1"/>
  <c r="J127" i="92"/>
  <c r="J121" i="92"/>
  <c r="J289" i="92"/>
  <c r="K88" i="92"/>
  <c r="K312" i="92"/>
  <c r="K299" i="92"/>
  <c r="K283" i="92"/>
  <c r="K97" i="92"/>
  <c r="K94" i="92"/>
  <c r="J285" i="92"/>
  <c r="K240" i="92"/>
  <c r="K81" i="92"/>
  <c r="K481" i="92"/>
  <c r="K64" i="92"/>
  <c r="K433" i="92"/>
  <c r="K208" i="92"/>
  <c r="K432" i="92"/>
  <c r="K207" i="92"/>
  <c r="K47" i="92"/>
  <c r="K206" i="92"/>
  <c r="K15" i="92"/>
  <c r="K192" i="92"/>
  <c r="K447" i="92"/>
  <c r="J301" i="92"/>
  <c r="K313" i="92"/>
  <c r="K96" i="92"/>
  <c r="J116" i="92"/>
  <c r="K400" i="92"/>
  <c r="K281" i="92"/>
  <c r="K193" i="92"/>
  <c r="K280" i="92"/>
  <c r="K273" i="92"/>
  <c r="K62" i="92"/>
  <c r="K382" i="92"/>
  <c r="K174" i="92"/>
  <c r="K56" i="92"/>
  <c r="K351" i="92"/>
  <c r="J190" i="92"/>
  <c r="K497" i="92"/>
  <c r="K350" i="92"/>
  <c r="K249" i="92"/>
  <c r="K48" i="92"/>
  <c r="J189" i="92"/>
  <c r="K496" i="92"/>
  <c r="K347" i="92"/>
  <c r="K248" i="92"/>
  <c r="K139" i="92"/>
  <c r="K346" i="92"/>
  <c r="K241" i="92"/>
  <c r="K32" i="92"/>
  <c r="K449" i="92"/>
  <c r="K234" i="92"/>
  <c r="K111" i="92"/>
  <c r="K448" i="92"/>
  <c r="K315" i="92"/>
  <c r="K233" i="92"/>
  <c r="J113" i="92"/>
  <c r="K95" i="92"/>
  <c r="K441" i="92"/>
  <c r="K395" i="92"/>
  <c r="K272" i="92"/>
  <c r="J401" i="92"/>
  <c r="J187" i="92"/>
  <c r="J105" i="92"/>
  <c r="K489" i="92"/>
  <c r="K440" i="92"/>
  <c r="K385" i="92"/>
  <c r="K305" i="92"/>
  <c r="K271" i="92"/>
  <c r="K239" i="92"/>
  <c r="K201" i="92"/>
  <c r="J255" i="92"/>
  <c r="J103" i="92"/>
  <c r="K488" i="92"/>
  <c r="K384" i="92"/>
  <c r="K337" i="92"/>
  <c r="K304" i="92"/>
  <c r="K267" i="92"/>
  <c r="K235" i="92"/>
  <c r="K200" i="92"/>
  <c r="K89" i="92"/>
  <c r="K46" i="92"/>
  <c r="J254" i="92"/>
  <c r="J100" i="92"/>
  <c r="K383" i="92"/>
  <c r="K336" i="92"/>
  <c r="K303" i="92"/>
  <c r="K266" i="92"/>
  <c r="K129" i="92"/>
  <c r="K33" i="92"/>
  <c r="K480" i="92"/>
  <c r="K335" i="92"/>
  <c r="J253" i="92"/>
  <c r="K265" i="92"/>
  <c r="K128" i="92"/>
  <c r="J251" i="92"/>
  <c r="J160" i="92"/>
  <c r="K479" i="92"/>
  <c r="K431" i="92"/>
  <c r="K379" i="92"/>
  <c r="K334" i="92"/>
  <c r="K298" i="92"/>
  <c r="K264" i="92"/>
  <c r="K232" i="92"/>
  <c r="K191" i="92"/>
  <c r="K80" i="92"/>
  <c r="K31" i="92"/>
  <c r="J159" i="92"/>
  <c r="J66" i="92"/>
  <c r="K473" i="92"/>
  <c r="K430" i="92"/>
  <c r="K369" i="92"/>
  <c r="K331" i="92"/>
  <c r="K297" i="92"/>
  <c r="K122" i="92"/>
  <c r="K79" i="92"/>
  <c r="K30" i="92"/>
  <c r="J155" i="92"/>
  <c r="J65" i="92"/>
  <c r="K472" i="92"/>
  <c r="K424" i="92"/>
  <c r="K368" i="92"/>
  <c r="K330" i="92"/>
  <c r="K296" i="92"/>
  <c r="K225" i="92"/>
  <c r="K185" i="92"/>
  <c r="K78" i="92"/>
  <c r="K17" i="92"/>
  <c r="J222" i="92"/>
  <c r="K465" i="92"/>
  <c r="K417" i="92"/>
  <c r="K367" i="92"/>
  <c r="K329" i="92"/>
  <c r="K257" i="92"/>
  <c r="K224" i="92"/>
  <c r="K184" i="92"/>
  <c r="K16" i="92"/>
  <c r="J221" i="92"/>
  <c r="K464" i="92"/>
  <c r="K416" i="92"/>
  <c r="K366" i="92"/>
  <c r="K288" i="92"/>
  <c r="K256" i="92"/>
  <c r="K223" i="92"/>
  <c r="K112" i="92"/>
  <c r="K72" i="92"/>
  <c r="J219" i="92"/>
  <c r="K463" i="92"/>
  <c r="K415" i="92"/>
  <c r="K363" i="92"/>
  <c r="K321" i="92"/>
  <c r="K287" i="92"/>
  <c r="K218" i="92"/>
  <c r="K177" i="92"/>
  <c r="K14" i="92"/>
  <c r="K457" i="92"/>
  <c r="K353" i="92"/>
  <c r="K320" i="92"/>
  <c r="K217" i="92"/>
  <c r="K176" i="92"/>
  <c r="K106" i="92"/>
  <c r="J302" i="92"/>
  <c r="K456" i="92"/>
  <c r="K352" i="92"/>
  <c r="K319" i="92"/>
  <c r="K282" i="92"/>
  <c r="K250" i="92"/>
  <c r="K216" i="92"/>
  <c r="K175" i="92"/>
  <c r="K63" i="92"/>
  <c r="J411" i="92"/>
  <c r="J154" i="92"/>
  <c r="K494" i="92"/>
  <c r="K478" i="92"/>
  <c r="K446" i="92"/>
  <c r="K126" i="92"/>
  <c r="J153" i="92"/>
  <c r="J123" i="92"/>
  <c r="J20" i="92"/>
  <c r="K493" i="92"/>
  <c r="K477" i="92"/>
  <c r="K461" i="92"/>
  <c r="K445" i="92"/>
  <c r="K429" i="92"/>
  <c r="K413" i="92"/>
  <c r="K397" i="92"/>
  <c r="K381" i="92"/>
  <c r="K365" i="92"/>
  <c r="K349" i="92"/>
  <c r="K333" i="92"/>
  <c r="K317" i="92"/>
  <c r="K269" i="92"/>
  <c r="K237" i="92"/>
  <c r="K205" i="92"/>
  <c r="K173" i="92"/>
  <c r="K157" i="92"/>
  <c r="K141" i="92"/>
  <c r="K125" i="92"/>
  <c r="K109" i="92"/>
  <c r="K93" i="92"/>
  <c r="K77" i="92"/>
  <c r="K61" i="92"/>
  <c r="K45" i="92"/>
  <c r="K29" i="92"/>
  <c r="K13" i="92"/>
  <c r="J27" i="92"/>
  <c r="J186" i="92"/>
  <c r="J26" i="92"/>
  <c r="K462" i="92"/>
  <c r="K318" i="92"/>
  <c r="K286" i="92"/>
  <c r="K270" i="92"/>
  <c r="K238" i="92"/>
  <c r="K158" i="92"/>
  <c r="K142" i="92"/>
  <c r="K110" i="92"/>
  <c r="J151" i="92"/>
  <c r="J69" i="92"/>
  <c r="K492" i="92"/>
  <c r="K476" i="92"/>
  <c r="K460" i="92"/>
  <c r="K444" i="92"/>
  <c r="K428" i="92"/>
  <c r="K412" i="92"/>
  <c r="K396" i="92"/>
  <c r="K380" i="92"/>
  <c r="K364" i="92"/>
  <c r="K348" i="92"/>
  <c r="K332" i="92"/>
  <c r="K316" i="92"/>
  <c r="K300" i="92"/>
  <c r="K284" i="92"/>
  <c r="K268" i="92"/>
  <c r="K252" i="92"/>
  <c r="K236" i="92"/>
  <c r="K220" i="92"/>
  <c r="K204" i="92"/>
  <c r="K188" i="92"/>
  <c r="K172" i="92"/>
  <c r="K156" i="92"/>
  <c r="K140" i="92"/>
  <c r="K124" i="92"/>
  <c r="K108" i="92"/>
  <c r="K92" i="92"/>
  <c r="K76" i="92"/>
  <c r="K60" i="92"/>
  <c r="K44" i="92"/>
  <c r="K28" i="92"/>
  <c r="K12" i="92"/>
  <c r="J145" i="92"/>
  <c r="K491" i="92"/>
  <c r="K475" i="92"/>
  <c r="K459" i="92"/>
  <c r="K443" i="92"/>
  <c r="K427" i="92"/>
  <c r="K203" i="92"/>
  <c r="K107" i="92"/>
  <c r="K91" i="92"/>
  <c r="K75" i="92"/>
  <c r="K59" i="92"/>
  <c r="K43" i="92"/>
  <c r="K11" i="92"/>
  <c r="K161" i="92"/>
  <c r="J144" i="92"/>
  <c r="J119" i="92"/>
  <c r="K490" i="92"/>
  <c r="K474" i="92"/>
  <c r="K458" i="92"/>
  <c r="K442" i="92"/>
  <c r="K426" i="92"/>
  <c r="K410" i="92"/>
  <c r="K394" i="92"/>
  <c r="K378" i="92"/>
  <c r="K362" i="92"/>
  <c r="K202" i="92"/>
  <c r="K170" i="92"/>
  <c r="K138" i="92"/>
  <c r="K90" i="92"/>
  <c r="K58" i="92"/>
  <c r="K42" i="92"/>
  <c r="K10" i="92"/>
  <c r="K425" i="92"/>
  <c r="K409" i="92"/>
  <c r="K393" i="92"/>
  <c r="K377" i="92"/>
  <c r="K361" i="92"/>
  <c r="K345" i="92"/>
  <c r="K169" i="92"/>
  <c r="K137" i="92"/>
  <c r="K73" i="92"/>
  <c r="K57" i="92"/>
  <c r="K41" i="92"/>
  <c r="K25" i="92"/>
  <c r="K9" i="92"/>
  <c r="J53" i="92"/>
  <c r="K408" i="92"/>
  <c r="K392" i="92"/>
  <c r="K376" i="92"/>
  <c r="K360" i="92"/>
  <c r="K344" i="92"/>
  <c r="K328" i="92"/>
  <c r="K168" i="92"/>
  <c r="K152" i="92"/>
  <c r="K136" i="92"/>
  <c r="K120" i="92"/>
  <c r="K104" i="92"/>
  <c r="K40" i="92"/>
  <c r="K24" i="92"/>
  <c r="K8" i="92"/>
  <c r="J50" i="92"/>
  <c r="K487" i="92"/>
  <c r="K471" i="92"/>
  <c r="K455" i="92"/>
  <c r="K439" i="92"/>
  <c r="K423" i="92"/>
  <c r="K407" i="92"/>
  <c r="K391" i="92"/>
  <c r="K375" i="92"/>
  <c r="K359" i="92"/>
  <c r="K327" i="92"/>
  <c r="K311" i="92"/>
  <c r="K295" i="92"/>
  <c r="K279" i="92"/>
  <c r="K263" i="92"/>
  <c r="K247" i="92"/>
  <c r="K231" i="92"/>
  <c r="K215" i="92"/>
  <c r="K199" i="92"/>
  <c r="K183" i="92"/>
  <c r="K167" i="92"/>
  <c r="K135" i="92"/>
  <c r="K87" i="92"/>
  <c r="K71" i="92"/>
  <c r="K55" i="92"/>
  <c r="K39" i="92"/>
  <c r="K23" i="92"/>
  <c r="J2" i="92"/>
  <c r="K486" i="92"/>
  <c r="K470" i="92"/>
  <c r="K454" i="92"/>
  <c r="K438" i="92"/>
  <c r="K422" i="92"/>
  <c r="K406" i="92"/>
  <c r="K390" i="92"/>
  <c r="K374" i="92"/>
  <c r="K358" i="92"/>
  <c r="K342" i="92"/>
  <c r="K310" i="92"/>
  <c r="K294" i="92"/>
  <c r="K278" i="92"/>
  <c r="K262" i="92"/>
  <c r="K246" i="92"/>
  <c r="K230" i="92"/>
  <c r="K214" i="92"/>
  <c r="K198" i="92"/>
  <c r="K182" i="92"/>
  <c r="K166" i="92"/>
  <c r="K150" i="92"/>
  <c r="K118" i="92"/>
  <c r="K102" i="92"/>
  <c r="K86" i="92"/>
  <c r="K70" i="92"/>
  <c r="K54" i="92"/>
  <c r="K38" i="92"/>
  <c r="K22" i="92"/>
  <c r="K6" i="92"/>
  <c r="K501" i="92"/>
  <c r="K485" i="92"/>
  <c r="K469" i="92"/>
  <c r="K453" i="92"/>
  <c r="K437" i="92"/>
  <c r="K421" i="92"/>
  <c r="K405" i="92"/>
  <c r="K389" i="92"/>
  <c r="K373" i="92"/>
  <c r="K357" i="92"/>
  <c r="K341" i="92"/>
  <c r="K325" i="92"/>
  <c r="K309" i="92"/>
  <c r="K293" i="92"/>
  <c r="K277" i="92"/>
  <c r="K245" i="92"/>
  <c r="K229" i="92"/>
  <c r="K213" i="92"/>
  <c r="K197" i="92"/>
  <c r="K181" i="92"/>
  <c r="K165" i="92"/>
  <c r="K149" i="92"/>
  <c r="K133" i="92"/>
  <c r="K117" i="92"/>
  <c r="K101" i="92"/>
  <c r="K85" i="92"/>
  <c r="K37" i="92"/>
  <c r="K21" i="92"/>
  <c r="K5" i="92"/>
  <c r="K500" i="92"/>
  <c r="K484" i="92"/>
  <c r="K468" i="92"/>
  <c r="K452" i="92"/>
  <c r="K436" i="92"/>
  <c r="K420" i="92"/>
  <c r="K404" i="92"/>
  <c r="K388" i="92"/>
  <c r="K372" i="92"/>
  <c r="K356" i="92"/>
  <c r="K340" i="92"/>
  <c r="K324" i="92"/>
  <c r="K308" i="92"/>
  <c r="K292" i="92"/>
  <c r="K276" i="92"/>
  <c r="K260" i="92"/>
  <c r="K244" i="92"/>
  <c r="K212" i="92"/>
  <c r="K196" i="92"/>
  <c r="K164" i="92"/>
  <c r="K148" i="92"/>
  <c r="K132" i="92"/>
  <c r="K84" i="92"/>
  <c r="K68" i="92"/>
  <c r="K52" i="92"/>
  <c r="K36" i="92"/>
  <c r="K4" i="92"/>
  <c r="K499" i="92"/>
  <c r="K483" i="92"/>
  <c r="K467" i="92"/>
  <c r="K451" i="92"/>
  <c r="K419" i="92"/>
  <c r="K403" i="92"/>
  <c r="K387" i="92"/>
  <c r="K371" i="92"/>
  <c r="K355" i="92"/>
  <c r="K339" i="92"/>
  <c r="K323" i="92"/>
  <c r="K307" i="92"/>
  <c r="K291" i="92"/>
  <c r="K275" i="92"/>
  <c r="K259" i="92"/>
  <c r="K243" i="92"/>
  <c r="K227" i="92"/>
  <c r="K211" i="92"/>
  <c r="K195" i="92"/>
  <c r="K179" i="92"/>
  <c r="K163" i="92"/>
  <c r="K147" i="92"/>
  <c r="K115" i="92"/>
  <c r="K83" i="92"/>
  <c r="K67" i="92"/>
  <c r="K51" i="92"/>
  <c r="K35" i="92"/>
  <c r="K19" i="92"/>
  <c r="K498" i="92"/>
  <c r="K482" i="92"/>
  <c r="K466" i="92"/>
  <c r="K450" i="92"/>
  <c r="K434" i="92"/>
  <c r="K418" i="92"/>
  <c r="K402" i="92"/>
  <c r="K386" i="92"/>
  <c r="K370" i="92"/>
  <c r="K354" i="92"/>
  <c r="K338" i="92"/>
  <c r="K322" i="92"/>
  <c r="K306" i="92"/>
  <c r="K290" i="92"/>
  <c r="K274" i="92"/>
  <c r="K242" i="92"/>
  <c r="K226" i="92"/>
  <c r="K210" i="92"/>
  <c r="K194" i="92"/>
  <c r="K178" i="92"/>
  <c r="K162" i="92"/>
  <c r="K146" i="92"/>
  <c r="K130" i="92"/>
  <c r="K114" i="92"/>
  <c r="K98" i="92"/>
  <c r="K82" i="92"/>
  <c r="K34" i="92"/>
  <c r="K18" i="92"/>
  <c r="X21" i="105"/>
  <c r="X20" i="105"/>
  <c r="Y31" i="105"/>
  <c r="W21" i="105"/>
  <c r="W22" i="105" s="1"/>
  <c r="W23" i="105" s="1"/>
  <c r="W24" i="105" s="1"/>
  <c r="W25" i="105" s="1"/>
  <c r="W26" i="105" s="1"/>
  <c r="W27" i="105" s="1"/>
  <c r="W28" i="105" s="1"/>
  <c r="W29" i="105" s="1"/>
  <c r="W30" i="105" s="1"/>
  <c r="W31" i="105" s="1"/>
  <c r="Y23" i="105"/>
  <c r="Y20" i="105"/>
  <c r="P28" i="105"/>
  <c r="P27" i="105"/>
  <c r="P26" i="105"/>
  <c r="H29" i="105"/>
  <c r="H28" i="105"/>
  <c r="H26" i="105"/>
  <c r="H23" i="105"/>
  <c r="H21" i="105"/>
  <c r="D35" i="94"/>
  <c r="L31" i="94"/>
  <c r="K31" i="94"/>
  <c r="J31" i="94"/>
  <c r="I31" i="94"/>
  <c r="H31" i="94"/>
  <c r="G31" i="94"/>
  <c r="F31" i="94"/>
  <c r="E31" i="94"/>
  <c r="D31" i="94"/>
  <c r="C31" i="94"/>
  <c r="L30" i="94"/>
  <c r="K30" i="94"/>
  <c r="J30" i="94"/>
  <c r="I30" i="94"/>
  <c r="H30" i="94"/>
  <c r="G30" i="94"/>
  <c r="F30" i="94"/>
  <c r="E30" i="94"/>
  <c r="D30" i="94"/>
  <c r="C30" i="94"/>
  <c r="L29" i="94"/>
  <c r="K29" i="94"/>
  <c r="J29" i="94"/>
  <c r="I29" i="94"/>
  <c r="H29" i="94"/>
  <c r="G29" i="94"/>
  <c r="F29" i="94"/>
  <c r="E29" i="94"/>
  <c r="D29" i="94"/>
  <c r="C29" i="94"/>
  <c r="L28" i="94"/>
  <c r="K28" i="94"/>
  <c r="J28" i="94"/>
  <c r="I28" i="94"/>
  <c r="H28" i="94"/>
  <c r="G28" i="94"/>
  <c r="F28" i="94"/>
  <c r="E28" i="94"/>
  <c r="D28" i="94"/>
  <c r="C28" i="94"/>
  <c r="L26" i="94"/>
  <c r="K26" i="94"/>
  <c r="J26" i="94"/>
  <c r="I26" i="94"/>
  <c r="H26" i="94"/>
  <c r="G26" i="94"/>
  <c r="F26" i="94"/>
  <c r="E26" i="94"/>
  <c r="D26" i="94"/>
  <c r="C26" i="94"/>
  <c r="L25" i="94"/>
  <c r="K25" i="94"/>
  <c r="J25" i="94"/>
  <c r="I25" i="94"/>
  <c r="H25" i="94"/>
  <c r="G25" i="94"/>
  <c r="F25" i="94"/>
  <c r="E25" i="94"/>
  <c r="D25" i="94"/>
  <c r="C25" i="94"/>
  <c r="L24" i="94"/>
  <c r="K24" i="94"/>
  <c r="J24" i="94"/>
  <c r="I24" i="94"/>
  <c r="H24" i="94"/>
  <c r="G24" i="94"/>
  <c r="F24" i="94"/>
  <c r="E24" i="94"/>
  <c r="D24" i="94"/>
  <c r="C24" i="94"/>
  <c r="L23" i="94"/>
  <c r="K23" i="94"/>
  <c r="J23" i="94"/>
  <c r="I23" i="94"/>
  <c r="H23" i="94"/>
  <c r="G23" i="94"/>
  <c r="F23" i="94"/>
  <c r="E23" i="94"/>
  <c r="D23" i="94"/>
  <c r="C23" i="94"/>
  <c r="T31" i="105"/>
  <c r="P31" i="105" s="1"/>
  <c r="T30" i="105"/>
  <c r="H30" i="105" s="1"/>
  <c r="T29" i="105"/>
  <c r="P29" i="105" s="1"/>
  <c r="T28" i="105"/>
  <c r="T27" i="105"/>
  <c r="H27" i="105" s="1"/>
  <c r="T26" i="105"/>
  <c r="T25" i="105"/>
  <c r="H25" i="105" s="1"/>
  <c r="T24" i="105"/>
  <c r="T23" i="105"/>
  <c r="P23" i="105" s="1"/>
  <c r="T22" i="105"/>
  <c r="H22" i="105" s="1"/>
  <c r="T21" i="105"/>
  <c r="P21" i="105" s="1"/>
  <c r="T20" i="105"/>
  <c r="P20" i="105" s="1"/>
  <c r="R31" i="105"/>
  <c r="R30" i="105"/>
  <c r="R29" i="105"/>
  <c r="R28" i="105"/>
  <c r="S29" i="105" s="1"/>
  <c r="R27" i="105"/>
  <c r="R26" i="105"/>
  <c r="S27" i="105" s="1"/>
  <c r="R25" i="105"/>
  <c r="R24" i="105"/>
  <c r="R23" i="105"/>
  <c r="S24" i="105" s="1"/>
  <c r="R22" i="105"/>
  <c r="R21" i="105"/>
  <c r="R20" i="105"/>
  <c r="Q21" i="105"/>
  <c r="Q22" i="105" s="1"/>
  <c r="Q23" i="105" s="1"/>
  <c r="Q24" i="105" s="1"/>
  <c r="Q25" i="105" s="1"/>
  <c r="Q26" i="105" s="1"/>
  <c r="Q27" i="105" s="1"/>
  <c r="Q28" i="105" s="1"/>
  <c r="Q29" i="105" s="1"/>
  <c r="Q30" i="105" s="1"/>
  <c r="Q31" i="105" s="1"/>
  <c r="V20" i="105"/>
  <c r="N31" i="105"/>
  <c r="L31" i="105"/>
  <c r="N30" i="105"/>
  <c r="L30" i="105"/>
  <c r="N29" i="105"/>
  <c r="L29" i="105"/>
  <c r="N28" i="105"/>
  <c r="Y28" i="105" s="1"/>
  <c r="L28" i="105"/>
  <c r="N27" i="105"/>
  <c r="L27" i="105"/>
  <c r="N26" i="105"/>
  <c r="L26" i="105"/>
  <c r="N25" i="105"/>
  <c r="L25" i="105"/>
  <c r="N24" i="105"/>
  <c r="L24" i="105"/>
  <c r="N23" i="105"/>
  <c r="L23" i="105"/>
  <c r="N22" i="105"/>
  <c r="L22" i="105"/>
  <c r="N21" i="105"/>
  <c r="L21" i="105"/>
  <c r="O20" i="105"/>
  <c r="Z20" i="105" s="1"/>
  <c r="J21" i="105"/>
  <c r="J22" i="105" s="1"/>
  <c r="J23" i="105" s="1"/>
  <c r="J24" i="105" s="1"/>
  <c r="J25" i="105" s="1"/>
  <c r="J26" i="105" s="1"/>
  <c r="J27" i="105" s="1"/>
  <c r="J28" i="105" s="1"/>
  <c r="J29" i="105" s="1"/>
  <c r="J30" i="105" s="1"/>
  <c r="J31" i="105" s="1"/>
  <c r="G20" i="105"/>
  <c r="F31" i="105"/>
  <c r="F30" i="105"/>
  <c r="F29" i="105"/>
  <c r="F28" i="105"/>
  <c r="F27" i="105"/>
  <c r="F26" i="105"/>
  <c r="Y26" i="105" s="1"/>
  <c r="F25" i="105"/>
  <c r="F24" i="105"/>
  <c r="F23" i="105"/>
  <c r="F22" i="105"/>
  <c r="Y22" i="105" s="1"/>
  <c r="F21" i="105"/>
  <c r="G21" i="105" s="1"/>
  <c r="D30" i="105"/>
  <c r="X30" i="105" s="1"/>
  <c r="D31" i="105"/>
  <c r="D29" i="105"/>
  <c r="X29" i="105" s="1"/>
  <c r="D28" i="105"/>
  <c r="X28" i="105" s="1"/>
  <c r="D22" i="105"/>
  <c r="D23" i="105"/>
  <c r="D24" i="105"/>
  <c r="D25" i="105"/>
  <c r="X25" i="105" s="1"/>
  <c r="D26" i="105"/>
  <c r="D27" i="105"/>
  <c r="D21" i="105"/>
  <c r="I6" i="96"/>
  <c r="I7" i="96"/>
  <c r="I8" i="96"/>
  <c r="I9" i="96"/>
  <c r="I10" i="96"/>
  <c r="I11" i="96"/>
  <c r="I12" i="96"/>
  <c r="I13" i="96"/>
  <c r="I14" i="96"/>
  <c r="I15" i="96"/>
  <c r="I16" i="96"/>
  <c r="I17" i="96"/>
  <c r="I18" i="96"/>
  <c r="I19" i="96"/>
  <c r="I20" i="96"/>
  <c r="I5" i="96"/>
  <c r="E24" i="96" s="1"/>
  <c r="Q20" i="96"/>
  <c r="H20" i="96"/>
  <c r="F20" i="96"/>
  <c r="D20" i="96"/>
  <c r="D6" i="96"/>
  <c r="B21" i="105"/>
  <c r="B22" i="105" s="1"/>
  <c r="B23" i="105" s="1"/>
  <c r="B24" i="105" s="1"/>
  <c r="B25" i="105" s="1"/>
  <c r="B26" i="105" s="1"/>
  <c r="B27" i="105" s="1"/>
  <c r="B28" i="105" s="1"/>
  <c r="B29" i="105" s="1"/>
  <c r="B30" i="105" s="1"/>
  <c r="B31" i="105" s="1"/>
  <c r="O15" i="105"/>
  <c r="N15" i="105"/>
  <c r="L15" i="105"/>
  <c r="O14" i="105"/>
  <c r="N14" i="105"/>
  <c r="L14" i="105"/>
  <c r="O13" i="105"/>
  <c r="N13" i="105"/>
  <c r="L13" i="105"/>
  <c r="O12" i="105"/>
  <c r="N12" i="105"/>
  <c r="L12" i="105"/>
  <c r="O11" i="105"/>
  <c r="N11" i="105"/>
  <c r="L11" i="105"/>
  <c r="O10" i="105"/>
  <c r="N10" i="105"/>
  <c r="L10" i="105"/>
  <c r="O9" i="105"/>
  <c r="N9" i="105"/>
  <c r="L9" i="105"/>
  <c r="O8" i="105"/>
  <c r="N8" i="105"/>
  <c r="L8" i="105"/>
  <c r="O7" i="105"/>
  <c r="N7" i="105"/>
  <c r="L7" i="105"/>
  <c r="O6" i="105"/>
  <c r="N6" i="105"/>
  <c r="L6" i="105"/>
  <c r="O5" i="105"/>
  <c r="N5" i="105"/>
  <c r="L5" i="105"/>
  <c r="J5" i="105"/>
  <c r="J6" i="105" s="1"/>
  <c r="J7" i="105" s="1"/>
  <c r="J8" i="105" s="1"/>
  <c r="J9" i="105" s="1"/>
  <c r="J10" i="105" s="1"/>
  <c r="J11" i="105" s="1"/>
  <c r="J12" i="105" s="1"/>
  <c r="J13" i="105" s="1"/>
  <c r="J14" i="105" s="1"/>
  <c r="J15" i="105" s="1"/>
  <c r="O4" i="105"/>
  <c r="G5" i="105"/>
  <c r="G6" i="105"/>
  <c r="G7" i="105"/>
  <c r="G8" i="105"/>
  <c r="G9" i="105"/>
  <c r="G10" i="105"/>
  <c r="G11" i="105"/>
  <c r="G12" i="105"/>
  <c r="H12" i="105" s="1"/>
  <c r="G13" i="105"/>
  <c r="G14" i="105"/>
  <c r="G15" i="105"/>
  <c r="G4" i="105"/>
  <c r="F6" i="105"/>
  <c r="F7" i="105"/>
  <c r="F8" i="105"/>
  <c r="F9" i="105"/>
  <c r="F10" i="105"/>
  <c r="F11" i="105"/>
  <c r="F12" i="105"/>
  <c r="F13" i="105"/>
  <c r="F14" i="105"/>
  <c r="F15" i="105"/>
  <c r="F5" i="105"/>
  <c r="D6" i="105"/>
  <c r="D7" i="105"/>
  <c r="D8" i="105"/>
  <c r="D9" i="105"/>
  <c r="D10" i="105"/>
  <c r="D11" i="105"/>
  <c r="D12" i="105"/>
  <c r="D13" i="105"/>
  <c r="D14" i="105"/>
  <c r="D15" i="105"/>
  <c r="D5" i="105"/>
  <c r="B5" i="105"/>
  <c r="B6" i="105" s="1"/>
  <c r="B7" i="105" s="1"/>
  <c r="B8" i="105" s="1"/>
  <c r="B9" i="105" s="1"/>
  <c r="B10" i="105" s="1"/>
  <c r="B11" i="105" s="1"/>
  <c r="B12" i="105" s="1"/>
  <c r="B13" i="105" s="1"/>
  <c r="B14" i="105" s="1"/>
  <c r="B15" i="105" s="1"/>
  <c r="L20" i="96"/>
  <c r="M20" i="96"/>
  <c r="P8" i="93"/>
  <c r="O8" i="93"/>
  <c r="N8" i="93"/>
  <c r="M8" i="93"/>
  <c r="L8" i="93"/>
  <c r="P7" i="93"/>
  <c r="O7" i="93"/>
  <c r="N7" i="93"/>
  <c r="M7" i="93"/>
  <c r="L7" i="93"/>
  <c r="P6" i="93"/>
  <c r="O6" i="93"/>
  <c r="N6" i="93"/>
  <c r="M6" i="93"/>
  <c r="L6" i="93"/>
  <c r="L4" i="93"/>
  <c r="M4" i="93"/>
  <c r="N4" i="93"/>
  <c r="O4" i="93"/>
  <c r="P4" i="93"/>
  <c r="P3" i="93"/>
  <c r="O3" i="93"/>
  <c r="N3" i="93"/>
  <c r="M3" i="93"/>
  <c r="L3" i="93"/>
  <c r="G25" i="105" l="1"/>
  <c r="H10" i="105"/>
  <c r="Y24" i="105"/>
  <c r="H31" i="105"/>
  <c r="X27" i="105"/>
  <c r="U27" i="105"/>
  <c r="H8" i="105"/>
  <c r="X26" i="105"/>
  <c r="G28" i="105"/>
  <c r="U24" i="105"/>
  <c r="V24" i="105" s="1"/>
  <c r="G29" i="105"/>
  <c r="X24" i="105"/>
  <c r="Y30" i="105"/>
  <c r="H5" i="105"/>
  <c r="X22" i="105"/>
  <c r="X31" i="105"/>
  <c r="G24" i="96"/>
  <c r="G24" i="105"/>
  <c r="G30" i="105"/>
  <c r="P22" i="105"/>
  <c r="G31" i="105"/>
  <c r="Y25" i="105"/>
  <c r="G26" i="105"/>
  <c r="Z26" i="105" s="1"/>
  <c r="H20" i="105"/>
  <c r="P24" i="105"/>
  <c r="G27" i="105"/>
  <c r="P25" i="105"/>
  <c r="S21" i="105"/>
  <c r="H24" i="105"/>
  <c r="G23" i="105"/>
  <c r="S23" i="105"/>
  <c r="P30" i="105"/>
  <c r="U29" i="105"/>
  <c r="Y21" i="105"/>
  <c r="H15" i="105"/>
  <c r="U30" i="105"/>
  <c r="X23" i="105"/>
  <c r="H13" i="105"/>
  <c r="O21" i="105"/>
  <c r="Z21" i="105" s="1"/>
  <c r="U31" i="105"/>
  <c r="Y27" i="105"/>
  <c r="G22" i="105"/>
  <c r="O30" i="105"/>
  <c r="S30" i="105"/>
  <c r="Y29" i="105"/>
  <c r="P5" i="93"/>
  <c r="L31" i="93"/>
  <c r="O31" i="105"/>
  <c r="U28" i="105"/>
  <c r="O29" i="105"/>
  <c r="U26" i="105"/>
  <c r="U25" i="105"/>
  <c r="O24" i="105"/>
  <c r="U23" i="105"/>
  <c r="U21" i="105"/>
  <c r="U22" i="105"/>
  <c r="S31" i="105"/>
  <c r="O28" i="105"/>
  <c r="Z28" i="105" s="1"/>
  <c r="O27" i="105"/>
  <c r="S26" i="105"/>
  <c r="V26" i="105" s="1"/>
  <c r="S25" i="105"/>
  <c r="V25" i="105" s="1"/>
  <c r="S22" i="105"/>
  <c r="O22" i="105"/>
  <c r="S28" i="105"/>
  <c r="V29" i="105"/>
  <c r="O23" i="105"/>
  <c r="P6" i="105"/>
  <c r="V27" i="105"/>
  <c r="O26" i="105"/>
  <c r="O25" i="105"/>
  <c r="Z25" i="105" s="1"/>
  <c r="V31" i="105"/>
  <c r="N29" i="93"/>
  <c r="N31" i="93"/>
  <c r="M31" i="93"/>
  <c r="O29" i="93"/>
  <c r="M29" i="93"/>
  <c r="H11" i="105"/>
  <c r="H6" i="105"/>
  <c r="G39" i="96"/>
  <c r="E39" i="96"/>
  <c r="N20" i="96"/>
  <c r="C39" i="96"/>
  <c r="P39" i="96"/>
  <c r="H9" i="105"/>
  <c r="H7" i="105"/>
  <c r="H14" i="105"/>
  <c r="P10" i="105"/>
  <c r="P9" i="105"/>
  <c r="P15" i="105"/>
  <c r="P14" i="105"/>
  <c r="P13" i="105"/>
  <c r="P12" i="105"/>
  <c r="P11" i="105"/>
  <c r="P8" i="105"/>
  <c r="P7" i="105"/>
  <c r="P5" i="105"/>
  <c r="N30" i="93"/>
  <c r="P9" i="93"/>
  <c r="M30" i="93"/>
  <c r="N9" i="93"/>
  <c r="L30" i="93"/>
  <c r="O9" i="93"/>
  <c r="L29" i="93"/>
  <c r="O30" i="93"/>
  <c r="L5" i="93"/>
  <c r="N5" i="93"/>
  <c r="M5" i="93"/>
  <c r="O31" i="93"/>
  <c r="O5" i="93"/>
  <c r="L9" i="93"/>
  <c r="M9" i="93"/>
  <c r="D8" i="93"/>
  <c r="E8" i="93"/>
  <c r="F8" i="93"/>
  <c r="G8" i="93"/>
  <c r="H8" i="93"/>
  <c r="C5" i="93"/>
  <c r="D7" i="93"/>
  <c r="E7" i="93"/>
  <c r="F7" i="93"/>
  <c r="G7" i="93"/>
  <c r="H7" i="93"/>
  <c r="D6" i="93"/>
  <c r="AO4" i="99"/>
  <c r="AP18" i="92"/>
  <c r="AP19" i="92"/>
  <c r="AP20" i="92"/>
  <c r="AP21" i="92"/>
  <c r="AP22" i="92"/>
  <c r="AP23" i="92"/>
  <c r="AP24" i="92"/>
  <c r="AP25" i="92"/>
  <c r="AP26" i="92"/>
  <c r="AP27" i="92"/>
  <c r="AP28" i="92"/>
  <c r="AP29" i="92"/>
  <c r="AP30" i="92"/>
  <c r="AP31" i="92"/>
  <c r="AP32" i="92"/>
  <c r="AP33" i="92"/>
  <c r="AP34" i="92"/>
  <c r="AP35" i="92"/>
  <c r="AP36" i="92"/>
  <c r="AP37" i="92"/>
  <c r="AP38" i="92"/>
  <c r="AP39" i="92"/>
  <c r="AP40" i="92"/>
  <c r="AP41" i="92"/>
  <c r="AP42" i="92"/>
  <c r="AP43" i="92"/>
  <c r="AP44" i="92"/>
  <c r="AP45" i="92"/>
  <c r="AP46" i="92"/>
  <c r="AP47" i="92"/>
  <c r="AP48" i="92"/>
  <c r="AP3" i="92"/>
  <c r="AP50" i="92"/>
  <c r="AP51" i="92"/>
  <c r="AP52" i="92"/>
  <c r="AP53" i="92"/>
  <c r="AP54" i="92"/>
  <c r="AP55" i="92"/>
  <c r="AP56" i="92"/>
  <c r="AP57" i="92"/>
  <c r="AP58" i="92"/>
  <c r="AP59" i="92"/>
  <c r="AP60" i="92"/>
  <c r="AP61" i="92"/>
  <c r="AP62" i="92"/>
  <c r="AP63" i="92"/>
  <c r="AP64" i="92"/>
  <c r="AP65" i="92"/>
  <c r="AP66" i="92"/>
  <c r="AP67" i="92"/>
  <c r="AP68" i="92"/>
  <c r="AP69" i="92"/>
  <c r="AP70" i="92"/>
  <c r="AP71" i="92"/>
  <c r="AP72" i="92"/>
  <c r="AP73" i="92"/>
  <c r="AP398" i="92"/>
  <c r="AP75" i="92"/>
  <c r="AP76" i="92"/>
  <c r="AP77" i="92"/>
  <c r="AP78" i="92"/>
  <c r="AP79" i="92"/>
  <c r="AP80" i="92"/>
  <c r="AP81" i="92"/>
  <c r="AP82" i="92"/>
  <c r="AP83" i="92"/>
  <c r="AP84" i="92"/>
  <c r="AP85" i="92"/>
  <c r="AP86" i="92"/>
  <c r="AP87" i="92"/>
  <c r="AP88" i="92"/>
  <c r="AP89" i="92"/>
  <c r="AP90" i="92"/>
  <c r="AP91" i="92"/>
  <c r="AP92" i="92"/>
  <c r="AP93" i="92"/>
  <c r="AP94" i="92"/>
  <c r="AP95" i="92"/>
  <c r="AP96" i="92"/>
  <c r="AP97" i="92"/>
  <c r="AP98" i="92"/>
  <c r="AP7" i="92"/>
  <c r="AP100" i="92"/>
  <c r="AP101" i="92"/>
  <c r="AP102" i="92"/>
  <c r="AP103" i="92"/>
  <c r="AP104" i="92"/>
  <c r="AP105" i="92"/>
  <c r="AP106" i="92"/>
  <c r="AP107" i="92"/>
  <c r="AP108" i="92"/>
  <c r="AP109" i="92"/>
  <c r="AP110" i="92"/>
  <c r="AP111" i="92"/>
  <c r="AP112" i="92"/>
  <c r="AP113" i="92"/>
  <c r="AP114" i="92"/>
  <c r="AP115" i="92"/>
  <c r="AP116" i="92"/>
  <c r="AP117" i="92"/>
  <c r="AP118" i="92"/>
  <c r="AP119" i="92"/>
  <c r="AP120" i="92"/>
  <c r="AP121" i="92"/>
  <c r="AP122" i="92"/>
  <c r="AP123" i="92"/>
  <c r="AP124" i="92"/>
  <c r="AP125" i="92"/>
  <c r="AP126" i="92"/>
  <c r="AP127" i="92"/>
  <c r="AP128" i="92"/>
  <c r="AP129" i="92"/>
  <c r="AP130" i="92"/>
  <c r="AP326" i="92"/>
  <c r="AP132" i="92"/>
  <c r="AP133" i="92"/>
  <c r="AP74" i="92"/>
  <c r="AP135" i="92"/>
  <c r="AP136" i="92"/>
  <c r="AP137" i="92"/>
  <c r="AP138" i="92"/>
  <c r="AP139" i="92"/>
  <c r="AP140" i="92"/>
  <c r="AP141" i="92"/>
  <c r="AP142" i="92"/>
  <c r="AP399" i="92"/>
  <c r="AP144" i="92"/>
  <c r="AP145" i="92"/>
  <c r="AP146" i="92"/>
  <c r="AP147" i="92"/>
  <c r="AP148" i="92"/>
  <c r="AP149" i="92"/>
  <c r="AP150" i="92"/>
  <c r="AP151" i="92"/>
  <c r="AP152" i="92"/>
  <c r="AP153" i="92"/>
  <c r="AP154" i="92"/>
  <c r="AP155" i="92"/>
  <c r="AP156" i="92"/>
  <c r="AP157" i="92"/>
  <c r="AP158" i="92"/>
  <c r="AP159" i="92"/>
  <c r="AP160" i="92"/>
  <c r="AP161" i="92"/>
  <c r="AP162" i="92"/>
  <c r="AP163" i="92"/>
  <c r="AP164" i="92"/>
  <c r="AP165" i="92"/>
  <c r="AP166" i="92"/>
  <c r="AP167" i="92"/>
  <c r="AP168" i="92"/>
  <c r="AP169" i="92"/>
  <c r="AP170" i="92"/>
  <c r="AP131" i="92"/>
  <c r="AP172" i="92"/>
  <c r="AP173" i="92"/>
  <c r="AP174" i="92"/>
  <c r="AP175" i="92"/>
  <c r="AP176" i="92"/>
  <c r="AP177" i="92"/>
  <c r="AP178" i="92"/>
  <c r="AP179" i="92"/>
  <c r="AP343" i="92"/>
  <c r="AP181" i="92"/>
  <c r="AP182" i="92"/>
  <c r="AP183" i="92"/>
  <c r="AP184" i="92"/>
  <c r="AP185" i="92"/>
  <c r="AP186" i="92"/>
  <c r="AP187" i="92"/>
  <c r="AP188" i="92"/>
  <c r="AP189" i="92"/>
  <c r="AP190" i="92"/>
  <c r="AP191" i="92"/>
  <c r="AP192" i="92"/>
  <c r="AP193" i="92"/>
  <c r="AP194" i="92"/>
  <c r="AP195" i="92"/>
  <c r="AP196" i="92"/>
  <c r="AP197" i="92"/>
  <c r="AP198" i="92"/>
  <c r="AP199" i="92"/>
  <c r="AP200" i="92"/>
  <c r="AP201" i="92"/>
  <c r="AP202" i="92"/>
  <c r="AP203" i="92"/>
  <c r="AP204" i="92"/>
  <c r="AP205" i="92"/>
  <c r="AP206" i="92"/>
  <c r="AP207" i="92"/>
  <c r="AP208" i="92"/>
  <c r="AP49" i="92"/>
  <c r="AP210" i="92"/>
  <c r="AP211" i="92"/>
  <c r="AP212" i="92"/>
  <c r="AP213" i="92"/>
  <c r="AP214" i="92"/>
  <c r="AP215" i="92"/>
  <c r="AP216" i="92"/>
  <c r="AP217" i="92"/>
  <c r="AP218" i="92"/>
  <c r="AP219" i="92"/>
  <c r="AP220" i="92"/>
  <c r="AP221" i="92"/>
  <c r="AP222" i="92"/>
  <c r="AP223" i="92"/>
  <c r="AP224" i="92"/>
  <c r="AP225" i="92"/>
  <c r="AP226" i="92"/>
  <c r="AP227" i="92"/>
  <c r="AP99" i="92"/>
  <c r="AP229" i="92"/>
  <c r="AP230" i="92"/>
  <c r="AP231" i="92"/>
  <c r="AP232" i="92"/>
  <c r="AP233" i="92"/>
  <c r="AP234" i="92"/>
  <c r="AP235" i="92"/>
  <c r="AP236" i="92"/>
  <c r="AP237" i="92"/>
  <c r="AP238" i="92"/>
  <c r="AP239" i="92"/>
  <c r="AP240" i="92"/>
  <c r="AP241" i="92"/>
  <c r="AP242" i="92"/>
  <c r="AP243" i="92"/>
  <c r="AP244" i="92"/>
  <c r="AP245" i="92"/>
  <c r="AP246" i="92"/>
  <c r="AP247" i="92"/>
  <c r="AP248" i="92"/>
  <c r="AP249" i="92"/>
  <c r="AP250" i="92"/>
  <c r="AP251" i="92"/>
  <c r="AP252" i="92"/>
  <c r="AP253" i="92"/>
  <c r="AP254" i="92"/>
  <c r="AP255" i="92"/>
  <c r="AP256" i="92"/>
  <c r="AP257" i="92"/>
  <c r="AP171" i="92"/>
  <c r="AP259" i="92"/>
  <c r="AP260" i="92"/>
  <c r="AP134" i="92"/>
  <c r="AP262" i="92"/>
  <c r="AP263" i="92"/>
  <c r="AP264" i="92"/>
  <c r="AP265" i="92"/>
  <c r="AP266" i="92"/>
  <c r="AP267" i="92"/>
  <c r="AP268" i="92"/>
  <c r="AP269" i="92"/>
  <c r="AP270" i="92"/>
  <c r="AP271" i="92"/>
  <c r="AP272" i="92"/>
  <c r="AP273" i="92"/>
  <c r="AP274" i="92"/>
  <c r="AP275" i="92"/>
  <c r="AP276" i="92"/>
  <c r="AP277" i="92"/>
  <c r="AP278" i="92"/>
  <c r="AP279" i="92"/>
  <c r="AP280" i="92"/>
  <c r="AP281" i="92"/>
  <c r="AP282" i="92"/>
  <c r="AP283" i="92"/>
  <c r="AP284" i="92"/>
  <c r="AP285" i="92"/>
  <c r="AP286" i="92"/>
  <c r="AP287" i="92"/>
  <c r="AP288" i="92"/>
  <c r="AP289" i="92"/>
  <c r="AP290" i="92"/>
  <c r="AP291" i="92"/>
  <c r="AP292" i="92"/>
  <c r="AP293" i="92"/>
  <c r="AP294" i="92"/>
  <c r="AP295" i="92"/>
  <c r="AP296" i="92"/>
  <c r="AP297" i="92"/>
  <c r="AP298" i="92"/>
  <c r="AP299" i="92"/>
  <c r="AP300" i="92"/>
  <c r="AP301" i="92"/>
  <c r="AP302" i="92"/>
  <c r="AP303" i="92"/>
  <c r="AP304" i="92"/>
  <c r="AP305" i="92"/>
  <c r="AP306" i="92"/>
  <c r="AP307" i="92"/>
  <c r="AP308" i="92"/>
  <c r="AP309" i="92"/>
  <c r="AP310" i="92"/>
  <c r="AP311" i="92"/>
  <c r="AP312" i="92"/>
  <c r="AP313" i="92"/>
  <c r="AP314" i="92"/>
  <c r="AP315" i="92"/>
  <c r="AP316" i="92"/>
  <c r="AP317" i="92"/>
  <c r="AP318" i="92"/>
  <c r="AP319" i="92"/>
  <c r="AP320" i="92"/>
  <c r="AP321" i="92"/>
  <c r="AP322" i="92"/>
  <c r="AP323" i="92"/>
  <c r="AP324" i="92"/>
  <c r="AP325" i="92"/>
  <c r="AP414" i="92"/>
  <c r="AP327" i="92"/>
  <c r="AP328" i="92"/>
  <c r="AP329" i="92"/>
  <c r="AP330" i="92"/>
  <c r="AP331" i="92"/>
  <c r="AP332" i="92"/>
  <c r="AP333" i="92"/>
  <c r="AP334" i="92"/>
  <c r="AP335" i="92"/>
  <c r="AP336" i="92"/>
  <c r="AP337" i="92"/>
  <c r="AP338" i="92"/>
  <c r="AP339" i="92"/>
  <c r="AP340" i="92"/>
  <c r="AP341" i="92"/>
  <c r="AP342" i="92"/>
  <c r="AP180" i="92"/>
  <c r="AP344" i="92"/>
  <c r="AP345" i="92"/>
  <c r="AP346" i="92"/>
  <c r="AP347" i="92"/>
  <c r="AP348" i="92"/>
  <c r="AP349" i="92"/>
  <c r="AP350" i="92"/>
  <c r="AP351" i="92"/>
  <c r="AP352" i="92"/>
  <c r="AP353" i="92"/>
  <c r="AP354" i="92"/>
  <c r="AP355" i="92"/>
  <c r="AP356" i="92"/>
  <c r="AP357" i="92"/>
  <c r="AP358" i="92"/>
  <c r="AP359" i="92"/>
  <c r="AP360" i="92"/>
  <c r="AP361" i="92"/>
  <c r="AP362" i="92"/>
  <c r="AP363" i="92"/>
  <c r="AP364" i="92"/>
  <c r="AP365" i="92"/>
  <c r="AP366" i="92"/>
  <c r="AP367" i="92"/>
  <c r="AP368" i="92"/>
  <c r="AP369" i="92"/>
  <c r="AP370" i="92"/>
  <c r="AP371" i="92"/>
  <c r="AP372" i="92"/>
  <c r="AP373" i="92"/>
  <c r="AP374" i="92"/>
  <c r="AP375" i="92"/>
  <c r="AP376" i="92"/>
  <c r="AP377" i="92"/>
  <c r="AP378" i="92"/>
  <c r="AP379" i="92"/>
  <c r="AP380" i="92"/>
  <c r="AP381" i="92"/>
  <c r="AP382" i="92"/>
  <c r="AP383" i="92"/>
  <c r="AP384" i="92"/>
  <c r="AP385" i="92"/>
  <c r="AP386" i="92"/>
  <c r="AP387" i="92"/>
  <c r="AP388" i="92"/>
  <c r="AP389" i="92"/>
  <c r="AP390" i="92"/>
  <c r="AP391" i="92"/>
  <c r="AP392" i="92"/>
  <c r="AP393" i="92"/>
  <c r="AP394" i="92"/>
  <c r="AP395" i="92"/>
  <c r="AP396" i="92"/>
  <c r="AP397" i="92"/>
  <c r="AP258" i="92"/>
  <c r="AP228" i="92"/>
  <c r="AP400" i="92"/>
  <c r="AP401" i="92"/>
  <c r="AP402" i="92"/>
  <c r="AP403" i="92"/>
  <c r="AP404" i="92"/>
  <c r="AP405" i="92"/>
  <c r="AP406" i="92"/>
  <c r="AP407" i="92"/>
  <c r="AP408" i="92"/>
  <c r="AP409" i="92"/>
  <c r="AP410" i="92"/>
  <c r="AP411" i="92"/>
  <c r="AP412" i="92"/>
  <c r="AP413" i="92"/>
  <c r="AP261" i="92"/>
  <c r="AP415" i="92"/>
  <c r="AP416" i="92"/>
  <c r="AP417" i="92"/>
  <c r="AP418" i="92"/>
  <c r="AP419" i="92"/>
  <c r="AP420" i="92"/>
  <c r="AP421" i="92"/>
  <c r="AP422" i="92"/>
  <c r="AP423" i="92"/>
  <c r="AP424" i="92"/>
  <c r="AP425" i="92"/>
  <c r="AP426" i="92"/>
  <c r="AP427" i="92"/>
  <c r="AP428" i="92"/>
  <c r="AP429" i="92"/>
  <c r="AP430" i="92"/>
  <c r="AP431" i="92"/>
  <c r="AP432" i="92"/>
  <c r="AP433" i="92"/>
  <c r="AP434" i="92"/>
  <c r="AP209" i="92"/>
  <c r="AP436" i="92"/>
  <c r="AP437" i="92"/>
  <c r="AP438" i="92"/>
  <c r="AP439" i="92"/>
  <c r="AP440" i="92"/>
  <c r="AP441" i="92"/>
  <c r="AP442" i="92"/>
  <c r="AP443" i="92"/>
  <c r="AP444" i="92"/>
  <c r="AP445" i="92"/>
  <c r="AP446" i="92"/>
  <c r="AP447" i="92"/>
  <c r="AP448" i="92"/>
  <c r="AP449" i="92"/>
  <c r="AP450" i="92"/>
  <c r="AP451" i="92"/>
  <c r="AP452" i="92"/>
  <c r="AP453" i="92"/>
  <c r="AP454" i="92"/>
  <c r="AP455" i="92"/>
  <c r="AP456" i="92"/>
  <c r="AP457" i="92"/>
  <c r="AP458" i="92"/>
  <c r="AP459" i="92"/>
  <c r="AP460" i="92"/>
  <c r="AP461" i="92"/>
  <c r="AP462" i="92"/>
  <c r="AP463" i="92"/>
  <c r="AP464" i="92"/>
  <c r="AP465" i="92"/>
  <c r="AP466" i="92"/>
  <c r="AP467" i="92"/>
  <c r="AP468" i="92"/>
  <c r="AP469" i="92"/>
  <c r="AP470" i="92"/>
  <c r="AP471" i="92"/>
  <c r="AP472" i="92"/>
  <c r="AP473" i="92"/>
  <c r="AP474" i="92"/>
  <c r="AP475" i="92"/>
  <c r="AP476" i="92"/>
  <c r="AP477" i="92"/>
  <c r="AP478" i="92"/>
  <c r="AP479" i="92"/>
  <c r="AP480" i="92"/>
  <c r="AP481" i="92"/>
  <c r="AP482" i="92"/>
  <c r="AP483" i="92"/>
  <c r="AP484" i="92"/>
  <c r="AP485" i="92"/>
  <c r="AP486" i="92"/>
  <c r="AP487" i="92"/>
  <c r="AP488" i="92"/>
  <c r="AP489" i="92"/>
  <c r="AP490" i="92"/>
  <c r="AP491" i="92"/>
  <c r="AP492" i="92"/>
  <c r="AP493" i="92"/>
  <c r="AP494" i="92"/>
  <c r="AP143" i="92"/>
  <c r="AP496" i="92"/>
  <c r="AP497" i="92"/>
  <c r="AP498" i="92"/>
  <c r="AP499" i="92"/>
  <c r="AP500" i="92"/>
  <c r="AP501" i="92"/>
  <c r="AB2" i="92"/>
  <c r="AB435" i="92"/>
  <c r="R435" i="92" s="1"/>
  <c r="AB4" i="92"/>
  <c r="AB5" i="92"/>
  <c r="AB6" i="92"/>
  <c r="AB495" i="92"/>
  <c r="AB8" i="92"/>
  <c r="AB9" i="92"/>
  <c r="AB10" i="92"/>
  <c r="AB11" i="92"/>
  <c r="AB12" i="92"/>
  <c r="AB13" i="92"/>
  <c r="AB14" i="92"/>
  <c r="AB15" i="92"/>
  <c r="AB16" i="92"/>
  <c r="AB17" i="92"/>
  <c r="AB18" i="92"/>
  <c r="AB19" i="92"/>
  <c r="AB20" i="92"/>
  <c r="AB21" i="92"/>
  <c r="AB22" i="92"/>
  <c r="AB23" i="92"/>
  <c r="AB24" i="92"/>
  <c r="AB25" i="92"/>
  <c r="AB26" i="92"/>
  <c r="AB27" i="92"/>
  <c r="AB28" i="92"/>
  <c r="AB29" i="92"/>
  <c r="AB30" i="92"/>
  <c r="AB31" i="92"/>
  <c r="AB32" i="92"/>
  <c r="AB33" i="92"/>
  <c r="AB34" i="92"/>
  <c r="AB35" i="92"/>
  <c r="AB36" i="92"/>
  <c r="AB37" i="92"/>
  <c r="AB38" i="92"/>
  <c r="AB39" i="92"/>
  <c r="AB40" i="92"/>
  <c r="AB41" i="92"/>
  <c r="AB42" i="92"/>
  <c r="AB43" i="92"/>
  <c r="AB44" i="92"/>
  <c r="AB45" i="92"/>
  <c r="AB46" i="92"/>
  <c r="AB47" i="92"/>
  <c r="AB48" i="92"/>
  <c r="AB3" i="92"/>
  <c r="AB50" i="92"/>
  <c r="AB51" i="92"/>
  <c r="AB52" i="92"/>
  <c r="AB53" i="92"/>
  <c r="AB54" i="92"/>
  <c r="AB55" i="92"/>
  <c r="AB56" i="92"/>
  <c r="AB57" i="92"/>
  <c r="AB58" i="92"/>
  <c r="AB59" i="92"/>
  <c r="AB60" i="92"/>
  <c r="AB61" i="92"/>
  <c r="AB62" i="92"/>
  <c r="AB63" i="92"/>
  <c r="AB64" i="92"/>
  <c r="AB65" i="92"/>
  <c r="AB66" i="92"/>
  <c r="AB67" i="92"/>
  <c r="AB68" i="92"/>
  <c r="AB69" i="92"/>
  <c r="AB70" i="92"/>
  <c r="AB71" i="92"/>
  <c r="AB72" i="92"/>
  <c r="AB73" i="92"/>
  <c r="AB398" i="92"/>
  <c r="AB75" i="92"/>
  <c r="AB76" i="92"/>
  <c r="AB77" i="92"/>
  <c r="AB78" i="92"/>
  <c r="AB79" i="92"/>
  <c r="AB80" i="92"/>
  <c r="AB81" i="92"/>
  <c r="AB82" i="92"/>
  <c r="AB83" i="92"/>
  <c r="AB84" i="92"/>
  <c r="AB85" i="92"/>
  <c r="AB86" i="92"/>
  <c r="AB87" i="92"/>
  <c r="AB88" i="92"/>
  <c r="AB89" i="92"/>
  <c r="AB90" i="92"/>
  <c r="AB91" i="92"/>
  <c r="AB92" i="92"/>
  <c r="AB93" i="92"/>
  <c r="AB94" i="92"/>
  <c r="AB95" i="92"/>
  <c r="AB96" i="92"/>
  <c r="AB97" i="92"/>
  <c r="AB98" i="92"/>
  <c r="AB7" i="92"/>
  <c r="AB100" i="92"/>
  <c r="AB101" i="92"/>
  <c r="AB102" i="92"/>
  <c r="AB103" i="92"/>
  <c r="AB104" i="92"/>
  <c r="AB105" i="92"/>
  <c r="AB106" i="92"/>
  <c r="AB107" i="92"/>
  <c r="AB108" i="92"/>
  <c r="AB109" i="92"/>
  <c r="AB110" i="92"/>
  <c r="AB111" i="92"/>
  <c r="AB112" i="92"/>
  <c r="AB113" i="92"/>
  <c r="AB114" i="92"/>
  <c r="AB115" i="92"/>
  <c r="AB116" i="92"/>
  <c r="AB117" i="92"/>
  <c r="AB118" i="92"/>
  <c r="AB119" i="92"/>
  <c r="AB120" i="92"/>
  <c r="AB121" i="92"/>
  <c r="AB122" i="92"/>
  <c r="AB123" i="92"/>
  <c r="AB124" i="92"/>
  <c r="AB125" i="92"/>
  <c r="AB126" i="92"/>
  <c r="AB127" i="92"/>
  <c r="AB128" i="92"/>
  <c r="AB129" i="92"/>
  <c r="AB130" i="92"/>
  <c r="AB326" i="92"/>
  <c r="AB132" i="92"/>
  <c r="AB133" i="92"/>
  <c r="AB74" i="92"/>
  <c r="AB135" i="92"/>
  <c r="AB136" i="92"/>
  <c r="AB137" i="92"/>
  <c r="AB138" i="92"/>
  <c r="AB139" i="92"/>
  <c r="AB140" i="92"/>
  <c r="AB141" i="92"/>
  <c r="AB142" i="92"/>
  <c r="AB399" i="92"/>
  <c r="AB144" i="92"/>
  <c r="AB145" i="92"/>
  <c r="AB146" i="92"/>
  <c r="AB147" i="92"/>
  <c r="AB148" i="92"/>
  <c r="AB149" i="92"/>
  <c r="AB150" i="92"/>
  <c r="AB151" i="92"/>
  <c r="AB152" i="92"/>
  <c r="AB153" i="92"/>
  <c r="AB154" i="92"/>
  <c r="AB155" i="92"/>
  <c r="AB156" i="92"/>
  <c r="AB157" i="92"/>
  <c r="AB158" i="92"/>
  <c r="AB159" i="92"/>
  <c r="AB160" i="92"/>
  <c r="AB161" i="92"/>
  <c r="AB162" i="92"/>
  <c r="AB163" i="92"/>
  <c r="AB164" i="92"/>
  <c r="AB165" i="92"/>
  <c r="AB166" i="92"/>
  <c r="AB167" i="92"/>
  <c r="AB168" i="92"/>
  <c r="AB169" i="92"/>
  <c r="AB170" i="92"/>
  <c r="AB131" i="92"/>
  <c r="AB172" i="92"/>
  <c r="AB173" i="92"/>
  <c r="AB174" i="92"/>
  <c r="AB175" i="92"/>
  <c r="AB176" i="92"/>
  <c r="AB177" i="92"/>
  <c r="AB178" i="92"/>
  <c r="AB179" i="92"/>
  <c r="AB343" i="92"/>
  <c r="AB181" i="92"/>
  <c r="AB182" i="92"/>
  <c r="AB183" i="92"/>
  <c r="AB184" i="92"/>
  <c r="AB185" i="92"/>
  <c r="AB186" i="92"/>
  <c r="AB187" i="92"/>
  <c r="AB188" i="92"/>
  <c r="AB189" i="92"/>
  <c r="AB190" i="92"/>
  <c r="AB191" i="92"/>
  <c r="AB192" i="92"/>
  <c r="AB193" i="92"/>
  <c r="AB194" i="92"/>
  <c r="AB195" i="92"/>
  <c r="AB196" i="92"/>
  <c r="AB197" i="92"/>
  <c r="AB198" i="92"/>
  <c r="AB199" i="92"/>
  <c r="AB200" i="92"/>
  <c r="AB201" i="92"/>
  <c r="AB202" i="92"/>
  <c r="AB203" i="92"/>
  <c r="AB204" i="92"/>
  <c r="AB205" i="92"/>
  <c r="AB206" i="92"/>
  <c r="AB207" i="92"/>
  <c r="AB208" i="92"/>
  <c r="AB49" i="92"/>
  <c r="AB210" i="92"/>
  <c r="AB211" i="92"/>
  <c r="AB212" i="92"/>
  <c r="AB213" i="92"/>
  <c r="AB214" i="92"/>
  <c r="AB215" i="92"/>
  <c r="AB216" i="92"/>
  <c r="AB217" i="92"/>
  <c r="AB218" i="92"/>
  <c r="AB219" i="92"/>
  <c r="AB220" i="92"/>
  <c r="AB221" i="92"/>
  <c r="AB222" i="92"/>
  <c r="AB223" i="92"/>
  <c r="AB224" i="92"/>
  <c r="AB225" i="92"/>
  <c r="AB226" i="92"/>
  <c r="AB227" i="92"/>
  <c r="AB99" i="92"/>
  <c r="AB229" i="92"/>
  <c r="AB230" i="92"/>
  <c r="AB231" i="92"/>
  <c r="AB232" i="92"/>
  <c r="AB233" i="92"/>
  <c r="AB234" i="92"/>
  <c r="AB235" i="92"/>
  <c r="AB236" i="92"/>
  <c r="AB237" i="92"/>
  <c r="AB238" i="92"/>
  <c r="AB239" i="92"/>
  <c r="AB240" i="92"/>
  <c r="AB241" i="92"/>
  <c r="AB242" i="92"/>
  <c r="AB243" i="92"/>
  <c r="AB244" i="92"/>
  <c r="AB245" i="92"/>
  <c r="AB246" i="92"/>
  <c r="AB247" i="92"/>
  <c r="AB248" i="92"/>
  <c r="AB249" i="92"/>
  <c r="AB250" i="92"/>
  <c r="AB251" i="92"/>
  <c r="AB252" i="92"/>
  <c r="AB253" i="92"/>
  <c r="AB254" i="92"/>
  <c r="AB255" i="92"/>
  <c r="AB256" i="92"/>
  <c r="AB257" i="92"/>
  <c r="AB171" i="92"/>
  <c r="AB259" i="92"/>
  <c r="AB260" i="92"/>
  <c r="AB134" i="92"/>
  <c r="AB262" i="92"/>
  <c r="AB263" i="92"/>
  <c r="AB264" i="92"/>
  <c r="AB265" i="92"/>
  <c r="AB266" i="92"/>
  <c r="AB267" i="92"/>
  <c r="AB268" i="92"/>
  <c r="AB269" i="92"/>
  <c r="AB270" i="92"/>
  <c r="AB271" i="92"/>
  <c r="AB272" i="92"/>
  <c r="AB273" i="92"/>
  <c r="AB274" i="92"/>
  <c r="AB275" i="92"/>
  <c r="AB276" i="92"/>
  <c r="AB277" i="92"/>
  <c r="AB278" i="92"/>
  <c r="AB279" i="92"/>
  <c r="AB280" i="92"/>
  <c r="AB281" i="92"/>
  <c r="AB282" i="92"/>
  <c r="AB283" i="92"/>
  <c r="AB284" i="92"/>
  <c r="AB285" i="92"/>
  <c r="AB286" i="92"/>
  <c r="AB287" i="92"/>
  <c r="AB288" i="92"/>
  <c r="AB289" i="92"/>
  <c r="AB290" i="92"/>
  <c r="AB291" i="92"/>
  <c r="AB292" i="92"/>
  <c r="AB293" i="92"/>
  <c r="AB294" i="92"/>
  <c r="AB295" i="92"/>
  <c r="AB296" i="92"/>
  <c r="AB297" i="92"/>
  <c r="AB298" i="92"/>
  <c r="AB299" i="92"/>
  <c r="AB300" i="92"/>
  <c r="AB301" i="92"/>
  <c r="AB302" i="92"/>
  <c r="AB303" i="92"/>
  <c r="AB304" i="92"/>
  <c r="AB305" i="92"/>
  <c r="AB306" i="92"/>
  <c r="AB307" i="92"/>
  <c r="AB308" i="92"/>
  <c r="AB309" i="92"/>
  <c r="AB310" i="92"/>
  <c r="AB311" i="92"/>
  <c r="AB312" i="92"/>
  <c r="AB313" i="92"/>
  <c r="AB314" i="92"/>
  <c r="AB315" i="92"/>
  <c r="AB316" i="92"/>
  <c r="AB317" i="92"/>
  <c r="AB318" i="92"/>
  <c r="AB319" i="92"/>
  <c r="AB320" i="92"/>
  <c r="AB321" i="92"/>
  <c r="AB322" i="92"/>
  <c r="AB323" i="92"/>
  <c r="AB324" i="92"/>
  <c r="AB325" i="92"/>
  <c r="AB414" i="92"/>
  <c r="AB327" i="92"/>
  <c r="AB328" i="92"/>
  <c r="AB329" i="92"/>
  <c r="AB330" i="92"/>
  <c r="AB331" i="92"/>
  <c r="AB332" i="92"/>
  <c r="AB333" i="92"/>
  <c r="AB334" i="92"/>
  <c r="AB335" i="92"/>
  <c r="AB336" i="92"/>
  <c r="AB337" i="92"/>
  <c r="AB338" i="92"/>
  <c r="AB339" i="92"/>
  <c r="AB340" i="92"/>
  <c r="AB341" i="92"/>
  <c r="AB342" i="92"/>
  <c r="AB180" i="92"/>
  <c r="AB344" i="92"/>
  <c r="AB345" i="92"/>
  <c r="AB346" i="92"/>
  <c r="AB347" i="92"/>
  <c r="AB348" i="92"/>
  <c r="AB349" i="92"/>
  <c r="AB350" i="92"/>
  <c r="AB351" i="92"/>
  <c r="AB352" i="92"/>
  <c r="AB353" i="92"/>
  <c r="AB354" i="92"/>
  <c r="AB355" i="92"/>
  <c r="AB356" i="92"/>
  <c r="AB357" i="92"/>
  <c r="AB358" i="92"/>
  <c r="AB359" i="92"/>
  <c r="AB360" i="92"/>
  <c r="AB361" i="92"/>
  <c r="AB362" i="92"/>
  <c r="AB363" i="92"/>
  <c r="AB364" i="92"/>
  <c r="AB365" i="92"/>
  <c r="AB366" i="92"/>
  <c r="AB367" i="92"/>
  <c r="AB368" i="92"/>
  <c r="AB369" i="92"/>
  <c r="AB370" i="92"/>
  <c r="AB371" i="92"/>
  <c r="AB372" i="92"/>
  <c r="AB373" i="92"/>
  <c r="AB374" i="92"/>
  <c r="AB375" i="92"/>
  <c r="AB376" i="92"/>
  <c r="AB377" i="92"/>
  <c r="AB378" i="92"/>
  <c r="AB379" i="92"/>
  <c r="AB380" i="92"/>
  <c r="AB381" i="92"/>
  <c r="AB382" i="92"/>
  <c r="AB383" i="92"/>
  <c r="AB384" i="92"/>
  <c r="AB385" i="92"/>
  <c r="AB386" i="92"/>
  <c r="AB387" i="92"/>
  <c r="AB388" i="92"/>
  <c r="AB389" i="92"/>
  <c r="AB390" i="92"/>
  <c r="AB391" i="92"/>
  <c r="AB392" i="92"/>
  <c r="AB393" i="92"/>
  <c r="AB394" i="92"/>
  <c r="AB395" i="92"/>
  <c r="AB396" i="92"/>
  <c r="AB397" i="92"/>
  <c r="AB258" i="92"/>
  <c r="AB228" i="92"/>
  <c r="AB400" i="92"/>
  <c r="AB401" i="92"/>
  <c r="AB402" i="92"/>
  <c r="AB403" i="92"/>
  <c r="AB404" i="92"/>
  <c r="AB405" i="92"/>
  <c r="AB406" i="92"/>
  <c r="AB407" i="92"/>
  <c r="AB408" i="92"/>
  <c r="AB409" i="92"/>
  <c r="AB410" i="92"/>
  <c r="AB411" i="92"/>
  <c r="AB412" i="92"/>
  <c r="AB413" i="92"/>
  <c r="AB261" i="92"/>
  <c r="AB415" i="92"/>
  <c r="AB416" i="92"/>
  <c r="AB417" i="92"/>
  <c r="AB418" i="92"/>
  <c r="AB419" i="92"/>
  <c r="AB420" i="92"/>
  <c r="AB421" i="92"/>
  <c r="AB422" i="92"/>
  <c r="AB423" i="92"/>
  <c r="AB424" i="92"/>
  <c r="AB425" i="92"/>
  <c r="AB426" i="92"/>
  <c r="AB427" i="92"/>
  <c r="AB428" i="92"/>
  <c r="AB429" i="92"/>
  <c r="AB430" i="92"/>
  <c r="AB431" i="92"/>
  <c r="AB432" i="92"/>
  <c r="AB433" i="92"/>
  <c r="AB434" i="92"/>
  <c r="AB209" i="92"/>
  <c r="AB436" i="92"/>
  <c r="AB437" i="92"/>
  <c r="AB438" i="92"/>
  <c r="AB439" i="92"/>
  <c r="AB440" i="92"/>
  <c r="AB441" i="92"/>
  <c r="AB442" i="92"/>
  <c r="AB443" i="92"/>
  <c r="AB444" i="92"/>
  <c r="AB445" i="92"/>
  <c r="AB446" i="92"/>
  <c r="AB447" i="92"/>
  <c r="AB448" i="92"/>
  <c r="AB449" i="92"/>
  <c r="AB450" i="92"/>
  <c r="AB451" i="92"/>
  <c r="AB452" i="92"/>
  <c r="AB453" i="92"/>
  <c r="AB454" i="92"/>
  <c r="AB455" i="92"/>
  <c r="AB456" i="92"/>
  <c r="AB457" i="92"/>
  <c r="AB458" i="92"/>
  <c r="AB459" i="92"/>
  <c r="AB460" i="92"/>
  <c r="AB461" i="92"/>
  <c r="AB462" i="92"/>
  <c r="AB463" i="92"/>
  <c r="AB464" i="92"/>
  <c r="AB465" i="92"/>
  <c r="AB466" i="92"/>
  <c r="AB467" i="92"/>
  <c r="AB468" i="92"/>
  <c r="AB469" i="92"/>
  <c r="AB470" i="92"/>
  <c r="AB471" i="92"/>
  <c r="AB472" i="92"/>
  <c r="AB473" i="92"/>
  <c r="AB474" i="92"/>
  <c r="AB475" i="92"/>
  <c r="AB476" i="92"/>
  <c r="AB477" i="92"/>
  <c r="AB478" i="92"/>
  <c r="AB479" i="92"/>
  <c r="AB480" i="92"/>
  <c r="AB481" i="92"/>
  <c r="AB482" i="92"/>
  <c r="AB483" i="92"/>
  <c r="AB484" i="92"/>
  <c r="AB485" i="92"/>
  <c r="AB486" i="92"/>
  <c r="AB487" i="92"/>
  <c r="AB488" i="92"/>
  <c r="AB489" i="92"/>
  <c r="AB490" i="92"/>
  <c r="AB491" i="92"/>
  <c r="AB492" i="92"/>
  <c r="AB493" i="92"/>
  <c r="AB494" i="92"/>
  <c r="AB143" i="92"/>
  <c r="AB496" i="92"/>
  <c r="AB497" i="92"/>
  <c r="AB498" i="92"/>
  <c r="AB499" i="92"/>
  <c r="AB500" i="92"/>
  <c r="AB501" i="92"/>
  <c r="AF2" i="92"/>
  <c r="AF435" i="92"/>
  <c r="AF4" i="92"/>
  <c r="AF5" i="92"/>
  <c r="AF6" i="92"/>
  <c r="AF495" i="92"/>
  <c r="AF8" i="92"/>
  <c r="AF9" i="92"/>
  <c r="AF10" i="92"/>
  <c r="AF11" i="92"/>
  <c r="AF12" i="92"/>
  <c r="AF13" i="92"/>
  <c r="AF14" i="92"/>
  <c r="AF15" i="92"/>
  <c r="AF16" i="92"/>
  <c r="AF17" i="92"/>
  <c r="AF18" i="92"/>
  <c r="AF19" i="92"/>
  <c r="AF20" i="92"/>
  <c r="AF21" i="92"/>
  <c r="AF22" i="92"/>
  <c r="AF23" i="92"/>
  <c r="AF24" i="92"/>
  <c r="AF25" i="92"/>
  <c r="AF26" i="92"/>
  <c r="AF27" i="92"/>
  <c r="AF28" i="92"/>
  <c r="AF29" i="92"/>
  <c r="AF30" i="92"/>
  <c r="AF31" i="92"/>
  <c r="AF32" i="92"/>
  <c r="AF33" i="92"/>
  <c r="AF34" i="92"/>
  <c r="AF35" i="92"/>
  <c r="AF36" i="92"/>
  <c r="AF37" i="92"/>
  <c r="AF38" i="92"/>
  <c r="AF39" i="92"/>
  <c r="AF40" i="92"/>
  <c r="AF41" i="92"/>
  <c r="AF42" i="92"/>
  <c r="AF43" i="92"/>
  <c r="AF44" i="92"/>
  <c r="AF45" i="92"/>
  <c r="AF46" i="92"/>
  <c r="AF47" i="92"/>
  <c r="AF48" i="92"/>
  <c r="AF3" i="92"/>
  <c r="AF50" i="92"/>
  <c r="AF51" i="92"/>
  <c r="AF52" i="92"/>
  <c r="AF53" i="92"/>
  <c r="AF54" i="92"/>
  <c r="AF55" i="92"/>
  <c r="AF56" i="92"/>
  <c r="AF57" i="92"/>
  <c r="AF58" i="92"/>
  <c r="AF59" i="92"/>
  <c r="AF60" i="92"/>
  <c r="AF61" i="92"/>
  <c r="AF62" i="92"/>
  <c r="AF63" i="92"/>
  <c r="AF64" i="92"/>
  <c r="AF65" i="92"/>
  <c r="AF66" i="92"/>
  <c r="AF67" i="92"/>
  <c r="AF68" i="92"/>
  <c r="AF69" i="92"/>
  <c r="AF70" i="92"/>
  <c r="AF71" i="92"/>
  <c r="AF72" i="92"/>
  <c r="AF73" i="92"/>
  <c r="AF398" i="92"/>
  <c r="AF75" i="92"/>
  <c r="AF76" i="92"/>
  <c r="AF77" i="92"/>
  <c r="AF78" i="92"/>
  <c r="AF79" i="92"/>
  <c r="AF80" i="92"/>
  <c r="AF81" i="92"/>
  <c r="AF82" i="92"/>
  <c r="AF83" i="92"/>
  <c r="AF84" i="92"/>
  <c r="AF85" i="92"/>
  <c r="AF86" i="92"/>
  <c r="AF87" i="92"/>
  <c r="AF88" i="92"/>
  <c r="AF89" i="92"/>
  <c r="AF90" i="92"/>
  <c r="AF91" i="92"/>
  <c r="AF92" i="92"/>
  <c r="AF93" i="92"/>
  <c r="AF94" i="92"/>
  <c r="AF95" i="92"/>
  <c r="AF96" i="92"/>
  <c r="AF97" i="92"/>
  <c r="AF98" i="92"/>
  <c r="AF7" i="92"/>
  <c r="AF100" i="92"/>
  <c r="AF101" i="92"/>
  <c r="AF102" i="92"/>
  <c r="AF103" i="92"/>
  <c r="AF104" i="92"/>
  <c r="AF105" i="92"/>
  <c r="AF106" i="92"/>
  <c r="AF107" i="92"/>
  <c r="AF108" i="92"/>
  <c r="AF109" i="92"/>
  <c r="AF110" i="92"/>
  <c r="AF111" i="92"/>
  <c r="AF112" i="92"/>
  <c r="AF113" i="92"/>
  <c r="AF114" i="92"/>
  <c r="AF115" i="92"/>
  <c r="AF116" i="92"/>
  <c r="AF117" i="92"/>
  <c r="AF118" i="92"/>
  <c r="AF119" i="92"/>
  <c r="AF120" i="92"/>
  <c r="AF121" i="92"/>
  <c r="AF122" i="92"/>
  <c r="AF123" i="92"/>
  <c r="AF124" i="92"/>
  <c r="AF125" i="92"/>
  <c r="AF126" i="92"/>
  <c r="AF127" i="92"/>
  <c r="AF128" i="92"/>
  <c r="AF129" i="92"/>
  <c r="AF130" i="92"/>
  <c r="AF326" i="92"/>
  <c r="AF132" i="92"/>
  <c r="AF133" i="92"/>
  <c r="AF74" i="92"/>
  <c r="AF135" i="92"/>
  <c r="AF136" i="92"/>
  <c r="AF137" i="92"/>
  <c r="AF138" i="92"/>
  <c r="AF139" i="92"/>
  <c r="AF140" i="92"/>
  <c r="AF141" i="92"/>
  <c r="AF142" i="92"/>
  <c r="AF399" i="92"/>
  <c r="AF144" i="92"/>
  <c r="AF145" i="92"/>
  <c r="AF146" i="92"/>
  <c r="AF147" i="92"/>
  <c r="AF148" i="92"/>
  <c r="AF149" i="92"/>
  <c r="AF150" i="92"/>
  <c r="AF151" i="92"/>
  <c r="AF152" i="92"/>
  <c r="AF153" i="92"/>
  <c r="AF154" i="92"/>
  <c r="AF155" i="92"/>
  <c r="AF156" i="92"/>
  <c r="AF157" i="92"/>
  <c r="AF158" i="92"/>
  <c r="AF159" i="92"/>
  <c r="AF160" i="92"/>
  <c r="AF161" i="92"/>
  <c r="AF162" i="92"/>
  <c r="AF163" i="92"/>
  <c r="AF164" i="92"/>
  <c r="AF165" i="92"/>
  <c r="AF166" i="92"/>
  <c r="AF167" i="92"/>
  <c r="AF168" i="92"/>
  <c r="AF169" i="92"/>
  <c r="AF170" i="92"/>
  <c r="AF131" i="92"/>
  <c r="AF172" i="92"/>
  <c r="AF173" i="92"/>
  <c r="AF174" i="92"/>
  <c r="AF175" i="92"/>
  <c r="AF176" i="92"/>
  <c r="AF177" i="92"/>
  <c r="AF178" i="92"/>
  <c r="AF179" i="92"/>
  <c r="AF343" i="92"/>
  <c r="AF181" i="92"/>
  <c r="AF182" i="92"/>
  <c r="AF183" i="92"/>
  <c r="AF184" i="92"/>
  <c r="AF185" i="92"/>
  <c r="AF186" i="92"/>
  <c r="AF187" i="92"/>
  <c r="AF188" i="92"/>
  <c r="AF189" i="92"/>
  <c r="AF190" i="92"/>
  <c r="AF191" i="92"/>
  <c r="AF192" i="92"/>
  <c r="AF193" i="92"/>
  <c r="AF194" i="92"/>
  <c r="AF195" i="92"/>
  <c r="AF196" i="92"/>
  <c r="AF197" i="92"/>
  <c r="AF198" i="92"/>
  <c r="AF199" i="92"/>
  <c r="AF200" i="92"/>
  <c r="AF201" i="92"/>
  <c r="AF202" i="92"/>
  <c r="AF203" i="92"/>
  <c r="AF204" i="92"/>
  <c r="AF205" i="92"/>
  <c r="AF206" i="92"/>
  <c r="AF207" i="92"/>
  <c r="AF208" i="92"/>
  <c r="AF49" i="92"/>
  <c r="AF210" i="92"/>
  <c r="AF211" i="92"/>
  <c r="AF212" i="92"/>
  <c r="AF213" i="92"/>
  <c r="AF214" i="92"/>
  <c r="AF215" i="92"/>
  <c r="AF216" i="92"/>
  <c r="AF217" i="92"/>
  <c r="AF218" i="92"/>
  <c r="AF219" i="92"/>
  <c r="AF220" i="92"/>
  <c r="AF221" i="92"/>
  <c r="AF222" i="92"/>
  <c r="AF223" i="92"/>
  <c r="AF224" i="92"/>
  <c r="AF225" i="92"/>
  <c r="AF226" i="92"/>
  <c r="AF227" i="92"/>
  <c r="AF99" i="92"/>
  <c r="AF229" i="92"/>
  <c r="AF230" i="92"/>
  <c r="AF231" i="92"/>
  <c r="AF232" i="92"/>
  <c r="AF233" i="92"/>
  <c r="AF234" i="92"/>
  <c r="AF235" i="92"/>
  <c r="AF236" i="92"/>
  <c r="AF237" i="92"/>
  <c r="AF238" i="92"/>
  <c r="AF239" i="92"/>
  <c r="AF240" i="92"/>
  <c r="AF241" i="92"/>
  <c r="AF242" i="92"/>
  <c r="AF243" i="92"/>
  <c r="AF244" i="92"/>
  <c r="AF245" i="92"/>
  <c r="AF246" i="92"/>
  <c r="AF247" i="92"/>
  <c r="AF248" i="92"/>
  <c r="AF249" i="92"/>
  <c r="AF250" i="92"/>
  <c r="AF251" i="92"/>
  <c r="AF252" i="92"/>
  <c r="AF253" i="92"/>
  <c r="AF254" i="92"/>
  <c r="AF255" i="92"/>
  <c r="AF256" i="92"/>
  <c r="AF257" i="92"/>
  <c r="AF171" i="92"/>
  <c r="AF259" i="92"/>
  <c r="AF260" i="92"/>
  <c r="AF134" i="92"/>
  <c r="AF262" i="92"/>
  <c r="AF263" i="92"/>
  <c r="AF264" i="92"/>
  <c r="AF265" i="92"/>
  <c r="AF266" i="92"/>
  <c r="AF267" i="92"/>
  <c r="AF268" i="92"/>
  <c r="AF269" i="92"/>
  <c r="AF270" i="92"/>
  <c r="AF271" i="92"/>
  <c r="AF272" i="92"/>
  <c r="AF273" i="92"/>
  <c r="AF274" i="92"/>
  <c r="AF275" i="92"/>
  <c r="AF276" i="92"/>
  <c r="AF277" i="92"/>
  <c r="AF278" i="92"/>
  <c r="AF279" i="92"/>
  <c r="AF280" i="92"/>
  <c r="AF281" i="92"/>
  <c r="AF282" i="92"/>
  <c r="AF283" i="92"/>
  <c r="AF284" i="92"/>
  <c r="AF285" i="92"/>
  <c r="AF286" i="92"/>
  <c r="AF287" i="92"/>
  <c r="AF288" i="92"/>
  <c r="AF289" i="92"/>
  <c r="AF290" i="92"/>
  <c r="AF291" i="92"/>
  <c r="AF292" i="92"/>
  <c r="AF293" i="92"/>
  <c r="AF294" i="92"/>
  <c r="AF295" i="92"/>
  <c r="AF296" i="92"/>
  <c r="AF297" i="92"/>
  <c r="AF298" i="92"/>
  <c r="AF299" i="92"/>
  <c r="AF300" i="92"/>
  <c r="AF301" i="92"/>
  <c r="AF302" i="92"/>
  <c r="AF303" i="92"/>
  <c r="AF304" i="92"/>
  <c r="AF305" i="92"/>
  <c r="AF306" i="92"/>
  <c r="AF307" i="92"/>
  <c r="AF308" i="92"/>
  <c r="AF309" i="92"/>
  <c r="AF310" i="92"/>
  <c r="AF311" i="92"/>
  <c r="AF312" i="92"/>
  <c r="AF313" i="92"/>
  <c r="AF314" i="92"/>
  <c r="AF315" i="92"/>
  <c r="AF316" i="92"/>
  <c r="AF317" i="92"/>
  <c r="AF318" i="92"/>
  <c r="AF319" i="92"/>
  <c r="AF320" i="92"/>
  <c r="AF321" i="92"/>
  <c r="AF322" i="92"/>
  <c r="AF323" i="92"/>
  <c r="AF324" i="92"/>
  <c r="AF325" i="92"/>
  <c r="AF414" i="92"/>
  <c r="AF327" i="92"/>
  <c r="AF328" i="92"/>
  <c r="AF329" i="92"/>
  <c r="AF330" i="92"/>
  <c r="AF331" i="92"/>
  <c r="AF332" i="92"/>
  <c r="AF333" i="92"/>
  <c r="AF334" i="92"/>
  <c r="AF335" i="92"/>
  <c r="AF336" i="92"/>
  <c r="AF337" i="92"/>
  <c r="AF338" i="92"/>
  <c r="AF339" i="92"/>
  <c r="AF340" i="92"/>
  <c r="AF341" i="92"/>
  <c r="AF342" i="92"/>
  <c r="AF180" i="92"/>
  <c r="AF344" i="92"/>
  <c r="AF345" i="92"/>
  <c r="AF346" i="92"/>
  <c r="AF347" i="92"/>
  <c r="AF348" i="92"/>
  <c r="AF349" i="92"/>
  <c r="AF350" i="92"/>
  <c r="AF351" i="92"/>
  <c r="AF352" i="92"/>
  <c r="AF353" i="92"/>
  <c r="AF354" i="92"/>
  <c r="AF355" i="92"/>
  <c r="AF356" i="92"/>
  <c r="AF357" i="92"/>
  <c r="AF358" i="92"/>
  <c r="AF359" i="92"/>
  <c r="AF360" i="92"/>
  <c r="AF361" i="92"/>
  <c r="AF362" i="92"/>
  <c r="AF363" i="92"/>
  <c r="AF364" i="92"/>
  <c r="AF365" i="92"/>
  <c r="AF366" i="92"/>
  <c r="AF367" i="92"/>
  <c r="AF368" i="92"/>
  <c r="AF369" i="92"/>
  <c r="AF370" i="92"/>
  <c r="AF371" i="92"/>
  <c r="AF372" i="92"/>
  <c r="AF373" i="92"/>
  <c r="AF374" i="92"/>
  <c r="AF375" i="92"/>
  <c r="AF376" i="92"/>
  <c r="AF377" i="92"/>
  <c r="AF378" i="92"/>
  <c r="AF379" i="92"/>
  <c r="AF380" i="92"/>
  <c r="AF381" i="92"/>
  <c r="AF382" i="92"/>
  <c r="AF383" i="92"/>
  <c r="AF384" i="92"/>
  <c r="AF385" i="92"/>
  <c r="AF386" i="92"/>
  <c r="AF387" i="92"/>
  <c r="AF388" i="92"/>
  <c r="AF389" i="92"/>
  <c r="AF390" i="92"/>
  <c r="AF391" i="92"/>
  <c r="AF392" i="92"/>
  <c r="AF393" i="92"/>
  <c r="AF394" i="92"/>
  <c r="AF395" i="92"/>
  <c r="AF396" i="92"/>
  <c r="AF397" i="92"/>
  <c r="AF258" i="92"/>
  <c r="AF228" i="92"/>
  <c r="AF400" i="92"/>
  <c r="AF401" i="92"/>
  <c r="AF402" i="92"/>
  <c r="AF403" i="92"/>
  <c r="AF404" i="92"/>
  <c r="AF405" i="92"/>
  <c r="AF406" i="92"/>
  <c r="AF407" i="92"/>
  <c r="AF408" i="92"/>
  <c r="AF409" i="92"/>
  <c r="AF410" i="92"/>
  <c r="AF411" i="92"/>
  <c r="AF412" i="92"/>
  <c r="AF413" i="92"/>
  <c r="AF261" i="92"/>
  <c r="AF415" i="92"/>
  <c r="AF416" i="92"/>
  <c r="AF417" i="92"/>
  <c r="AF418" i="92"/>
  <c r="AF419" i="92"/>
  <c r="AF420" i="92"/>
  <c r="AF421" i="92"/>
  <c r="AF422" i="92"/>
  <c r="AF423" i="92"/>
  <c r="AF424" i="92"/>
  <c r="AF425" i="92"/>
  <c r="AF426" i="92"/>
  <c r="AF427" i="92"/>
  <c r="AF428" i="92"/>
  <c r="AF429" i="92"/>
  <c r="AF430" i="92"/>
  <c r="AF431" i="92"/>
  <c r="AF432" i="92"/>
  <c r="AF433" i="92"/>
  <c r="AF434" i="92"/>
  <c r="AF209" i="92"/>
  <c r="AF436" i="92"/>
  <c r="AF437" i="92"/>
  <c r="AF438" i="92"/>
  <c r="AF439" i="92"/>
  <c r="AF440" i="92"/>
  <c r="AF441" i="92"/>
  <c r="AF442" i="92"/>
  <c r="AF443" i="92"/>
  <c r="AF444" i="92"/>
  <c r="AF445" i="92"/>
  <c r="AF446" i="92"/>
  <c r="AF447" i="92"/>
  <c r="AF448" i="92"/>
  <c r="AF449" i="92"/>
  <c r="AF450" i="92"/>
  <c r="AF451" i="92"/>
  <c r="AF452" i="92"/>
  <c r="AF453" i="92"/>
  <c r="AF454" i="92"/>
  <c r="AF455" i="92"/>
  <c r="AF456" i="92"/>
  <c r="AF457" i="92"/>
  <c r="AF458" i="92"/>
  <c r="AF459" i="92"/>
  <c r="AF460" i="92"/>
  <c r="AF461" i="92"/>
  <c r="AF462" i="92"/>
  <c r="AF463" i="92"/>
  <c r="AF464" i="92"/>
  <c r="AF465" i="92"/>
  <c r="AF466" i="92"/>
  <c r="AF467" i="92"/>
  <c r="AF468" i="92"/>
  <c r="AF469" i="92"/>
  <c r="AF470" i="92"/>
  <c r="AF471" i="92"/>
  <c r="AF472" i="92"/>
  <c r="AF473" i="92"/>
  <c r="AF474" i="92"/>
  <c r="AF475" i="92"/>
  <c r="AF476" i="92"/>
  <c r="AF477" i="92"/>
  <c r="AF478" i="92"/>
  <c r="AF479" i="92"/>
  <c r="AF480" i="92"/>
  <c r="AF481" i="92"/>
  <c r="AF482" i="92"/>
  <c r="AF483" i="92"/>
  <c r="AF484" i="92"/>
  <c r="AF485" i="92"/>
  <c r="AF486" i="92"/>
  <c r="AF487" i="92"/>
  <c r="AF488" i="92"/>
  <c r="AF489" i="92"/>
  <c r="AF490" i="92"/>
  <c r="AF491" i="92"/>
  <c r="AF492" i="92"/>
  <c r="AF493" i="92"/>
  <c r="AF494" i="92"/>
  <c r="AF143" i="92"/>
  <c r="AF496" i="92"/>
  <c r="AF497" i="92"/>
  <c r="AF498" i="92"/>
  <c r="AF499" i="92"/>
  <c r="AF500" i="92"/>
  <c r="AF501" i="92"/>
  <c r="AJ2" i="92"/>
  <c r="AJ435" i="92"/>
  <c r="AJ4" i="92"/>
  <c r="AJ5" i="92"/>
  <c r="AJ6" i="92"/>
  <c r="AJ495" i="92"/>
  <c r="AJ8" i="92"/>
  <c r="AJ9" i="92"/>
  <c r="AJ10" i="92"/>
  <c r="AJ11" i="92"/>
  <c r="AJ12" i="92"/>
  <c r="AJ13" i="92"/>
  <c r="AJ14" i="92"/>
  <c r="AJ15" i="92"/>
  <c r="AJ16" i="92"/>
  <c r="AJ17" i="92"/>
  <c r="AJ18" i="92"/>
  <c r="AJ19" i="92"/>
  <c r="AJ20" i="92"/>
  <c r="AJ21" i="92"/>
  <c r="AJ22" i="92"/>
  <c r="AJ23" i="92"/>
  <c r="AJ24" i="92"/>
  <c r="AJ25" i="92"/>
  <c r="AJ26" i="92"/>
  <c r="AJ27" i="92"/>
  <c r="AJ28" i="92"/>
  <c r="AJ29" i="92"/>
  <c r="AJ30" i="92"/>
  <c r="AJ31" i="92"/>
  <c r="AJ32" i="92"/>
  <c r="AJ33" i="92"/>
  <c r="AJ34" i="92"/>
  <c r="AJ35" i="92"/>
  <c r="AJ36" i="92"/>
  <c r="AJ37" i="92"/>
  <c r="AJ38" i="92"/>
  <c r="AJ39" i="92"/>
  <c r="AJ40" i="92"/>
  <c r="AJ41" i="92"/>
  <c r="AJ42" i="92"/>
  <c r="AJ43" i="92"/>
  <c r="AJ44" i="92"/>
  <c r="AJ45" i="92"/>
  <c r="AJ46" i="92"/>
  <c r="AJ47" i="92"/>
  <c r="AJ48" i="92"/>
  <c r="AJ3" i="92"/>
  <c r="AJ50" i="92"/>
  <c r="AJ51" i="92"/>
  <c r="AJ52" i="92"/>
  <c r="AJ53" i="92"/>
  <c r="AJ54" i="92"/>
  <c r="AJ55" i="92"/>
  <c r="AJ56" i="92"/>
  <c r="AJ57" i="92"/>
  <c r="AJ58" i="92"/>
  <c r="AJ59" i="92"/>
  <c r="AJ60" i="92"/>
  <c r="AJ61" i="92"/>
  <c r="AJ62" i="92"/>
  <c r="AJ63" i="92"/>
  <c r="AJ64" i="92"/>
  <c r="AJ65" i="92"/>
  <c r="AJ66" i="92"/>
  <c r="AJ67" i="92"/>
  <c r="AJ68" i="92"/>
  <c r="AJ69" i="92"/>
  <c r="AJ70" i="92"/>
  <c r="AJ71" i="92"/>
  <c r="AJ72" i="92"/>
  <c r="AJ73" i="92"/>
  <c r="AJ398" i="92"/>
  <c r="AJ75" i="92"/>
  <c r="AJ76" i="92"/>
  <c r="AJ77" i="92"/>
  <c r="AJ78" i="92"/>
  <c r="AJ79" i="92"/>
  <c r="AJ80" i="92"/>
  <c r="AJ81" i="92"/>
  <c r="AJ82" i="92"/>
  <c r="AJ83" i="92"/>
  <c r="AJ84" i="92"/>
  <c r="AJ85" i="92"/>
  <c r="AJ86" i="92"/>
  <c r="AJ87" i="92"/>
  <c r="AJ88" i="92"/>
  <c r="AJ89" i="92"/>
  <c r="AJ90" i="92"/>
  <c r="AJ91" i="92"/>
  <c r="AJ92" i="92"/>
  <c r="AJ93" i="92"/>
  <c r="AJ94" i="92"/>
  <c r="AJ95" i="92"/>
  <c r="AJ96" i="92"/>
  <c r="AJ97" i="92"/>
  <c r="AJ98" i="92"/>
  <c r="AJ7" i="92"/>
  <c r="AJ100" i="92"/>
  <c r="AJ101" i="92"/>
  <c r="AJ102" i="92"/>
  <c r="AJ103" i="92"/>
  <c r="AJ104" i="92"/>
  <c r="AJ105" i="92"/>
  <c r="AJ106" i="92"/>
  <c r="AJ107" i="92"/>
  <c r="AJ108" i="92"/>
  <c r="AJ109" i="92"/>
  <c r="AJ110" i="92"/>
  <c r="AJ111" i="92"/>
  <c r="AJ112" i="92"/>
  <c r="AJ113" i="92"/>
  <c r="AJ114" i="92"/>
  <c r="AJ115" i="92"/>
  <c r="AJ116" i="92"/>
  <c r="AJ117" i="92"/>
  <c r="AJ118" i="92"/>
  <c r="AJ119" i="92"/>
  <c r="AJ120" i="92"/>
  <c r="AJ121" i="92"/>
  <c r="AJ122" i="92"/>
  <c r="AJ123" i="92"/>
  <c r="AJ124" i="92"/>
  <c r="AJ125" i="92"/>
  <c r="AJ126" i="92"/>
  <c r="AJ127" i="92"/>
  <c r="AJ128" i="92"/>
  <c r="AJ129" i="92"/>
  <c r="AJ130" i="92"/>
  <c r="AJ326" i="92"/>
  <c r="AJ132" i="92"/>
  <c r="AJ133" i="92"/>
  <c r="AJ74" i="92"/>
  <c r="AJ135" i="92"/>
  <c r="AJ136" i="92"/>
  <c r="AJ137" i="92"/>
  <c r="AJ138" i="92"/>
  <c r="AJ139" i="92"/>
  <c r="AJ140" i="92"/>
  <c r="AJ141" i="92"/>
  <c r="AJ142" i="92"/>
  <c r="AJ399" i="92"/>
  <c r="AJ144" i="92"/>
  <c r="AJ145" i="92"/>
  <c r="AJ146" i="92"/>
  <c r="AJ147" i="92"/>
  <c r="AJ148" i="92"/>
  <c r="AJ149" i="92"/>
  <c r="AJ150" i="92"/>
  <c r="AJ151" i="92"/>
  <c r="AJ152" i="92"/>
  <c r="AJ153" i="92"/>
  <c r="AJ154" i="92"/>
  <c r="AJ155" i="92"/>
  <c r="AJ156" i="92"/>
  <c r="AJ157" i="92"/>
  <c r="AJ158" i="92"/>
  <c r="AJ159" i="92"/>
  <c r="AJ160" i="92"/>
  <c r="AJ161" i="92"/>
  <c r="AJ162" i="92"/>
  <c r="AJ163" i="92"/>
  <c r="AJ164" i="92"/>
  <c r="AJ165" i="92"/>
  <c r="AJ166" i="92"/>
  <c r="AJ167" i="92"/>
  <c r="AJ168" i="92"/>
  <c r="AJ169" i="92"/>
  <c r="AJ170" i="92"/>
  <c r="AJ131" i="92"/>
  <c r="AJ172" i="92"/>
  <c r="AJ173" i="92"/>
  <c r="AJ174" i="92"/>
  <c r="AJ175" i="92"/>
  <c r="AJ176" i="92"/>
  <c r="AJ177" i="92"/>
  <c r="AJ178" i="92"/>
  <c r="AJ179" i="92"/>
  <c r="AJ343" i="92"/>
  <c r="AJ181" i="92"/>
  <c r="AJ182" i="92"/>
  <c r="AJ183" i="92"/>
  <c r="AJ184" i="92"/>
  <c r="AJ185" i="92"/>
  <c r="AJ186" i="92"/>
  <c r="AJ187" i="92"/>
  <c r="AJ188" i="92"/>
  <c r="AJ189" i="92"/>
  <c r="AJ190" i="92"/>
  <c r="AJ191" i="92"/>
  <c r="AJ192" i="92"/>
  <c r="AJ193" i="92"/>
  <c r="AJ194" i="92"/>
  <c r="AJ195" i="92"/>
  <c r="AJ196" i="92"/>
  <c r="AJ197" i="92"/>
  <c r="AJ198" i="92"/>
  <c r="AJ199" i="92"/>
  <c r="AJ200" i="92"/>
  <c r="AJ201" i="92"/>
  <c r="AJ202" i="92"/>
  <c r="AJ203" i="92"/>
  <c r="AJ204" i="92"/>
  <c r="AJ205" i="92"/>
  <c r="AJ206" i="92"/>
  <c r="AJ207" i="92"/>
  <c r="AJ208" i="92"/>
  <c r="AJ49" i="92"/>
  <c r="AJ210" i="92"/>
  <c r="AJ211" i="92"/>
  <c r="AJ212" i="92"/>
  <c r="AJ213" i="92"/>
  <c r="AJ214" i="92"/>
  <c r="AJ215" i="92"/>
  <c r="AJ216" i="92"/>
  <c r="AJ217" i="92"/>
  <c r="AJ218" i="92"/>
  <c r="AJ219" i="92"/>
  <c r="AJ220" i="92"/>
  <c r="AJ221" i="92"/>
  <c r="AJ222" i="92"/>
  <c r="AJ223" i="92"/>
  <c r="AJ224" i="92"/>
  <c r="AJ225" i="92"/>
  <c r="AJ226" i="92"/>
  <c r="AJ227" i="92"/>
  <c r="AJ99" i="92"/>
  <c r="AJ229" i="92"/>
  <c r="AJ230" i="92"/>
  <c r="AJ231" i="92"/>
  <c r="AJ232" i="92"/>
  <c r="AJ233" i="92"/>
  <c r="AJ234" i="92"/>
  <c r="AJ235" i="92"/>
  <c r="AJ236" i="92"/>
  <c r="AJ237" i="92"/>
  <c r="AJ238" i="92"/>
  <c r="AJ239" i="92"/>
  <c r="AJ240" i="92"/>
  <c r="AJ241" i="92"/>
  <c r="AJ242" i="92"/>
  <c r="AJ243" i="92"/>
  <c r="AJ244" i="92"/>
  <c r="AJ245" i="92"/>
  <c r="AJ246" i="92"/>
  <c r="AJ247" i="92"/>
  <c r="AJ248" i="92"/>
  <c r="AJ249" i="92"/>
  <c r="AJ250" i="92"/>
  <c r="AJ251" i="92"/>
  <c r="AJ252" i="92"/>
  <c r="AJ253" i="92"/>
  <c r="AJ254" i="92"/>
  <c r="AJ255" i="92"/>
  <c r="AJ256" i="92"/>
  <c r="AJ257" i="92"/>
  <c r="AJ171" i="92"/>
  <c r="AJ259" i="92"/>
  <c r="AJ260" i="92"/>
  <c r="AJ134" i="92"/>
  <c r="AJ262" i="92"/>
  <c r="AJ263" i="92"/>
  <c r="AJ264" i="92"/>
  <c r="AJ265" i="92"/>
  <c r="AJ266" i="92"/>
  <c r="AJ267" i="92"/>
  <c r="AJ268" i="92"/>
  <c r="AJ269" i="92"/>
  <c r="AJ270" i="92"/>
  <c r="AJ271" i="92"/>
  <c r="AJ272" i="92"/>
  <c r="AJ273" i="92"/>
  <c r="AJ274" i="92"/>
  <c r="AJ275" i="92"/>
  <c r="AJ276" i="92"/>
  <c r="AJ277" i="92"/>
  <c r="AJ278" i="92"/>
  <c r="AJ279" i="92"/>
  <c r="AJ280" i="92"/>
  <c r="AJ281" i="92"/>
  <c r="AJ282" i="92"/>
  <c r="AJ283" i="92"/>
  <c r="AJ284" i="92"/>
  <c r="AJ285" i="92"/>
  <c r="AJ286" i="92"/>
  <c r="AJ287" i="92"/>
  <c r="AJ288" i="92"/>
  <c r="AJ289" i="92"/>
  <c r="AJ290" i="92"/>
  <c r="AJ291" i="92"/>
  <c r="AJ292" i="92"/>
  <c r="AJ293" i="92"/>
  <c r="AJ294" i="92"/>
  <c r="AJ295" i="92"/>
  <c r="AJ296" i="92"/>
  <c r="AJ297" i="92"/>
  <c r="AJ298" i="92"/>
  <c r="AJ299" i="92"/>
  <c r="AJ300" i="92"/>
  <c r="AJ301" i="92"/>
  <c r="AJ302" i="92"/>
  <c r="AJ303" i="92"/>
  <c r="AJ304" i="92"/>
  <c r="AJ305" i="92"/>
  <c r="AJ306" i="92"/>
  <c r="AJ307" i="92"/>
  <c r="AJ308" i="92"/>
  <c r="AJ309" i="92"/>
  <c r="AJ310" i="92"/>
  <c r="AJ311" i="92"/>
  <c r="AJ312" i="92"/>
  <c r="AJ313" i="92"/>
  <c r="AJ314" i="92"/>
  <c r="AJ315" i="92"/>
  <c r="AJ316" i="92"/>
  <c r="AJ317" i="92"/>
  <c r="AJ318" i="92"/>
  <c r="AJ319" i="92"/>
  <c r="AJ320" i="92"/>
  <c r="AJ321" i="92"/>
  <c r="AJ322" i="92"/>
  <c r="AJ323" i="92"/>
  <c r="AJ324" i="92"/>
  <c r="AJ325" i="92"/>
  <c r="AJ414" i="92"/>
  <c r="AJ327" i="92"/>
  <c r="AJ328" i="92"/>
  <c r="AJ329" i="92"/>
  <c r="AJ330" i="92"/>
  <c r="AJ331" i="92"/>
  <c r="AJ332" i="92"/>
  <c r="AJ333" i="92"/>
  <c r="AJ334" i="92"/>
  <c r="AJ335" i="92"/>
  <c r="AJ336" i="92"/>
  <c r="AJ337" i="92"/>
  <c r="AJ338" i="92"/>
  <c r="AJ339" i="92"/>
  <c r="AJ340" i="92"/>
  <c r="AJ341" i="92"/>
  <c r="AJ342" i="92"/>
  <c r="AJ180" i="92"/>
  <c r="AJ344" i="92"/>
  <c r="AJ345" i="92"/>
  <c r="AJ346" i="92"/>
  <c r="AJ347" i="92"/>
  <c r="AJ348" i="92"/>
  <c r="AJ349" i="92"/>
  <c r="AJ350" i="92"/>
  <c r="AJ351" i="92"/>
  <c r="AJ352" i="92"/>
  <c r="AJ353" i="92"/>
  <c r="AJ354" i="92"/>
  <c r="AJ355" i="92"/>
  <c r="AJ356" i="92"/>
  <c r="AJ357" i="92"/>
  <c r="AJ358" i="92"/>
  <c r="AJ359" i="92"/>
  <c r="AJ360" i="92"/>
  <c r="AJ361" i="92"/>
  <c r="AJ362" i="92"/>
  <c r="AJ363" i="92"/>
  <c r="AJ364" i="92"/>
  <c r="AJ365" i="92"/>
  <c r="AJ366" i="92"/>
  <c r="AJ367" i="92"/>
  <c r="AJ368" i="92"/>
  <c r="AJ369" i="92"/>
  <c r="AJ370" i="92"/>
  <c r="AJ371" i="92"/>
  <c r="AJ372" i="92"/>
  <c r="AJ373" i="92"/>
  <c r="AJ374" i="92"/>
  <c r="AJ375" i="92"/>
  <c r="AJ376" i="92"/>
  <c r="AJ377" i="92"/>
  <c r="AJ378" i="92"/>
  <c r="AJ379" i="92"/>
  <c r="AJ380" i="92"/>
  <c r="AJ381" i="92"/>
  <c r="AJ382" i="92"/>
  <c r="AJ383" i="92"/>
  <c r="AJ384" i="92"/>
  <c r="AJ385" i="92"/>
  <c r="AJ386" i="92"/>
  <c r="AJ387" i="92"/>
  <c r="AJ388" i="92"/>
  <c r="AJ389" i="92"/>
  <c r="AJ390" i="92"/>
  <c r="AJ391" i="92"/>
  <c r="AJ392" i="92"/>
  <c r="AJ393" i="92"/>
  <c r="AJ394" i="92"/>
  <c r="AJ395" i="92"/>
  <c r="AJ396" i="92"/>
  <c r="AJ397" i="92"/>
  <c r="AJ258" i="92"/>
  <c r="AJ228" i="92"/>
  <c r="AJ400" i="92"/>
  <c r="AJ401" i="92"/>
  <c r="AJ402" i="92"/>
  <c r="AJ403" i="92"/>
  <c r="AJ404" i="92"/>
  <c r="AJ405" i="92"/>
  <c r="AJ406" i="92"/>
  <c r="AJ407" i="92"/>
  <c r="AJ408" i="92"/>
  <c r="AJ409" i="92"/>
  <c r="AJ410" i="92"/>
  <c r="AJ411" i="92"/>
  <c r="AJ412" i="92"/>
  <c r="AJ413" i="92"/>
  <c r="AJ261" i="92"/>
  <c r="AJ415" i="92"/>
  <c r="AJ416" i="92"/>
  <c r="AJ417" i="92"/>
  <c r="AJ418" i="92"/>
  <c r="AJ419" i="92"/>
  <c r="AJ420" i="92"/>
  <c r="AJ421" i="92"/>
  <c r="AJ422" i="92"/>
  <c r="AJ423" i="92"/>
  <c r="AJ424" i="92"/>
  <c r="AJ425" i="92"/>
  <c r="AJ426" i="92"/>
  <c r="AJ427" i="92"/>
  <c r="AJ428" i="92"/>
  <c r="AJ429" i="92"/>
  <c r="AJ430" i="92"/>
  <c r="AJ431" i="92"/>
  <c r="AJ432" i="92"/>
  <c r="AJ433" i="92"/>
  <c r="AJ434" i="92"/>
  <c r="AJ209" i="92"/>
  <c r="AJ436" i="92"/>
  <c r="AJ437" i="92"/>
  <c r="AJ438" i="92"/>
  <c r="AJ439" i="92"/>
  <c r="AJ440" i="92"/>
  <c r="AJ441" i="92"/>
  <c r="AJ442" i="92"/>
  <c r="AJ443" i="92"/>
  <c r="AJ444" i="92"/>
  <c r="AJ445" i="92"/>
  <c r="AJ446" i="92"/>
  <c r="AJ447" i="92"/>
  <c r="AJ448" i="92"/>
  <c r="AJ449" i="92"/>
  <c r="AJ450" i="92"/>
  <c r="AJ451" i="92"/>
  <c r="AJ452" i="92"/>
  <c r="AJ453" i="92"/>
  <c r="AJ454" i="92"/>
  <c r="AJ455" i="92"/>
  <c r="AJ456" i="92"/>
  <c r="AJ457" i="92"/>
  <c r="AJ458" i="92"/>
  <c r="AJ459" i="92"/>
  <c r="AJ460" i="92"/>
  <c r="AJ461" i="92"/>
  <c r="AJ462" i="92"/>
  <c r="AJ463" i="92"/>
  <c r="AJ464" i="92"/>
  <c r="AJ465" i="92"/>
  <c r="AJ466" i="92"/>
  <c r="AJ467" i="92"/>
  <c r="AJ468" i="92"/>
  <c r="AJ469" i="92"/>
  <c r="AJ470" i="92"/>
  <c r="AJ471" i="92"/>
  <c r="AJ472" i="92"/>
  <c r="AJ473" i="92"/>
  <c r="AJ474" i="92"/>
  <c r="AJ475" i="92"/>
  <c r="AJ476" i="92"/>
  <c r="AJ477" i="92"/>
  <c r="AJ478" i="92"/>
  <c r="AJ479" i="92"/>
  <c r="AJ480" i="92"/>
  <c r="AJ481" i="92"/>
  <c r="AJ482" i="92"/>
  <c r="AJ483" i="92"/>
  <c r="AJ484" i="92"/>
  <c r="AJ485" i="92"/>
  <c r="AJ486" i="92"/>
  <c r="AJ487" i="92"/>
  <c r="AJ488" i="92"/>
  <c r="AJ489" i="92"/>
  <c r="AJ490" i="92"/>
  <c r="AJ491" i="92"/>
  <c r="AJ492" i="92"/>
  <c r="AJ493" i="92"/>
  <c r="AJ494" i="92"/>
  <c r="AJ143" i="92"/>
  <c r="AJ496" i="92"/>
  <c r="AJ497" i="92"/>
  <c r="AJ498" i="92"/>
  <c r="AJ499" i="92"/>
  <c r="AJ500" i="92"/>
  <c r="AJ501" i="92"/>
  <c r="AN2" i="92"/>
  <c r="M2" i="92" s="1"/>
  <c r="AN435" i="92"/>
  <c r="M435" i="92" s="1"/>
  <c r="AN4" i="92"/>
  <c r="M4" i="92" s="1"/>
  <c r="AN5" i="92"/>
  <c r="M5" i="92" s="1"/>
  <c r="AN6" i="92"/>
  <c r="M6" i="92" s="1"/>
  <c r="AN495" i="92"/>
  <c r="M495" i="92" s="1"/>
  <c r="AN8" i="92"/>
  <c r="M8" i="92" s="1"/>
  <c r="AN9" i="92"/>
  <c r="M9" i="92" s="1"/>
  <c r="AN10" i="92"/>
  <c r="M10" i="92" s="1"/>
  <c r="AN11" i="92"/>
  <c r="M11" i="92" s="1"/>
  <c r="AN12" i="92"/>
  <c r="M12" i="92" s="1"/>
  <c r="AN13" i="92"/>
  <c r="M13" i="92" s="1"/>
  <c r="AN14" i="92"/>
  <c r="M14" i="92" s="1"/>
  <c r="AN15" i="92"/>
  <c r="M15" i="92" s="1"/>
  <c r="AN16" i="92"/>
  <c r="M16" i="92" s="1"/>
  <c r="AN17" i="92"/>
  <c r="M17" i="92" s="1"/>
  <c r="AN18" i="92"/>
  <c r="M18" i="92" s="1"/>
  <c r="AN19" i="92"/>
  <c r="M19" i="92" s="1"/>
  <c r="AN20" i="92"/>
  <c r="M20" i="92" s="1"/>
  <c r="AN21" i="92"/>
  <c r="M21" i="92" s="1"/>
  <c r="AN22" i="92"/>
  <c r="M22" i="92" s="1"/>
  <c r="AN23" i="92"/>
  <c r="M23" i="92" s="1"/>
  <c r="AN24" i="92"/>
  <c r="M24" i="92" s="1"/>
  <c r="AN25" i="92"/>
  <c r="M25" i="92" s="1"/>
  <c r="AN26" i="92"/>
  <c r="M26" i="92" s="1"/>
  <c r="AN27" i="92"/>
  <c r="M27" i="92" s="1"/>
  <c r="AN28" i="92"/>
  <c r="M28" i="92" s="1"/>
  <c r="AN29" i="92"/>
  <c r="M29" i="92" s="1"/>
  <c r="AN30" i="92"/>
  <c r="M30" i="92" s="1"/>
  <c r="AN31" i="92"/>
  <c r="M31" i="92" s="1"/>
  <c r="AN32" i="92"/>
  <c r="M32" i="92" s="1"/>
  <c r="AN33" i="92"/>
  <c r="M33" i="92" s="1"/>
  <c r="AN34" i="92"/>
  <c r="M34" i="92" s="1"/>
  <c r="AN35" i="92"/>
  <c r="M35" i="92" s="1"/>
  <c r="AN36" i="92"/>
  <c r="M36" i="92" s="1"/>
  <c r="AN37" i="92"/>
  <c r="M37" i="92" s="1"/>
  <c r="AN38" i="92"/>
  <c r="M38" i="92" s="1"/>
  <c r="AN39" i="92"/>
  <c r="M39" i="92" s="1"/>
  <c r="AN40" i="92"/>
  <c r="M40" i="92" s="1"/>
  <c r="AN41" i="92"/>
  <c r="M41" i="92" s="1"/>
  <c r="AN42" i="92"/>
  <c r="M42" i="92" s="1"/>
  <c r="AN43" i="92"/>
  <c r="M43" i="92" s="1"/>
  <c r="AN44" i="92"/>
  <c r="M44" i="92" s="1"/>
  <c r="AN45" i="92"/>
  <c r="M45" i="92" s="1"/>
  <c r="AN46" i="92"/>
  <c r="M46" i="92" s="1"/>
  <c r="AN47" i="92"/>
  <c r="M47" i="92" s="1"/>
  <c r="AN48" i="92"/>
  <c r="M48" i="92" s="1"/>
  <c r="AN3" i="92"/>
  <c r="M3" i="92" s="1"/>
  <c r="AN50" i="92"/>
  <c r="M50" i="92" s="1"/>
  <c r="AN51" i="92"/>
  <c r="M51" i="92" s="1"/>
  <c r="AN52" i="92"/>
  <c r="M52" i="92" s="1"/>
  <c r="AN53" i="92"/>
  <c r="M53" i="92" s="1"/>
  <c r="AN54" i="92"/>
  <c r="M54" i="92" s="1"/>
  <c r="AN55" i="92"/>
  <c r="M55" i="92" s="1"/>
  <c r="AN56" i="92"/>
  <c r="M56" i="92" s="1"/>
  <c r="AN57" i="92"/>
  <c r="M57" i="92" s="1"/>
  <c r="AN58" i="92"/>
  <c r="M58" i="92" s="1"/>
  <c r="AN59" i="92"/>
  <c r="M59" i="92" s="1"/>
  <c r="AN60" i="92"/>
  <c r="M60" i="92" s="1"/>
  <c r="AN61" i="92"/>
  <c r="M61" i="92" s="1"/>
  <c r="AN62" i="92"/>
  <c r="M62" i="92" s="1"/>
  <c r="AN63" i="92"/>
  <c r="M63" i="92" s="1"/>
  <c r="AN64" i="92"/>
  <c r="M64" i="92" s="1"/>
  <c r="AN65" i="92"/>
  <c r="M65" i="92" s="1"/>
  <c r="AN66" i="92"/>
  <c r="M66" i="92" s="1"/>
  <c r="AN67" i="92"/>
  <c r="M67" i="92" s="1"/>
  <c r="AN68" i="92"/>
  <c r="M68" i="92" s="1"/>
  <c r="AN69" i="92"/>
  <c r="M69" i="92" s="1"/>
  <c r="AN70" i="92"/>
  <c r="M70" i="92" s="1"/>
  <c r="AN71" i="92"/>
  <c r="M71" i="92" s="1"/>
  <c r="AN72" i="92"/>
  <c r="M72" i="92" s="1"/>
  <c r="AN73" i="92"/>
  <c r="M73" i="92" s="1"/>
  <c r="AN398" i="92"/>
  <c r="M398" i="92" s="1"/>
  <c r="AN75" i="92"/>
  <c r="M75" i="92" s="1"/>
  <c r="AN76" i="92"/>
  <c r="M76" i="92" s="1"/>
  <c r="AN77" i="92"/>
  <c r="M77" i="92" s="1"/>
  <c r="AN78" i="92"/>
  <c r="M78" i="92" s="1"/>
  <c r="AN79" i="92"/>
  <c r="M79" i="92" s="1"/>
  <c r="AN80" i="92"/>
  <c r="M80" i="92" s="1"/>
  <c r="AN81" i="92"/>
  <c r="M81" i="92" s="1"/>
  <c r="AN82" i="92"/>
  <c r="M82" i="92" s="1"/>
  <c r="AN83" i="92"/>
  <c r="M83" i="92" s="1"/>
  <c r="AN84" i="92"/>
  <c r="M84" i="92" s="1"/>
  <c r="AN85" i="92"/>
  <c r="M85" i="92" s="1"/>
  <c r="AN86" i="92"/>
  <c r="M86" i="92" s="1"/>
  <c r="AN87" i="92"/>
  <c r="M87" i="92" s="1"/>
  <c r="AN88" i="92"/>
  <c r="M88" i="92" s="1"/>
  <c r="AN89" i="92"/>
  <c r="M89" i="92" s="1"/>
  <c r="AN90" i="92"/>
  <c r="M90" i="92" s="1"/>
  <c r="AN91" i="92"/>
  <c r="M91" i="92" s="1"/>
  <c r="AN92" i="92"/>
  <c r="M92" i="92" s="1"/>
  <c r="AN93" i="92"/>
  <c r="M93" i="92" s="1"/>
  <c r="AN94" i="92"/>
  <c r="M94" i="92" s="1"/>
  <c r="AN95" i="92"/>
  <c r="M95" i="92" s="1"/>
  <c r="AN96" i="92"/>
  <c r="M96" i="92" s="1"/>
  <c r="AN97" i="92"/>
  <c r="M97" i="92" s="1"/>
  <c r="AN98" i="92"/>
  <c r="M98" i="92" s="1"/>
  <c r="AN7" i="92"/>
  <c r="M7" i="92" s="1"/>
  <c r="AN100" i="92"/>
  <c r="M100" i="92" s="1"/>
  <c r="AN101" i="92"/>
  <c r="M101" i="92" s="1"/>
  <c r="AN102" i="92"/>
  <c r="M102" i="92" s="1"/>
  <c r="AN103" i="92"/>
  <c r="M103" i="92" s="1"/>
  <c r="AN104" i="92"/>
  <c r="M104" i="92" s="1"/>
  <c r="AN105" i="92"/>
  <c r="M105" i="92" s="1"/>
  <c r="AN106" i="92"/>
  <c r="M106" i="92" s="1"/>
  <c r="AN107" i="92"/>
  <c r="M107" i="92" s="1"/>
  <c r="AN108" i="92"/>
  <c r="M108" i="92" s="1"/>
  <c r="AN109" i="92"/>
  <c r="M109" i="92" s="1"/>
  <c r="AN110" i="92"/>
  <c r="M110" i="92" s="1"/>
  <c r="AN111" i="92"/>
  <c r="M111" i="92" s="1"/>
  <c r="AN112" i="92"/>
  <c r="M112" i="92" s="1"/>
  <c r="AN113" i="92"/>
  <c r="M113" i="92" s="1"/>
  <c r="AN114" i="92"/>
  <c r="M114" i="92" s="1"/>
  <c r="AN115" i="92"/>
  <c r="M115" i="92" s="1"/>
  <c r="AN116" i="92"/>
  <c r="M116" i="92" s="1"/>
  <c r="AN117" i="92"/>
  <c r="M117" i="92" s="1"/>
  <c r="AN118" i="92"/>
  <c r="M118" i="92" s="1"/>
  <c r="AN119" i="92"/>
  <c r="M119" i="92" s="1"/>
  <c r="AN120" i="92"/>
  <c r="M120" i="92" s="1"/>
  <c r="AN121" i="92"/>
  <c r="M121" i="92" s="1"/>
  <c r="AN122" i="92"/>
  <c r="M122" i="92" s="1"/>
  <c r="AN123" i="92"/>
  <c r="M123" i="92" s="1"/>
  <c r="AN124" i="92"/>
  <c r="M124" i="92" s="1"/>
  <c r="AN125" i="92"/>
  <c r="M125" i="92" s="1"/>
  <c r="AN126" i="92"/>
  <c r="M126" i="92" s="1"/>
  <c r="AN127" i="92"/>
  <c r="M127" i="92" s="1"/>
  <c r="AN128" i="92"/>
  <c r="M128" i="92" s="1"/>
  <c r="AN129" i="92"/>
  <c r="M129" i="92" s="1"/>
  <c r="AN130" i="92"/>
  <c r="M130" i="92" s="1"/>
  <c r="AN326" i="92"/>
  <c r="M326" i="92" s="1"/>
  <c r="AN132" i="92"/>
  <c r="M132" i="92" s="1"/>
  <c r="AN133" i="92"/>
  <c r="M133" i="92" s="1"/>
  <c r="AN74" i="92"/>
  <c r="M74" i="92" s="1"/>
  <c r="AN135" i="92"/>
  <c r="M135" i="92" s="1"/>
  <c r="AN136" i="92"/>
  <c r="M136" i="92" s="1"/>
  <c r="AN137" i="92"/>
  <c r="M137" i="92" s="1"/>
  <c r="AN138" i="92"/>
  <c r="M138" i="92" s="1"/>
  <c r="AN139" i="92"/>
  <c r="M139" i="92" s="1"/>
  <c r="AN140" i="92"/>
  <c r="M140" i="92" s="1"/>
  <c r="AN141" i="92"/>
  <c r="M141" i="92" s="1"/>
  <c r="AN142" i="92"/>
  <c r="M142" i="92" s="1"/>
  <c r="AN399" i="92"/>
  <c r="M399" i="92" s="1"/>
  <c r="AN144" i="92"/>
  <c r="M144" i="92" s="1"/>
  <c r="AN145" i="92"/>
  <c r="M145" i="92" s="1"/>
  <c r="AN146" i="92"/>
  <c r="M146" i="92" s="1"/>
  <c r="AN147" i="92"/>
  <c r="M147" i="92" s="1"/>
  <c r="AN148" i="92"/>
  <c r="M148" i="92" s="1"/>
  <c r="AN149" i="92"/>
  <c r="M149" i="92" s="1"/>
  <c r="AN150" i="92"/>
  <c r="M150" i="92" s="1"/>
  <c r="AN151" i="92"/>
  <c r="M151" i="92" s="1"/>
  <c r="AN152" i="92"/>
  <c r="M152" i="92" s="1"/>
  <c r="AN153" i="92"/>
  <c r="M153" i="92" s="1"/>
  <c r="AN154" i="92"/>
  <c r="M154" i="92" s="1"/>
  <c r="AN155" i="92"/>
  <c r="M155" i="92" s="1"/>
  <c r="AN156" i="92"/>
  <c r="M156" i="92" s="1"/>
  <c r="AN157" i="92"/>
  <c r="M157" i="92" s="1"/>
  <c r="AN158" i="92"/>
  <c r="M158" i="92" s="1"/>
  <c r="AN159" i="92"/>
  <c r="M159" i="92" s="1"/>
  <c r="AN160" i="92"/>
  <c r="M160" i="92" s="1"/>
  <c r="AN161" i="92"/>
  <c r="M161" i="92" s="1"/>
  <c r="AN162" i="92"/>
  <c r="M162" i="92" s="1"/>
  <c r="AN163" i="92"/>
  <c r="M163" i="92" s="1"/>
  <c r="AN164" i="92"/>
  <c r="M164" i="92" s="1"/>
  <c r="AN165" i="92"/>
  <c r="M165" i="92" s="1"/>
  <c r="AN166" i="92"/>
  <c r="M166" i="92" s="1"/>
  <c r="AN167" i="92"/>
  <c r="M167" i="92" s="1"/>
  <c r="AN168" i="92"/>
  <c r="M168" i="92" s="1"/>
  <c r="AN169" i="92"/>
  <c r="M169" i="92" s="1"/>
  <c r="AN170" i="92"/>
  <c r="M170" i="92" s="1"/>
  <c r="AN131" i="92"/>
  <c r="M131" i="92" s="1"/>
  <c r="AN172" i="92"/>
  <c r="M172" i="92" s="1"/>
  <c r="AN173" i="92"/>
  <c r="M173" i="92" s="1"/>
  <c r="AN174" i="92"/>
  <c r="M174" i="92" s="1"/>
  <c r="AN175" i="92"/>
  <c r="M175" i="92" s="1"/>
  <c r="AN176" i="92"/>
  <c r="M176" i="92" s="1"/>
  <c r="AN177" i="92"/>
  <c r="M177" i="92" s="1"/>
  <c r="AN178" i="92"/>
  <c r="M178" i="92" s="1"/>
  <c r="AN179" i="92"/>
  <c r="M179" i="92" s="1"/>
  <c r="AN343" i="92"/>
  <c r="M343" i="92" s="1"/>
  <c r="AN181" i="92"/>
  <c r="M181" i="92" s="1"/>
  <c r="AN182" i="92"/>
  <c r="M182" i="92" s="1"/>
  <c r="AN183" i="92"/>
  <c r="M183" i="92" s="1"/>
  <c r="AN184" i="92"/>
  <c r="M184" i="92" s="1"/>
  <c r="AN185" i="92"/>
  <c r="M185" i="92" s="1"/>
  <c r="AN186" i="92"/>
  <c r="M186" i="92" s="1"/>
  <c r="AN187" i="92"/>
  <c r="M187" i="92" s="1"/>
  <c r="AN188" i="92"/>
  <c r="M188" i="92" s="1"/>
  <c r="AN189" i="92"/>
  <c r="M189" i="92" s="1"/>
  <c r="AN190" i="92"/>
  <c r="M190" i="92" s="1"/>
  <c r="AN191" i="92"/>
  <c r="M191" i="92" s="1"/>
  <c r="AN192" i="92"/>
  <c r="M192" i="92" s="1"/>
  <c r="AN193" i="92"/>
  <c r="M193" i="92" s="1"/>
  <c r="AN194" i="92"/>
  <c r="M194" i="92" s="1"/>
  <c r="AN195" i="92"/>
  <c r="M195" i="92" s="1"/>
  <c r="AN196" i="92"/>
  <c r="M196" i="92" s="1"/>
  <c r="AN197" i="92"/>
  <c r="M197" i="92" s="1"/>
  <c r="AN198" i="92"/>
  <c r="M198" i="92" s="1"/>
  <c r="AN199" i="92"/>
  <c r="M199" i="92" s="1"/>
  <c r="AN200" i="92"/>
  <c r="M200" i="92" s="1"/>
  <c r="AN201" i="92"/>
  <c r="M201" i="92" s="1"/>
  <c r="AN202" i="92"/>
  <c r="M202" i="92" s="1"/>
  <c r="AN203" i="92"/>
  <c r="M203" i="92" s="1"/>
  <c r="AN204" i="92"/>
  <c r="M204" i="92" s="1"/>
  <c r="AN205" i="92"/>
  <c r="M205" i="92" s="1"/>
  <c r="AN206" i="92"/>
  <c r="M206" i="92" s="1"/>
  <c r="AN207" i="92"/>
  <c r="M207" i="92" s="1"/>
  <c r="AN208" i="92"/>
  <c r="M208" i="92" s="1"/>
  <c r="AN49" i="92"/>
  <c r="M49" i="92" s="1"/>
  <c r="AN210" i="92"/>
  <c r="M210" i="92" s="1"/>
  <c r="AN211" i="92"/>
  <c r="M211" i="92" s="1"/>
  <c r="AN212" i="92"/>
  <c r="M212" i="92" s="1"/>
  <c r="AN213" i="92"/>
  <c r="M213" i="92" s="1"/>
  <c r="AN214" i="92"/>
  <c r="M214" i="92" s="1"/>
  <c r="AN215" i="92"/>
  <c r="M215" i="92" s="1"/>
  <c r="AN216" i="92"/>
  <c r="M216" i="92" s="1"/>
  <c r="AN217" i="92"/>
  <c r="M217" i="92" s="1"/>
  <c r="AN218" i="92"/>
  <c r="M218" i="92" s="1"/>
  <c r="AN219" i="92"/>
  <c r="M219" i="92" s="1"/>
  <c r="AN220" i="92"/>
  <c r="M220" i="92" s="1"/>
  <c r="AN221" i="92"/>
  <c r="M221" i="92" s="1"/>
  <c r="AN222" i="92"/>
  <c r="M222" i="92" s="1"/>
  <c r="AN223" i="92"/>
  <c r="M223" i="92" s="1"/>
  <c r="AN224" i="92"/>
  <c r="M224" i="92" s="1"/>
  <c r="AN225" i="92"/>
  <c r="M225" i="92" s="1"/>
  <c r="AN226" i="92"/>
  <c r="M226" i="92" s="1"/>
  <c r="AN227" i="92"/>
  <c r="M227" i="92" s="1"/>
  <c r="AN99" i="92"/>
  <c r="M99" i="92" s="1"/>
  <c r="AN229" i="92"/>
  <c r="M229" i="92" s="1"/>
  <c r="AN230" i="92"/>
  <c r="M230" i="92" s="1"/>
  <c r="AN231" i="92"/>
  <c r="M231" i="92" s="1"/>
  <c r="AN232" i="92"/>
  <c r="M232" i="92" s="1"/>
  <c r="AN233" i="92"/>
  <c r="M233" i="92" s="1"/>
  <c r="AN234" i="92"/>
  <c r="M234" i="92" s="1"/>
  <c r="AN235" i="92"/>
  <c r="M235" i="92" s="1"/>
  <c r="AN236" i="92"/>
  <c r="M236" i="92" s="1"/>
  <c r="AN237" i="92"/>
  <c r="M237" i="92" s="1"/>
  <c r="AN238" i="92"/>
  <c r="M238" i="92" s="1"/>
  <c r="AN239" i="92"/>
  <c r="M239" i="92" s="1"/>
  <c r="AN240" i="92"/>
  <c r="M240" i="92" s="1"/>
  <c r="AN241" i="92"/>
  <c r="M241" i="92" s="1"/>
  <c r="AN242" i="92"/>
  <c r="M242" i="92" s="1"/>
  <c r="AN243" i="92"/>
  <c r="M243" i="92" s="1"/>
  <c r="AN244" i="92"/>
  <c r="M244" i="92" s="1"/>
  <c r="AN245" i="92"/>
  <c r="M245" i="92" s="1"/>
  <c r="AN246" i="92"/>
  <c r="M246" i="92" s="1"/>
  <c r="AN247" i="92"/>
  <c r="M247" i="92" s="1"/>
  <c r="AN248" i="92"/>
  <c r="M248" i="92" s="1"/>
  <c r="AN249" i="92"/>
  <c r="M249" i="92" s="1"/>
  <c r="AN250" i="92"/>
  <c r="M250" i="92" s="1"/>
  <c r="AN251" i="92"/>
  <c r="M251" i="92" s="1"/>
  <c r="AN252" i="92"/>
  <c r="M252" i="92" s="1"/>
  <c r="AN253" i="92"/>
  <c r="M253" i="92" s="1"/>
  <c r="AN254" i="92"/>
  <c r="M254" i="92" s="1"/>
  <c r="AN255" i="92"/>
  <c r="M255" i="92" s="1"/>
  <c r="AN256" i="92"/>
  <c r="M256" i="92" s="1"/>
  <c r="AN257" i="92"/>
  <c r="M257" i="92" s="1"/>
  <c r="AN171" i="92"/>
  <c r="M171" i="92" s="1"/>
  <c r="AN259" i="92"/>
  <c r="M259" i="92" s="1"/>
  <c r="AN260" i="92"/>
  <c r="M260" i="92" s="1"/>
  <c r="AN134" i="92"/>
  <c r="M134" i="92" s="1"/>
  <c r="AN262" i="92"/>
  <c r="M262" i="92" s="1"/>
  <c r="AN263" i="92"/>
  <c r="M263" i="92" s="1"/>
  <c r="AN264" i="92"/>
  <c r="M264" i="92" s="1"/>
  <c r="AN265" i="92"/>
  <c r="M265" i="92" s="1"/>
  <c r="AN266" i="92"/>
  <c r="M266" i="92" s="1"/>
  <c r="AN267" i="92"/>
  <c r="M267" i="92" s="1"/>
  <c r="AN268" i="92"/>
  <c r="M268" i="92" s="1"/>
  <c r="AN269" i="92"/>
  <c r="M269" i="92" s="1"/>
  <c r="AN270" i="92"/>
  <c r="M270" i="92" s="1"/>
  <c r="AN271" i="92"/>
  <c r="M271" i="92" s="1"/>
  <c r="AN272" i="92"/>
  <c r="M272" i="92" s="1"/>
  <c r="AN273" i="92"/>
  <c r="M273" i="92" s="1"/>
  <c r="AN274" i="92"/>
  <c r="M274" i="92" s="1"/>
  <c r="AN275" i="92"/>
  <c r="M275" i="92" s="1"/>
  <c r="AN276" i="92"/>
  <c r="M276" i="92" s="1"/>
  <c r="AN277" i="92"/>
  <c r="M277" i="92" s="1"/>
  <c r="AN278" i="92"/>
  <c r="M278" i="92" s="1"/>
  <c r="AN279" i="92"/>
  <c r="M279" i="92" s="1"/>
  <c r="AN280" i="92"/>
  <c r="M280" i="92" s="1"/>
  <c r="AN281" i="92"/>
  <c r="M281" i="92" s="1"/>
  <c r="AN282" i="92"/>
  <c r="M282" i="92" s="1"/>
  <c r="AN283" i="92"/>
  <c r="M283" i="92" s="1"/>
  <c r="AN284" i="92"/>
  <c r="M284" i="92" s="1"/>
  <c r="AN285" i="92"/>
  <c r="M285" i="92" s="1"/>
  <c r="AN286" i="92"/>
  <c r="M286" i="92" s="1"/>
  <c r="AN287" i="92"/>
  <c r="M287" i="92" s="1"/>
  <c r="AN288" i="92"/>
  <c r="M288" i="92" s="1"/>
  <c r="AN289" i="92"/>
  <c r="M289" i="92" s="1"/>
  <c r="AN290" i="92"/>
  <c r="M290" i="92" s="1"/>
  <c r="AN291" i="92"/>
  <c r="M291" i="92" s="1"/>
  <c r="AN292" i="92"/>
  <c r="M292" i="92" s="1"/>
  <c r="AN293" i="92"/>
  <c r="M293" i="92" s="1"/>
  <c r="AN294" i="92"/>
  <c r="M294" i="92" s="1"/>
  <c r="AN295" i="92"/>
  <c r="M295" i="92" s="1"/>
  <c r="AN296" i="92"/>
  <c r="M296" i="92" s="1"/>
  <c r="AN297" i="92"/>
  <c r="M297" i="92" s="1"/>
  <c r="AN298" i="92"/>
  <c r="M298" i="92" s="1"/>
  <c r="AN299" i="92"/>
  <c r="M299" i="92" s="1"/>
  <c r="AN300" i="92"/>
  <c r="M300" i="92" s="1"/>
  <c r="AN301" i="92"/>
  <c r="M301" i="92" s="1"/>
  <c r="AN302" i="92"/>
  <c r="M302" i="92" s="1"/>
  <c r="AN303" i="92"/>
  <c r="M303" i="92" s="1"/>
  <c r="AN304" i="92"/>
  <c r="M304" i="92" s="1"/>
  <c r="AN305" i="92"/>
  <c r="M305" i="92" s="1"/>
  <c r="AN306" i="92"/>
  <c r="M306" i="92" s="1"/>
  <c r="AN307" i="92"/>
  <c r="M307" i="92" s="1"/>
  <c r="AN308" i="92"/>
  <c r="M308" i="92" s="1"/>
  <c r="AN309" i="92"/>
  <c r="M309" i="92" s="1"/>
  <c r="AN310" i="92"/>
  <c r="M310" i="92" s="1"/>
  <c r="AN311" i="92"/>
  <c r="M311" i="92" s="1"/>
  <c r="AN312" i="92"/>
  <c r="M312" i="92" s="1"/>
  <c r="AN313" i="92"/>
  <c r="M313" i="92" s="1"/>
  <c r="AN314" i="92"/>
  <c r="M314" i="92" s="1"/>
  <c r="AN315" i="92"/>
  <c r="M315" i="92" s="1"/>
  <c r="AN316" i="92"/>
  <c r="M316" i="92" s="1"/>
  <c r="AN317" i="92"/>
  <c r="M317" i="92" s="1"/>
  <c r="AN318" i="92"/>
  <c r="M318" i="92" s="1"/>
  <c r="AN319" i="92"/>
  <c r="M319" i="92" s="1"/>
  <c r="AN320" i="92"/>
  <c r="M320" i="92" s="1"/>
  <c r="AN321" i="92"/>
  <c r="M321" i="92" s="1"/>
  <c r="AN322" i="92"/>
  <c r="M322" i="92" s="1"/>
  <c r="AN323" i="92"/>
  <c r="M323" i="92" s="1"/>
  <c r="AN324" i="92"/>
  <c r="M324" i="92" s="1"/>
  <c r="AN325" i="92"/>
  <c r="M325" i="92" s="1"/>
  <c r="AN414" i="92"/>
  <c r="M414" i="92" s="1"/>
  <c r="AN327" i="92"/>
  <c r="M327" i="92" s="1"/>
  <c r="AN328" i="92"/>
  <c r="M328" i="92" s="1"/>
  <c r="AN329" i="92"/>
  <c r="M329" i="92" s="1"/>
  <c r="AN330" i="92"/>
  <c r="M330" i="92" s="1"/>
  <c r="AN331" i="92"/>
  <c r="M331" i="92" s="1"/>
  <c r="AN332" i="92"/>
  <c r="M332" i="92" s="1"/>
  <c r="AN333" i="92"/>
  <c r="M333" i="92" s="1"/>
  <c r="AN334" i="92"/>
  <c r="M334" i="92" s="1"/>
  <c r="AN335" i="92"/>
  <c r="M335" i="92" s="1"/>
  <c r="AN336" i="92"/>
  <c r="M336" i="92" s="1"/>
  <c r="AN337" i="92"/>
  <c r="M337" i="92" s="1"/>
  <c r="AN338" i="92"/>
  <c r="M338" i="92" s="1"/>
  <c r="AN339" i="92"/>
  <c r="M339" i="92" s="1"/>
  <c r="AN340" i="92"/>
  <c r="M340" i="92" s="1"/>
  <c r="AN341" i="92"/>
  <c r="M341" i="92" s="1"/>
  <c r="AN342" i="92"/>
  <c r="M342" i="92" s="1"/>
  <c r="AN180" i="92"/>
  <c r="M180" i="92" s="1"/>
  <c r="AN344" i="92"/>
  <c r="M344" i="92" s="1"/>
  <c r="AN345" i="92"/>
  <c r="M345" i="92" s="1"/>
  <c r="AN346" i="92"/>
  <c r="M346" i="92" s="1"/>
  <c r="AN347" i="92"/>
  <c r="M347" i="92" s="1"/>
  <c r="AN348" i="92"/>
  <c r="M348" i="92" s="1"/>
  <c r="AN349" i="92"/>
  <c r="M349" i="92" s="1"/>
  <c r="AN350" i="92"/>
  <c r="M350" i="92" s="1"/>
  <c r="AN351" i="92"/>
  <c r="M351" i="92" s="1"/>
  <c r="AN352" i="92"/>
  <c r="M352" i="92" s="1"/>
  <c r="AN353" i="92"/>
  <c r="M353" i="92" s="1"/>
  <c r="AN354" i="92"/>
  <c r="M354" i="92" s="1"/>
  <c r="AN355" i="92"/>
  <c r="M355" i="92" s="1"/>
  <c r="AN356" i="92"/>
  <c r="M356" i="92" s="1"/>
  <c r="AN357" i="92"/>
  <c r="M357" i="92" s="1"/>
  <c r="AN358" i="92"/>
  <c r="M358" i="92" s="1"/>
  <c r="AN359" i="92"/>
  <c r="M359" i="92" s="1"/>
  <c r="AN360" i="92"/>
  <c r="M360" i="92" s="1"/>
  <c r="AN361" i="92"/>
  <c r="M361" i="92" s="1"/>
  <c r="AN362" i="92"/>
  <c r="M362" i="92" s="1"/>
  <c r="AN363" i="92"/>
  <c r="M363" i="92" s="1"/>
  <c r="AN364" i="92"/>
  <c r="M364" i="92" s="1"/>
  <c r="AN365" i="92"/>
  <c r="M365" i="92" s="1"/>
  <c r="AN366" i="92"/>
  <c r="M366" i="92" s="1"/>
  <c r="AN367" i="92"/>
  <c r="M367" i="92" s="1"/>
  <c r="AN368" i="92"/>
  <c r="M368" i="92" s="1"/>
  <c r="AN369" i="92"/>
  <c r="M369" i="92" s="1"/>
  <c r="AN370" i="92"/>
  <c r="M370" i="92" s="1"/>
  <c r="AN371" i="92"/>
  <c r="M371" i="92" s="1"/>
  <c r="AN372" i="92"/>
  <c r="M372" i="92" s="1"/>
  <c r="AN373" i="92"/>
  <c r="M373" i="92" s="1"/>
  <c r="AN374" i="92"/>
  <c r="M374" i="92" s="1"/>
  <c r="AN375" i="92"/>
  <c r="M375" i="92" s="1"/>
  <c r="AN376" i="92"/>
  <c r="M376" i="92" s="1"/>
  <c r="AN377" i="92"/>
  <c r="M377" i="92" s="1"/>
  <c r="AN378" i="92"/>
  <c r="M378" i="92" s="1"/>
  <c r="AN379" i="92"/>
  <c r="M379" i="92" s="1"/>
  <c r="AN380" i="92"/>
  <c r="M380" i="92" s="1"/>
  <c r="AN381" i="92"/>
  <c r="M381" i="92" s="1"/>
  <c r="AN382" i="92"/>
  <c r="M382" i="92" s="1"/>
  <c r="AN383" i="92"/>
  <c r="M383" i="92" s="1"/>
  <c r="AN384" i="92"/>
  <c r="M384" i="92" s="1"/>
  <c r="AN385" i="92"/>
  <c r="M385" i="92" s="1"/>
  <c r="AN386" i="92"/>
  <c r="M386" i="92" s="1"/>
  <c r="AN387" i="92"/>
  <c r="M387" i="92" s="1"/>
  <c r="AN388" i="92"/>
  <c r="M388" i="92" s="1"/>
  <c r="AN389" i="92"/>
  <c r="M389" i="92" s="1"/>
  <c r="AN390" i="92"/>
  <c r="M390" i="92" s="1"/>
  <c r="AN391" i="92"/>
  <c r="M391" i="92" s="1"/>
  <c r="AN392" i="92"/>
  <c r="M392" i="92" s="1"/>
  <c r="AN393" i="92"/>
  <c r="M393" i="92" s="1"/>
  <c r="AN394" i="92"/>
  <c r="M394" i="92" s="1"/>
  <c r="AN395" i="92"/>
  <c r="M395" i="92" s="1"/>
  <c r="AN396" i="92"/>
  <c r="M396" i="92" s="1"/>
  <c r="AN397" i="92"/>
  <c r="M397" i="92" s="1"/>
  <c r="AN258" i="92"/>
  <c r="M258" i="92" s="1"/>
  <c r="AN228" i="92"/>
  <c r="M228" i="92" s="1"/>
  <c r="AN400" i="92"/>
  <c r="M400" i="92" s="1"/>
  <c r="AN401" i="92"/>
  <c r="M401" i="92" s="1"/>
  <c r="AN402" i="92"/>
  <c r="M402" i="92" s="1"/>
  <c r="AN403" i="92"/>
  <c r="M403" i="92" s="1"/>
  <c r="AN404" i="92"/>
  <c r="M404" i="92" s="1"/>
  <c r="AN405" i="92"/>
  <c r="M405" i="92" s="1"/>
  <c r="AN406" i="92"/>
  <c r="M406" i="92" s="1"/>
  <c r="AN407" i="92"/>
  <c r="M407" i="92" s="1"/>
  <c r="AN408" i="92"/>
  <c r="M408" i="92" s="1"/>
  <c r="AN409" i="92"/>
  <c r="M409" i="92" s="1"/>
  <c r="AN410" i="92"/>
  <c r="M410" i="92" s="1"/>
  <c r="AN411" i="92"/>
  <c r="M411" i="92" s="1"/>
  <c r="AN412" i="92"/>
  <c r="M412" i="92" s="1"/>
  <c r="AN413" i="92"/>
  <c r="M413" i="92" s="1"/>
  <c r="AN261" i="92"/>
  <c r="M261" i="92" s="1"/>
  <c r="AN415" i="92"/>
  <c r="M415" i="92" s="1"/>
  <c r="AN416" i="92"/>
  <c r="M416" i="92" s="1"/>
  <c r="AN417" i="92"/>
  <c r="M417" i="92" s="1"/>
  <c r="AN418" i="92"/>
  <c r="M418" i="92" s="1"/>
  <c r="AN419" i="92"/>
  <c r="M419" i="92" s="1"/>
  <c r="AN420" i="92"/>
  <c r="M420" i="92" s="1"/>
  <c r="AN421" i="92"/>
  <c r="M421" i="92" s="1"/>
  <c r="AN422" i="92"/>
  <c r="M422" i="92" s="1"/>
  <c r="AN423" i="92"/>
  <c r="M423" i="92" s="1"/>
  <c r="AN424" i="92"/>
  <c r="M424" i="92" s="1"/>
  <c r="AN425" i="92"/>
  <c r="M425" i="92" s="1"/>
  <c r="AN426" i="92"/>
  <c r="M426" i="92" s="1"/>
  <c r="AN427" i="92"/>
  <c r="M427" i="92" s="1"/>
  <c r="AN428" i="92"/>
  <c r="M428" i="92" s="1"/>
  <c r="AN429" i="92"/>
  <c r="M429" i="92" s="1"/>
  <c r="AN430" i="92"/>
  <c r="M430" i="92" s="1"/>
  <c r="AN431" i="92"/>
  <c r="M431" i="92" s="1"/>
  <c r="AN432" i="92"/>
  <c r="M432" i="92" s="1"/>
  <c r="AN433" i="92"/>
  <c r="M433" i="92" s="1"/>
  <c r="AN434" i="92"/>
  <c r="M434" i="92" s="1"/>
  <c r="AN209" i="92"/>
  <c r="M209" i="92" s="1"/>
  <c r="AN436" i="92"/>
  <c r="M436" i="92" s="1"/>
  <c r="AN437" i="92"/>
  <c r="M437" i="92" s="1"/>
  <c r="AN438" i="92"/>
  <c r="M438" i="92" s="1"/>
  <c r="AN439" i="92"/>
  <c r="M439" i="92" s="1"/>
  <c r="AN440" i="92"/>
  <c r="M440" i="92" s="1"/>
  <c r="AN441" i="92"/>
  <c r="M441" i="92" s="1"/>
  <c r="AN442" i="92"/>
  <c r="M442" i="92" s="1"/>
  <c r="AN443" i="92"/>
  <c r="M443" i="92" s="1"/>
  <c r="AN444" i="92"/>
  <c r="M444" i="92" s="1"/>
  <c r="AN445" i="92"/>
  <c r="M445" i="92" s="1"/>
  <c r="AN446" i="92"/>
  <c r="M446" i="92" s="1"/>
  <c r="AN447" i="92"/>
  <c r="M447" i="92" s="1"/>
  <c r="AN448" i="92"/>
  <c r="M448" i="92" s="1"/>
  <c r="AN449" i="92"/>
  <c r="M449" i="92" s="1"/>
  <c r="AN450" i="92"/>
  <c r="M450" i="92" s="1"/>
  <c r="AN451" i="92"/>
  <c r="M451" i="92" s="1"/>
  <c r="AN452" i="92"/>
  <c r="M452" i="92" s="1"/>
  <c r="AN453" i="92"/>
  <c r="M453" i="92" s="1"/>
  <c r="AN454" i="92"/>
  <c r="M454" i="92" s="1"/>
  <c r="AN455" i="92"/>
  <c r="M455" i="92" s="1"/>
  <c r="AN456" i="92"/>
  <c r="M456" i="92" s="1"/>
  <c r="AN457" i="92"/>
  <c r="M457" i="92" s="1"/>
  <c r="AN458" i="92"/>
  <c r="M458" i="92" s="1"/>
  <c r="AN459" i="92"/>
  <c r="M459" i="92" s="1"/>
  <c r="AN460" i="92"/>
  <c r="M460" i="92" s="1"/>
  <c r="AN461" i="92"/>
  <c r="M461" i="92" s="1"/>
  <c r="AN462" i="92"/>
  <c r="M462" i="92" s="1"/>
  <c r="AN463" i="92"/>
  <c r="M463" i="92" s="1"/>
  <c r="AN464" i="92"/>
  <c r="M464" i="92" s="1"/>
  <c r="AN465" i="92"/>
  <c r="M465" i="92" s="1"/>
  <c r="AN466" i="92"/>
  <c r="M466" i="92" s="1"/>
  <c r="AN467" i="92"/>
  <c r="M467" i="92" s="1"/>
  <c r="AN468" i="92"/>
  <c r="M468" i="92" s="1"/>
  <c r="AN469" i="92"/>
  <c r="M469" i="92" s="1"/>
  <c r="AN470" i="92"/>
  <c r="M470" i="92" s="1"/>
  <c r="AN471" i="92"/>
  <c r="M471" i="92" s="1"/>
  <c r="AN472" i="92"/>
  <c r="M472" i="92" s="1"/>
  <c r="AN473" i="92"/>
  <c r="M473" i="92" s="1"/>
  <c r="AN474" i="92"/>
  <c r="M474" i="92" s="1"/>
  <c r="AN475" i="92"/>
  <c r="M475" i="92" s="1"/>
  <c r="AN476" i="92"/>
  <c r="M476" i="92" s="1"/>
  <c r="AN477" i="92"/>
  <c r="M477" i="92" s="1"/>
  <c r="AN478" i="92"/>
  <c r="M478" i="92" s="1"/>
  <c r="AN479" i="92"/>
  <c r="M479" i="92" s="1"/>
  <c r="AN480" i="92"/>
  <c r="M480" i="92" s="1"/>
  <c r="AN481" i="92"/>
  <c r="M481" i="92" s="1"/>
  <c r="AN482" i="92"/>
  <c r="M482" i="92" s="1"/>
  <c r="AN483" i="92"/>
  <c r="M483" i="92" s="1"/>
  <c r="AN484" i="92"/>
  <c r="M484" i="92" s="1"/>
  <c r="AN485" i="92"/>
  <c r="M485" i="92" s="1"/>
  <c r="AN486" i="92"/>
  <c r="M486" i="92" s="1"/>
  <c r="AN487" i="92"/>
  <c r="M487" i="92" s="1"/>
  <c r="AN488" i="92"/>
  <c r="M488" i="92" s="1"/>
  <c r="AN489" i="92"/>
  <c r="M489" i="92" s="1"/>
  <c r="AN490" i="92"/>
  <c r="M490" i="92" s="1"/>
  <c r="AN491" i="92"/>
  <c r="M491" i="92" s="1"/>
  <c r="AN492" i="92"/>
  <c r="M492" i="92" s="1"/>
  <c r="AN493" i="92"/>
  <c r="M493" i="92" s="1"/>
  <c r="AN494" i="92"/>
  <c r="M494" i="92" s="1"/>
  <c r="AN143" i="92"/>
  <c r="M143" i="92" s="1"/>
  <c r="AN496" i="92"/>
  <c r="M496" i="92" s="1"/>
  <c r="AN497" i="92"/>
  <c r="M497" i="92" s="1"/>
  <c r="AN498" i="92"/>
  <c r="M498" i="92" s="1"/>
  <c r="AN499" i="92"/>
  <c r="M499" i="92" s="1"/>
  <c r="AN500" i="92"/>
  <c r="M500" i="92" s="1"/>
  <c r="AN501" i="92"/>
  <c r="M501" i="92" s="1"/>
  <c r="Q2" i="92"/>
  <c r="Q4" i="92"/>
  <c r="Q5" i="92"/>
  <c r="Q6" i="92"/>
  <c r="Q495" i="92"/>
  <c r="Q8" i="92"/>
  <c r="Q9" i="92"/>
  <c r="Q10" i="92"/>
  <c r="Q11" i="92"/>
  <c r="Q12" i="92"/>
  <c r="Q13" i="92"/>
  <c r="Q14" i="92"/>
  <c r="Q15" i="92"/>
  <c r="Q16" i="92"/>
  <c r="Q17" i="92"/>
  <c r="Q18" i="92"/>
  <c r="Q19" i="92"/>
  <c r="Q20" i="92"/>
  <c r="Q21" i="92"/>
  <c r="Q22" i="92"/>
  <c r="Q23" i="92"/>
  <c r="Q24" i="92"/>
  <c r="Q25" i="92"/>
  <c r="Q26" i="92"/>
  <c r="Q27" i="92"/>
  <c r="Q28" i="92"/>
  <c r="Q29" i="92"/>
  <c r="Q30" i="92"/>
  <c r="Q31" i="92"/>
  <c r="Q32" i="92"/>
  <c r="Q33" i="92"/>
  <c r="Q34" i="92"/>
  <c r="Q35" i="92"/>
  <c r="Q36" i="92"/>
  <c r="Q37" i="92"/>
  <c r="Q38" i="92"/>
  <c r="Q39" i="92"/>
  <c r="Q40" i="92"/>
  <c r="Q41" i="92"/>
  <c r="Q42" i="92"/>
  <c r="Q43" i="92"/>
  <c r="Q44" i="92"/>
  <c r="Q45" i="92"/>
  <c r="Q46" i="92"/>
  <c r="Q47" i="92"/>
  <c r="Q48" i="92"/>
  <c r="Q3" i="92"/>
  <c r="Q50" i="92"/>
  <c r="Q51" i="92"/>
  <c r="Q52" i="92"/>
  <c r="Q53" i="92"/>
  <c r="Q54" i="92"/>
  <c r="Q55" i="92"/>
  <c r="Q56" i="92"/>
  <c r="Q57" i="92"/>
  <c r="Q58" i="92"/>
  <c r="Q59" i="92"/>
  <c r="Q60" i="92"/>
  <c r="Q61" i="92"/>
  <c r="Q62" i="92"/>
  <c r="Q63" i="92"/>
  <c r="Q64" i="92"/>
  <c r="Q65" i="92"/>
  <c r="Q66" i="92"/>
  <c r="Q67" i="92"/>
  <c r="Q68" i="92"/>
  <c r="Q69" i="92"/>
  <c r="Q70" i="92"/>
  <c r="Q71" i="92"/>
  <c r="Q72" i="92"/>
  <c r="Q73" i="92"/>
  <c r="Q398" i="92"/>
  <c r="Q75" i="92"/>
  <c r="Q76" i="92"/>
  <c r="Q77" i="92"/>
  <c r="Q78" i="92"/>
  <c r="Q79" i="92"/>
  <c r="Q80" i="92"/>
  <c r="Q81" i="92"/>
  <c r="Q82" i="92"/>
  <c r="Q83" i="92"/>
  <c r="Q84" i="92"/>
  <c r="Q85" i="92"/>
  <c r="Q86" i="92"/>
  <c r="Q87" i="92"/>
  <c r="Q88" i="92"/>
  <c r="Q89" i="92"/>
  <c r="Q90" i="92"/>
  <c r="Q91" i="92"/>
  <c r="Q92" i="92"/>
  <c r="Q93" i="92"/>
  <c r="Q94" i="92"/>
  <c r="Q95" i="92"/>
  <c r="Q96" i="92"/>
  <c r="Q97" i="92"/>
  <c r="Q98" i="92"/>
  <c r="Q7" i="92"/>
  <c r="Q100" i="92"/>
  <c r="Q101" i="92"/>
  <c r="Q102" i="92"/>
  <c r="Q103" i="92"/>
  <c r="Q104" i="92"/>
  <c r="Q105" i="92"/>
  <c r="Q106" i="92"/>
  <c r="Q107" i="92"/>
  <c r="Q108" i="92"/>
  <c r="Q109" i="92"/>
  <c r="Q110" i="92"/>
  <c r="Q111" i="92"/>
  <c r="Q112" i="92"/>
  <c r="Q113" i="92"/>
  <c r="Q114" i="92"/>
  <c r="Q115" i="92"/>
  <c r="Q116" i="92"/>
  <c r="Q117" i="92"/>
  <c r="Q118" i="92"/>
  <c r="Q119" i="92"/>
  <c r="Q120" i="92"/>
  <c r="Q121" i="92"/>
  <c r="Q122" i="92"/>
  <c r="Q123" i="92"/>
  <c r="Q124" i="92"/>
  <c r="Q125" i="92"/>
  <c r="Q126" i="92"/>
  <c r="Q127" i="92"/>
  <c r="Q128" i="92"/>
  <c r="Q129" i="92"/>
  <c r="Q130" i="92"/>
  <c r="Q326" i="92"/>
  <c r="Q132" i="92"/>
  <c r="Q133" i="92"/>
  <c r="Q74" i="92"/>
  <c r="Q135" i="92"/>
  <c r="Q136" i="92"/>
  <c r="Q137" i="92"/>
  <c r="Q138" i="92"/>
  <c r="Q139" i="92"/>
  <c r="Q140" i="92"/>
  <c r="Q141" i="92"/>
  <c r="Q142" i="92"/>
  <c r="Q399" i="92"/>
  <c r="Q144" i="92"/>
  <c r="Q145" i="92"/>
  <c r="Q146" i="92"/>
  <c r="Q147" i="92"/>
  <c r="Q148" i="92"/>
  <c r="Q149" i="92"/>
  <c r="Q150" i="92"/>
  <c r="Q151" i="92"/>
  <c r="Q152" i="92"/>
  <c r="Q153" i="92"/>
  <c r="Q154" i="92"/>
  <c r="Q155" i="92"/>
  <c r="Q156" i="92"/>
  <c r="Q157" i="92"/>
  <c r="Q158" i="92"/>
  <c r="Q159" i="92"/>
  <c r="Q160" i="92"/>
  <c r="Q161" i="92"/>
  <c r="Q162" i="92"/>
  <c r="Q163" i="92"/>
  <c r="Q164" i="92"/>
  <c r="Q165" i="92"/>
  <c r="Q166" i="92"/>
  <c r="Q167" i="92"/>
  <c r="Q168" i="92"/>
  <c r="Q169" i="92"/>
  <c r="Q170" i="92"/>
  <c r="Q131" i="92"/>
  <c r="Q172" i="92"/>
  <c r="Q173" i="92"/>
  <c r="Q174" i="92"/>
  <c r="Q175" i="92"/>
  <c r="Q176" i="92"/>
  <c r="Q177" i="92"/>
  <c r="Q178" i="92"/>
  <c r="Q179" i="92"/>
  <c r="Q343" i="92"/>
  <c r="Q181" i="92"/>
  <c r="Q182" i="92"/>
  <c r="Q183" i="92"/>
  <c r="Q184" i="92"/>
  <c r="Q185" i="92"/>
  <c r="Q186" i="92"/>
  <c r="Q187" i="92"/>
  <c r="Q188" i="92"/>
  <c r="Q189" i="92"/>
  <c r="Q190" i="92"/>
  <c r="Q191" i="92"/>
  <c r="Q192" i="92"/>
  <c r="Q193" i="92"/>
  <c r="Q194" i="92"/>
  <c r="Q195" i="92"/>
  <c r="Q196" i="92"/>
  <c r="Q197" i="92"/>
  <c r="Q198" i="92"/>
  <c r="Q199" i="92"/>
  <c r="Q200" i="92"/>
  <c r="Q201" i="92"/>
  <c r="Q202" i="92"/>
  <c r="Q203" i="92"/>
  <c r="Q204" i="92"/>
  <c r="Q205" i="92"/>
  <c r="Q206" i="92"/>
  <c r="Q207" i="92"/>
  <c r="Q208" i="92"/>
  <c r="Q49" i="92"/>
  <c r="Q210" i="92"/>
  <c r="Q211" i="92"/>
  <c r="Q212" i="92"/>
  <c r="Q213" i="92"/>
  <c r="Q214" i="92"/>
  <c r="Q215" i="92"/>
  <c r="Q216" i="92"/>
  <c r="Q217" i="92"/>
  <c r="Q218" i="92"/>
  <c r="Q219" i="92"/>
  <c r="Q220" i="92"/>
  <c r="Q221" i="92"/>
  <c r="Q222" i="92"/>
  <c r="Q223" i="92"/>
  <c r="Q224" i="92"/>
  <c r="Q225" i="92"/>
  <c r="Q226" i="92"/>
  <c r="Q227" i="92"/>
  <c r="Q99" i="92"/>
  <c r="Q229" i="92"/>
  <c r="Q230" i="92"/>
  <c r="Q231" i="92"/>
  <c r="Q232" i="92"/>
  <c r="Q233" i="92"/>
  <c r="Q234" i="92"/>
  <c r="Q235" i="92"/>
  <c r="Q236" i="92"/>
  <c r="Q237" i="92"/>
  <c r="Q238" i="92"/>
  <c r="Q239" i="92"/>
  <c r="Q240" i="92"/>
  <c r="Q241" i="92"/>
  <c r="Q242" i="92"/>
  <c r="Q243" i="92"/>
  <c r="Q244" i="92"/>
  <c r="Q245" i="92"/>
  <c r="Q246" i="92"/>
  <c r="Q247" i="92"/>
  <c r="Q248" i="92"/>
  <c r="Q249" i="92"/>
  <c r="Q250" i="92"/>
  <c r="Q251" i="92"/>
  <c r="Q252" i="92"/>
  <c r="Q253" i="92"/>
  <c r="Q254" i="92"/>
  <c r="Q255" i="92"/>
  <c r="Q256" i="92"/>
  <c r="Q257" i="92"/>
  <c r="Q171" i="92"/>
  <c r="Q259" i="92"/>
  <c r="Q260" i="92"/>
  <c r="Q134" i="92"/>
  <c r="Q262" i="92"/>
  <c r="Q263" i="92"/>
  <c r="Q264" i="92"/>
  <c r="Q265" i="92"/>
  <c r="Q266" i="92"/>
  <c r="Q267" i="92"/>
  <c r="Q268" i="92"/>
  <c r="Q269" i="92"/>
  <c r="Q270" i="92"/>
  <c r="Q271" i="92"/>
  <c r="Q272" i="92"/>
  <c r="Q273" i="92"/>
  <c r="Q274" i="92"/>
  <c r="Q275" i="92"/>
  <c r="Q276" i="92"/>
  <c r="Q277" i="92"/>
  <c r="Q278" i="92"/>
  <c r="Q279" i="92"/>
  <c r="Q280" i="92"/>
  <c r="Q281" i="92"/>
  <c r="Q282" i="92"/>
  <c r="Q283" i="92"/>
  <c r="Q284" i="92"/>
  <c r="Q285" i="92"/>
  <c r="Q286" i="92"/>
  <c r="Q287" i="92"/>
  <c r="Q288" i="92"/>
  <c r="Q289" i="92"/>
  <c r="Q290" i="92"/>
  <c r="Q291" i="92"/>
  <c r="Q292" i="92"/>
  <c r="Q293" i="92"/>
  <c r="Q294" i="92"/>
  <c r="Q295" i="92"/>
  <c r="Q296" i="92"/>
  <c r="Q297" i="92"/>
  <c r="Q298" i="92"/>
  <c r="Q299" i="92"/>
  <c r="Q300" i="92"/>
  <c r="Q301" i="92"/>
  <c r="Q302" i="92"/>
  <c r="Q303" i="92"/>
  <c r="Q304" i="92"/>
  <c r="Q305" i="92"/>
  <c r="Q306" i="92"/>
  <c r="Q307" i="92"/>
  <c r="Q308" i="92"/>
  <c r="Q309" i="92"/>
  <c r="Q310" i="92"/>
  <c r="Q311" i="92"/>
  <c r="Q312" i="92"/>
  <c r="Q313" i="92"/>
  <c r="Q314" i="92"/>
  <c r="Q315" i="92"/>
  <c r="Q316" i="92"/>
  <c r="Q317" i="92"/>
  <c r="Q318" i="92"/>
  <c r="Q319" i="92"/>
  <c r="Q320" i="92"/>
  <c r="Q321" i="92"/>
  <c r="Q322" i="92"/>
  <c r="Q323" i="92"/>
  <c r="Q324" i="92"/>
  <c r="Q325" i="92"/>
  <c r="Q414" i="92"/>
  <c r="Q327" i="92"/>
  <c r="Q328" i="92"/>
  <c r="Q329" i="92"/>
  <c r="Q330" i="92"/>
  <c r="Q331" i="92"/>
  <c r="Q332" i="92"/>
  <c r="Q333" i="92"/>
  <c r="Q334" i="92"/>
  <c r="Q335" i="92"/>
  <c r="Q336" i="92"/>
  <c r="Q337" i="92"/>
  <c r="Q338" i="92"/>
  <c r="Q339" i="92"/>
  <c r="Q340" i="92"/>
  <c r="Q341" i="92"/>
  <c r="Q342" i="92"/>
  <c r="Q180" i="92"/>
  <c r="Q344" i="92"/>
  <c r="Q345" i="92"/>
  <c r="Q346" i="92"/>
  <c r="Q347" i="92"/>
  <c r="Q348" i="92"/>
  <c r="Q349" i="92"/>
  <c r="Q350" i="92"/>
  <c r="Q351" i="92"/>
  <c r="Q352" i="92"/>
  <c r="Q353" i="92"/>
  <c r="Q354" i="92"/>
  <c r="Q355" i="92"/>
  <c r="Q356" i="92"/>
  <c r="Q357" i="92"/>
  <c r="Q358" i="92"/>
  <c r="Q359" i="92"/>
  <c r="Q360" i="92"/>
  <c r="Q361" i="92"/>
  <c r="Q362" i="92"/>
  <c r="Q363" i="92"/>
  <c r="Q364" i="92"/>
  <c r="Q365" i="92"/>
  <c r="Q366" i="92"/>
  <c r="Q367" i="92"/>
  <c r="Q368" i="92"/>
  <c r="Q369" i="92"/>
  <c r="Q370" i="92"/>
  <c r="Q371" i="92"/>
  <c r="Q372" i="92"/>
  <c r="Q373" i="92"/>
  <c r="Q374" i="92"/>
  <c r="Q375" i="92"/>
  <c r="Q376" i="92"/>
  <c r="Q377" i="92"/>
  <c r="Q378" i="92"/>
  <c r="Q379" i="92"/>
  <c r="Q380" i="92"/>
  <c r="Q381" i="92"/>
  <c r="Q382" i="92"/>
  <c r="Q383" i="92"/>
  <c r="Q384" i="92"/>
  <c r="Q385" i="92"/>
  <c r="Q386" i="92"/>
  <c r="Q387" i="92"/>
  <c r="Q388" i="92"/>
  <c r="Q389" i="92"/>
  <c r="Q390" i="92"/>
  <c r="Q391" i="92"/>
  <c r="Q392" i="92"/>
  <c r="Q393" i="92"/>
  <c r="Q394" i="92"/>
  <c r="Q395" i="92"/>
  <c r="Q396" i="92"/>
  <c r="Q397" i="92"/>
  <c r="Q258" i="92"/>
  <c r="Q228" i="92"/>
  <c r="Q400" i="92"/>
  <c r="Q401" i="92"/>
  <c r="Q402" i="92"/>
  <c r="Q403" i="92"/>
  <c r="Q404" i="92"/>
  <c r="Q405" i="92"/>
  <c r="Q406" i="92"/>
  <c r="Q407" i="92"/>
  <c r="Q408" i="92"/>
  <c r="Q409" i="92"/>
  <c r="Q410" i="92"/>
  <c r="Q411" i="92"/>
  <c r="Q412" i="92"/>
  <c r="Q413" i="92"/>
  <c r="Q261" i="92"/>
  <c r="Q415" i="92"/>
  <c r="Q416" i="92"/>
  <c r="Q417" i="92"/>
  <c r="Q418" i="92"/>
  <c r="Q419" i="92"/>
  <c r="Q420" i="92"/>
  <c r="Q421" i="92"/>
  <c r="Q422" i="92"/>
  <c r="Q423" i="92"/>
  <c r="Q424" i="92"/>
  <c r="Q425" i="92"/>
  <c r="Q426" i="92"/>
  <c r="Q427" i="92"/>
  <c r="Q428" i="92"/>
  <c r="Q429" i="92"/>
  <c r="Q430" i="92"/>
  <c r="Q431" i="92"/>
  <c r="Q432" i="92"/>
  <c r="Q433" i="92"/>
  <c r="Q434" i="92"/>
  <c r="Q209" i="92"/>
  <c r="Q436" i="92"/>
  <c r="Q437" i="92"/>
  <c r="Q438" i="92"/>
  <c r="Q439" i="92"/>
  <c r="Q440" i="92"/>
  <c r="Q441" i="92"/>
  <c r="Q442" i="92"/>
  <c r="Q443" i="92"/>
  <c r="Q444" i="92"/>
  <c r="Q445" i="92"/>
  <c r="Q446" i="92"/>
  <c r="Q447" i="92"/>
  <c r="Q448" i="92"/>
  <c r="Q449" i="92"/>
  <c r="Q450" i="92"/>
  <c r="Q451" i="92"/>
  <c r="Q452" i="92"/>
  <c r="Q453" i="92"/>
  <c r="Q454" i="92"/>
  <c r="Q455" i="92"/>
  <c r="Q456" i="92"/>
  <c r="Q457" i="92"/>
  <c r="Q458" i="92"/>
  <c r="Q459" i="92"/>
  <c r="Q460" i="92"/>
  <c r="Q461" i="92"/>
  <c r="Q462" i="92"/>
  <c r="Q463" i="92"/>
  <c r="Q464" i="92"/>
  <c r="Q465" i="92"/>
  <c r="Q466" i="92"/>
  <c r="Q467" i="92"/>
  <c r="Q468" i="92"/>
  <c r="Q469" i="92"/>
  <c r="Q470" i="92"/>
  <c r="Q471" i="92"/>
  <c r="Q472" i="92"/>
  <c r="Q473" i="92"/>
  <c r="Q474" i="92"/>
  <c r="Q475" i="92"/>
  <c r="Q476" i="92"/>
  <c r="Q477" i="92"/>
  <c r="Q478" i="92"/>
  <c r="Q479" i="92"/>
  <c r="Q480" i="92"/>
  <c r="Q481" i="92"/>
  <c r="Q482" i="92"/>
  <c r="Q483" i="92"/>
  <c r="Q484" i="92"/>
  <c r="Q485" i="92"/>
  <c r="Q486" i="92"/>
  <c r="Q487" i="92"/>
  <c r="Q488" i="92"/>
  <c r="Q489" i="92"/>
  <c r="Q490" i="92"/>
  <c r="Q491" i="92"/>
  <c r="Q492" i="92"/>
  <c r="Q493" i="92"/>
  <c r="Q494" i="92"/>
  <c r="Q143" i="92"/>
  <c r="Q496" i="92"/>
  <c r="Q497" i="92"/>
  <c r="Q498" i="92"/>
  <c r="Q499" i="92"/>
  <c r="Q500" i="92"/>
  <c r="Q501" i="92"/>
  <c r="AD2" i="92"/>
  <c r="AD435" i="92"/>
  <c r="AD4" i="92"/>
  <c r="AD5" i="92"/>
  <c r="AD6" i="92"/>
  <c r="AD495" i="92"/>
  <c r="AD8" i="92"/>
  <c r="AD9" i="92"/>
  <c r="AD10" i="92"/>
  <c r="AD11" i="92"/>
  <c r="AD12" i="92"/>
  <c r="AD13" i="92"/>
  <c r="AD14" i="92"/>
  <c r="AD15" i="92"/>
  <c r="AD16" i="92"/>
  <c r="AD17" i="92"/>
  <c r="AD18" i="92"/>
  <c r="AD19" i="92"/>
  <c r="AD20" i="92"/>
  <c r="AD21" i="92"/>
  <c r="AD22" i="92"/>
  <c r="AD23" i="92"/>
  <c r="AD24" i="92"/>
  <c r="AD25" i="92"/>
  <c r="AD26" i="92"/>
  <c r="AD27" i="92"/>
  <c r="AD28" i="92"/>
  <c r="AD29" i="92"/>
  <c r="AD30" i="92"/>
  <c r="AD31" i="92"/>
  <c r="AD32" i="92"/>
  <c r="AD33" i="92"/>
  <c r="AD34" i="92"/>
  <c r="AD35" i="92"/>
  <c r="AD36" i="92"/>
  <c r="AD37" i="92"/>
  <c r="AD38" i="92"/>
  <c r="AD39" i="92"/>
  <c r="AD40" i="92"/>
  <c r="AD41" i="92"/>
  <c r="AD42" i="92"/>
  <c r="AD43" i="92"/>
  <c r="AD44" i="92"/>
  <c r="AD45" i="92"/>
  <c r="AD46" i="92"/>
  <c r="AD47" i="92"/>
  <c r="AD48" i="92"/>
  <c r="AD3" i="92"/>
  <c r="AD50" i="92"/>
  <c r="AD51" i="92"/>
  <c r="AD52" i="92"/>
  <c r="AD53" i="92"/>
  <c r="AD54" i="92"/>
  <c r="AD55" i="92"/>
  <c r="AD56" i="92"/>
  <c r="AD57" i="92"/>
  <c r="AD58" i="92"/>
  <c r="AD59" i="92"/>
  <c r="AD60" i="92"/>
  <c r="AD61" i="92"/>
  <c r="AD62" i="92"/>
  <c r="AD63" i="92"/>
  <c r="AD64" i="92"/>
  <c r="AD65" i="92"/>
  <c r="AD66" i="92"/>
  <c r="AD67" i="92"/>
  <c r="AD68" i="92"/>
  <c r="AD69" i="92"/>
  <c r="AD70" i="92"/>
  <c r="AD71" i="92"/>
  <c r="AD72" i="92"/>
  <c r="AD73" i="92"/>
  <c r="AD398" i="92"/>
  <c r="AD75" i="92"/>
  <c r="AD76" i="92"/>
  <c r="AD77" i="92"/>
  <c r="AD78" i="92"/>
  <c r="AD79" i="92"/>
  <c r="AD80" i="92"/>
  <c r="AD81" i="92"/>
  <c r="AD82" i="92"/>
  <c r="AD83" i="92"/>
  <c r="AD84" i="92"/>
  <c r="AD85" i="92"/>
  <c r="AD86" i="92"/>
  <c r="AD87" i="92"/>
  <c r="AD88" i="92"/>
  <c r="AD89" i="92"/>
  <c r="AD90" i="92"/>
  <c r="AD91" i="92"/>
  <c r="AD92" i="92"/>
  <c r="AD93" i="92"/>
  <c r="AD94" i="92"/>
  <c r="AD95" i="92"/>
  <c r="AD96" i="92"/>
  <c r="AD97" i="92"/>
  <c r="AD98" i="92"/>
  <c r="AD7" i="92"/>
  <c r="AD100" i="92"/>
  <c r="AD101" i="92"/>
  <c r="AD102" i="92"/>
  <c r="AD103" i="92"/>
  <c r="AD104" i="92"/>
  <c r="AD105" i="92"/>
  <c r="AD106" i="92"/>
  <c r="AD107" i="92"/>
  <c r="AD108" i="92"/>
  <c r="AD109" i="92"/>
  <c r="AD110" i="92"/>
  <c r="AD111" i="92"/>
  <c r="AD112" i="92"/>
  <c r="AD113" i="92"/>
  <c r="AD114" i="92"/>
  <c r="AD115" i="92"/>
  <c r="AD116" i="92"/>
  <c r="AD117" i="92"/>
  <c r="AD118" i="92"/>
  <c r="AD119" i="92"/>
  <c r="AD120" i="92"/>
  <c r="AD121" i="92"/>
  <c r="AD122" i="92"/>
  <c r="AD123" i="92"/>
  <c r="AD124" i="92"/>
  <c r="AD125" i="92"/>
  <c r="AD126" i="92"/>
  <c r="AD127" i="92"/>
  <c r="AD128" i="92"/>
  <c r="AD129" i="92"/>
  <c r="AD130" i="92"/>
  <c r="AD326" i="92"/>
  <c r="AD132" i="92"/>
  <c r="AD133" i="92"/>
  <c r="AD74" i="92"/>
  <c r="AD135" i="92"/>
  <c r="AD136" i="92"/>
  <c r="AD137" i="92"/>
  <c r="AD138" i="92"/>
  <c r="AD139" i="92"/>
  <c r="AD140" i="92"/>
  <c r="AD141" i="92"/>
  <c r="AD142" i="92"/>
  <c r="AD399" i="92"/>
  <c r="AD144" i="92"/>
  <c r="AD145" i="92"/>
  <c r="AD146" i="92"/>
  <c r="AD147" i="92"/>
  <c r="AD148" i="92"/>
  <c r="AD149" i="92"/>
  <c r="AD150" i="92"/>
  <c r="AD151" i="92"/>
  <c r="AD152" i="92"/>
  <c r="AD153" i="92"/>
  <c r="AD154" i="92"/>
  <c r="AD155" i="92"/>
  <c r="AD156" i="92"/>
  <c r="AD157" i="92"/>
  <c r="AD158" i="92"/>
  <c r="AD159" i="92"/>
  <c r="AD160" i="92"/>
  <c r="AD161" i="92"/>
  <c r="AD162" i="92"/>
  <c r="AD163" i="92"/>
  <c r="AD164" i="92"/>
  <c r="AD165" i="92"/>
  <c r="AD166" i="92"/>
  <c r="AD167" i="92"/>
  <c r="AD168" i="92"/>
  <c r="AD169" i="92"/>
  <c r="AD170" i="92"/>
  <c r="AD131" i="92"/>
  <c r="AD172" i="92"/>
  <c r="AD173" i="92"/>
  <c r="AD174" i="92"/>
  <c r="AD175" i="92"/>
  <c r="AD176" i="92"/>
  <c r="AD177" i="92"/>
  <c r="AD178" i="92"/>
  <c r="AD179" i="92"/>
  <c r="AD343" i="92"/>
  <c r="AD181" i="92"/>
  <c r="AD182" i="92"/>
  <c r="AD183" i="92"/>
  <c r="AD184" i="92"/>
  <c r="AD185" i="92"/>
  <c r="AD186" i="92"/>
  <c r="AD187" i="92"/>
  <c r="AD188" i="92"/>
  <c r="AD189" i="92"/>
  <c r="AD190" i="92"/>
  <c r="AD191" i="92"/>
  <c r="AD192" i="92"/>
  <c r="AD193" i="92"/>
  <c r="AD194" i="92"/>
  <c r="AD195" i="92"/>
  <c r="AD196" i="92"/>
  <c r="AD197" i="92"/>
  <c r="AD198" i="92"/>
  <c r="AD199" i="92"/>
  <c r="AD200" i="92"/>
  <c r="AD201" i="92"/>
  <c r="AD202" i="92"/>
  <c r="AD203" i="92"/>
  <c r="AD204" i="92"/>
  <c r="AD205" i="92"/>
  <c r="AD206" i="92"/>
  <c r="AD207" i="92"/>
  <c r="AD208" i="92"/>
  <c r="AD49" i="92"/>
  <c r="AD210" i="92"/>
  <c r="AD211" i="92"/>
  <c r="AD212" i="92"/>
  <c r="AD213" i="92"/>
  <c r="AD214" i="92"/>
  <c r="AD215" i="92"/>
  <c r="AD216" i="92"/>
  <c r="AD217" i="92"/>
  <c r="AD218" i="92"/>
  <c r="AD219" i="92"/>
  <c r="AD220" i="92"/>
  <c r="AD221" i="92"/>
  <c r="AD222" i="92"/>
  <c r="AD223" i="92"/>
  <c r="AD224" i="92"/>
  <c r="AD225" i="92"/>
  <c r="AD226" i="92"/>
  <c r="AD227" i="92"/>
  <c r="AD99" i="92"/>
  <c r="AD229" i="92"/>
  <c r="AD230" i="92"/>
  <c r="AD231" i="92"/>
  <c r="AD232" i="92"/>
  <c r="AD233" i="92"/>
  <c r="AD234" i="92"/>
  <c r="AD235" i="92"/>
  <c r="AD236" i="92"/>
  <c r="AD237" i="92"/>
  <c r="AD238" i="92"/>
  <c r="AD239" i="92"/>
  <c r="AD240" i="92"/>
  <c r="AD241" i="92"/>
  <c r="AD242" i="92"/>
  <c r="AD243" i="92"/>
  <c r="AD244" i="92"/>
  <c r="AD245" i="92"/>
  <c r="AD246" i="92"/>
  <c r="AD247" i="92"/>
  <c r="AD248" i="92"/>
  <c r="AD249" i="92"/>
  <c r="AD250" i="92"/>
  <c r="AD251" i="92"/>
  <c r="AD252" i="92"/>
  <c r="AD253" i="92"/>
  <c r="AD254" i="92"/>
  <c r="AD255" i="92"/>
  <c r="AD256" i="92"/>
  <c r="AD257" i="92"/>
  <c r="AD171" i="92"/>
  <c r="AD259" i="92"/>
  <c r="AD260" i="92"/>
  <c r="AD134" i="92"/>
  <c r="AD262" i="92"/>
  <c r="AD263" i="92"/>
  <c r="AD264" i="92"/>
  <c r="AD265" i="92"/>
  <c r="AD266" i="92"/>
  <c r="AD267" i="92"/>
  <c r="AD268" i="92"/>
  <c r="AD269" i="92"/>
  <c r="AD270" i="92"/>
  <c r="AD271" i="92"/>
  <c r="AD272" i="92"/>
  <c r="AD273" i="92"/>
  <c r="AD274" i="92"/>
  <c r="AD275" i="92"/>
  <c r="AD276" i="92"/>
  <c r="AD277" i="92"/>
  <c r="AD278" i="92"/>
  <c r="AD279" i="92"/>
  <c r="AD280" i="92"/>
  <c r="AD281" i="92"/>
  <c r="AD282" i="92"/>
  <c r="AD283" i="92"/>
  <c r="AD284" i="92"/>
  <c r="AD285" i="92"/>
  <c r="AD286" i="92"/>
  <c r="AD287" i="92"/>
  <c r="AD288" i="92"/>
  <c r="AD289" i="92"/>
  <c r="AD290" i="92"/>
  <c r="AD291" i="92"/>
  <c r="AD292" i="92"/>
  <c r="AD293" i="92"/>
  <c r="AD294" i="92"/>
  <c r="AD295" i="92"/>
  <c r="AD296" i="92"/>
  <c r="AD297" i="92"/>
  <c r="AD298" i="92"/>
  <c r="AD299" i="92"/>
  <c r="AD300" i="92"/>
  <c r="AD301" i="92"/>
  <c r="AD302" i="92"/>
  <c r="AD303" i="92"/>
  <c r="AD304" i="92"/>
  <c r="AD305" i="92"/>
  <c r="AD306" i="92"/>
  <c r="AD307" i="92"/>
  <c r="AD308" i="92"/>
  <c r="AD309" i="92"/>
  <c r="AD310" i="92"/>
  <c r="AD311" i="92"/>
  <c r="AD312" i="92"/>
  <c r="AD313" i="92"/>
  <c r="AD314" i="92"/>
  <c r="AD315" i="92"/>
  <c r="AD316" i="92"/>
  <c r="AD317" i="92"/>
  <c r="AD318" i="92"/>
  <c r="AD319" i="92"/>
  <c r="AD320" i="92"/>
  <c r="AD321" i="92"/>
  <c r="AD322" i="92"/>
  <c r="AD323" i="92"/>
  <c r="AD324" i="92"/>
  <c r="AD325" i="92"/>
  <c r="AD414" i="92"/>
  <c r="AD327" i="92"/>
  <c r="AD328" i="92"/>
  <c r="AD329" i="92"/>
  <c r="AD330" i="92"/>
  <c r="AD331" i="92"/>
  <c r="AD332" i="92"/>
  <c r="AD333" i="92"/>
  <c r="AD334" i="92"/>
  <c r="AD335" i="92"/>
  <c r="AD336" i="92"/>
  <c r="AD337" i="92"/>
  <c r="AD338" i="92"/>
  <c r="AD339" i="92"/>
  <c r="AD340" i="92"/>
  <c r="AD341" i="92"/>
  <c r="AD342" i="92"/>
  <c r="AD180" i="92"/>
  <c r="AD344" i="92"/>
  <c r="AD345" i="92"/>
  <c r="AD346" i="92"/>
  <c r="AD347" i="92"/>
  <c r="AD348" i="92"/>
  <c r="AD349" i="92"/>
  <c r="AD350" i="92"/>
  <c r="AD351" i="92"/>
  <c r="AD352" i="92"/>
  <c r="AD353" i="92"/>
  <c r="AD354" i="92"/>
  <c r="AD355" i="92"/>
  <c r="AD356" i="92"/>
  <c r="AD357" i="92"/>
  <c r="AD358" i="92"/>
  <c r="AD359" i="92"/>
  <c r="AD360" i="92"/>
  <c r="AD361" i="92"/>
  <c r="AD362" i="92"/>
  <c r="AD363" i="92"/>
  <c r="AD364" i="92"/>
  <c r="AD365" i="92"/>
  <c r="AD366" i="92"/>
  <c r="AD367" i="92"/>
  <c r="AD368" i="92"/>
  <c r="AD369" i="92"/>
  <c r="AD370" i="92"/>
  <c r="AD371" i="92"/>
  <c r="AD372" i="92"/>
  <c r="AD373" i="92"/>
  <c r="AD374" i="92"/>
  <c r="AD375" i="92"/>
  <c r="AD376" i="92"/>
  <c r="AD377" i="92"/>
  <c r="AD378" i="92"/>
  <c r="AD379" i="92"/>
  <c r="AD380" i="92"/>
  <c r="AD381" i="92"/>
  <c r="AD382" i="92"/>
  <c r="AD383" i="92"/>
  <c r="AD384" i="92"/>
  <c r="AD385" i="92"/>
  <c r="AD386" i="92"/>
  <c r="AD387" i="92"/>
  <c r="AD388" i="92"/>
  <c r="AD389" i="92"/>
  <c r="AD390" i="92"/>
  <c r="AD391" i="92"/>
  <c r="AD392" i="92"/>
  <c r="AD393" i="92"/>
  <c r="AD394" i="92"/>
  <c r="AD395" i="92"/>
  <c r="AD396" i="92"/>
  <c r="AD397" i="92"/>
  <c r="AD258" i="92"/>
  <c r="AD228" i="92"/>
  <c r="AD400" i="92"/>
  <c r="AD401" i="92"/>
  <c r="AD402" i="92"/>
  <c r="AD403" i="92"/>
  <c r="AD404" i="92"/>
  <c r="AD405" i="92"/>
  <c r="AD406" i="92"/>
  <c r="AD407" i="92"/>
  <c r="AD408" i="92"/>
  <c r="AD409" i="92"/>
  <c r="AD410" i="92"/>
  <c r="AD411" i="92"/>
  <c r="AD412" i="92"/>
  <c r="AD413" i="92"/>
  <c r="AD261" i="92"/>
  <c r="AD415" i="92"/>
  <c r="AD416" i="92"/>
  <c r="AD417" i="92"/>
  <c r="AD418" i="92"/>
  <c r="AD419" i="92"/>
  <c r="AD420" i="92"/>
  <c r="AD421" i="92"/>
  <c r="AD422" i="92"/>
  <c r="AD423" i="92"/>
  <c r="AD424" i="92"/>
  <c r="AD425" i="92"/>
  <c r="AD426" i="92"/>
  <c r="AD427" i="92"/>
  <c r="AD428" i="92"/>
  <c r="AD429" i="92"/>
  <c r="AD430" i="92"/>
  <c r="AD431" i="92"/>
  <c r="AD432" i="92"/>
  <c r="AD433" i="92"/>
  <c r="AD434" i="92"/>
  <c r="AD209" i="92"/>
  <c r="AD436" i="92"/>
  <c r="AD437" i="92"/>
  <c r="AD438" i="92"/>
  <c r="AD439" i="92"/>
  <c r="AD440" i="92"/>
  <c r="AD441" i="92"/>
  <c r="AD442" i="92"/>
  <c r="AD443" i="92"/>
  <c r="AD444" i="92"/>
  <c r="AD445" i="92"/>
  <c r="AD446" i="92"/>
  <c r="AD447" i="92"/>
  <c r="AD448" i="92"/>
  <c r="AD449" i="92"/>
  <c r="AD450" i="92"/>
  <c r="AD451" i="92"/>
  <c r="AD452" i="92"/>
  <c r="AD453" i="92"/>
  <c r="AD454" i="92"/>
  <c r="AD455" i="92"/>
  <c r="AD456" i="92"/>
  <c r="AD457" i="92"/>
  <c r="AD458" i="92"/>
  <c r="AD459" i="92"/>
  <c r="AD460" i="92"/>
  <c r="AD461" i="92"/>
  <c r="AD462" i="92"/>
  <c r="AD463" i="92"/>
  <c r="AD464" i="92"/>
  <c r="AD465" i="92"/>
  <c r="AD466" i="92"/>
  <c r="AD467" i="92"/>
  <c r="AD468" i="92"/>
  <c r="AD469" i="92"/>
  <c r="AD470" i="92"/>
  <c r="AD471" i="92"/>
  <c r="AD472" i="92"/>
  <c r="AD473" i="92"/>
  <c r="AD474" i="92"/>
  <c r="AD475" i="92"/>
  <c r="AD476" i="92"/>
  <c r="AD477" i="92"/>
  <c r="AD478" i="92"/>
  <c r="AD479" i="92"/>
  <c r="AD480" i="92"/>
  <c r="AD481" i="92"/>
  <c r="AD482" i="92"/>
  <c r="AD483" i="92"/>
  <c r="AD484" i="92"/>
  <c r="AD485" i="92"/>
  <c r="AD486" i="92"/>
  <c r="AD487" i="92"/>
  <c r="AD488" i="92"/>
  <c r="AD489" i="92"/>
  <c r="AD490" i="92"/>
  <c r="AD491" i="92"/>
  <c r="AD492" i="92"/>
  <c r="AD493" i="92"/>
  <c r="AD494" i="92"/>
  <c r="AD143" i="92"/>
  <c r="AD496" i="92"/>
  <c r="AD497" i="92"/>
  <c r="AD498" i="92"/>
  <c r="AD499" i="92"/>
  <c r="AD500" i="92"/>
  <c r="AD501" i="92"/>
  <c r="AH2" i="92"/>
  <c r="AH435" i="92"/>
  <c r="AH4" i="92"/>
  <c r="AH5" i="92"/>
  <c r="AH6" i="92"/>
  <c r="AH495" i="92"/>
  <c r="AH8" i="92"/>
  <c r="AH9" i="92"/>
  <c r="AH10" i="92"/>
  <c r="AH11" i="92"/>
  <c r="AH12" i="92"/>
  <c r="AH13" i="92"/>
  <c r="AH14" i="92"/>
  <c r="AH15" i="92"/>
  <c r="AH16" i="92"/>
  <c r="AH17" i="92"/>
  <c r="AH18" i="92"/>
  <c r="AH19" i="92"/>
  <c r="AH20" i="92"/>
  <c r="AH21" i="92"/>
  <c r="AH22" i="92"/>
  <c r="AH23" i="92"/>
  <c r="AH24" i="92"/>
  <c r="AH25" i="92"/>
  <c r="AH26" i="92"/>
  <c r="AH27" i="92"/>
  <c r="AH28" i="92"/>
  <c r="AH29" i="92"/>
  <c r="AH30" i="92"/>
  <c r="AH31" i="92"/>
  <c r="AH32" i="92"/>
  <c r="AH33" i="92"/>
  <c r="AH34" i="92"/>
  <c r="AH35" i="92"/>
  <c r="AH36" i="92"/>
  <c r="AH37" i="92"/>
  <c r="AH38" i="92"/>
  <c r="AH39" i="92"/>
  <c r="AH40" i="92"/>
  <c r="AH41" i="92"/>
  <c r="AH42" i="92"/>
  <c r="AH43" i="92"/>
  <c r="AH44" i="92"/>
  <c r="AH45" i="92"/>
  <c r="AH46" i="92"/>
  <c r="AH47" i="92"/>
  <c r="AH48" i="92"/>
  <c r="AH3" i="92"/>
  <c r="AH50" i="92"/>
  <c r="AH51" i="92"/>
  <c r="AH52" i="92"/>
  <c r="AH53" i="92"/>
  <c r="AH54" i="92"/>
  <c r="AH55" i="92"/>
  <c r="AH56" i="92"/>
  <c r="AH57" i="92"/>
  <c r="AH58" i="92"/>
  <c r="AH59" i="92"/>
  <c r="AH60" i="92"/>
  <c r="AH61" i="92"/>
  <c r="AH62" i="92"/>
  <c r="AH63" i="92"/>
  <c r="AH64" i="92"/>
  <c r="AH65" i="92"/>
  <c r="AH66" i="92"/>
  <c r="AH67" i="92"/>
  <c r="AH68" i="92"/>
  <c r="AH69" i="92"/>
  <c r="AH70" i="92"/>
  <c r="AH71" i="92"/>
  <c r="AH72" i="92"/>
  <c r="AH73" i="92"/>
  <c r="AH398" i="92"/>
  <c r="AH75" i="92"/>
  <c r="AH76" i="92"/>
  <c r="AH77" i="92"/>
  <c r="AH78" i="92"/>
  <c r="AH79" i="92"/>
  <c r="AH80" i="92"/>
  <c r="AH81" i="92"/>
  <c r="AH82" i="92"/>
  <c r="AH83" i="92"/>
  <c r="AH84" i="92"/>
  <c r="AH85" i="92"/>
  <c r="AH86" i="92"/>
  <c r="AH87" i="92"/>
  <c r="AH88" i="92"/>
  <c r="AH89" i="92"/>
  <c r="AH90" i="92"/>
  <c r="AH91" i="92"/>
  <c r="AH92" i="92"/>
  <c r="AH93" i="92"/>
  <c r="AH94" i="92"/>
  <c r="AH95" i="92"/>
  <c r="AH96" i="92"/>
  <c r="AH97" i="92"/>
  <c r="AH98" i="92"/>
  <c r="AH7" i="92"/>
  <c r="AH100" i="92"/>
  <c r="AH101" i="92"/>
  <c r="AH102" i="92"/>
  <c r="AH103" i="92"/>
  <c r="AH104" i="92"/>
  <c r="AH105" i="92"/>
  <c r="AH106" i="92"/>
  <c r="AH107" i="92"/>
  <c r="AH108" i="92"/>
  <c r="AH109" i="92"/>
  <c r="AH110" i="92"/>
  <c r="AH111" i="92"/>
  <c r="AH112" i="92"/>
  <c r="AH113" i="92"/>
  <c r="AH114" i="92"/>
  <c r="AH115" i="92"/>
  <c r="AH116" i="92"/>
  <c r="AH117" i="92"/>
  <c r="AH118" i="92"/>
  <c r="AH119" i="92"/>
  <c r="AH120" i="92"/>
  <c r="AH121" i="92"/>
  <c r="AH122" i="92"/>
  <c r="AH123" i="92"/>
  <c r="AH124" i="92"/>
  <c r="AH125" i="92"/>
  <c r="AH126" i="92"/>
  <c r="AH127" i="92"/>
  <c r="AH128" i="92"/>
  <c r="AH129" i="92"/>
  <c r="AH130" i="92"/>
  <c r="AH326" i="92"/>
  <c r="AH132" i="92"/>
  <c r="AH133" i="92"/>
  <c r="AH74" i="92"/>
  <c r="AH135" i="92"/>
  <c r="AH136" i="92"/>
  <c r="AH137" i="92"/>
  <c r="AH138" i="92"/>
  <c r="AH139" i="92"/>
  <c r="AH140" i="92"/>
  <c r="AH141" i="92"/>
  <c r="AH142" i="92"/>
  <c r="AH399" i="92"/>
  <c r="AH144" i="92"/>
  <c r="AH145" i="92"/>
  <c r="AH146" i="92"/>
  <c r="AH147" i="92"/>
  <c r="AH148" i="92"/>
  <c r="AH149" i="92"/>
  <c r="AH150" i="92"/>
  <c r="AH151" i="92"/>
  <c r="AH152" i="92"/>
  <c r="AH153" i="92"/>
  <c r="AH154" i="92"/>
  <c r="AH155" i="92"/>
  <c r="AH156" i="92"/>
  <c r="AH157" i="92"/>
  <c r="AH158" i="92"/>
  <c r="AH159" i="92"/>
  <c r="AH160" i="92"/>
  <c r="AH161" i="92"/>
  <c r="AH162" i="92"/>
  <c r="AH163" i="92"/>
  <c r="AH164" i="92"/>
  <c r="AH165" i="92"/>
  <c r="AH166" i="92"/>
  <c r="AH167" i="92"/>
  <c r="AH168" i="92"/>
  <c r="AH169" i="92"/>
  <c r="AH170" i="92"/>
  <c r="AH131" i="92"/>
  <c r="AH172" i="92"/>
  <c r="AH173" i="92"/>
  <c r="AH174" i="92"/>
  <c r="AH175" i="92"/>
  <c r="AH176" i="92"/>
  <c r="AH177" i="92"/>
  <c r="AH178" i="92"/>
  <c r="AH179" i="92"/>
  <c r="AH343" i="92"/>
  <c r="AH181" i="92"/>
  <c r="AH182" i="92"/>
  <c r="AH183" i="92"/>
  <c r="AH184" i="92"/>
  <c r="AH185" i="92"/>
  <c r="AH186" i="92"/>
  <c r="AH187" i="92"/>
  <c r="AH188" i="92"/>
  <c r="AH189" i="92"/>
  <c r="AH190" i="92"/>
  <c r="AH191" i="92"/>
  <c r="AH192" i="92"/>
  <c r="AH193" i="92"/>
  <c r="AH194" i="92"/>
  <c r="AH195" i="92"/>
  <c r="AH196" i="92"/>
  <c r="AH197" i="92"/>
  <c r="AH198" i="92"/>
  <c r="AH199" i="92"/>
  <c r="AH200" i="92"/>
  <c r="AH201" i="92"/>
  <c r="AH202" i="92"/>
  <c r="AH203" i="92"/>
  <c r="AH204" i="92"/>
  <c r="AH205" i="92"/>
  <c r="AH206" i="92"/>
  <c r="AH207" i="92"/>
  <c r="AH208" i="92"/>
  <c r="AH49" i="92"/>
  <c r="AH210" i="92"/>
  <c r="AH211" i="92"/>
  <c r="AH212" i="92"/>
  <c r="AH213" i="92"/>
  <c r="AH214" i="92"/>
  <c r="AH215" i="92"/>
  <c r="AH216" i="92"/>
  <c r="AH217" i="92"/>
  <c r="AH218" i="92"/>
  <c r="AH219" i="92"/>
  <c r="AH220" i="92"/>
  <c r="AH221" i="92"/>
  <c r="AH222" i="92"/>
  <c r="AH223" i="92"/>
  <c r="AH224" i="92"/>
  <c r="AH225" i="92"/>
  <c r="AH226" i="92"/>
  <c r="AH227" i="92"/>
  <c r="AH99" i="92"/>
  <c r="AH229" i="92"/>
  <c r="AH230" i="92"/>
  <c r="AH231" i="92"/>
  <c r="AH232" i="92"/>
  <c r="AH233" i="92"/>
  <c r="AH234" i="92"/>
  <c r="AH235" i="92"/>
  <c r="AH236" i="92"/>
  <c r="AH237" i="92"/>
  <c r="AH238" i="92"/>
  <c r="AH239" i="92"/>
  <c r="AH240" i="92"/>
  <c r="AH241" i="92"/>
  <c r="AH242" i="92"/>
  <c r="AH243" i="92"/>
  <c r="AH244" i="92"/>
  <c r="AH245" i="92"/>
  <c r="AH246" i="92"/>
  <c r="AH247" i="92"/>
  <c r="AH248" i="92"/>
  <c r="AH249" i="92"/>
  <c r="AH250" i="92"/>
  <c r="AH251" i="92"/>
  <c r="AH252" i="92"/>
  <c r="AH253" i="92"/>
  <c r="AH254" i="92"/>
  <c r="AH255" i="92"/>
  <c r="AH256" i="92"/>
  <c r="AH257" i="92"/>
  <c r="AH171" i="92"/>
  <c r="AH259" i="92"/>
  <c r="AH260" i="92"/>
  <c r="AH134" i="92"/>
  <c r="AH262" i="92"/>
  <c r="AH263" i="92"/>
  <c r="AH264" i="92"/>
  <c r="AH265" i="92"/>
  <c r="AH266" i="92"/>
  <c r="AH267" i="92"/>
  <c r="AH268" i="92"/>
  <c r="AH269" i="92"/>
  <c r="AH270" i="92"/>
  <c r="AH271" i="92"/>
  <c r="AH272" i="92"/>
  <c r="AH273" i="92"/>
  <c r="AH274" i="92"/>
  <c r="AH275" i="92"/>
  <c r="AH276" i="92"/>
  <c r="AH277" i="92"/>
  <c r="AH278" i="92"/>
  <c r="AH279" i="92"/>
  <c r="AH280" i="92"/>
  <c r="AH281" i="92"/>
  <c r="AH282" i="92"/>
  <c r="AH283" i="92"/>
  <c r="AH284" i="92"/>
  <c r="AH285" i="92"/>
  <c r="AH286" i="92"/>
  <c r="AH287" i="92"/>
  <c r="AH288" i="92"/>
  <c r="AH289" i="92"/>
  <c r="AH290" i="92"/>
  <c r="AH291" i="92"/>
  <c r="AH292" i="92"/>
  <c r="AH293" i="92"/>
  <c r="AH294" i="92"/>
  <c r="AH295" i="92"/>
  <c r="AH296" i="92"/>
  <c r="AH297" i="92"/>
  <c r="AH298" i="92"/>
  <c r="AH299" i="92"/>
  <c r="AH300" i="92"/>
  <c r="AH301" i="92"/>
  <c r="AH302" i="92"/>
  <c r="AH303" i="92"/>
  <c r="AH304" i="92"/>
  <c r="AH305" i="92"/>
  <c r="AH306" i="92"/>
  <c r="AH307" i="92"/>
  <c r="AH308" i="92"/>
  <c r="AH309" i="92"/>
  <c r="AH310" i="92"/>
  <c r="AH311" i="92"/>
  <c r="AH312" i="92"/>
  <c r="AH313" i="92"/>
  <c r="AH314" i="92"/>
  <c r="AH315" i="92"/>
  <c r="AH316" i="92"/>
  <c r="AH317" i="92"/>
  <c r="AH318" i="92"/>
  <c r="AH319" i="92"/>
  <c r="AH320" i="92"/>
  <c r="AH321" i="92"/>
  <c r="AH322" i="92"/>
  <c r="AH323" i="92"/>
  <c r="AH324" i="92"/>
  <c r="AH325" i="92"/>
  <c r="AH414" i="92"/>
  <c r="AH327" i="92"/>
  <c r="AH328" i="92"/>
  <c r="AH329" i="92"/>
  <c r="AH330" i="92"/>
  <c r="AH331" i="92"/>
  <c r="AH332" i="92"/>
  <c r="AH333" i="92"/>
  <c r="AH334" i="92"/>
  <c r="AH335" i="92"/>
  <c r="AH336" i="92"/>
  <c r="AH337" i="92"/>
  <c r="AH338" i="92"/>
  <c r="AH339" i="92"/>
  <c r="AH340" i="92"/>
  <c r="AH341" i="92"/>
  <c r="AH342" i="92"/>
  <c r="AH180" i="92"/>
  <c r="AH344" i="92"/>
  <c r="AH345" i="92"/>
  <c r="AH346" i="92"/>
  <c r="AH347" i="92"/>
  <c r="AH348" i="92"/>
  <c r="AH349" i="92"/>
  <c r="AH350" i="92"/>
  <c r="AH351" i="92"/>
  <c r="AH352" i="92"/>
  <c r="AH353" i="92"/>
  <c r="AH354" i="92"/>
  <c r="AH355" i="92"/>
  <c r="AH356" i="92"/>
  <c r="AH357" i="92"/>
  <c r="AH358" i="92"/>
  <c r="AH359" i="92"/>
  <c r="AH360" i="92"/>
  <c r="AH361" i="92"/>
  <c r="AH362" i="92"/>
  <c r="AH363" i="92"/>
  <c r="AH364" i="92"/>
  <c r="AH365" i="92"/>
  <c r="AH366" i="92"/>
  <c r="AH367" i="92"/>
  <c r="AH368" i="92"/>
  <c r="AH369" i="92"/>
  <c r="AH370" i="92"/>
  <c r="AH371" i="92"/>
  <c r="AH372" i="92"/>
  <c r="AH373" i="92"/>
  <c r="AH374" i="92"/>
  <c r="AH375" i="92"/>
  <c r="AH376" i="92"/>
  <c r="AH377" i="92"/>
  <c r="AH378" i="92"/>
  <c r="AH379" i="92"/>
  <c r="AH380" i="92"/>
  <c r="AH381" i="92"/>
  <c r="AH382" i="92"/>
  <c r="AH383" i="92"/>
  <c r="AH384" i="92"/>
  <c r="AH385" i="92"/>
  <c r="AH386" i="92"/>
  <c r="AH387" i="92"/>
  <c r="AH388" i="92"/>
  <c r="AH389" i="92"/>
  <c r="AH390" i="92"/>
  <c r="AH391" i="92"/>
  <c r="AH392" i="92"/>
  <c r="AH393" i="92"/>
  <c r="AH394" i="92"/>
  <c r="AH395" i="92"/>
  <c r="AH396" i="92"/>
  <c r="AH397" i="92"/>
  <c r="AH258" i="92"/>
  <c r="AH228" i="92"/>
  <c r="AH400" i="92"/>
  <c r="AH401" i="92"/>
  <c r="AH402" i="92"/>
  <c r="AH403" i="92"/>
  <c r="AH404" i="92"/>
  <c r="AH405" i="92"/>
  <c r="AH406" i="92"/>
  <c r="AH407" i="92"/>
  <c r="AH408" i="92"/>
  <c r="AH409" i="92"/>
  <c r="AH410" i="92"/>
  <c r="AH411" i="92"/>
  <c r="AH412" i="92"/>
  <c r="AH413" i="92"/>
  <c r="AH261" i="92"/>
  <c r="AH415" i="92"/>
  <c r="AH416" i="92"/>
  <c r="AH417" i="92"/>
  <c r="AH418" i="92"/>
  <c r="AH419" i="92"/>
  <c r="AH420" i="92"/>
  <c r="AH421" i="92"/>
  <c r="AH422" i="92"/>
  <c r="AH423" i="92"/>
  <c r="AH424" i="92"/>
  <c r="AH425" i="92"/>
  <c r="AH426" i="92"/>
  <c r="AH427" i="92"/>
  <c r="AH428" i="92"/>
  <c r="AH429" i="92"/>
  <c r="AH430" i="92"/>
  <c r="AH431" i="92"/>
  <c r="AH432" i="92"/>
  <c r="AH433" i="92"/>
  <c r="AH434" i="92"/>
  <c r="AH209" i="92"/>
  <c r="AH436" i="92"/>
  <c r="AH437" i="92"/>
  <c r="AH438" i="92"/>
  <c r="AH439" i="92"/>
  <c r="AH440" i="92"/>
  <c r="AH441" i="92"/>
  <c r="AH442" i="92"/>
  <c r="AH443" i="92"/>
  <c r="AH444" i="92"/>
  <c r="AH445" i="92"/>
  <c r="AH446" i="92"/>
  <c r="AH447" i="92"/>
  <c r="AH448" i="92"/>
  <c r="AH449" i="92"/>
  <c r="AH450" i="92"/>
  <c r="AH451" i="92"/>
  <c r="AH452" i="92"/>
  <c r="AH453" i="92"/>
  <c r="AH454" i="92"/>
  <c r="AH455" i="92"/>
  <c r="AH456" i="92"/>
  <c r="AH457" i="92"/>
  <c r="AH458" i="92"/>
  <c r="AH459" i="92"/>
  <c r="AH460" i="92"/>
  <c r="AH461" i="92"/>
  <c r="AH462" i="92"/>
  <c r="AH463" i="92"/>
  <c r="AH464" i="92"/>
  <c r="AH465" i="92"/>
  <c r="AH466" i="92"/>
  <c r="AH467" i="92"/>
  <c r="AH468" i="92"/>
  <c r="AH469" i="92"/>
  <c r="AH470" i="92"/>
  <c r="AH471" i="92"/>
  <c r="AH472" i="92"/>
  <c r="AH473" i="92"/>
  <c r="AH474" i="92"/>
  <c r="AH475" i="92"/>
  <c r="AH476" i="92"/>
  <c r="AH477" i="92"/>
  <c r="AH478" i="92"/>
  <c r="AH479" i="92"/>
  <c r="AH480" i="92"/>
  <c r="AH481" i="92"/>
  <c r="AH482" i="92"/>
  <c r="AH483" i="92"/>
  <c r="AH484" i="92"/>
  <c r="AH485" i="92"/>
  <c r="AH486" i="92"/>
  <c r="AH487" i="92"/>
  <c r="AH488" i="92"/>
  <c r="AH489" i="92"/>
  <c r="AH490" i="92"/>
  <c r="AH491" i="92"/>
  <c r="AH492" i="92"/>
  <c r="AH493" i="92"/>
  <c r="AH494" i="92"/>
  <c r="AH143" i="92"/>
  <c r="AH496" i="92"/>
  <c r="AH497" i="92"/>
  <c r="AH498" i="92"/>
  <c r="AH499" i="92"/>
  <c r="AH500" i="92"/>
  <c r="AH501" i="92"/>
  <c r="AL435" i="92"/>
  <c r="AL2" i="92"/>
  <c r="AL4" i="92"/>
  <c r="AL5" i="92"/>
  <c r="AL6" i="92"/>
  <c r="AL495" i="92"/>
  <c r="AL8" i="92"/>
  <c r="AL9" i="92"/>
  <c r="AL10" i="92"/>
  <c r="AL11" i="92"/>
  <c r="AL12" i="92"/>
  <c r="AL13" i="92"/>
  <c r="AL14" i="92"/>
  <c r="AL15" i="92"/>
  <c r="AL16" i="92"/>
  <c r="AL17" i="92"/>
  <c r="AL18" i="92"/>
  <c r="AL19" i="92"/>
  <c r="AL20" i="92"/>
  <c r="AL21" i="92"/>
  <c r="AL22" i="92"/>
  <c r="AL23" i="92"/>
  <c r="AL24" i="92"/>
  <c r="AL25" i="92"/>
  <c r="AL26" i="92"/>
  <c r="AL27" i="92"/>
  <c r="AL28" i="92"/>
  <c r="AL29" i="92"/>
  <c r="AL30" i="92"/>
  <c r="AL31" i="92"/>
  <c r="AL32" i="92"/>
  <c r="AL33" i="92"/>
  <c r="AL34" i="92"/>
  <c r="AL35" i="92"/>
  <c r="AL36" i="92"/>
  <c r="AL37" i="92"/>
  <c r="AL38" i="92"/>
  <c r="AL39" i="92"/>
  <c r="AL40" i="92"/>
  <c r="AL41" i="92"/>
  <c r="AL42" i="92"/>
  <c r="AL43" i="92"/>
  <c r="AL44" i="92"/>
  <c r="AL45" i="92"/>
  <c r="AL46" i="92"/>
  <c r="AL47" i="92"/>
  <c r="AL48" i="92"/>
  <c r="AL3" i="92"/>
  <c r="AL50" i="92"/>
  <c r="AL51" i="92"/>
  <c r="AL52" i="92"/>
  <c r="AL53" i="92"/>
  <c r="AL54" i="92"/>
  <c r="AL55" i="92"/>
  <c r="AL56" i="92"/>
  <c r="AL57" i="92"/>
  <c r="AL58" i="92"/>
  <c r="AL59" i="92"/>
  <c r="AL60" i="92"/>
  <c r="AL61" i="92"/>
  <c r="AL62" i="92"/>
  <c r="AL63" i="92"/>
  <c r="AL64" i="92"/>
  <c r="AL65" i="92"/>
  <c r="AL66" i="92"/>
  <c r="AL67" i="92"/>
  <c r="AL68" i="92"/>
  <c r="AL69" i="92"/>
  <c r="AL70" i="92"/>
  <c r="AL71" i="92"/>
  <c r="AL72" i="92"/>
  <c r="AL73" i="92"/>
  <c r="AL398" i="92"/>
  <c r="AL75" i="92"/>
  <c r="AL76" i="92"/>
  <c r="AL77" i="92"/>
  <c r="AL78" i="92"/>
  <c r="AL79" i="92"/>
  <c r="AL80" i="92"/>
  <c r="AL81" i="92"/>
  <c r="AL82" i="92"/>
  <c r="AL83" i="92"/>
  <c r="AL84" i="92"/>
  <c r="AL85" i="92"/>
  <c r="AL86" i="92"/>
  <c r="AL87" i="92"/>
  <c r="AL88" i="92"/>
  <c r="AL89" i="92"/>
  <c r="AL90" i="92"/>
  <c r="AL91" i="92"/>
  <c r="AL92" i="92"/>
  <c r="AL93" i="92"/>
  <c r="AL94" i="92"/>
  <c r="AL95" i="92"/>
  <c r="AL96" i="92"/>
  <c r="AL97" i="92"/>
  <c r="AL98" i="92"/>
  <c r="AL7" i="92"/>
  <c r="AL100" i="92"/>
  <c r="AL101" i="92"/>
  <c r="AL102" i="92"/>
  <c r="AL103" i="92"/>
  <c r="AL104" i="92"/>
  <c r="AL105" i="92"/>
  <c r="AL106" i="92"/>
  <c r="AL107" i="92"/>
  <c r="AL108" i="92"/>
  <c r="AL109" i="92"/>
  <c r="AL110" i="92"/>
  <c r="AL111" i="92"/>
  <c r="AL112" i="92"/>
  <c r="AL113" i="92"/>
  <c r="AL114" i="92"/>
  <c r="AL115" i="92"/>
  <c r="AL116" i="92"/>
  <c r="AL117" i="92"/>
  <c r="AL118" i="92"/>
  <c r="AL119" i="92"/>
  <c r="AL120" i="92"/>
  <c r="AL121" i="92"/>
  <c r="AL122" i="92"/>
  <c r="AL123" i="92"/>
  <c r="AL124" i="92"/>
  <c r="AL125" i="92"/>
  <c r="AL126" i="92"/>
  <c r="AL127" i="92"/>
  <c r="AL128" i="92"/>
  <c r="AL129" i="92"/>
  <c r="AL130" i="92"/>
  <c r="AL326" i="92"/>
  <c r="AL132" i="92"/>
  <c r="AL133" i="92"/>
  <c r="AL74" i="92"/>
  <c r="AL135" i="92"/>
  <c r="AL136" i="92"/>
  <c r="AL137" i="92"/>
  <c r="AL138" i="92"/>
  <c r="AL139" i="92"/>
  <c r="AL140" i="92"/>
  <c r="AL141" i="92"/>
  <c r="AL142" i="92"/>
  <c r="AL399" i="92"/>
  <c r="AL144" i="92"/>
  <c r="AL145" i="92"/>
  <c r="AL146" i="92"/>
  <c r="AL147" i="92"/>
  <c r="AL148" i="92"/>
  <c r="AL149" i="92"/>
  <c r="AL150" i="92"/>
  <c r="AL151" i="92"/>
  <c r="AL152" i="92"/>
  <c r="AL153" i="92"/>
  <c r="AL154" i="92"/>
  <c r="AL155" i="92"/>
  <c r="AL156" i="92"/>
  <c r="AL157" i="92"/>
  <c r="AL158" i="92"/>
  <c r="AL159" i="92"/>
  <c r="AL160" i="92"/>
  <c r="AL161" i="92"/>
  <c r="AL162" i="92"/>
  <c r="AL163" i="92"/>
  <c r="AL164" i="92"/>
  <c r="AL165" i="92"/>
  <c r="AL166" i="92"/>
  <c r="AL167" i="92"/>
  <c r="AL168" i="92"/>
  <c r="AL169" i="92"/>
  <c r="AL170" i="92"/>
  <c r="AL131" i="92"/>
  <c r="AL172" i="92"/>
  <c r="AL173" i="92"/>
  <c r="AL174" i="92"/>
  <c r="AL175" i="92"/>
  <c r="AL176" i="92"/>
  <c r="AL177" i="92"/>
  <c r="AL178" i="92"/>
  <c r="AL179" i="92"/>
  <c r="AL343" i="92"/>
  <c r="AL181" i="92"/>
  <c r="AL182" i="92"/>
  <c r="AL183" i="92"/>
  <c r="AL184" i="92"/>
  <c r="AL185" i="92"/>
  <c r="AL186" i="92"/>
  <c r="AL187" i="92"/>
  <c r="AL188" i="92"/>
  <c r="AL189" i="92"/>
  <c r="AL190" i="92"/>
  <c r="AL191" i="92"/>
  <c r="AL192" i="92"/>
  <c r="AL193" i="92"/>
  <c r="AL194" i="92"/>
  <c r="AL195" i="92"/>
  <c r="AL196" i="92"/>
  <c r="AL197" i="92"/>
  <c r="AL198" i="92"/>
  <c r="AL199" i="92"/>
  <c r="AL200" i="92"/>
  <c r="AL201" i="92"/>
  <c r="AL202" i="92"/>
  <c r="AL203" i="92"/>
  <c r="AL204" i="92"/>
  <c r="AL205" i="92"/>
  <c r="AL206" i="92"/>
  <c r="AL207" i="92"/>
  <c r="AL208" i="92"/>
  <c r="AL49" i="92"/>
  <c r="AL210" i="92"/>
  <c r="AL211" i="92"/>
  <c r="AL212" i="92"/>
  <c r="AL213" i="92"/>
  <c r="AL214" i="92"/>
  <c r="AL215" i="92"/>
  <c r="AL216" i="92"/>
  <c r="AL217" i="92"/>
  <c r="AL218" i="92"/>
  <c r="AL219" i="92"/>
  <c r="AL220" i="92"/>
  <c r="AL221" i="92"/>
  <c r="AL222" i="92"/>
  <c r="AL223" i="92"/>
  <c r="AL224" i="92"/>
  <c r="AL225" i="92"/>
  <c r="AL226" i="92"/>
  <c r="AL227" i="92"/>
  <c r="AL99" i="92"/>
  <c r="AL229" i="92"/>
  <c r="AL230" i="92"/>
  <c r="AL231" i="92"/>
  <c r="AL232" i="92"/>
  <c r="AL233" i="92"/>
  <c r="AL234" i="92"/>
  <c r="AL235" i="92"/>
  <c r="AL236" i="92"/>
  <c r="AL237" i="92"/>
  <c r="AL238" i="92"/>
  <c r="AL239" i="92"/>
  <c r="AL240" i="92"/>
  <c r="AL241" i="92"/>
  <c r="AL242" i="92"/>
  <c r="AL243" i="92"/>
  <c r="AL244" i="92"/>
  <c r="AL245" i="92"/>
  <c r="AL246" i="92"/>
  <c r="AL247" i="92"/>
  <c r="AL248" i="92"/>
  <c r="AL249" i="92"/>
  <c r="AL250" i="92"/>
  <c r="AL251" i="92"/>
  <c r="AL252" i="92"/>
  <c r="AL253" i="92"/>
  <c r="AL254" i="92"/>
  <c r="AL255" i="92"/>
  <c r="AL256" i="92"/>
  <c r="AL257" i="92"/>
  <c r="AL171" i="92"/>
  <c r="AL259" i="92"/>
  <c r="AL260" i="92"/>
  <c r="AL134" i="92"/>
  <c r="AL262" i="92"/>
  <c r="AL263" i="92"/>
  <c r="AL264" i="92"/>
  <c r="AL265" i="92"/>
  <c r="AL266" i="92"/>
  <c r="AL267" i="92"/>
  <c r="AL268" i="92"/>
  <c r="AL269" i="92"/>
  <c r="AL270" i="92"/>
  <c r="AL271" i="92"/>
  <c r="AL272" i="92"/>
  <c r="AL273" i="92"/>
  <c r="AL274" i="92"/>
  <c r="AL275" i="92"/>
  <c r="AL276" i="92"/>
  <c r="AL277" i="92"/>
  <c r="AL278" i="92"/>
  <c r="AL279" i="92"/>
  <c r="AL280" i="92"/>
  <c r="AL281" i="92"/>
  <c r="AL282" i="92"/>
  <c r="AL283" i="92"/>
  <c r="AL284" i="92"/>
  <c r="AL285" i="92"/>
  <c r="AL286" i="92"/>
  <c r="AL287" i="92"/>
  <c r="AL288" i="92"/>
  <c r="AL289" i="92"/>
  <c r="AL290" i="92"/>
  <c r="AL291" i="92"/>
  <c r="AL292" i="92"/>
  <c r="AL293" i="92"/>
  <c r="AL294" i="92"/>
  <c r="AL295" i="92"/>
  <c r="AL296" i="92"/>
  <c r="AL297" i="92"/>
  <c r="AL298" i="92"/>
  <c r="AL299" i="92"/>
  <c r="AL300" i="92"/>
  <c r="AL301" i="92"/>
  <c r="AL302" i="92"/>
  <c r="AL303" i="92"/>
  <c r="AL304" i="92"/>
  <c r="AL305" i="92"/>
  <c r="AL306" i="92"/>
  <c r="AL307" i="92"/>
  <c r="AL308" i="92"/>
  <c r="AL309" i="92"/>
  <c r="AL310" i="92"/>
  <c r="AL311" i="92"/>
  <c r="AL312" i="92"/>
  <c r="AL313" i="92"/>
  <c r="AL314" i="92"/>
  <c r="AL315" i="92"/>
  <c r="AL316" i="92"/>
  <c r="AL317" i="92"/>
  <c r="AL318" i="92"/>
  <c r="AL319" i="92"/>
  <c r="AL320" i="92"/>
  <c r="AL321" i="92"/>
  <c r="AL322" i="92"/>
  <c r="AL323" i="92"/>
  <c r="AL324" i="92"/>
  <c r="AL325" i="92"/>
  <c r="AL414" i="92"/>
  <c r="AL327" i="92"/>
  <c r="AL328" i="92"/>
  <c r="AL329" i="92"/>
  <c r="AL330" i="92"/>
  <c r="AL331" i="92"/>
  <c r="AL332" i="92"/>
  <c r="AL333" i="92"/>
  <c r="AL334" i="92"/>
  <c r="AL335" i="92"/>
  <c r="AL336" i="92"/>
  <c r="AL337" i="92"/>
  <c r="AL338" i="92"/>
  <c r="AL339" i="92"/>
  <c r="AL340" i="92"/>
  <c r="AL341" i="92"/>
  <c r="AL342" i="92"/>
  <c r="AL180" i="92"/>
  <c r="AL344" i="92"/>
  <c r="AL345" i="92"/>
  <c r="AL346" i="92"/>
  <c r="AL347" i="92"/>
  <c r="AL348" i="92"/>
  <c r="AL349" i="92"/>
  <c r="AL350" i="92"/>
  <c r="AL351" i="92"/>
  <c r="AL352" i="92"/>
  <c r="AL353" i="92"/>
  <c r="AL354" i="92"/>
  <c r="AL355" i="92"/>
  <c r="AL356" i="92"/>
  <c r="AL357" i="92"/>
  <c r="AL358" i="92"/>
  <c r="AL359" i="92"/>
  <c r="AL360" i="92"/>
  <c r="AL361" i="92"/>
  <c r="AL362" i="92"/>
  <c r="AL363" i="92"/>
  <c r="AL364" i="92"/>
  <c r="AL365" i="92"/>
  <c r="AL366" i="92"/>
  <c r="AL367" i="92"/>
  <c r="AL368" i="92"/>
  <c r="AL369" i="92"/>
  <c r="AL370" i="92"/>
  <c r="AL371" i="92"/>
  <c r="AL372" i="92"/>
  <c r="AL373" i="92"/>
  <c r="AL374" i="92"/>
  <c r="AL375" i="92"/>
  <c r="AL376" i="92"/>
  <c r="AL377" i="92"/>
  <c r="AL378" i="92"/>
  <c r="AL379" i="92"/>
  <c r="AL380" i="92"/>
  <c r="AL381" i="92"/>
  <c r="AL382" i="92"/>
  <c r="AL383" i="92"/>
  <c r="AL384" i="92"/>
  <c r="AL385" i="92"/>
  <c r="AL386" i="92"/>
  <c r="AL387" i="92"/>
  <c r="AL388" i="92"/>
  <c r="AL389" i="92"/>
  <c r="AL390" i="92"/>
  <c r="AL391" i="92"/>
  <c r="AL392" i="92"/>
  <c r="AL393" i="92"/>
  <c r="AL394" i="92"/>
  <c r="AL395" i="92"/>
  <c r="AL396" i="92"/>
  <c r="AL397" i="92"/>
  <c r="AL258" i="92"/>
  <c r="AL228" i="92"/>
  <c r="AL400" i="92"/>
  <c r="AL401" i="92"/>
  <c r="AL402" i="92"/>
  <c r="AL403" i="92"/>
  <c r="AL404" i="92"/>
  <c r="AL405" i="92"/>
  <c r="AL406" i="92"/>
  <c r="AL407" i="92"/>
  <c r="AL408" i="92"/>
  <c r="AL409" i="92"/>
  <c r="AL410" i="92"/>
  <c r="AL411" i="92"/>
  <c r="AL412" i="92"/>
  <c r="AL413" i="92"/>
  <c r="AL261" i="92"/>
  <c r="AL415" i="92"/>
  <c r="AL416" i="92"/>
  <c r="AL417" i="92"/>
  <c r="AL418" i="92"/>
  <c r="AL419" i="92"/>
  <c r="AL420" i="92"/>
  <c r="AL421" i="92"/>
  <c r="AL422" i="92"/>
  <c r="AL423" i="92"/>
  <c r="AL424" i="92"/>
  <c r="AL425" i="92"/>
  <c r="AL426" i="92"/>
  <c r="AL427" i="92"/>
  <c r="AL428" i="92"/>
  <c r="AL429" i="92"/>
  <c r="AL430" i="92"/>
  <c r="AL431" i="92"/>
  <c r="AL432" i="92"/>
  <c r="AL433" i="92"/>
  <c r="AL434" i="92"/>
  <c r="AL209" i="92"/>
  <c r="AL436" i="92"/>
  <c r="AL437" i="92"/>
  <c r="AL438" i="92"/>
  <c r="AL439" i="92"/>
  <c r="AL440" i="92"/>
  <c r="AL441" i="92"/>
  <c r="AL442" i="92"/>
  <c r="AL443" i="92"/>
  <c r="AL444" i="92"/>
  <c r="AL445" i="92"/>
  <c r="AL446" i="92"/>
  <c r="AL447" i="92"/>
  <c r="AL448" i="92"/>
  <c r="AL449" i="92"/>
  <c r="AL450" i="92"/>
  <c r="AL451" i="92"/>
  <c r="AL452" i="92"/>
  <c r="AL453" i="92"/>
  <c r="AL454" i="92"/>
  <c r="AL455" i="92"/>
  <c r="AL456" i="92"/>
  <c r="AL457" i="92"/>
  <c r="AL458" i="92"/>
  <c r="AL459" i="92"/>
  <c r="AL460" i="92"/>
  <c r="AL461" i="92"/>
  <c r="AL462" i="92"/>
  <c r="AL463" i="92"/>
  <c r="AL464" i="92"/>
  <c r="AL465" i="92"/>
  <c r="AL466" i="92"/>
  <c r="AL467" i="92"/>
  <c r="AL468" i="92"/>
  <c r="AL469" i="92"/>
  <c r="AL470" i="92"/>
  <c r="AL471" i="92"/>
  <c r="AL472" i="92"/>
  <c r="AL473" i="92"/>
  <c r="AL474" i="92"/>
  <c r="AL475" i="92"/>
  <c r="AL476" i="92"/>
  <c r="AL477" i="92"/>
  <c r="AL478" i="92"/>
  <c r="AL479" i="92"/>
  <c r="AL480" i="92"/>
  <c r="AL481" i="92"/>
  <c r="AL482" i="92"/>
  <c r="AL483" i="92"/>
  <c r="AL484" i="92"/>
  <c r="AL485" i="92"/>
  <c r="AL486" i="92"/>
  <c r="AL487" i="92"/>
  <c r="AL488" i="92"/>
  <c r="AL489" i="92"/>
  <c r="AL490" i="92"/>
  <c r="AL491" i="92"/>
  <c r="AL492" i="92"/>
  <c r="AL493" i="92"/>
  <c r="AL494" i="92"/>
  <c r="AL143" i="92"/>
  <c r="AL496" i="92"/>
  <c r="AL497" i="92"/>
  <c r="AL498" i="92"/>
  <c r="AL499" i="92"/>
  <c r="AL500" i="92"/>
  <c r="AL501" i="92"/>
  <c r="AB10" i="99"/>
  <c r="P8" i="94"/>
  <c r="V30" i="105" l="1"/>
  <c r="X442" i="92"/>
  <c r="X362" i="92"/>
  <c r="X346" i="92"/>
  <c r="X330" i="92"/>
  <c r="X298" i="92"/>
  <c r="X282" i="92"/>
  <c r="X266" i="92"/>
  <c r="X234" i="92"/>
  <c r="X218" i="92"/>
  <c r="X202" i="92"/>
  <c r="X186" i="92"/>
  <c r="X170" i="92"/>
  <c r="X154" i="92"/>
  <c r="X138" i="92"/>
  <c r="X122" i="92"/>
  <c r="X106" i="92"/>
  <c r="X90" i="92"/>
  <c r="X58" i="92"/>
  <c r="X42" i="92"/>
  <c r="X26" i="92"/>
  <c r="X10" i="92"/>
  <c r="Z22" i="105"/>
  <c r="V22" i="105"/>
  <c r="V23" i="105"/>
  <c r="Z31" i="105"/>
  <c r="X244" i="92"/>
  <c r="Z29" i="105"/>
  <c r="Z27" i="105"/>
  <c r="V21" i="105"/>
  <c r="Z30" i="105"/>
  <c r="Z24" i="105"/>
  <c r="V28" i="105"/>
  <c r="Z23" i="105"/>
  <c r="X495" i="92"/>
  <c r="X135" i="92"/>
  <c r="X119" i="92"/>
  <c r="X103" i="92"/>
  <c r="L39" i="96"/>
  <c r="M39" i="96"/>
  <c r="N39" i="96"/>
  <c r="X75" i="92"/>
  <c r="X27" i="92"/>
  <c r="X11" i="92"/>
  <c r="X425" i="92"/>
  <c r="X393" i="92"/>
  <c r="X361" i="92"/>
  <c r="X345" i="92"/>
  <c r="X329" i="92"/>
  <c r="X313" i="92"/>
  <c r="X297" i="92"/>
  <c r="X281" i="92"/>
  <c r="X265" i="92"/>
  <c r="X249" i="92"/>
  <c r="X233" i="92"/>
  <c r="X217" i="92"/>
  <c r="X201" i="92"/>
  <c r="X185" i="92"/>
  <c r="X169" i="92"/>
  <c r="X153" i="92"/>
  <c r="X137" i="92"/>
  <c r="X121" i="92"/>
  <c r="X105" i="92"/>
  <c r="X89" i="92"/>
  <c r="X73" i="92"/>
  <c r="X57" i="92"/>
  <c r="X41" i="92"/>
  <c r="X25" i="92"/>
  <c r="X9" i="92"/>
  <c r="X392" i="92"/>
  <c r="X328" i="92"/>
  <c r="X312" i="92"/>
  <c r="X296" i="92"/>
  <c r="X264" i="92"/>
  <c r="X136" i="92"/>
  <c r="X120" i="92"/>
  <c r="X104" i="92"/>
  <c r="X88" i="92"/>
  <c r="X72" i="92"/>
  <c r="X56" i="92"/>
  <c r="X40" i="92"/>
  <c r="X24" i="92"/>
  <c r="X8" i="92"/>
  <c r="X483" i="92"/>
  <c r="X451" i="92"/>
  <c r="X209" i="92"/>
  <c r="X419" i="92"/>
  <c r="X403" i="92"/>
  <c r="X387" i="92"/>
  <c r="X371" i="92"/>
  <c r="X355" i="92"/>
  <c r="X339" i="92"/>
  <c r="X323" i="92"/>
  <c r="X307" i="92"/>
  <c r="X291" i="92"/>
  <c r="X275" i="92"/>
  <c r="X259" i="92"/>
  <c r="X243" i="92"/>
  <c r="X227" i="92"/>
  <c r="X211" i="92"/>
  <c r="X195" i="92"/>
  <c r="X179" i="92"/>
  <c r="X163" i="92"/>
  <c r="X147" i="92"/>
  <c r="X326" i="92"/>
  <c r="X115" i="92"/>
  <c r="X7" i="92"/>
  <c r="X83" i="92"/>
  <c r="X67" i="92"/>
  <c r="X51" i="92"/>
  <c r="X35" i="92"/>
  <c r="X19" i="92"/>
  <c r="X435" i="92"/>
  <c r="X87" i="92"/>
  <c r="X71" i="92"/>
  <c r="X39" i="92"/>
  <c r="X23" i="92"/>
  <c r="X54" i="92"/>
  <c r="D9" i="93"/>
  <c r="X459" i="92"/>
  <c r="X411" i="92"/>
  <c r="X379" i="92"/>
  <c r="X363" i="92"/>
  <c r="X347" i="92"/>
  <c r="X331" i="92"/>
  <c r="X315" i="92"/>
  <c r="X299" i="92"/>
  <c r="X283" i="92"/>
  <c r="X267" i="92"/>
  <c r="X251" i="92"/>
  <c r="X235" i="92"/>
  <c r="X219" i="92"/>
  <c r="X203" i="92"/>
  <c r="X187" i="92"/>
  <c r="X131" i="92"/>
  <c r="X155" i="92"/>
  <c r="X139" i="92"/>
  <c r="X123" i="92"/>
  <c r="X107" i="92"/>
  <c r="X91" i="92"/>
  <c r="X59" i="92"/>
  <c r="X43" i="92"/>
  <c r="X158" i="92"/>
  <c r="X142" i="92"/>
  <c r="X46" i="92"/>
  <c r="X311" i="92"/>
  <c r="X22" i="92"/>
  <c r="X278" i="92"/>
  <c r="X279" i="92"/>
  <c r="X242" i="92"/>
  <c r="X47" i="92"/>
  <c r="X52" i="92"/>
  <c r="X254" i="92"/>
  <c r="X206" i="92"/>
  <c r="X174" i="92"/>
  <c r="X78" i="92"/>
  <c r="X482" i="92"/>
  <c r="X434" i="92"/>
  <c r="X386" i="92"/>
  <c r="X338" i="92"/>
  <c r="X290" i="92"/>
  <c r="X274" i="92"/>
  <c r="X171" i="92"/>
  <c r="X226" i="92"/>
  <c r="X210" i="92"/>
  <c r="X194" i="92"/>
  <c r="X178" i="92"/>
  <c r="X162" i="92"/>
  <c r="X146" i="92"/>
  <c r="X130" i="92"/>
  <c r="X114" i="92"/>
  <c r="X98" i="92"/>
  <c r="X82" i="92"/>
  <c r="X66" i="92"/>
  <c r="X50" i="92"/>
  <c r="X34" i="92"/>
  <c r="X18" i="92"/>
  <c r="X2" i="92"/>
  <c r="X466" i="92"/>
  <c r="X418" i="92"/>
  <c r="X354" i="92"/>
  <c r="X306" i="92"/>
  <c r="X450" i="92"/>
  <c r="X402" i="92"/>
  <c r="X370" i="92"/>
  <c r="X322" i="92"/>
  <c r="X383" i="92"/>
  <c r="X207" i="92"/>
  <c r="X261" i="92"/>
  <c r="X430" i="92"/>
  <c r="X382" i="92"/>
  <c r="X350" i="92"/>
  <c r="X493" i="92"/>
  <c r="X477" i="92"/>
  <c r="X461" i="92"/>
  <c r="X445" i="92"/>
  <c r="X429" i="92"/>
  <c r="X413" i="92"/>
  <c r="X397" i="92"/>
  <c r="X381" i="92"/>
  <c r="X365" i="92"/>
  <c r="X349" i="92"/>
  <c r="X333" i="92"/>
  <c r="X317" i="92"/>
  <c r="X301" i="92"/>
  <c r="X285" i="92"/>
  <c r="X269" i="92"/>
  <c r="X253" i="92"/>
  <c r="X237" i="92"/>
  <c r="X221" i="92"/>
  <c r="X205" i="92"/>
  <c r="X189" i="92"/>
  <c r="X173" i="92"/>
  <c r="X157" i="92"/>
  <c r="X141" i="92"/>
  <c r="X125" i="92"/>
  <c r="X109" i="92"/>
  <c r="X93" i="92"/>
  <c r="X77" i="92"/>
  <c r="X61" i="92"/>
  <c r="X45" i="92"/>
  <c r="X29" i="92"/>
  <c r="X13" i="92"/>
  <c r="X342" i="92"/>
  <c r="X214" i="92"/>
  <c r="X6" i="92"/>
  <c r="X492" i="92"/>
  <c r="X476" i="92"/>
  <c r="X460" i="92"/>
  <c r="X428" i="92"/>
  <c r="X412" i="92"/>
  <c r="X396" i="92"/>
  <c r="X380" i="92"/>
  <c r="X364" i="92"/>
  <c r="X348" i="92"/>
  <c r="X332" i="92"/>
  <c r="X316" i="92"/>
  <c r="X300" i="92"/>
  <c r="X284" i="92"/>
  <c r="X268" i="92"/>
  <c r="X252" i="92"/>
  <c r="X236" i="92"/>
  <c r="X220" i="92"/>
  <c r="X204" i="92"/>
  <c r="X188" i="92"/>
  <c r="X172" i="92"/>
  <c r="X156" i="92"/>
  <c r="X140" i="92"/>
  <c r="X124" i="92"/>
  <c r="X108" i="92"/>
  <c r="X92" i="92"/>
  <c r="X76" i="92"/>
  <c r="X60" i="92"/>
  <c r="X44" i="92"/>
  <c r="X28" i="92"/>
  <c r="X12" i="92"/>
  <c r="X128" i="92"/>
  <c r="X486" i="92"/>
  <c r="X470" i="92"/>
  <c r="X406" i="92"/>
  <c r="X390" i="92"/>
  <c r="X374" i="92"/>
  <c r="X358" i="92"/>
  <c r="X414" i="92"/>
  <c r="X310" i="92"/>
  <c r="X294" i="92"/>
  <c r="X262" i="92"/>
  <c r="X246" i="92"/>
  <c r="X230" i="92"/>
  <c r="X198" i="92"/>
  <c r="X182" i="92"/>
  <c r="X166" i="92"/>
  <c r="X150" i="92"/>
  <c r="X74" i="92"/>
  <c r="X118" i="92"/>
  <c r="X102" i="92"/>
  <c r="X86" i="92"/>
  <c r="X70" i="92"/>
  <c r="X38" i="92"/>
  <c r="X407" i="92"/>
  <c r="X391" i="92"/>
  <c r="X375" i="92"/>
  <c r="X359" i="92"/>
  <c r="X180" i="92"/>
  <c r="X327" i="92"/>
  <c r="X295" i="92"/>
  <c r="X263" i="92"/>
  <c r="X247" i="92"/>
  <c r="X231" i="92"/>
  <c r="X215" i="92"/>
  <c r="X199" i="92"/>
  <c r="X183" i="92"/>
  <c r="X167" i="92"/>
  <c r="X151" i="92"/>
  <c r="X55" i="92"/>
  <c r="X431" i="92"/>
  <c r="X271" i="92"/>
  <c r="X191" i="92"/>
  <c r="X399" i="92"/>
  <c r="X127" i="92"/>
  <c r="X111" i="92"/>
  <c r="X63" i="92"/>
  <c r="X31" i="92"/>
  <c r="X15" i="92"/>
  <c r="X270" i="92"/>
  <c r="X190" i="92"/>
  <c r="X126" i="92"/>
  <c r="X94" i="92"/>
  <c r="X30" i="92"/>
  <c r="X14" i="92"/>
  <c r="X280" i="92"/>
  <c r="X437" i="92"/>
  <c r="X389" i="92"/>
  <c r="X373" i="92"/>
  <c r="X341" i="92"/>
  <c r="X325" i="92"/>
  <c r="X309" i="92"/>
  <c r="X293" i="92"/>
  <c r="X277" i="92"/>
  <c r="X134" i="92"/>
  <c r="X245" i="92"/>
  <c r="X229" i="92"/>
  <c r="X213" i="92"/>
  <c r="X197" i="92"/>
  <c r="X101" i="92"/>
  <c r="X85" i="92"/>
  <c r="X69" i="92"/>
  <c r="X53" i="92"/>
  <c r="X37" i="92"/>
  <c r="X21" i="92"/>
  <c r="X5" i="92"/>
  <c r="X480" i="92"/>
  <c r="X384" i="92"/>
  <c r="X336" i="92"/>
  <c r="X320" i="92"/>
  <c r="X304" i="92"/>
  <c r="X288" i="92"/>
  <c r="X272" i="92"/>
  <c r="X256" i="92"/>
  <c r="X240" i="92"/>
  <c r="X224" i="92"/>
  <c r="X208" i="92"/>
  <c r="X192" i="92"/>
  <c r="X176" i="92"/>
  <c r="X160" i="92"/>
  <c r="X144" i="92"/>
  <c r="X112" i="92"/>
  <c r="X96" i="92"/>
  <c r="X80" i="92"/>
  <c r="X64" i="92"/>
  <c r="X48" i="92"/>
  <c r="X32" i="92"/>
  <c r="X16" i="92"/>
  <c r="X308" i="92"/>
  <c r="X276" i="92"/>
  <c r="X260" i="92"/>
  <c r="X212" i="92"/>
  <c r="X196" i="92"/>
  <c r="X343" i="92"/>
  <c r="X84" i="92"/>
  <c r="X68" i="92"/>
  <c r="X36" i="92"/>
  <c r="X20" i="92"/>
  <c r="X4" i="92"/>
  <c r="X479" i="92"/>
  <c r="X463" i="92"/>
  <c r="X228" i="92"/>
  <c r="X367" i="92"/>
  <c r="X351" i="92"/>
  <c r="X335" i="92"/>
  <c r="X319" i="92"/>
  <c r="X303" i="92"/>
  <c r="X287" i="92"/>
  <c r="X255" i="92"/>
  <c r="X239" i="92"/>
  <c r="X223" i="92"/>
  <c r="X175" i="92"/>
  <c r="X159" i="92"/>
  <c r="X95" i="92"/>
  <c r="X79" i="92"/>
  <c r="X478" i="92"/>
  <c r="X462" i="92"/>
  <c r="X446" i="92"/>
  <c r="X258" i="92"/>
  <c r="X366" i="92"/>
  <c r="X334" i="92"/>
  <c r="X318" i="92"/>
  <c r="X302" i="92"/>
  <c r="X286" i="92"/>
  <c r="X238" i="92"/>
  <c r="X222" i="92"/>
  <c r="X110" i="92"/>
  <c r="X62" i="92"/>
  <c r="X250" i="92"/>
  <c r="X398" i="92"/>
  <c r="X378" i="92"/>
  <c r="X314" i="92"/>
  <c r="X408" i="92"/>
  <c r="X376" i="92"/>
  <c r="X248" i="92"/>
  <c r="X232" i="92"/>
  <c r="X216" i="92"/>
  <c r="X200" i="92"/>
  <c r="X184" i="92"/>
  <c r="X168" i="92"/>
  <c r="X152" i="92"/>
  <c r="X395" i="92"/>
  <c r="X324" i="92"/>
  <c r="X292" i="92"/>
  <c r="X99" i="92"/>
  <c r="X405" i="92"/>
  <c r="X357" i="92"/>
  <c r="X181" i="92"/>
  <c r="X165" i="92"/>
  <c r="X149" i="92"/>
  <c r="X133" i="92"/>
  <c r="X117" i="92"/>
  <c r="X452" i="92"/>
  <c r="X404" i="92"/>
  <c r="X388" i="92"/>
  <c r="X356" i="92"/>
  <c r="X340" i="92"/>
  <c r="X164" i="92"/>
  <c r="X148" i="92"/>
  <c r="X132" i="92"/>
  <c r="X116" i="92"/>
  <c r="X100" i="92"/>
  <c r="X484" i="92"/>
  <c r="X420" i="92"/>
  <c r="X436" i="92"/>
  <c r="X468" i="92"/>
  <c r="X499" i="92"/>
  <c r="X467" i="92"/>
  <c r="X449" i="92"/>
  <c r="X433" i="92"/>
  <c r="X417" i="92"/>
  <c r="X401" i="92"/>
  <c r="X385" i="92"/>
  <c r="X369" i="92"/>
  <c r="X353" i="92"/>
  <c r="X337" i="92"/>
  <c r="X321" i="92"/>
  <c r="X305" i="92"/>
  <c r="X289" i="92"/>
  <c r="X273" i="92"/>
  <c r="X257" i="92"/>
  <c r="X241" i="92"/>
  <c r="X225" i="92"/>
  <c r="X49" i="92"/>
  <c r="X193" i="92"/>
  <c r="X177" i="92"/>
  <c r="X161" i="92"/>
  <c r="X145" i="92"/>
  <c r="X129" i="92"/>
  <c r="X113" i="92"/>
  <c r="X97" i="92"/>
  <c r="X81" i="92"/>
  <c r="X65" i="92"/>
  <c r="X3" i="92"/>
  <c r="X33" i="92"/>
  <c r="X17" i="92"/>
  <c r="X500" i="92"/>
  <c r="X496" i="92"/>
  <c r="X464" i="92"/>
  <c r="X448" i="92"/>
  <c r="X432" i="92"/>
  <c r="X416" i="92"/>
  <c r="X400" i="92"/>
  <c r="X368" i="92"/>
  <c r="X352" i="92"/>
  <c r="X491" i="92"/>
  <c r="X475" i="92"/>
  <c r="X443" i="92"/>
  <c r="X427" i="92"/>
  <c r="X143" i="92"/>
  <c r="X447" i="92"/>
  <c r="X415" i="92"/>
  <c r="X490" i="92"/>
  <c r="X474" i="92"/>
  <c r="X458" i="92"/>
  <c r="X426" i="92"/>
  <c r="X410" i="92"/>
  <c r="X394" i="92"/>
  <c r="X494" i="92"/>
  <c r="X444" i="92"/>
  <c r="X485" i="92"/>
  <c r="X469" i="92"/>
  <c r="X453" i="92"/>
  <c r="X421" i="92"/>
  <c r="X489" i="92"/>
  <c r="X377" i="92"/>
  <c r="X501" i="92"/>
  <c r="X372" i="92"/>
  <c r="X360" i="92"/>
  <c r="X344" i="92"/>
  <c r="X487" i="92"/>
  <c r="X423" i="92"/>
  <c r="X473" i="92"/>
  <c r="X457" i="92"/>
  <c r="X441" i="92"/>
  <c r="X409" i="92"/>
  <c r="X440" i="92"/>
  <c r="X472" i="92"/>
  <c r="X471" i="92"/>
  <c r="X455" i="92"/>
  <c r="X439" i="92"/>
  <c r="X488" i="92"/>
  <c r="X456" i="92"/>
  <c r="X424" i="92"/>
  <c r="X454" i="92"/>
  <c r="X438" i="92"/>
  <c r="X422" i="92"/>
  <c r="X498" i="92"/>
  <c r="X497" i="92"/>
  <c r="X481" i="92"/>
  <c r="X465" i="92"/>
  <c r="D4" i="93"/>
  <c r="E4" i="93"/>
  <c r="F4" i="93"/>
  <c r="G4" i="93"/>
  <c r="H4" i="93"/>
  <c r="E6" i="93"/>
  <c r="E9" i="93" s="1"/>
  <c r="F6" i="93"/>
  <c r="F9" i="93" s="1"/>
  <c r="G6" i="93"/>
  <c r="G9" i="93" s="1"/>
  <c r="H6" i="93"/>
  <c r="H9" i="93" s="1"/>
  <c r="E3" i="93"/>
  <c r="H3" i="93"/>
  <c r="G3" i="93"/>
  <c r="F3" i="93"/>
  <c r="D3" i="93"/>
  <c r="D11" i="93"/>
  <c r="F5" i="93" l="1"/>
  <c r="D29" i="93"/>
  <c r="S29" i="93" s="1"/>
  <c r="H5" i="93"/>
  <c r="G5" i="93"/>
  <c r="E5" i="93"/>
  <c r="D5" i="93"/>
  <c r="F31" i="93"/>
  <c r="U31" i="93" s="1"/>
  <c r="F30" i="93"/>
  <c r="U30" i="93" s="1"/>
  <c r="G29" i="93"/>
  <c r="V29" i="93" s="1"/>
  <c r="F29" i="93"/>
  <c r="U29" i="93" s="1"/>
  <c r="G31" i="93"/>
  <c r="V31" i="93" s="1"/>
  <c r="E31" i="93"/>
  <c r="T31" i="93" s="1"/>
  <c r="D30" i="93"/>
  <c r="S30" i="93" s="1"/>
  <c r="E29" i="93"/>
  <c r="T29" i="93" s="1"/>
  <c r="D31" i="93"/>
  <c r="S31" i="93" s="1"/>
  <c r="G30" i="93"/>
  <c r="V30" i="93" s="1"/>
  <c r="E30" i="93"/>
  <c r="T30" i="93" s="1"/>
  <c r="Z119" i="92"/>
  <c r="O3" i="101"/>
  <c r="L35" i="94"/>
  <c r="P19" i="94"/>
  <c r="P18" i="94"/>
  <c r="P17" i="94"/>
  <c r="P16" i="94"/>
  <c r="P15" i="94"/>
  <c r="P13" i="94"/>
  <c r="P12" i="94"/>
  <c r="P11" i="94"/>
  <c r="P10" i="94"/>
  <c r="P9" i="94"/>
  <c r="P7" i="94"/>
  <c r="P6" i="94"/>
  <c r="P5" i="94"/>
  <c r="P4" i="94"/>
  <c r="O9" i="94"/>
  <c r="O19" i="94"/>
  <c r="O18" i="94"/>
  <c r="O17" i="94"/>
  <c r="O16" i="94"/>
  <c r="O15" i="94"/>
  <c r="O13" i="94"/>
  <c r="O12" i="94"/>
  <c r="O11" i="94"/>
  <c r="O10" i="94"/>
  <c r="O8" i="94"/>
  <c r="O7" i="94"/>
  <c r="O6" i="94"/>
  <c r="O5" i="94"/>
  <c r="O4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W119" i="92"/>
  <c r="V54" i="105"/>
  <c r="V55" i="105"/>
  <c r="V56" i="105"/>
  <c r="X55" i="105"/>
  <c r="Y55" i="105"/>
  <c r="X56" i="105"/>
  <c r="Y56" i="105"/>
  <c r="X57" i="105"/>
  <c r="Y57" i="105"/>
  <c r="N19" i="94"/>
  <c r="N18" i="94"/>
  <c r="N17" i="94"/>
  <c r="N16" i="94"/>
  <c r="N15" i="94"/>
  <c r="N13" i="94"/>
  <c r="N12" i="94"/>
  <c r="N11" i="94"/>
  <c r="N10" i="94"/>
  <c r="N9" i="94"/>
  <c r="N5" i="94"/>
  <c r="N6" i="94"/>
  <c r="N7" i="94"/>
  <c r="N8" i="94"/>
  <c r="N4" i="94"/>
  <c r="O62" i="105"/>
  <c r="D40" i="94"/>
  <c r="D41" i="94"/>
  <c r="D42" i="94"/>
  <c r="D43" i="94"/>
  <c r="D44" i="94"/>
  <c r="D45" i="94"/>
  <c r="D46" i="94"/>
  <c r="D47" i="94"/>
  <c r="D48" i="94"/>
  <c r="D49" i="94"/>
  <c r="D36" i="94"/>
  <c r="D37" i="94"/>
  <c r="D38" i="94"/>
  <c r="D39" i="94"/>
  <c r="Z55" i="105" l="1"/>
  <c r="Z56" i="105"/>
  <c r="AC59" i="105" l="1"/>
  <c r="AD59" i="105"/>
  <c r="AE59" i="105"/>
  <c r="AC60" i="105"/>
  <c r="AD60" i="105"/>
  <c r="AE60" i="105"/>
  <c r="AC61" i="105"/>
  <c r="AD61" i="105"/>
  <c r="AE61" i="105"/>
  <c r="AC62" i="105"/>
  <c r="AD62" i="105"/>
  <c r="AE62" i="105"/>
  <c r="AC63" i="105"/>
  <c r="AD63" i="105"/>
  <c r="AE63" i="105"/>
  <c r="AC64" i="105"/>
  <c r="AD64" i="105"/>
  <c r="AE64" i="105"/>
  <c r="AD58" i="105"/>
  <c r="AE58" i="105"/>
  <c r="AC58" i="105"/>
  <c r="X59" i="105"/>
  <c r="Y59" i="105"/>
  <c r="X60" i="105"/>
  <c r="Y60" i="105"/>
  <c r="X61" i="105"/>
  <c r="Y61" i="105"/>
  <c r="X62" i="105"/>
  <c r="Y62" i="105"/>
  <c r="X63" i="105"/>
  <c r="Y63" i="105"/>
  <c r="X64" i="105"/>
  <c r="Y64" i="105"/>
  <c r="Y58" i="105"/>
  <c r="X58" i="105"/>
  <c r="V58" i="105"/>
  <c r="V59" i="105"/>
  <c r="V60" i="105"/>
  <c r="V61" i="105"/>
  <c r="V62" i="105"/>
  <c r="V63" i="105"/>
  <c r="V64" i="105"/>
  <c r="V57" i="105"/>
  <c r="R58" i="105"/>
  <c r="R59" i="105" s="1"/>
  <c r="R60" i="105" s="1"/>
  <c r="R61" i="105" s="1"/>
  <c r="R62" i="105" s="1"/>
  <c r="R63" i="105" s="1"/>
  <c r="R64" i="105" s="1"/>
  <c r="O61" i="105"/>
  <c r="O58" i="105"/>
  <c r="O59" i="105"/>
  <c r="O60" i="105"/>
  <c r="O63" i="105"/>
  <c r="O64" i="105"/>
  <c r="N59" i="105"/>
  <c r="N60" i="105"/>
  <c r="N61" i="105"/>
  <c r="N62" i="105"/>
  <c r="N63" i="105"/>
  <c r="N64" i="105"/>
  <c r="N58" i="105"/>
  <c r="E55" i="105"/>
  <c r="E56" i="105"/>
  <c r="E57" i="105"/>
  <c r="E58" i="105"/>
  <c r="E59" i="105"/>
  <c r="E60" i="105"/>
  <c r="E61" i="105"/>
  <c r="E62" i="105"/>
  <c r="E63" i="105"/>
  <c r="E64" i="105"/>
  <c r="E54" i="105"/>
  <c r="J56" i="105"/>
  <c r="K56" i="105"/>
  <c r="J57" i="105"/>
  <c r="K57" i="105"/>
  <c r="J58" i="105"/>
  <c r="K58" i="105"/>
  <c r="J59" i="105"/>
  <c r="K59" i="105"/>
  <c r="J60" i="105"/>
  <c r="K60" i="105"/>
  <c r="J61" i="105"/>
  <c r="K61" i="105"/>
  <c r="J62" i="105"/>
  <c r="K62" i="105"/>
  <c r="J63" i="105"/>
  <c r="K63" i="105"/>
  <c r="J64" i="105"/>
  <c r="K64" i="105"/>
  <c r="K55" i="105"/>
  <c r="J55" i="105"/>
  <c r="B55" i="105"/>
  <c r="B56" i="105" s="1"/>
  <c r="B57" i="105" s="1"/>
  <c r="B58" i="105" s="1"/>
  <c r="B59" i="105" s="1"/>
  <c r="B60" i="105" s="1"/>
  <c r="B61" i="105" s="1"/>
  <c r="B62" i="105" s="1"/>
  <c r="B63" i="105" s="1"/>
  <c r="B64" i="105" s="1"/>
  <c r="Z18" i="92"/>
  <c r="Z19" i="92"/>
  <c r="Z20" i="92"/>
  <c r="Z21" i="92"/>
  <c r="Z22" i="92"/>
  <c r="Z23" i="92"/>
  <c r="Z24" i="92"/>
  <c r="Z25" i="92"/>
  <c r="Z26" i="92"/>
  <c r="Z27" i="92"/>
  <c r="Z28" i="92"/>
  <c r="Z29" i="92"/>
  <c r="Z30" i="92"/>
  <c r="Z31" i="92"/>
  <c r="Z32" i="92"/>
  <c r="Z33" i="92"/>
  <c r="Z34" i="92"/>
  <c r="Z35" i="92"/>
  <c r="Z36" i="92"/>
  <c r="Z37" i="92"/>
  <c r="Z38" i="92"/>
  <c r="Z39" i="92"/>
  <c r="Z40" i="92"/>
  <c r="Z41" i="92"/>
  <c r="Z42" i="92"/>
  <c r="Z43" i="92"/>
  <c r="Z44" i="92"/>
  <c r="Z45" i="92"/>
  <c r="Z46" i="92"/>
  <c r="Z47" i="92"/>
  <c r="Z48" i="92"/>
  <c r="Z3" i="92"/>
  <c r="Z50" i="92"/>
  <c r="Z51" i="92"/>
  <c r="Z52" i="92"/>
  <c r="Z53" i="92"/>
  <c r="Z54" i="92"/>
  <c r="Z55" i="92"/>
  <c r="Z56" i="92"/>
  <c r="Z57" i="92"/>
  <c r="Z58" i="92"/>
  <c r="Z59" i="92"/>
  <c r="Z60" i="92"/>
  <c r="Z76" i="92"/>
  <c r="Z62" i="92"/>
  <c r="Z63" i="92"/>
  <c r="Z64" i="92"/>
  <c r="Z65" i="92"/>
  <c r="Z66" i="92"/>
  <c r="Z67" i="92"/>
  <c r="Z68" i="92"/>
  <c r="Z69" i="92"/>
  <c r="Z70" i="92"/>
  <c r="Z71" i="92"/>
  <c r="Z72" i="92"/>
  <c r="Z73" i="92"/>
  <c r="Z398" i="92"/>
  <c r="Z75" i="92"/>
  <c r="Z61" i="92"/>
  <c r="Z77" i="92"/>
  <c r="Z78" i="92"/>
  <c r="Z79" i="92"/>
  <c r="Z80" i="92"/>
  <c r="Z81" i="92"/>
  <c r="Z82" i="92"/>
  <c r="Z83" i="92"/>
  <c r="Z84" i="92"/>
  <c r="Z85" i="92"/>
  <c r="Z86" i="92"/>
  <c r="Z87" i="92"/>
  <c r="Z88" i="92"/>
  <c r="Z89" i="92"/>
  <c r="Z90" i="92"/>
  <c r="Z91" i="92"/>
  <c r="Z92" i="92"/>
  <c r="Z93" i="92"/>
  <c r="Z94" i="92"/>
  <c r="Z95" i="92"/>
  <c r="Z96" i="92"/>
  <c r="Z97" i="92"/>
  <c r="Z98" i="92"/>
  <c r="Z7" i="92"/>
  <c r="Z100" i="92"/>
  <c r="Z101" i="92"/>
  <c r="Z102" i="92"/>
  <c r="Z103" i="92"/>
  <c r="Z104" i="92"/>
  <c r="Z105" i="92"/>
  <c r="Z106" i="92"/>
  <c r="Z107" i="92"/>
  <c r="Z174" i="92"/>
  <c r="Z109" i="92"/>
  <c r="Z110" i="92"/>
  <c r="Z241" i="92"/>
  <c r="Z112" i="92"/>
  <c r="Z113" i="92"/>
  <c r="Z114" i="92"/>
  <c r="Z108" i="92"/>
  <c r="Z116" i="92"/>
  <c r="Z117" i="92"/>
  <c r="Z118" i="92"/>
  <c r="Z120" i="92"/>
  <c r="Z121" i="92"/>
  <c r="Z122" i="92"/>
  <c r="Z123" i="92"/>
  <c r="Z124" i="92"/>
  <c r="Z125" i="92"/>
  <c r="Z126" i="92"/>
  <c r="Z127" i="92"/>
  <c r="Z128" i="92"/>
  <c r="Z111" i="92"/>
  <c r="Z130" i="92"/>
  <c r="Z326" i="92"/>
  <c r="Z132" i="92"/>
  <c r="Z133" i="92"/>
  <c r="Z74" i="92"/>
  <c r="Z135" i="92"/>
  <c r="Z136" i="92"/>
  <c r="Z137" i="92"/>
  <c r="Z138" i="92"/>
  <c r="Z139" i="92"/>
  <c r="Z140" i="92"/>
  <c r="Z141" i="92"/>
  <c r="Z142" i="92"/>
  <c r="Z399" i="92"/>
  <c r="Z144" i="92"/>
  <c r="Z145" i="92"/>
  <c r="Z146" i="92"/>
  <c r="Z147" i="92"/>
  <c r="Z148" i="92"/>
  <c r="Z149" i="92"/>
  <c r="Z150" i="92"/>
  <c r="Z151" i="92"/>
  <c r="Z152" i="92"/>
  <c r="Z153" i="92"/>
  <c r="Z182" i="92"/>
  <c r="Z155" i="92"/>
  <c r="Z156" i="92"/>
  <c r="Z157" i="92"/>
  <c r="Z115" i="92"/>
  <c r="Z159" i="92"/>
  <c r="Z160" i="92"/>
  <c r="Z161" i="92"/>
  <c r="Z162" i="92"/>
  <c r="Z163" i="92"/>
  <c r="Z164" i="92"/>
  <c r="Z165" i="92"/>
  <c r="Z166" i="92"/>
  <c r="Z167" i="92"/>
  <c r="Z168" i="92"/>
  <c r="Z169" i="92"/>
  <c r="Z170" i="92"/>
  <c r="Z131" i="92"/>
  <c r="Z172" i="92"/>
  <c r="Z173" i="92"/>
  <c r="Z350" i="92"/>
  <c r="Z175" i="92"/>
  <c r="Z176" i="92"/>
  <c r="Z177" i="92"/>
  <c r="Z178" i="92"/>
  <c r="Z179" i="92"/>
  <c r="Z343" i="92"/>
  <c r="Z181" i="92"/>
  <c r="Z158" i="92"/>
  <c r="Z183" i="92"/>
  <c r="Z184" i="92"/>
  <c r="Z185" i="92"/>
  <c r="Z186" i="92"/>
  <c r="Z187" i="92"/>
  <c r="Z188" i="92"/>
  <c r="Z129" i="92"/>
  <c r="Z190" i="92"/>
  <c r="Z191" i="92"/>
  <c r="Z192" i="92"/>
  <c r="Z193" i="92"/>
  <c r="Z194" i="92"/>
  <c r="Z195" i="92"/>
  <c r="Z196" i="92"/>
  <c r="Z197" i="92"/>
  <c r="Z198" i="92"/>
  <c r="Z199" i="92"/>
  <c r="Z200" i="92"/>
  <c r="Z201" i="92"/>
  <c r="Z202" i="92"/>
  <c r="Z203" i="92"/>
  <c r="Z204" i="92"/>
  <c r="Z205" i="92"/>
  <c r="Z206" i="92"/>
  <c r="Z207" i="92"/>
  <c r="Z208" i="92"/>
  <c r="Z49" i="92"/>
  <c r="Z210" i="92"/>
  <c r="Z211" i="92"/>
  <c r="Z212" i="92"/>
  <c r="Z213" i="92"/>
  <c r="Z252" i="92"/>
  <c r="Z375" i="92"/>
  <c r="Z216" i="92"/>
  <c r="Z217" i="92"/>
  <c r="Z218" i="92"/>
  <c r="Z219" i="92"/>
  <c r="Z220" i="92"/>
  <c r="Z221" i="92"/>
  <c r="Z222" i="92"/>
  <c r="Z223" i="92"/>
  <c r="Z224" i="92"/>
  <c r="Z225" i="92"/>
  <c r="Z226" i="92"/>
  <c r="Z227" i="92"/>
  <c r="Z99" i="92"/>
  <c r="Z229" i="92"/>
  <c r="Z230" i="92"/>
  <c r="Z231" i="92"/>
  <c r="Z232" i="92"/>
  <c r="Z233" i="92"/>
  <c r="Z234" i="92"/>
  <c r="Z235" i="92"/>
  <c r="Z236" i="92"/>
  <c r="Z237" i="92"/>
  <c r="Z238" i="92"/>
  <c r="Z239" i="92"/>
  <c r="Z240" i="92"/>
  <c r="Z154" i="92"/>
  <c r="Z242" i="92"/>
  <c r="Z243" i="92"/>
  <c r="Z244" i="92"/>
  <c r="Z245" i="92"/>
  <c r="Z339" i="92"/>
  <c r="Z247" i="92"/>
  <c r="Z248" i="92"/>
  <c r="Z249" i="92"/>
  <c r="Z250" i="92"/>
  <c r="Z251" i="92"/>
  <c r="Z379" i="92"/>
  <c r="Z253" i="92"/>
  <c r="Z254" i="92"/>
  <c r="Z255" i="92"/>
  <c r="Z256" i="92"/>
  <c r="Z257" i="92"/>
  <c r="Z171" i="92"/>
  <c r="Z259" i="92"/>
  <c r="Z260" i="92"/>
  <c r="Z134" i="92"/>
  <c r="Z262" i="92"/>
  <c r="Z263" i="92"/>
  <c r="Z264" i="92"/>
  <c r="Z265" i="92"/>
  <c r="Z266" i="92"/>
  <c r="Z267" i="92"/>
  <c r="Z268" i="92"/>
  <c r="Z269" i="92"/>
  <c r="Z214" i="92"/>
  <c r="Z271" i="92"/>
  <c r="Z272" i="92"/>
  <c r="Z273" i="92"/>
  <c r="Z274" i="92"/>
  <c r="Z275" i="92"/>
  <c r="Z276" i="92"/>
  <c r="Z277" i="92"/>
  <c r="Z278" i="92"/>
  <c r="Z475" i="92"/>
  <c r="Z280" i="92"/>
  <c r="Z281" i="92"/>
  <c r="Z282" i="92"/>
  <c r="Z283" i="92"/>
  <c r="Z284" i="92"/>
  <c r="Z285" i="92"/>
  <c r="Z286" i="92"/>
  <c r="Z287" i="92"/>
  <c r="Z288" i="92"/>
  <c r="Z348" i="92"/>
  <c r="Z290" i="92"/>
  <c r="Z291" i="92"/>
  <c r="Z292" i="92"/>
  <c r="Z308" i="92"/>
  <c r="Z294" i="92"/>
  <c r="Z295" i="92"/>
  <c r="Z296" i="92"/>
  <c r="Z297" i="92"/>
  <c r="Z298" i="92"/>
  <c r="Z299" i="92"/>
  <c r="Z300" i="92"/>
  <c r="Z301" i="92"/>
  <c r="Z302" i="92"/>
  <c r="Z303" i="92"/>
  <c r="Z304" i="92"/>
  <c r="Z305" i="92"/>
  <c r="Z306" i="92"/>
  <c r="Z307" i="92"/>
  <c r="Z289" i="92"/>
  <c r="Z309" i="92"/>
  <c r="Z310" i="92"/>
  <c r="Z311" i="92"/>
  <c r="Z312" i="92"/>
  <c r="Z313" i="92"/>
  <c r="Z314" i="92"/>
  <c r="Z315" i="92"/>
  <c r="Z327" i="92"/>
  <c r="Z317" i="92"/>
  <c r="Z318" i="92"/>
  <c r="Z319" i="92"/>
  <c r="Z320" i="92"/>
  <c r="Z321" i="92"/>
  <c r="Z322" i="92"/>
  <c r="Z323" i="92"/>
  <c r="Z324" i="92"/>
  <c r="Z325" i="92"/>
  <c r="Z414" i="92"/>
  <c r="Z452" i="92"/>
  <c r="Z328" i="92"/>
  <c r="Z329" i="92"/>
  <c r="Z330" i="92"/>
  <c r="Z331" i="92"/>
  <c r="Z332" i="92"/>
  <c r="Z333" i="92"/>
  <c r="Z334" i="92"/>
  <c r="Z335" i="92"/>
  <c r="Z336" i="92"/>
  <c r="Z337" i="92"/>
  <c r="Z338" i="92"/>
  <c r="Z316" i="92"/>
  <c r="Z340" i="92"/>
  <c r="Z341" i="92"/>
  <c r="Z342" i="92"/>
  <c r="Z180" i="92"/>
  <c r="Z344" i="92"/>
  <c r="Z345" i="92"/>
  <c r="Z346" i="92"/>
  <c r="Z347" i="92"/>
  <c r="Z487" i="92"/>
  <c r="Z349" i="92"/>
  <c r="Z189" i="92"/>
  <c r="Z351" i="92"/>
  <c r="Z352" i="92"/>
  <c r="Z353" i="92"/>
  <c r="Z354" i="92"/>
  <c r="Z355" i="92"/>
  <c r="Z356" i="92"/>
  <c r="Z357" i="92"/>
  <c r="Z358" i="92"/>
  <c r="Z359" i="92"/>
  <c r="Z360" i="92"/>
  <c r="Z361" i="92"/>
  <c r="Z362" i="92"/>
  <c r="Z363" i="92"/>
  <c r="Z364" i="92"/>
  <c r="Z365" i="92"/>
  <c r="Z366" i="92"/>
  <c r="Z367" i="92"/>
  <c r="Z368" i="92"/>
  <c r="Z369" i="92"/>
  <c r="Z370" i="92"/>
  <c r="Z371" i="92"/>
  <c r="Z372" i="92"/>
  <c r="Z373" i="92"/>
  <c r="Z374" i="92"/>
  <c r="Z467" i="92"/>
  <c r="Z376" i="92"/>
  <c r="Z377" i="92"/>
  <c r="Z378" i="92"/>
  <c r="Z458" i="92"/>
  <c r="Z380" i="92"/>
  <c r="Z381" i="92"/>
  <c r="Z382" i="92"/>
  <c r="Z383" i="92"/>
  <c r="Z384" i="92"/>
  <c r="Z385" i="92"/>
  <c r="Z386" i="92"/>
  <c r="Z387" i="92"/>
  <c r="Z388" i="92"/>
  <c r="Z389" i="92"/>
  <c r="Z390" i="92"/>
  <c r="Z391" i="92"/>
  <c r="Z392" i="92"/>
  <c r="Z393" i="92"/>
  <c r="Z394" i="92"/>
  <c r="Z395" i="92"/>
  <c r="Z396" i="92"/>
  <c r="Z397" i="92"/>
  <c r="Z258" i="92"/>
  <c r="Z228" i="92"/>
  <c r="Z400" i="92"/>
  <c r="Z401" i="92"/>
  <c r="Z402" i="92"/>
  <c r="Z403" i="92"/>
  <c r="Z404" i="92"/>
  <c r="Z405" i="92"/>
  <c r="Z406" i="92"/>
  <c r="Z407" i="92"/>
  <c r="Z408" i="92"/>
  <c r="Z409" i="92"/>
  <c r="Z410" i="92"/>
  <c r="Z411" i="92"/>
  <c r="Z412" i="92"/>
  <c r="Z413" i="92"/>
  <c r="Z261" i="92"/>
  <c r="Z415" i="92"/>
  <c r="Z416" i="92"/>
  <c r="Z417" i="92"/>
  <c r="Z418" i="92"/>
  <c r="Z419" i="92"/>
  <c r="Z420" i="92"/>
  <c r="Z421" i="92"/>
  <c r="Z422" i="92"/>
  <c r="Z423" i="92"/>
  <c r="Z424" i="92"/>
  <c r="Z425" i="92"/>
  <c r="Z426" i="92"/>
  <c r="Z427" i="92"/>
  <c r="Z428" i="92"/>
  <c r="Z429" i="92"/>
  <c r="Z430" i="92"/>
  <c r="Z431" i="92"/>
  <c r="Z293" i="92"/>
  <c r="Z433" i="92"/>
  <c r="Z434" i="92"/>
  <c r="Z209" i="92"/>
  <c r="Z436" i="92"/>
  <c r="Z437" i="92"/>
  <c r="Z438" i="92"/>
  <c r="Z439" i="92"/>
  <c r="Z440" i="92"/>
  <c r="Z441" i="92"/>
  <c r="Z442" i="92"/>
  <c r="Z443" i="92"/>
  <c r="Z444" i="92"/>
  <c r="Z445" i="92"/>
  <c r="Z446" i="92"/>
  <c r="Z447" i="92"/>
  <c r="Z448" i="92"/>
  <c r="Z449" i="92"/>
  <c r="Z450" i="92"/>
  <c r="Z451" i="92"/>
  <c r="Z246" i="92"/>
  <c r="Z453" i="92"/>
  <c r="Z454" i="92"/>
  <c r="Z455" i="92"/>
  <c r="Z456" i="92"/>
  <c r="Z457" i="92"/>
  <c r="Z270" i="92"/>
  <c r="Z459" i="92"/>
  <c r="Z460" i="92"/>
  <c r="Z461" i="92"/>
  <c r="Z462" i="92"/>
  <c r="Z463" i="92"/>
  <c r="Z464" i="92"/>
  <c r="Z465" i="92"/>
  <c r="Z432" i="92"/>
  <c r="Z279" i="92"/>
  <c r="Z468" i="92"/>
  <c r="Z469" i="92"/>
  <c r="Z470" i="92"/>
  <c r="Z471" i="92"/>
  <c r="Z472" i="92"/>
  <c r="Z473" i="92"/>
  <c r="Z474" i="92"/>
  <c r="Z215" i="92"/>
  <c r="Z476" i="92"/>
  <c r="Z477" i="92"/>
  <c r="Z478" i="92"/>
  <c r="Z479" i="92"/>
  <c r="Z480" i="92"/>
  <c r="Z481" i="92"/>
  <c r="Z482" i="92"/>
  <c r="Z483" i="92"/>
  <c r="Z484" i="92"/>
  <c r="Z485" i="92"/>
  <c r="Z486" i="92"/>
  <c r="Z466" i="92"/>
  <c r="Z488" i="92"/>
  <c r="Z489" i="92"/>
  <c r="Z490" i="92"/>
  <c r="Z491" i="92"/>
  <c r="Z492" i="92"/>
  <c r="Z493" i="92"/>
  <c r="Z494" i="92"/>
  <c r="Z143" i="92"/>
  <c r="Z496" i="92"/>
  <c r="Z497" i="92"/>
  <c r="Z498" i="92"/>
  <c r="Z499" i="92"/>
  <c r="Z500" i="92"/>
  <c r="Z501" i="92"/>
  <c r="Z435" i="92"/>
  <c r="Z4" i="92"/>
  <c r="Z5" i="92"/>
  <c r="Z6" i="92"/>
  <c r="Z495" i="92"/>
  <c r="Z8" i="92"/>
  <c r="Z9" i="92"/>
  <c r="Z10" i="92"/>
  <c r="Z11" i="92"/>
  <c r="Z12" i="92"/>
  <c r="Z13" i="92"/>
  <c r="Z14" i="92"/>
  <c r="Z15" i="92"/>
  <c r="Z16" i="92"/>
  <c r="Z17" i="92"/>
  <c r="U2" i="92"/>
  <c r="H20" i="104" l="1"/>
  <c r="H12" i="104"/>
  <c r="AJ55" i="105"/>
  <c r="AK55" i="105"/>
  <c r="Z57" i="105"/>
  <c r="H17" i="104"/>
  <c r="H11" i="104"/>
  <c r="H5" i="104"/>
  <c r="H14" i="104"/>
  <c r="H9" i="104"/>
  <c r="H15" i="104"/>
  <c r="H4" i="104"/>
  <c r="H16" i="104"/>
  <c r="H19" i="104"/>
  <c r="H7" i="104"/>
  <c r="H8" i="104"/>
  <c r="H13" i="104"/>
  <c r="H18" i="104"/>
  <c r="H10" i="104"/>
  <c r="L59" i="105"/>
  <c r="Y74" i="105"/>
  <c r="L58" i="105"/>
  <c r="Y73" i="105"/>
  <c r="L56" i="105"/>
  <c r="X73" i="105"/>
  <c r="Z64" i="105"/>
  <c r="K74" i="105"/>
  <c r="J74" i="105"/>
  <c r="P64" i="105"/>
  <c r="P62" i="105"/>
  <c r="L57" i="105"/>
  <c r="Z62" i="105"/>
  <c r="K71" i="105"/>
  <c r="K69" i="105"/>
  <c r="J70" i="105"/>
  <c r="Z63" i="105"/>
  <c r="P61" i="105"/>
  <c r="P60" i="105"/>
  <c r="X74" i="105"/>
  <c r="X72" i="105"/>
  <c r="Y69" i="105"/>
  <c r="Z61" i="105"/>
  <c r="Y72" i="105"/>
  <c r="J69" i="105"/>
  <c r="L61" i="105"/>
  <c r="Y71" i="105"/>
  <c r="L60" i="105"/>
  <c r="X71" i="105"/>
  <c r="J72" i="105"/>
  <c r="X69" i="105"/>
  <c r="K70" i="105"/>
  <c r="K75" i="105"/>
  <c r="Y70" i="105"/>
  <c r="K68" i="105"/>
  <c r="X70" i="105"/>
  <c r="Z59" i="105"/>
  <c r="K67" i="105"/>
  <c r="X68" i="105"/>
  <c r="Z58" i="105"/>
  <c r="Z60" i="105"/>
  <c r="K66" i="105"/>
  <c r="Y68" i="105"/>
  <c r="J67" i="105"/>
  <c r="L55" i="105"/>
  <c r="J75" i="105"/>
  <c r="P59" i="105"/>
  <c r="P58" i="105"/>
  <c r="L64" i="105"/>
  <c r="K73" i="105"/>
  <c r="L63" i="105"/>
  <c r="J73" i="105"/>
  <c r="J66" i="105"/>
  <c r="L62" i="105"/>
  <c r="K72" i="105"/>
  <c r="J71" i="105"/>
  <c r="P63" i="105"/>
  <c r="J68" i="105"/>
  <c r="P35" i="99"/>
  <c r="O35" i="99"/>
  <c r="L35" i="99"/>
  <c r="AV42" i="99"/>
  <c r="AU42" i="99"/>
  <c r="AT42" i="99"/>
  <c r="AS42" i="99"/>
  <c r="AR42" i="99"/>
  <c r="AV40" i="99"/>
  <c r="AU40" i="99"/>
  <c r="AT40" i="99"/>
  <c r="AS40" i="99"/>
  <c r="AR40" i="99"/>
  <c r="AV39" i="99"/>
  <c r="AU39" i="99"/>
  <c r="AT39" i="99"/>
  <c r="AS39" i="99"/>
  <c r="AR39" i="99"/>
  <c r="AV38" i="99"/>
  <c r="AU38" i="99"/>
  <c r="AT38" i="99"/>
  <c r="AS38" i="99"/>
  <c r="AR38" i="99"/>
  <c r="AV36" i="99"/>
  <c r="AU36" i="99"/>
  <c r="AT36" i="99"/>
  <c r="AS36" i="99"/>
  <c r="AR36" i="99"/>
  <c r="AV35" i="99"/>
  <c r="AU35" i="99"/>
  <c r="AT35" i="99"/>
  <c r="AS35" i="99"/>
  <c r="AR35" i="99"/>
  <c r="AN42" i="99"/>
  <c r="AM42" i="99"/>
  <c r="AL42" i="99"/>
  <c r="AK42" i="99"/>
  <c r="AJ42" i="99"/>
  <c r="AN40" i="99"/>
  <c r="AM40" i="99"/>
  <c r="AL40" i="99"/>
  <c r="AK40" i="99"/>
  <c r="AJ40" i="99"/>
  <c r="AN39" i="99"/>
  <c r="AM39" i="99"/>
  <c r="AL39" i="99"/>
  <c r="AK39" i="99"/>
  <c r="AJ39" i="99"/>
  <c r="AN38" i="99"/>
  <c r="AM38" i="99"/>
  <c r="AL38" i="99"/>
  <c r="AK38" i="99"/>
  <c r="AJ38" i="99"/>
  <c r="AN36" i="99"/>
  <c r="AM36" i="99"/>
  <c r="AL36" i="99"/>
  <c r="AK36" i="99"/>
  <c r="AJ36" i="99"/>
  <c r="AN35" i="99"/>
  <c r="AM35" i="99"/>
  <c r="AL35" i="99"/>
  <c r="AK35" i="99"/>
  <c r="AJ35" i="99"/>
  <c r="AF42" i="99"/>
  <c r="AE42" i="99"/>
  <c r="AD42" i="99"/>
  <c r="AC42" i="99"/>
  <c r="AB42" i="99"/>
  <c r="AF40" i="99"/>
  <c r="AE40" i="99"/>
  <c r="AD40" i="99"/>
  <c r="AC40" i="99"/>
  <c r="AB40" i="99"/>
  <c r="AF39" i="99"/>
  <c r="AE39" i="99"/>
  <c r="AD39" i="99"/>
  <c r="AC39" i="99"/>
  <c r="AB39" i="99"/>
  <c r="AF38" i="99"/>
  <c r="AE38" i="99"/>
  <c r="AD38" i="99"/>
  <c r="AC38" i="99"/>
  <c r="AB38" i="99"/>
  <c r="AF36" i="99"/>
  <c r="AE36" i="99"/>
  <c r="AD36" i="99"/>
  <c r="AC36" i="99"/>
  <c r="AB36" i="99"/>
  <c r="AF35" i="99"/>
  <c r="AE35" i="99"/>
  <c r="AD35" i="99"/>
  <c r="AC35" i="99"/>
  <c r="AB35" i="99"/>
  <c r="T35" i="99"/>
  <c r="X42" i="99"/>
  <c r="W42" i="99"/>
  <c r="V42" i="99"/>
  <c r="U42" i="99"/>
  <c r="T42" i="99"/>
  <c r="X40" i="99"/>
  <c r="W40" i="99"/>
  <c r="V40" i="99"/>
  <c r="U40" i="99"/>
  <c r="T40" i="99"/>
  <c r="X39" i="99"/>
  <c r="W39" i="99"/>
  <c r="V39" i="99"/>
  <c r="U39" i="99"/>
  <c r="T39" i="99"/>
  <c r="X38" i="99"/>
  <c r="W38" i="99"/>
  <c r="V38" i="99"/>
  <c r="U38" i="99"/>
  <c r="T38" i="99"/>
  <c r="X36" i="99"/>
  <c r="W36" i="99"/>
  <c r="V36" i="99"/>
  <c r="U36" i="99"/>
  <c r="T36" i="99"/>
  <c r="X35" i="99"/>
  <c r="W35" i="99"/>
  <c r="V35" i="99"/>
  <c r="U35" i="99"/>
  <c r="P42" i="99"/>
  <c r="O42" i="99"/>
  <c r="N42" i="99"/>
  <c r="M42" i="99"/>
  <c r="L42" i="99"/>
  <c r="P40" i="99"/>
  <c r="O40" i="99"/>
  <c r="N40" i="99"/>
  <c r="M40" i="99"/>
  <c r="L40" i="99"/>
  <c r="P39" i="99"/>
  <c r="O39" i="99"/>
  <c r="N39" i="99"/>
  <c r="M39" i="99"/>
  <c r="L39" i="99"/>
  <c r="P38" i="99"/>
  <c r="O38" i="99"/>
  <c r="N38" i="99"/>
  <c r="M38" i="99"/>
  <c r="L38" i="99"/>
  <c r="P36" i="99"/>
  <c r="O36" i="99"/>
  <c r="N36" i="99"/>
  <c r="M36" i="99"/>
  <c r="L36" i="99"/>
  <c r="N35" i="99"/>
  <c r="M35" i="99"/>
  <c r="H42" i="99"/>
  <c r="G42" i="99"/>
  <c r="F42" i="99"/>
  <c r="E42" i="99"/>
  <c r="D42" i="99"/>
  <c r="D40" i="99"/>
  <c r="E40" i="99"/>
  <c r="F40" i="99"/>
  <c r="G40" i="99"/>
  <c r="H40" i="99"/>
  <c r="E39" i="99"/>
  <c r="F39" i="99"/>
  <c r="G39" i="99"/>
  <c r="H39" i="99"/>
  <c r="D39" i="99"/>
  <c r="D35" i="99"/>
  <c r="D36" i="99"/>
  <c r="D38" i="99"/>
  <c r="F38" i="99"/>
  <c r="G38" i="99"/>
  <c r="H38" i="99"/>
  <c r="E38" i="99"/>
  <c r="E36" i="99"/>
  <c r="F36" i="99"/>
  <c r="G36" i="99"/>
  <c r="H36" i="99"/>
  <c r="F35" i="99"/>
  <c r="G35" i="99"/>
  <c r="H35" i="99"/>
  <c r="E35" i="99"/>
  <c r="AR10" i="99"/>
  <c r="AR41" i="99" s="1"/>
  <c r="AR6" i="99"/>
  <c r="AR37" i="99" s="1"/>
  <c r="AS10" i="99"/>
  <c r="AS41" i="99" s="1"/>
  <c r="AS6" i="99"/>
  <c r="AT10" i="99"/>
  <c r="AT6" i="99"/>
  <c r="AT37" i="99" s="1"/>
  <c r="AR13" i="99"/>
  <c r="AS13" i="99"/>
  <c r="AT13" i="99"/>
  <c r="AU13" i="99"/>
  <c r="AR14" i="99"/>
  <c r="AS14" i="99"/>
  <c r="AT14" i="99"/>
  <c r="AU14" i="99"/>
  <c r="AR16" i="99"/>
  <c r="AS16" i="99"/>
  <c r="AT16" i="99"/>
  <c r="AU16" i="99"/>
  <c r="AU10" i="99"/>
  <c r="AU41" i="99" s="1"/>
  <c r="AU6" i="99"/>
  <c r="AV27" i="99"/>
  <c r="AU27" i="99"/>
  <c r="AT27" i="99"/>
  <c r="AS27" i="99"/>
  <c r="AV25" i="99"/>
  <c r="AU25" i="99"/>
  <c r="AT25" i="99"/>
  <c r="AS25" i="99"/>
  <c r="AV24" i="99"/>
  <c r="AU24" i="99"/>
  <c r="AT24" i="99"/>
  <c r="AS24" i="99"/>
  <c r="AV23" i="99"/>
  <c r="AU23" i="99"/>
  <c r="AT23" i="99"/>
  <c r="AS23" i="99"/>
  <c r="AV21" i="99"/>
  <c r="F20" i="103" s="1"/>
  <c r="AU21" i="99"/>
  <c r="E20" i="103" s="1"/>
  <c r="AT21" i="99"/>
  <c r="D20" i="103" s="1"/>
  <c r="AS21" i="99"/>
  <c r="C20" i="103" s="1"/>
  <c r="AV20" i="99"/>
  <c r="F10" i="103" s="1"/>
  <c r="AU20" i="99"/>
  <c r="E10" i="103" s="1"/>
  <c r="AT20" i="99"/>
  <c r="D10" i="103" s="1"/>
  <c r="AS20" i="99"/>
  <c r="C10" i="103" s="1"/>
  <c r="AW11" i="99"/>
  <c r="AW9" i="99"/>
  <c r="AW8" i="99"/>
  <c r="AW7" i="99"/>
  <c r="AW5" i="99"/>
  <c r="H20" i="103" s="1"/>
  <c r="AW4" i="99"/>
  <c r="H10" i="103" s="1"/>
  <c r="V6" i="103" s="1"/>
  <c r="M15" i="103" s="1"/>
  <c r="AJ10" i="99"/>
  <c r="AJ41" i="99" s="1"/>
  <c r="AJ6" i="99"/>
  <c r="AK10" i="99"/>
  <c r="AK41" i="99" s="1"/>
  <c r="AK6" i="99"/>
  <c r="AK37" i="99" s="1"/>
  <c r="AL10" i="99"/>
  <c r="AL41" i="99" s="1"/>
  <c r="AL6" i="99"/>
  <c r="AJ13" i="99"/>
  <c r="AK13" i="99"/>
  <c r="AL13" i="99"/>
  <c r="AM13" i="99"/>
  <c r="AJ14" i="99"/>
  <c r="AK14" i="99"/>
  <c r="AL14" i="99"/>
  <c r="AM14" i="99"/>
  <c r="AJ16" i="99"/>
  <c r="AK16" i="99"/>
  <c r="AL16" i="99"/>
  <c r="AM16" i="99"/>
  <c r="AM10" i="99"/>
  <c r="AM41" i="99" s="1"/>
  <c r="AM6" i="99"/>
  <c r="AM37" i="99" s="1"/>
  <c r="AN27" i="99"/>
  <c r="AM27" i="99"/>
  <c r="AL27" i="99"/>
  <c r="AK27" i="99"/>
  <c r="AN25" i="99"/>
  <c r="AM25" i="99"/>
  <c r="AL25" i="99"/>
  <c r="AK25" i="99"/>
  <c r="AN24" i="99"/>
  <c r="AM24" i="99"/>
  <c r="AL24" i="99"/>
  <c r="AK24" i="99"/>
  <c r="AN23" i="99"/>
  <c r="AM23" i="99"/>
  <c r="AL23" i="99"/>
  <c r="AK23" i="99"/>
  <c r="AN21" i="99"/>
  <c r="F19" i="103" s="1"/>
  <c r="AM21" i="99"/>
  <c r="E19" i="103" s="1"/>
  <c r="AL21" i="99"/>
  <c r="D19" i="103" s="1"/>
  <c r="AK21" i="99"/>
  <c r="C19" i="103" s="1"/>
  <c r="AN20" i="99"/>
  <c r="F9" i="103" s="1"/>
  <c r="AM20" i="99"/>
  <c r="E9" i="103" s="1"/>
  <c r="AL20" i="99"/>
  <c r="D9" i="103" s="1"/>
  <c r="AK20" i="99"/>
  <c r="C9" i="103" s="1"/>
  <c r="AO11" i="99"/>
  <c r="AO9" i="99"/>
  <c r="AO8" i="99"/>
  <c r="AO7" i="99"/>
  <c r="AO5" i="99"/>
  <c r="H19" i="103" s="1"/>
  <c r="H9" i="103"/>
  <c r="T6" i="103" s="1"/>
  <c r="M14" i="103" s="1"/>
  <c r="AC24" i="99"/>
  <c r="AC25" i="99"/>
  <c r="AC27" i="99"/>
  <c r="AB41" i="99"/>
  <c r="AB6" i="99"/>
  <c r="AB37" i="99" s="1"/>
  <c r="AC10" i="99"/>
  <c r="AC41" i="99" s="1"/>
  <c r="AC6" i="99"/>
  <c r="AC37" i="99" s="1"/>
  <c r="AF24" i="99"/>
  <c r="U27" i="99"/>
  <c r="V27" i="99"/>
  <c r="W27" i="99"/>
  <c r="AD24" i="99"/>
  <c r="AE24" i="99"/>
  <c r="AD25" i="99"/>
  <c r="AE25" i="99"/>
  <c r="AD27" i="99"/>
  <c r="AE27" i="99"/>
  <c r="AD10" i="99"/>
  <c r="AD41" i="99" s="1"/>
  <c r="AD6" i="99"/>
  <c r="AD37" i="99" s="1"/>
  <c r="AB13" i="99"/>
  <c r="AC13" i="99"/>
  <c r="AD13" i="99"/>
  <c r="AE13" i="99"/>
  <c r="AB14" i="99"/>
  <c r="AC14" i="99"/>
  <c r="AD14" i="99"/>
  <c r="AE14" i="99"/>
  <c r="AB16" i="99"/>
  <c r="AC16" i="99"/>
  <c r="AD16" i="99"/>
  <c r="AE16" i="99"/>
  <c r="AE10" i="99"/>
  <c r="AE41" i="99" s="1"/>
  <c r="AF27" i="99"/>
  <c r="AF25" i="99"/>
  <c r="AC20" i="99"/>
  <c r="C8" i="103" s="1"/>
  <c r="AD20" i="99"/>
  <c r="D8" i="103" s="1"/>
  <c r="AE20" i="99"/>
  <c r="E8" i="103" s="1"/>
  <c r="AC21" i="99"/>
  <c r="C18" i="103" s="1"/>
  <c r="AD21" i="99"/>
  <c r="D18" i="103" s="1"/>
  <c r="AE21" i="99"/>
  <c r="E18" i="103" s="1"/>
  <c r="AC23" i="99"/>
  <c r="AD23" i="99"/>
  <c r="AE23" i="99"/>
  <c r="AF21" i="99"/>
  <c r="F18" i="103" s="1"/>
  <c r="AE6" i="99"/>
  <c r="AG11" i="99"/>
  <c r="AG9" i="99"/>
  <c r="AG8" i="99"/>
  <c r="AG7" i="99"/>
  <c r="AG5" i="99"/>
  <c r="H18" i="103" s="1"/>
  <c r="AG4" i="99"/>
  <c r="H8" i="103" s="1"/>
  <c r="R6" i="103" s="1"/>
  <c r="M13" i="103" s="1"/>
  <c r="T13" i="99"/>
  <c r="T14" i="99"/>
  <c r="T16" i="99"/>
  <c r="Y11" i="99"/>
  <c r="T10" i="99"/>
  <c r="T41" i="99" s="1"/>
  <c r="T6" i="99"/>
  <c r="T37" i="99" s="1"/>
  <c r="U13" i="99"/>
  <c r="U14" i="99"/>
  <c r="U16" i="99"/>
  <c r="U10" i="99"/>
  <c r="U41" i="99" s="1"/>
  <c r="U6" i="99"/>
  <c r="U37" i="99" s="1"/>
  <c r="V13" i="99"/>
  <c r="V14" i="99"/>
  <c r="V16" i="99"/>
  <c r="V10" i="99"/>
  <c r="V41" i="99" s="1"/>
  <c r="V6" i="99"/>
  <c r="V37" i="99" s="1"/>
  <c r="W13" i="99"/>
  <c r="W14" i="99"/>
  <c r="W16" i="99"/>
  <c r="W10" i="99"/>
  <c r="W41" i="99" s="1"/>
  <c r="Y9" i="99"/>
  <c r="Y8" i="99"/>
  <c r="Y7" i="99"/>
  <c r="Y5" i="99"/>
  <c r="H17" i="103" s="1"/>
  <c r="Y4" i="99"/>
  <c r="H7" i="103" s="1"/>
  <c r="P6" i="103" s="1"/>
  <c r="M12" i="103" s="1"/>
  <c r="X27" i="99"/>
  <c r="X25" i="99"/>
  <c r="X24" i="99"/>
  <c r="U20" i="99"/>
  <c r="C7" i="103" s="1"/>
  <c r="V20" i="99"/>
  <c r="D7" i="103" s="1"/>
  <c r="W20" i="99"/>
  <c r="E7" i="103" s="1"/>
  <c r="U21" i="99"/>
  <c r="C17" i="103" s="1"/>
  <c r="V21" i="99"/>
  <c r="D17" i="103" s="1"/>
  <c r="W21" i="99"/>
  <c r="E17" i="103" s="1"/>
  <c r="U23" i="99"/>
  <c r="V23" i="99"/>
  <c r="W23" i="99"/>
  <c r="W6" i="99"/>
  <c r="W37" i="99" s="1"/>
  <c r="H61" i="99"/>
  <c r="G61" i="99"/>
  <c r="G62" i="99" s="1"/>
  <c r="G70" i="99" s="1"/>
  <c r="F61" i="99"/>
  <c r="F69" i="99" s="1"/>
  <c r="E61" i="99"/>
  <c r="E69" i="99" s="1"/>
  <c r="D61" i="99"/>
  <c r="D69" i="99" s="1"/>
  <c r="C61" i="99"/>
  <c r="C62" i="99" s="1"/>
  <c r="L10" i="99"/>
  <c r="L6" i="99"/>
  <c r="L37" i="99" s="1"/>
  <c r="M10" i="99"/>
  <c r="M41" i="99" s="1"/>
  <c r="M6" i="99"/>
  <c r="M37" i="99" s="1"/>
  <c r="Q11" i="99"/>
  <c r="Q9" i="99"/>
  <c r="Q8" i="99"/>
  <c r="Q7" i="99"/>
  <c r="Q5" i="99"/>
  <c r="H16" i="103" s="1"/>
  <c r="Q4" i="99"/>
  <c r="H6" i="103" s="1"/>
  <c r="N6" i="103" s="1"/>
  <c r="M11" i="103" s="1"/>
  <c r="M27" i="99"/>
  <c r="N27" i="99"/>
  <c r="O27" i="99"/>
  <c r="P27" i="99"/>
  <c r="N10" i="99"/>
  <c r="N41" i="99" s="1"/>
  <c r="N6" i="99"/>
  <c r="N37" i="99" s="1"/>
  <c r="L13" i="99"/>
  <c r="M13" i="99"/>
  <c r="N13" i="99"/>
  <c r="O13" i="99"/>
  <c r="L14" i="99"/>
  <c r="M14" i="99"/>
  <c r="N14" i="99"/>
  <c r="O14" i="99"/>
  <c r="L16" i="99"/>
  <c r="M16" i="99"/>
  <c r="N16" i="99"/>
  <c r="O16" i="99"/>
  <c r="O10" i="99"/>
  <c r="O41" i="99" s="1"/>
  <c r="P25" i="99"/>
  <c r="M20" i="99"/>
  <c r="C6" i="103" s="1"/>
  <c r="N20" i="99"/>
  <c r="D6" i="103" s="1"/>
  <c r="O20" i="99"/>
  <c r="E6" i="103" s="1"/>
  <c r="M21" i="99"/>
  <c r="C16" i="103" s="1"/>
  <c r="N21" i="99"/>
  <c r="D16" i="103" s="1"/>
  <c r="O21" i="99"/>
  <c r="E16" i="103" s="1"/>
  <c r="M23" i="99"/>
  <c r="N23" i="99"/>
  <c r="O23" i="99"/>
  <c r="O6" i="99"/>
  <c r="O37" i="99" s="1"/>
  <c r="D13" i="99"/>
  <c r="D14" i="99"/>
  <c r="D16" i="99"/>
  <c r="D10" i="99"/>
  <c r="D41" i="99" s="1"/>
  <c r="I11" i="99"/>
  <c r="I9" i="99"/>
  <c r="I8" i="99"/>
  <c r="I7" i="99"/>
  <c r="I5" i="99"/>
  <c r="H15" i="103" s="1"/>
  <c r="I4" i="99"/>
  <c r="H5" i="103" s="1"/>
  <c r="L6" i="103" s="1"/>
  <c r="M10" i="103" s="1"/>
  <c r="D6" i="99"/>
  <c r="D37" i="99" s="1"/>
  <c r="E13" i="99"/>
  <c r="E14" i="99"/>
  <c r="E16" i="99"/>
  <c r="E10" i="99"/>
  <c r="E41" i="99" s="1"/>
  <c r="E6" i="99"/>
  <c r="E37" i="99" s="1"/>
  <c r="F13" i="99"/>
  <c r="G13" i="99"/>
  <c r="F14" i="99"/>
  <c r="G14" i="99"/>
  <c r="F16" i="99"/>
  <c r="G16" i="99"/>
  <c r="E24" i="99"/>
  <c r="F24" i="99"/>
  <c r="G24" i="99"/>
  <c r="E25" i="99"/>
  <c r="F25" i="99"/>
  <c r="G25" i="99"/>
  <c r="E27" i="99"/>
  <c r="F27" i="99"/>
  <c r="G27" i="99"/>
  <c r="E20" i="99"/>
  <c r="C5" i="103" s="1"/>
  <c r="F20" i="99"/>
  <c r="D5" i="103" s="1"/>
  <c r="G20" i="99"/>
  <c r="E5" i="103" s="1"/>
  <c r="E21" i="99"/>
  <c r="C15" i="103" s="1"/>
  <c r="F21" i="99"/>
  <c r="D15" i="103" s="1"/>
  <c r="G21" i="99"/>
  <c r="E15" i="103" s="1"/>
  <c r="E23" i="99"/>
  <c r="F23" i="99"/>
  <c r="G23" i="99"/>
  <c r="F10" i="99"/>
  <c r="F41" i="99" s="1"/>
  <c r="F6" i="99"/>
  <c r="F37" i="99" s="1"/>
  <c r="H27" i="99"/>
  <c r="G10" i="99"/>
  <c r="G41" i="99" s="1"/>
  <c r="H20" i="99"/>
  <c r="F5" i="103" s="1"/>
  <c r="G6" i="99"/>
  <c r="G37" i="99" s="1"/>
  <c r="Q63" i="97"/>
  <c r="P63" i="97"/>
  <c r="R63" i="97" s="1"/>
  <c r="AV10" i="99"/>
  <c r="D63" i="99" s="1"/>
  <c r="AF10" i="99"/>
  <c r="H63" i="99" s="1"/>
  <c r="X10" i="99"/>
  <c r="X41" i="99" s="1"/>
  <c r="AN10" i="99"/>
  <c r="F63" i="99" s="1"/>
  <c r="P10" i="99"/>
  <c r="G63" i="99" s="1"/>
  <c r="H6" i="99"/>
  <c r="H37" i="99" s="1"/>
  <c r="H10" i="99"/>
  <c r="C63" i="99" s="1"/>
  <c r="E47" i="99"/>
  <c r="E55" i="99" s="1"/>
  <c r="G47" i="99"/>
  <c r="G55" i="99" s="1"/>
  <c r="H47" i="99"/>
  <c r="H55" i="99" s="1"/>
  <c r="AV16" i="99"/>
  <c r="AV14" i="99"/>
  <c r="AV13" i="99"/>
  <c r="AV6" i="99"/>
  <c r="G49" i="99" s="1"/>
  <c r="AN16" i="99"/>
  <c r="AN14" i="99"/>
  <c r="AN13" i="99"/>
  <c r="AN6" i="99"/>
  <c r="AF23" i="99"/>
  <c r="AF20" i="99"/>
  <c r="F8" i="103" s="1"/>
  <c r="AF16" i="99"/>
  <c r="AF14" i="99"/>
  <c r="AF13" i="99"/>
  <c r="AF6" i="99"/>
  <c r="AJ37" i="99" l="1"/>
  <c r="AO6" i="99"/>
  <c r="L70" i="105"/>
  <c r="Z74" i="105"/>
  <c r="Z71" i="105"/>
  <c r="Z73" i="105"/>
  <c r="L74" i="105"/>
  <c r="L71" i="105"/>
  <c r="L72" i="105"/>
  <c r="L69" i="105"/>
  <c r="Z68" i="105"/>
  <c r="AV31" i="99"/>
  <c r="L66" i="105"/>
  <c r="Z72" i="105"/>
  <c r="Z70" i="105"/>
  <c r="Z69" i="105"/>
  <c r="L75" i="105"/>
  <c r="AK29" i="99"/>
  <c r="L67" i="105"/>
  <c r="L68" i="105"/>
  <c r="L73" i="105"/>
  <c r="AK31" i="99"/>
  <c r="AF22" i="99"/>
  <c r="F28" i="103" s="1"/>
  <c r="AE31" i="99"/>
  <c r="AL15" i="99"/>
  <c r="AT28" i="99"/>
  <c r="AL37" i="99"/>
  <c r="AT26" i="99"/>
  <c r="AU15" i="99"/>
  <c r="AS15" i="99"/>
  <c r="AE22" i="99"/>
  <c r="E28" i="103" s="1"/>
  <c r="AN22" i="99"/>
  <c r="F29" i="103" s="1"/>
  <c r="P41" i="99"/>
  <c r="AF41" i="99"/>
  <c r="AV41" i="99"/>
  <c r="AT22" i="99"/>
  <c r="D30" i="103" s="1"/>
  <c r="V29" i="99"/>
  <c r="AN37" i="99"/>
  <c r="Q10" i="99"/>
  <c r="AF29" i="99"/>
  <c r="G31" i="99"/>
  <c r="AN41" i="99"/>
  <c r="AS37" i="99"/>
  <c r="AL28" i="99"/>
  <c r="AE37" i="99"/>
  <c r="AU37" i="99"/>
  <c r="L41" i="99"/>
  <c r="AF37" i="99"/>
  <c r="AV37" i="99"/>
  <c r="AT41" i="99"/>
  <c r="H41" i="99"/>
  <c r="G64" i="99"/>
  <c r="AE29" i="99"/>
  <c r="AM28" i="99"/>
  <c r="AS28" i="99"/>
  <c r="AU26" i="99"/>
  <c r="AW16" i="99"/>
  <c r="AM15" i="99"/>
  <c r="AK26" i="99"/>
  <c r="AD31" i="99"/>
  <c r="AM31" i="99"/>
  <c r="AO14" i="99"/>
  <c r="AO16" i="99"/>
  <c r="AN26" i="99"/>
  <c r="AG10" i="99"/>
  <c r="AE28" i="99"/>
  <c r="V15" i="99"/>
  <c r="AD26" i="99"/>
  <c r="AN29" i="99"/>
  <c r="AU31" i="99"/>
  <c r="AF31" i="99"/>
  <c r="AS22" i="99"/>
  <c r="C30" i="103" s="1"/>
  <c r="AO13" i="99"/>
  <c r="AS26" i="99"/>
  <c r="AN31" i="99"/>
  <c r="T15" i="99"/>
  <c r="AE15" i="99"/>
  <c r="AM26" i="99"/>
  <c r="AT15" i="99"/>
  <c r="AV29" i="99"/>
  <c r="W15" i="99"/>
  <c r="AE26" i="99"/>
  <c r="AO10" i="99"/>
  <c r="W31" i="99"/>
  <c r="AJ15" i="99"/>
  <c r="AW13" i="99"/>
  <c r="AG14" i="99"/>
  <c r="AW14" i="99"/>
  <c r="AF28" i="99"/>
  <c r="AD22" i="99"/>
  <c r="D28" i="103" s="1"/>
  <c r="AV22" i="99"/>
  <c r="F30" i="103" s="1"/>
  <c r="AW10" i="99"/>
  <c r="AS31" i="99"/>
  <c r="AR15" i="99"/>
  <c r="AW6" i="99"/>
  <c r="H30" i="103" s="1"/>
  <c r="W6" i="103" s="1"/>
  <c r="N15" i="103" s="1"/>
  <c r="AS29" i="99"/>
  <c r="AT29" i="99"/>
  <c r="AT31" i="99"/>
  <c r="AU22" i="99"/>
  <c r="E30" i="103" s="1"/>
  <c r="AU28" i="99"/>
  <c r="AU29" i="99"/>
  <c r="AV28" i="99"/>
  <c r="AV26" i="99"/>
  <c r="H29" i="103"/>
  <c r="U6" i="103" s="1"/>
  <c r="N14" i="103" s="1"/>
  <c r="AK22" i="99"/>
  <c r="C29" i="103" s="1"/>
  <c r="AK28" i="99"/>
  <c r="AL22" i="99"/>
  <c r="D29" i="103" s="1"/>
  <c r="AK15" i="99"/>
  <c r="AL29" i="99"/>
  <c r="AL26" i="99"/>
  <c r="AM22" i="99"/>
  <c r="E29" i="103" s="1"/>
  <c r="AL31" i="99"/>
  <c r="AN28" i="99"/>
  <c r="AM29" i="99"/>
  <c r="AG13" i="99"/>
  <c r="AF26" i="99"/>
  <c r="U29" i="99"/>
  <c r="E31" i="99"/>
  <c r="AG16" i="99"/>
  <c r="AD29" i="99"/>
  <c r="AC26" i="99"/>
  <c r="AB15" i="99"/>
  <c r="AG6" i="99"/>
  <c r="H28" i="103" s="1"/>
  <c r="S6" i="103" s="1"/>
  <c r="N13" i="103" s="1"/>
  <c r="AC22" i="99"/>
  <c r="C28" i="103" s="1"/>
  <c r="AC28" i="99"/>
  <c r="AC31" i="99"/>
  <c r="AC15" i="99"/>
  <c r="AD28" i="99"/>
  <c r="AC29" i="99"/>
  <c r="AD15" i="99"/>
  <c r="F62" i="99"/>
  <c r="F70" i="99" s="1"/>
  <c r="F71" i="99" s="1"/>
  <c r="F66" i="99" s="1"/>
  <c r="U22" i="99"/>
  <c r="C27" i="103" s="1"/>
  <c r="O15" i="99"/>
  <c r="D62" i="99"/>
  <c r="D70" i="99" s="1"/>
  <c r="D71" i="99" s="1"/>
  <c r="D66" i="99" s="1"/>
  <c r="U31" i="99"/>
  <c r="U15" i="99"/>
  <c r="G29" i="99"/>
  <c r="X26" i="99"/>
  <c r="N31" i="99"/>
  <c r="U28" i="99"/>
  <c r="V28" i="99"/>
  <c r="V31" i="99"/>
  <c r="V22" i="99"/>
  <c r="D27" i="103" s="1"/>
  <c r="W28" i="99"/>
  <c r="W29" i="99"/>
  <c r="G69" i="99"/>
  <c r="Y10" i="99"/>
  <c r="H62" i="99"/>
  <c r="G22" i="99"/>
  <c r="E25" i="103" s="1"/>
  <c r="H69" i="99"/>
  <c r="W22" i="99"/>
  <c r="E27" i="103" s="1"/>
  <c r="G71" i="99"/>
  <c r="G66" i="99" s="1"/>
  <c r="E29" i="99"/>
  <c r="E28" i="99"/>
  <c r="I6" i="99"/>
  <c r="H25" i="103" s="1"/>
  <c r="M6" i="103" s="1"/>
  <c r="N10" i="103" s="1"/>
  <c r="E62" i="99"/>
  <c r="E70" i="99" s="1"/>
  <c r="E63" i="99"/>
  <c r="M22" i="99"/>
  <c r="C26" i="103" s="1"/>
  <c r="L15" i="99"/>
  <c r="M15" i="99"/>
  <c r="N22" i="99"/>
  <c r="D26" i="103" s="1"/>
  <c r="D15" i="99"/>
  <c r="E22" i="99"/>
  <c r="C25" i="103" s="1"/>
  <c r="F29" i="99"/>
  <c r="F28" i="99"/>
  <c r="I10" i="99"/>
  <c r="O22" i="99"/>
  <c r="E26" i="103" s="1"/>
  <c r="N15" i="99"/>
  <c r="P26" i="99"/>
  <c r="E26" i="99"/>
  <c r="G28" i="99"/>
  <c r="G15" i="99"/>
  <c r="F15" i="99"/>
  <c r="F31" i="99"/>
  <c r="E15" i="99"/>
  <c r="F26" i="99"/>
  <c r="F22" i="99"/>
  <c r="D25" i="103" s="1"/>
  <c r="H26" i="99"/>
  <c r="G26" i="99"/>
  <c r="H22" i="99"/>
  <c r="F25" i="103" s="1"/>
  <c r="C64" i="99"/>
  <c r="C69" i="99"/>
  <c r="AF15" i="99"/>
  <c r="AN15" i="99"/>
  <c r="E49" i="99"/>
  <c r="E48" i="99"/>
  <c r="G48" i="99"/>
  <c r="G50" i="99" s="1"/>
  <c r="H48" i="99"/>
  <c r="H56" i="99" s="1"/>
  <c r="AV15" i="99"/>
  <c r="H49" i="99"/>
  <c r="W30" i="99" l="1"/>
  <c r="AU30" i="99"/>
  <c r="AM30" i="99"/>
  <c r="AV30" i="99"/>
  <c r="E64" i="99"/>
  <c r="AL30" i="99"/>
  <c r="AO15" i="99"/>
  <c r="E50" i="99"/>
  <c r="AN30" i="99"/>
  <c r="AE30" i="99"/>
  <c r="AW15" i="99"/>
  <c r="AT30" i="99"/>
  <c r="U30" i="99"/>
  <c r="F64" i="99"/>
  <c r="H70" i="99"/>
  <c r="H71" i="99" s="1"/>
  <c r="H66" i="99" s="1"/>
  <c r="H64" i="99"/>
  <c r="AF30" i="99"/>
  <c r="D64" i="99"/>
  <c r="AS30" i="99"/>
  <c r="AK30" i="99"/>
  <c r="AG15" i="99"/>
  <c r="AD30" i="99"/>
  <c r="AC30" i="99"/>
  <c r="G30" i="99"/>
  <c r="V30" i="99"/>
  <c r="N30" i="99"/>
  <c r="E71" i="99"/>
  <c r="E66" i="99" s="1"/>
  <c r="O30" i="99"/>
  <c r="E30" i="99"/>
  <c r="M30" i="99"/>
  <c r="F30" i="99"/>
  <c r="C70" i="99"/>
  <c r="C71" i="99" s="1"/>
  <c r="C66" i="99" s="1"/>
  <c r="G56" i="99"/>
  <c r="G57" i="99" s="1"/>
  <c r="G52" i="99" s="1"/>
  <c r="E56" i="99"/>
  <c r="E57" i="99" s="1"/>
  <c r="E52" i="99" s="1"/>
  <c r="H50" i="99"/>
  <c r="H57" i="99"/>
  <c r="H52" i="99" s="1"/>
  <c r="AD4" i="101" l="1"/>
  <c r="AD5" i="101"/>
  <c r="AD6" i="101"/>
  <c r="AD7" i="101"/>
  <c r="AD8" i="101"/>
  <c r="AD9" i="101"/>
  <c r="AD10" i="101"/>
  <c r="AD11" i="101"/>
  <c r="AD12" i="101"/>
  <c r="AD13" i="101"/>
  <c r="AD14" i="101"/>
  <c r="AD15" i="101"/>
  <c r="AD16" i="101"/>
  <c r="AD17" i="101"/>
  <c r="AD18" i="101"/>
  <c r="AD19" i="101"/>
  <c r="AD20" i="101"/>
  <c r="AD21" i="101"/>
  <c r="AD22" i="101"/>
  <c r="AD23" i="101"/>
  <c r="AD24" i="101"/>
  <c r="AD25" i="101"/>
  <c r="AD26" i="101"/>
  <c r="AD27" i="101"/>
  <c r="AD28" i="101"/>
  <c r="AD29" i="101"/>
  <c r="AD30" i="101"/>
  <c r="AD31" i="101"/>
  <c r="AD32" i="101"/>
  <c r="AD33" i="101"/>
  <c r="AD34" i="101"/>
  <c r="AD35" i="101"/>
  <c r="AD36" i="101"/>
  <c r="AD37" i="101"/>
  <c r="AD38" i="101"/>
  <c r="AD39" i="101"/>
  <c r="AD40" i="101"/>
  <c r="AD41" i="101"/>
  <c r="AD42" i="101"/>
  <c r="AD43" i="101"/>
  <c r="AD44" i="101"/>
  <c r="AD45" i="101"/>
  <c r="AD46" i="101"/>
  <c r="AD47" i="101"/>
  <c r="AD48" i="101"/>
  <c r="AD49" i="101"/>
  <c r="AD50" i="101"/>
  <c r="AD51" i="101"/>
  <c r="AD52" i="101"/>
  <c r="AD53" i="101"/>
  <c r="AD54" i="101"/>
  <c r="AD55" i="101"/>
  <c r="AD3" i="101"/>
  <c r="U18" i="92"/>
  <c r="U19" i="92"/>
  <c r="U20" i="92"/>
  <c r="U21" i="92"/>
  <c r="U22" i="92"/>
  <c r="U23" i="92"/>
  <c r="U24" i="92"/>
  <c r="U25" i="92"/>
  <c r="U26" i="92"/>
  <c r="U27" i="92"/>
  <c r="U28" i="92"/>
  <c r="U29" i="92"/>
  <c r="U30" i="92"/>
  <c r="U31" i="92"/>
  <c r="U32" i="92"/>
  <c r="U33" i="92"/>
  <c r="U34" i="92"/>
  <c r="U35" i="92"/>
  <c r="U36" i="92"/>
  <c r="U37" i="92"/>
  <c r="U38" i="92"/>
  <c r="U39" i="92"/>
  <c r="U40" i="92"/>
  <c r="U41" i="92"/>
  <c r="U42" i="92"/>
  <c r="U43" i="92"/>
  <c r="U44" i="92"/>
  <c r="U45" i="92"/>
  <c r="U46" i="92"/>
  <c r="U47" i="92"/>
  <c r="U48" i="92"/>
  <c r="U3" i="92"/>
  <c r="U50" i="92"/>
  <c r="U51" i="92"/>
  <c r="U52" i="92"/>
  <c r="U53" i="92"/>
  <c r="U54" i="92"/>
  <c r="U55" i="92"/>
  <c r="U56" i="92"/>
  <c r="U57" i="92"/>
  <c r="U58" i="92"/>
  <c r="U59" i="92"/>
  <c r="U60" i="92"/>
  <c r="U76" i="92"/>
  <c r="U62" i="92"/>
  <c r="U63" i="92"/>
  <c r="U64" i="92"/>
  <c r="U65" i="92"/>
  <c r="U66" i="92"/>
  <c r="U67" i="92"/>
  <c r="U68" i="92"/>
  <c r="U69" i="92"/>
  <c r="U70" i="92"/>
  <c r="U71" i="92"/>
  <c r="U72" i="92"/>
  <c r="U73" i="92"/>
  <c r="U398" i="92"/>
  <c r="U75" i="92"/>
  <c r="U61" i="92"/>
  <c r="U77" i="92"/>
  <c r="U78" i="92"/>
  <c r="U79" i="92"/>
  <c r="U80" i="92"/>
  <c r="U81" i="92"/>
  <c r="U82" i="92"/>
  <c r="U83" i="92"/>
  <c r="U84" i="92"/>
  <c r="U85" i="92"/>
  <c r="U86" i="92"/>
  <c r="U87" i="92"/>
  <c r="U88" i="92"/>
  <c r="U89" i="92"/>
  <c r="U90" i="92"/>
  <c r="U91" i="92"/>
  <c r="U92" i="92"/>
  <c r="U93" i="92"/>
  <c r="U94" i="92"/>
  <c r="U95" i="92"/>
  <c r="U96" i="92"/>
  <c r="U97" i="92"/>
  <c r="U98" i="92"/>
  <c r="U7" i="92"/>
  <c r="U100" i="92"/>
  <c r="U101" i="92"/>
  <c r="U102" i="92"/>
  <c r="U103" i="92"/>
  <c r="U104" i="92"/>
  <c r="U105" i="92"/>
  <c r="U106" i="92"/>
  <c r="U107" i="92"/>
  <c r="U174" i="92"/>
  <c r="U109" i="92"/>
  <c r="U110" i="92"/>
  <c r="U241" i="92"/>
  <c r="U112" i="92"/>
  <c r="U113" i="92"/>
  <c r="U114" i="92"/>
  <c r="U108" i="92"/>
  <c r="U116" i="92"/>
  <c r="U117" i="92"/>
  <c r="U118" i="92"/>
  <c r="U119" i="92"/>
  <c r="U120" i="92"/>
  <c r="U121" i="92"/>
  <c r="U122" i="92"/>
  <c r="U123" i="92"/>
  <c r="U124" i="92"/>
  <c r="U125" i="92"/>
  <c r="U126" i="92"/>
  <c r="U127" i="92"/>
  <c r="U128" i="92"/>
  <c r="U111" i="92"/>
  <c r="U130" i="92"/>
  <c r="U326" i="92"/>
  <c r="U132" i="92"/>
  <c r="U133" i="92"/>
  <c r="U74" i="92"/>
  <c r="U135" i="92"/>
  <c r="U136" i="92"/>
  <c r="U137" i="92"/>
  <c r="U138" i="92"/>
  <c r="U139" i="92"/>
  <c r="U140" i="92"/>
  <c r="U141" i="92"/>
  <c r="U142" i="92"/>
  <c r="U399" i="92"/>
  <c r="U144" i="92"/>
  <c r="U145" i="92"/>
  <c r="U146" i="92"/>
  <c r="U147" i="92"/>
  <c r="U148" i="92"/>
  <c r="U149" i="92"/>
  <c r="U150" i="92"/>
  <c r="U151" i="92"/>
  <c r="U152" i="92"/>
  <c r="U153" i="92"/>
  <c r="U182" i="92"/>
  <c r="U155" i="92"/>
  <c r="U156" i="92"/>
  <c r="U157" i="92"/>
  <c r="U115" i="92"/>
  <c r="U159" i="92"/>
  <c r="U160" i="92"/>
  <c r="U161" i="92"/>
  <c r="U162" i="92"/>
  <c r="U163" i="92"/>
  <c r="U164" i="92"/>
  <c r="U165" i="92"/>
  <c r="U166" i="92"/>
  <c r="U167" i="92"/>
  <c r="U168" i="92"/>
  <c r="U169" i="92"/>
  <c r="U170" i="92"/>
  <c r="U131" i="92"/>
  <c r="U172" i="92"/>
  <c r="U173" i="92"/>
  <c r="U350" i="92"/>
  <c r="U175" i="92"/>
  <c r="U176" i="92"/>
  <c r="U177" i="92"/>
  <c r="U178" i="92"/>
  <c r="U179" i="92"/>
  <c r="U343" i="92"/>
  <c r="U181" i="92"/>
  <c r="U158" i="92"/>
  <c r="U183" i="92"/>
  <c r="U184" i="92"/>
  <c r="U185" i="92"/>
  <c r="U186" i="92"/>
  <c r="U187" i="92"/>
  <c r="U188" i="92"/>
  <c r="U129" i="92"/>
  <c r="U190" i="92"/>
  <c r="U191" i="92"/>
  <c r="U192" i="92"/>
  <c r="U193" i="92"/>
  <c r="U194" i="92"/>
  <c r="U195" i="92"/>
  <c r="U196" i="92"/>
  <c r="U197" i="92"/>
  <c r="U198" i="92"/>
  <c r="U199" i="92"/>
  <c r="U200" i="92"/>
  <c r="U201" i="92"/>
  <c r="U202" i="92"/>
  <c r="U203" i="92"/>
  <c r="U204" i="92"/>
  <c r="U205" i="92"/>
  <c r="U206" i="92"/>
  <c r="U207" i="92"/>
  <c r="U208" i="92"/>
  <c r="U49" i="92"/>
  <c r="U210" i="92"/>
  <c r="U211" i="92"/>
  <c r="U212" i="92"/>
  <c r="U213" i="92"/>
  <c r="U252" i="92"/>
  <c r="U375" i="92"/>
  <c r="U216" i="92"/>
  <c r="U217" i="92"/>
  <c r="U218" i="92"/>
  <c r="U219" i="92"/>
  <c r="U220" i="92"/>
  <c r="U221" i="92"/>
  <c r="U222" i="92"/>
  <c r="U223" i="92"/>
  <c r="U224" i="92"/>
  <c r="U225" i="92"/>
  <c r="U226" i="92"/>
  <c r="U227" i="92"/>
  <c r="U99" i="92"/>
  <c r="U229" i="92"/>
  <c r="U230" i="92"/>
  <c r="U231" i="92"/>
  <c r="U232" i="92"/>
  <c r="U233" i="92"/>
  <c r="U234" i="92"/>
  <c r="U235" i="92"/>
  <c r="U236" i="92"/>
  <c r="U237" i="92"/>
  <c r="U238" i="92"/>
  <c r="U239" i="92"/>
  <c r="U240" i="92"/>
  <c r="U154" i="92"/>
  <c r="U242" i="92"/>
  <c r="U243" i="92"/>
  <c r="U244" i="92"/>
  <c r="U245" i="92"/>
  <c r="U339" i="92"/>
  <c r="U247" i="92"/>
  <c r="U248" i="92"/>
  <c r="U249" i="92"/>
  <c r="U250" i="92"/>
  <c r="U251" i="92"/>
  <c r="U379" i="92"/>
  <c r="U253" i="92"/>
  <c r="U254" i="92"/>
  <c r="U255" i="92"/>
  <c r="U256" i="92"/>
  <c r="U257" i="92"/>
  <c r="U171" i="92"/>
  <c r="U259" i="92"/>
  <c r="U260" i="92"/>
  <c r="U134" i="92"/>
  <c r="U262" i="92"/>
  <c r="U263" i="92"/>
  <c r="U264" i="92"/>
  <c r="U265" i="92"/>
  <c r="U266" i="92"/>
  <c r="U267" i="92"/>
  <c r="U268" i="92"/>
  <c r="U269" i="92"/>
  <c r="U214" i="92"/>
  <c r="U271" i="92"/>
  <c r="U272" i="92"/>
  <c r="U273" i="92"/>
  <c r="U274" i="92"/>
  <c r="U275" i="92"/>
  <c r="U276" i="92"/>
  <c r="U277" i="92"/>
  <c r="U278" i="92"/>
  <c r="U475" i="92"/>
  <c r="U280" i="92"/>
  <c r="U281" i="92"/>
  <c r="U282" i="92"/>
  <c r="U283" i="92"/>
  <c r="U284" i="92"/>
  <c r="U285" i="92"/>
  <c r="U286" i="92"/>
  <c r="U287" i="92"/>
  <c r="U288" i="92"/>
  <c r="U348" i="92"/>
  <c r="U290" i="92"/>
  <c r="U291" i="92"/>
  <c r="U292" i="92"/>
  <c r="U308" i="92"/>
  <c r="U294" i="92"/>
  <c r="U295" i="92"/>
  <c r="U296" i="92"/>
  <c r="U297" i="92"/>
  <c r="U298" i="92"/>
  <c r="U299" i="92"/>
  <c r="U300" i="92"/>
  <c r="U301" i="92"/>
  <c r="U302" i="92"/>
  <c r="U303" i="92"/>
  <c r="U304" i="92"/>
  <c r="U305" i="92"/>
  <c r="U306" i="92"/>
  <c r="U307" i="92"/>
  <c r="U289" i="92"/>
  <c r="U309" i="92"/>
  <c r="U310" i="92"/>
  <c r="U311" i="92"/>
  <c r="U312" i="92"/>
  <c r="U313" i="92"/>
  <c r="U314" i="92"/>
  <c r="U315" i="92"/>
  <c r="U327" i="92"/>
  <c r="U317" i="92"/>
  <c r="U318" i="92"/>
  <c r="U319" i="92"/>
  <c r="U320" i="92"/>
  <c r="U321" i="92"/>
  <c r="U322" i="92"/>
  <c r="U323" i="92"/>
  <c r="U324" i="92"/>
  <c r="U325" i="92"/>
  <c r="U414" i="92"/>
  <c r="U452" i="92"/>
  <c r="U328" i="92"/>
  <c r="U329" i="92"/>
  <c r="U330" i="92"/>
  <c r="U331" i="92"/>
  <c r="U332" i="92"/>
  <c r="U333" i="92"/>
  <c r="U334" i="92"/>
  <c r="U335" i="92"/>
  <c r="U336" i="92"/>
  <c r="U337" i="92"/>
  <c r="U338" i="92"/>
  <c r="U316" i="92"/>
  <c r="U340" i="92"/>
  <c r="U341" i="92"/>
  <c r="U342" i="92"/>
  <c r="U180" i="92"/>
  <c r="U344" i="92"/>
  <c r="U345" i="92"/>
  <c r="U346" i="92"/>
  <c r="U347" i="92"/>
  <c r="U487" i="92"/>
  <c r="U349" i="92"/>
  <c r="U189" i="92"/>
  <c r="U351" i="92"/>
  <c r="U352" i="92"/>
  <c r="U353" i="92"/>
  <c r="U354" i="92"/>
  <c r="U355" i="92"/>
  <c r="U356" i="92"/>
  <c r="U357" i="92"/>
  <c r="U358" i="92"/>
  <c r="U359" i="92"/>
  <c r="U360" i="92"/>
  <c r="U361" i="92"/>
  <c r="U362" i="92"/>
  <c r="U363" i="92"/>
  <c r="U364" i="92"/>
  <c r="U365" i="92"/>
  <c r="U366" i="92"/>
  <c r="U367" i="92"/>
  <c r="U368" i="92"/>
  <c r="U369" i="92"/>
  <c r="U370" i="92"/>
  <c r="U371" i="92"/>
  <c r="U372" i="92"/>
  <c r="U373" i="92"/>
  <c r="U374" i="92"/>
  <c r="U467" i="92"/>
  <c r="U376" i="92"/>
  <c r="U377" i="92"/>
  <c r="U378" i="92"/>
  <c r="U458" i="92"/>
  <c r="U380" i="92"/>
  <c r="U381" i="92"/>
  <c r="U382" i="92"/>
  <c r="U383" i="92"/>
  <c r="U384" i="92"/>
  <c r="U385" i="92"/>
  <c r="U386" i="92"/>
  <c r="U387" i="92"/>
  <c r="U388" i="92"/>
  <c r="U389" i="92"/>
  <c r="U390" i="92"/>
  <c r="U391" i="92"/>
  <c r="U392" i="92"/>
  <c r="U393" i="92"/>
  <c r="U394" i="92"/>
  <c r="U395" i="92"/>
  <c r="U396" i="92"/>
  <c r="U397" i="92"/>
  <c r="U258" i="92"/>
  <c r="U228" i="92"/>
  <c r="U400" i="92"/>
  <c r="U401" i="92"/>
  <c r="U402" i="92"/>
  <c r="U403" i="92"/>
  <c r="U404" i="92"/>
  <c r="U405" i="92"/>
  <c r="U406" i="92"/>
  <c r="U407" i="92"/>
  <c r="U408" i="92"/>
  <c r="U409" i="92"/>
  <c r="U410" i="92"/>
  <c r="U411" i="92"/>
  <c r="U412" i="92"/>
  <c r="U413" i="92"/>
  <c r="U261" i="92"/>
  <c r="U415" i="92"/>
  <c r="U416" i="92"/>
  <c r="U417" i="92"/>
  <c r="U418" i="92"/>
  <c r="U419" i="92"/>
  <c r="U420" i="92"/>
  <c r="U421" i="92"/>
  <c r="U422" i="92"/>
  <c r="U423" i="92"/>
  <c r="U424" i="92"/>
  <c r="U425" i="92"/>
  <c r="U426" i="92"/>
  <c r="U427" i="92"/>
  <c r="U428" i="92"/>
  <c r="U429" i="92"/>
  <c r="U430" i="92"/>
  <c r="U431" i="92"/>
  <c r="U293" i="92"/>
  <c r="U433" i="92"/>
  <c r="U434" i="92"/>
  <c r="U209" i="92"/>
  <c r="U436" i="92"/>
  <c r="U437" i="92"/>
  <c r="U438" i="92"/>
  <c r="U439" i="92"/>
  <c r="U440" i="92"/>
  <c r="U441" i="92"/>
  <c r="U442" i="92"/>
  <c r="U443" i="92"/>
  <c r="U444" i="92"/>
  <c r="U445" i="92"/>
  <c r="U446" i="92"/>
  <c r="U447" i="92"/>
  <c r="U448" i="92"/>
  <c r="U449" i="92"/>
  <c r="U450" i="92"/>
  <c r="U451" i="92"/>
  <c r="U246" i="92"/>
  <c r="U453" i="92"/>
  <c r="U454" i="92"/>
  <c r="U455" i="92"/>
  <c r="U456" i="92"/>
  <c r="U457" i="92"/>
  <c r="U270" i="92"/>
  <c r="U459" i="92"/>
  <c r="U460" i="92"/>
  <c r="U461" i="92"/>
  <c r="U462" i="92"/>
  <c r="U463" i="92"/>
  <c r="U464" i="92"/>
  <c r="U465" i="92"/>
  <c r="U432" i="92"/>
  <c r="U279" i="92"/>
  <c r="U468" i="92"/>
  <c r="U469" i="92"/>
  <c r="U470" i="92"/>
  <c r="U471" i="92"/>
  <c r="U472" i="92"/>
  <c r="U473" i="92"/>
  <c r="U474" i="92"/>
  <c r="U215" i="92"/>
  <c r="U476" i="92"/>
  <c r="U477" i="92"/>
  <c r="U478" i="92"/>
  <c r="U479" i="92"/>
  <c r="U480" i="92"/>
  <c r="U481" i="92"/>
  <c r="U482" i="92"/>
  <c r="U483" i="92"/>
  <c r="U484" i="92"/>
  <c r="U485" i="92"/>
  <c r="U486" i="92"/>
  <c r="U466" i="92"/>
  <c r="U488" i="92"/>
  <c r="U489" i="92"/>
  <c r="U490" i="92"/>
  <c r="U491" i="92"/>
  <c r="U492" i="92"/>
  <c r="U493" i="92"/>
  <c r="U494" i="92"/>
  <c r="U143" i="92"/>
  <c r="U496" i="92"/>
  <c r="U497" i="92"/>
  <c r="U498" i="92"/>
  <c r="U499" i="92"/>
  <c r="U500" i="92"/>
  <c r="U501" i="92"/>
  <c r="AA4" i="101"/>
  <c r="AA5" i="101"/>
  <c r="AA6" i="101"/>
  <c r="AA7" i="101"/>
  <c r="AA8" i="101"/>
  <c r="AA9" i="101"/>
  <c r="AA10" i="101"/>
  <c r="AA11" i="101"/>
  <c r="AA12" i="101"/>
  <c r="AA13" i="101"/>
  <c r="AA14" i="101"/>
  <c r="AA15" i="101"/>
  <c r="AA16" i="101"/>
  <c r="AA17" i="101"/>
  <c r="AA18" i="101"/>
  <c r="AA19" i="101"/>
  <c r="AA20" i="101"/>
  <c r="AA21" i="101"/>
  <c r="AA22" i="101"/>
  <c r="AA23" i="101"/>
  <c r="AA3" i="101"/>
  <c r="X4" i="101"/>
  <c r="X5" i="101"/>
  <c r="X6" i="101"/>
  <c r="X7" i="101"/>
  <c r="X8" i="101"/>
  <c r="X9" i="101"/>
  <c r="X10" i="101"/>
  <c r="X11" i="101"/>
  <c r="X12" i="101"/>
  <c r="X13" i="101"/>
  <c r="X14" i="101"/>
  <c r="X15" i="101"/>
  <c r="X16" i="101"/>
  <c r="X17" i="101"/>
  <c r="X18" i="101"/>
  <c r="X19" i="101"/>
  <c r="X20" i="101"/>
  <c r="X21" i="101"/>
  <c r="X22" i="101"/>
  <c r="X23" i="101"/>
  <c r="X24" i="101"/>
  <c r="X25" i="101"/>
  <c r="X26" i="101"/>
  <c r="X27" i="101"/>
  <c r="X28" i="101"/>
  <c r="X29" i="101"/>
  <c r="X30" i="101"/>
  <c r="X31" i="101"/>
  <c r="X32" i="101"/>
  <c r="X33" i="101"/>
  <c r="X34" i="101"/>
  <c r="X35" i="101"/>
  <c r="X36" i="101"/>
  <c r="X37" i="101"/>
  <c r="X38" i="101"/>
  <c r="X39" i="101"/>
  <c r="X40" i="101"/>
  <c r="X3" i="101"/>
  <c r="U4" i="101"/>
  <c r="U5" i="101"/>
  <c r="U6" i="101"/>
  <c r="U7" i="101"/>
  <c r="U8" i="101"/>
  <c r="U9" i="101"/>
  <c r="U10" i="101"/>
  <c r="U11" i="101"/>
  <c r="U12" i="101"/>
  <c r="U13" i="101"/>
  <c r="U14" i="101"/>
  <c r="U15" i="101"/>
  <c r="U16" i="101"/>
  <c r="U17" i="101"/>
  <c r="U18" i="101"/>
  <c r="U19" i="101"/>
  <c r="U20" i="101"/>
  <c r="U21" i="101"/>
  <c r="U22" i="101"/>
  <c r="U23" i="101"/>
  <c r="U24" i="101"/>
  <c r="U25" i="101"/>
  <c r="U26" i="101"/>
  <c r="U27" i="101"/>
  <c r="U28" i="101"/>
  <c r="U29" i="101"/>
  <c r="U30" i="101"/>
  <c r="U31" i="101"/>
  <c r="U32" i="101"/>
  <c r="U33" i="101"/>
  <c r="U34" i="101"/>
  <c r="U35" i="101"/>
  <c r="U36" i="101"/>
  <c r="U37" i="101"/>
  <c r="U38" i="101"/>
  <c r="U39" i="101"/>
  <c r="U40" i="101"/>
  <c r="U41" i="101"/>
  <c r="U42" i="101"/>
  <c r="U43" i="101"/>
  <c r="U44" i="101"/>
  <c r="U45" i="101"/>
  <c r="U46" i="101"/>
  <c r="U47" i="101"/>
  <c r="U48" i="101"/>
  <c r="U49" i="101"/>
  <c r="U50" i="101"/>
  <c r="U51" i="101"/>
  <c r="U52" i="101"/>
  <c r="U53" i="101"/>
  <c r="U54" i="101"/>
  <c r="U55" i="101"/>
  <c r="U56" i="101"/>
  <c r="U57" i="101"/>
  <c r="U58" i="101"/>
  <c r="U59" i="101"/>
  <c r="U60" i="101"/>
  <c r="U3" i="101"/>
  <c r="R4" i="101"/>
  <c r="R5" i="101"/>
  <c r="R6" i="101"/>
  <c r="R7" i="101"/>
  <c r="R8" i="101"/>
  <c r="R9" i="101"/>
  <c r="R10" i="101"/>
  <c r="R11" i="101"/>
  <c r="R12" i="101"/>
  <c r="R13" i="101"/>
  <c r="R14" i="101"/>
  <c r="R15" i="101"/>
  <c r="R16" i="101"/>
  <c r="R17" i="101"/>
  <c r="R18" i="101"/>
  <c r="R19" i="101"/>
  <c r="R20" i="101"/>
  <c r="R21" i="101"/>
  <c r="R22" i="101"/>
  <c r="R23" i="101"/>
  <c r="R24" i="101"/>
  <c r="R25" i="101"/>
  <c r="R26" i="101"/>
  <c r="R27" i="101"/>
  <c r="R28" i="101"/>
  <c r="R29" i="101"/>
  <c r="R3" i="101"/>
  <c r="O4" i="101"/>
  <c r="O5" i="101"/>
  <c r="O6" i="101"/>
  <c r="O7" i="101"/>
  <c r="O8" i="101"/>
  <c r="O9" i="101"/>
  <c r="O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O30" i="101"/>
  <c r="O31" i="101"/>
  <c r="O32" i="101"/>
  <c r="O33" i="101"/>
  <c r="O34" i="101"/>
  <c r="O35" i="101"/>
  <c r="O36" i="101"/>
  <c r="O37" i="101"/>
  <c r="X6" i="99"/>
  <c r="X37" i="99" s="1"/>
  <c r="F47" i="99"/>
  <c r="D47" i="99"/>
  <c r="C47" i="99"/>
  <c r="P6" i="99"/>
  <c r="C49" i="99"/>
  <c r="W26" i="99"/>
  <c r="V26" i="99"/>
  <c r="U26" i="99"/>
  <c r="W25" i="99"/>
  <c r="V25" i="99"/>
  <c r="U25" i="99"/>
  <c r="W24" i="99"/>
  <c r="V24" i="99"/>
  <c r="U24" i="99"/>
  <c r="X23" i="99"/>
  <c r="X21" i="99"/>
  <c r="F17" i="103" s="1"/>
  <c r="X20" i="99"/>
  <c r="F7" i="103" s="1"/>
  <c r="X16" i="99"/>
  <c r="Y16" i="99" s="1"/>
  <c r="X14" i="99"/>
  <c r="Y14" i="99" s="1"/>
  <c r="X13" i="99"/>
  <c r="Q6" i="99" l="1"/>
  <c r="H26" i="103" s="1"/>
  <c r="O6" i="103" s="1"/>
  <c r="N11" i="103" s="1"/>
  <c r="P37" i="99"/>
  <c r="Y13" i="99"/>
  <c r="X28" i="99"/>
  <c r="X22" i="99"/>
  <c r="F27" i="103" s="1"/>
  <c r="Y6" i="99"/>
  <c r="H27" i="103" s="1"/>
  <c r="Q6" i="103" s="1"/>
  <c r="N12" i="103" s="1"/>
  <c r="X31" i="99"/>
  <c r="X29" i="99"/>
  <c r="D49" i="99"/>
  <c r="P22" i="99"/>
  <c r="F26" i="103" s="1"/>
  <c r="C48" i="99"/>
  <c r="C50" i="99" s="1"/>
  <c r="C55" i="99"/>
  <c r="D55" i="99"/>
  <c r="D48" i="99"/>
  <c r="D56" i="99" s="1"/>
  <c r="F55" i="99"/>
  <c r="F48" i="99"/>
  <c r="X15" i="99"/>
  <c r="Y15" i="99" s="1"/>
  <c r="AD56" i="101"/>
  <c r="C7" i="101" s="1"/>
  <c r="AA24" i="101"/>
  <c r="C3" i="101" s="1"/>
  <c r="U61" i="101"/>
  <c r="C8" i="101" s="1"/>
  <c r="X41" i="101"/>
  <c r="C4" i="101" s="1"/>
  <c r="R30" i="101"/>
  <c r="C6" i="101" s="1"/>
  <c r="O38" i="101"/>
  <c r="C5" i="101" s="1"/>
  <c r="F49" i="99"/>
  <c r="D57" i="99" l="1"/>
  <c r="D52" i="99" s="1"/>
  <c r="X30" i="99"/>
  <c r="F50" i="99"/>
  <c r="F56" i="99"/>
  <c r="F57" i="99" s="1"/>
  <c r="F52" i="99" s="1"/>
  <c r="C56" i="99"/>
  <c r="C57" i="99" s="1"/>
  <c r="C52" i="99" s="1"/>
  <c r="D50" i="99"/>
  <c r="O31" i="99"/>
  <c r="M31" i="99"/>
  <c r="O29" i="99"/>
  <c r="N29" i="99"/>
  <c r="M29" i="99"/>
  <c r="O28" i="99"/>
  <c r="N28" i="99"/>
  <c r="M28" i="99"/>
  <c r="O26" i="99"/>
  <c r="N26" i="99"/>
  <c r="M26" i="99"/>
  <c r="O25" i="99"/>
  <c r="N25" i="99"/>
  <c r="M25" i="99"/>
  <c r="P24" i="99"/>
  <c r="O24" i="99"/>
  <c r="N24" i="99"/>
  <c r="M24" i="99"/>
  <c r="P23" i="99"/>
  <c r="P21" i="99"/>
  <c r="F16" i="103" s="1"/>
  <c r="P20" i="99"/>
  <c r="F6" i="103" s="1"/>
  <c r="P16" i="99"/>
  <c r="P14" i="99"/>
  <c r="P13" i="99"/>
  <c r="H15" i="99"/>
  <c r="H16" i="99"/>
  <c r="H14" i="99"/>
  <c r="I14" i="99" s="1"/>
  <c r="H13" i="99"/>
  <c r="I13" i="99" s="1"/>
  <c r="P29" i="99" l="1"/>
  <c r="Q14" i="99"/>
  <c r="P31" i="99"/>
  <c r="Q16" i="99"/>
  <c r="P28" i="99"/>
  <c r="Q13" i="99"/>
  <c r="H30" i="99"/>
  <c r="H31" i="99"/>
  <c r="I16" i="99"/>
  <c r="P15" i="99"/>
  <c r="P30" i="99" l="1"/>
  <c r="Q15" i="99"/>
  <c r="E40" i="94"/>
  <c r="F40" i="94"/>
  <c r="G40" i="94"/>
  <c r="E41" i="94"/>
  <c r="F41" i="94"/>
  <c r="G41" i="94"/>
  <c r="E42" i="94"/>
  <c r="F42" i="94"/>
  <c r="G42" i="94"/>
  <c r="E43" i="94"/>
  <c r="F43" i="94"/>
  <c r="G43" i="94"/>
  <c r="E44" i="94"/>
  <c r="F44" i="94"/>
  <c r="G44" i="94"/>
  <c r="E45" i="94"/>
  <c r="F45" i="94"/>
  <c r="G45" i="94"/>
  <c r="E46" i="94"/>
  <c r="F46" i="94"/>
  <c r="G46" i="94"/>
  <c r="E47" i="94"/>
  <c r="F47" i="94"/>
  <c r="G47" i="94"/>
  <c r="E48" i="94"/>
  <c r="F48" i="94"/>
  <c r="G48" i="94"/>
  <c r="E49" i="94"/>
  <c r="F49" i="94"/>
  <c r="G49" i="94"/>
  <c r="E35" i="94"/>
  <c r="F35" i="94"/>
  <c r="G35" i="94"/>
  <c r="E36" i="94"/>
  <c r="F36" i="94"/>
  <c r="G36" i="94"/>
  <c r="E37" i="94"/>
  <c r="F37" i="94"/>
  <c r="G37" i="94"/>
  <c r="E38" i="94"/>
  <c r="F38" i="94"/>
  <c r="G38" i="94"/>
  <c r="E39" i="94"/>
  <c r="F39" i="94"/>
  <c r="G39" i="94"/>
  <c r="N35" i="94" l="1"/>
  <c r="N39" i="94"/>
  <c r="N44" i="94"/>
  <c r="N47" i="94"/>
  <c r="N48" i="94"/>
  <c r="N42" i="94"/>
  <c r="N46" i="94"/>
  <c r="N38" i="94"/>
  <c r="N37" i="94"/>
  <c r="N36" i="94"/>
  <c r="N41" i="94"/>
  <c r="N45" i="94"/>
  <c r="N49" i="94"/>
  <c r="N43" i="94"/>
  <c r="N40" i="94"/>
  <c r="H29" i="99" l="1"/>
  <c r="H28" i="99"/>
  <c r="H25" i="99"/>
  <c r="H24" i="99"/>
  <c r="H23" i="99"/>
  <c r="H21" i="99"/>
  <c r="F15" i="103" s="1"/>
  <c r="K49" i="94"/>
  <c r="J49" i="94"/>
  <c r="I49" i="94"/>
  <c r="H49" i="94"/>
  <c r="K48" i="94"/>
  <c r="J48" i="94"/>
  <c r="I48" i="94"/>
  <c r="H48" i="94"/>
  <c r="K47" i="94"/>
  <c r="J47" i="94"/>
  <c r="I47" i="94"/>
  <c r="H47" i="94"/>
  <c r="K46" i="94"/>
  <c r="J46" i="94"/>
  <c r="I46" i="94"/>
  <c r="H46" i="94"/>
  <c r="K45" i="94"/>
  <c r="J45" i="94"/>
  <c r="I45" i="94"/>
  <c r="H45" i="94"/>
  <c r="K44" i="94"/>
  <c r="J44" i="94"/>
  <c r="I44" i="94"/>
  <c r="H44" i="94"/>
  <c r="K43" i="94"/>
  <c r="J43" i="94"/>
  <c r="I43" i="94"/>
  <c r="H43" i="94"/>
  <c r="K42" i="94"/>
  <c r="J42" i="94"/>
  <c r="I42" i="94"/>
  <c r="H42" i="94"/>
  <c r="K41" i="94"/>
  <c r="J41" i="94"/>
  <c r="I41" i="94"/>
  <c r="H41" i="94"/>
  <c r="K40" i="94"/>
  <c r="J40" i="94"/>
  <c r="I40" i="94"/>
  <c r="H40" i="94"/>
  <c r="K39" i="94"/>
  <c r="J39" i="94"/>
  <c r="I39" i="94"/>
  <c r="H39" i="94"/>
  <c r="K38" i="94"/>
  <c r="J38" i="94"/>
  <c r="I38" i="94"/>
  <c r="H38" i="94"/>
  <c r="K37" i="94"/>
  <c r="J37" i="94"/>
  <c r="I37" i="94"/>
  <c r="H37" i="94"/>
  <c r="K36" i="94"/>
  <c r="J36" i="94"/>
  <c r="I36" i="94"/>
  <c r="H36" i="94"/>
  <c r="K35" i="94"/>
  <c r="J35" i="94"/>
  <c r="I35" i="94"/>
  <c r="H35" i="94"/>
  <c r="Z2" i="92"/>
  <c r="W2" i="92"/>
  <c r="AP17" i="92"/>
  <c r="AP16" i="92"/>
  <c r="AP15" i="92"/>
  <c r="AP14" i="92"/>
  <c r="AP13" i="92"/>
  <c r="AP12" i="92"/>
  <c r="AP11" i="92"/>
  <c r="AP10" i="92"/>
  <c r="AP9" i="92"/>
  <c r="AP8" i="92"/>
  <c r="AP495" i="92"/>
  <c r="AP6" i="92"/>
  <c r="AP5" i="92"/>
  <c r="AP4" i="92"/>
  <c r="AP435" i="92"/>
  <c r="AP2" i="92"/>
  <c r="U17" i="92"/>
  <c r="U16" i="92"/>
  <c r="U15" i="92"/>
  <c r="U14" i="92"/>
  <c r="U13" i="92"/>
  <c r="U12" i="92"/>
  <c r="U11" i="92"/>
  <c r="U10" i="92"/>
  <c r="U9" i="92"/>
  <c r="U8" i="92"/>
  <c r="U495" i="92"/>
  <c r="U6" i="92"/>
  <c r="U5" i="92"/>
  <c r="U4" i="92"/>
  <c r="U435" i="92"/>
  <c r="I20" i="104" l="1"/>
  <c r="J20" i="104"/>
  <c r="O43" i="94"/>
  <c r="O46" i="94"/>
  <c r="O37" i="94"/>
  <c r="O40" i="94"/>
  <c r="O44" i="94"/>
  <c r="O47" i="94"/>
  <c r="O35" i="94"/>
  <c r="O39" i="94"/>
  <c r="O42" i="94"/>
  <c r="O45" i="94"/>
  <c r="O49" i="94"/>
  <c r="O36" i="94"/>
  <c r="O38" i="94"/>
  <c r="O41" i="94"/>
  <c r="O48" i="94"/>
  <c r="H6" i="104"/>
  <c r="J17" i="104"/>
  <c r="I17" i="104"/>
  <c r="J12" i="104"/>
  <c r="I12" i="104"/>
  <c r="J13" i="104"/>
  <c r="J14" i="104"/>
  <c r="I15" i="104"/>
  <c r="J8" i="104"/>
  <c r="I5" i="104"/>
  <c r="J11" i="104"/>
  <c r="J9" i="104"/>
  <c r="I13" i="104"/>
  <c r="I14" i="104"/>
  <c r="J15" i="104"/>
  <c r="J5" i="104"/>
  <c r="I7" i="104"/>
  <c r="I11" i="104"/>
  <c r="I4" i="104"/>
  <c r="I18" i="104"/>
  <c r="I10" i="104"/>
  <c r="I16" i="104"/>
  <c r="J18" i="104"/>
  <c r="I9" i="104"/>
  <c r="I8" i="104"/>
  <c r="J16" i="104"/>
  <c r="J7" i="104"/>
  <c r="J10" i="104"/>
  <c r="I19" i="104"/>
  <c r="J19" i="104"/>
  <c r="J4" i="104"/>
  <c r="H23" i="104" a="1"/>
  <c r="H23" i="104" s="1"/>
  <c r="H24" i="104" a="1"/>
  <c r="H24" i="104" s="1"/>
  <c r="H25" i="104" a="1"/>
  <c r="H25" i="104" s="1"/>
  <c r="H26" i="104" a="1"/>
  <c r="H26" i="104" s="1"/>
  <c r="H27" i="104" a="1"/>
  <c r="H27" i="104" s="1"/>
  <c r="H28" i="104" a="1"/>
  <c r="H28" i="104" s="1"/>
  <c r="H29" i="104" a="1"/>
  <c r="H29" i="104" s="1"/>
  <c r="H30" i="104" a="1"/>
  <c r="H30" i="104" s="1"/>
  <c r="H31" i="104" a="1"/>
  <c r="H31" i="104" s="1"/>
  <c r="H32" i="104" a="1"/>
  <c r="H32" i="104" s="1"/>
  <c r="H33" i="104" a="1"/>
  <c r="H33" i="104" s="1"/>
  <c r="H34" i="104" a="1"/>
  <c r="H34" i="104" s="1"/>
  <c r="H35" i="104" a="1"/>
  <c r="H35" i="104" s="1"/>
  <c r="H36" i="104" a="1"/>
  <c r="H36" i="104" s="1"/>
  <c r="H37" i="104" a="1"/>
  <c r="H37" i="104" s="1"/>
  <c r="H38" i="104" a="1"/>
  <c r="H38" i="104" s="1"/>
  <c r="Y16" i="92"/>
  <c r="Y435" i="92"/>
  <c r="Y21" i="92"/>
  <c r="Y3" i="92"/>
  <c r="Y14" i="92"/>
  <c r="Y41" i="92"/>
  <c r="Y6" i="92"/>
  <c r="Y27" i="92"/>
  <c r="Y54" i="92"/>
  <c r="Y52" i="92"/>
  <c r="Y8" i="92"/>
  <c r="Y29" i="92"/>
  <c r="Y57" i="92"/>
  <c r="Y2" i="92"/>
  <c r="Y19" i="92"/>
  <c r="Y47" i="92"/>
  <c r="Y10" i="92"/>
  <c r="Y32" i="92"/>
  <c r="Y4" i="92"/>
  <c r="Y12" i="92"/>
  <c r="Y39" i="92"/>
  <c r="Y53" i="92"/>
  <c r="Y5" i="92"/>
  <c r="Y23" i="92"/>
  <c r="Y58" i="92"/>
  <c r="Y22" i="92"/>
  <c r="Y9" i="92"/>
  <c r="Y17" i="92"/>
  <c r="Y11" i="92"/>
  <c r="Y33" i="92"/>
  <c r="Y13" i="92"/>
  <c r="Y40" i="92"/>
  <c r="Y495" i="92"/>
  <c r="Y15" i="92"/>
  <c r="Y28" i="92"/>
  <c r="Y56" i="92"/>
  <c r="Y43" i="92"/>
  <c r="Y44" i="92"/>
  <c r="Y31" i="92"/>
  <c r="Y45" i="92"/>
  <c r="W435" i="92"/>
  <c r="W4" i="92"/>
  <c r="W5" i="92"/>
  <c r="W6" i="92"/>
  <c r="W495" i="92"/>
  <c r="W8" i="92"/>
  <c r="W9" i="92"/>
  <c r="W10" i="92"/>
  <c r="W11" i="92"/>
  <c r="W12" i="92"/>
  <c r="W13" i="92"/>
  <c r="W14" i="92"/>
  <c r="W15" i="92"/>
  <c r="W16" i="92"/>
  <c r="W17" i="92"/>
  <c r="W18" i="92"/>
  <c r="W19" i="92"/>
  <c r="W20" i="92"/>
  <c r="W21" i="92"/>
  <c r="W22" i="92"/>
  <c r="W23" i="92"/>
  <c r="W24" i="92"/>
  <c r="W25" i="92"/>
  <c r="W26" i="92"/>
  <c r="W27" i="92"/>
  <c r="W28" i="92"/>
  <c r="W29" i="92"/>
  <c r="W30" i="92"/>
  <c r="W31" i="92"/>
  <c r="W32" i="92"/>
  <c r="W33" i="92"/>
  <c r="W34" i="92"/>
  <c r="W35" i="92"/>
  <c r="W36" i="92"/>
  <c r="W37" i="92"/>
  <c r="W38" i="92"/>
  <c r="W39" i="92"/>
  <c r="W40" i="92"/>
  <c r="W41" i="92"/>
  <c r="W42" i="92"/>
  <c r="W43" i="92"/>
  <c r="W44" i="92"/>
  <c r="W45" i="92"/>
  <c r="W46" i="92"/>
  <c r="W47" i="92"/>
  <c r="W48" i="92"/>
  <c r="W3" i="92"/>
  <c r="W50" i="92"/>
  <c r="W51" i="92"/>
  <c r="W52" i="92"/>
  <c r="W53" i="92"/>
  <c r="W54" i="92"/>
  <c r="W55" i="92"/>
  <c r="W56" i="92"/>
  <c r="W57" i="92"/>
  <c r="W58" i="92"/>
  <c r="W59" i="92"/>
  <c r="W60" i="92"/>
  <c r="W76" i="92"/>
  <c r="W62" i="92"/>
  <c r="W63" i="92"/>
  <c r="W64" i="92"/>
  <c r="W65" i="92"/>
  <c r="W66" i="92"/>
  <c r="W67" i="92"/>
  <c r="W68" i="92"/>
  <c r="W69" i="92"/>
  <c r="W70" i="92"/>
  <c r="W71" i="92"/>
  <c r="W72" i="92"/>
  <c r="W73" i="92"/>
  <c r="W398" i="92"/>
  <c r="W75" i="92"/>
  <c r="W61" i="92"/>
  <c r="W77" i="92"/>
  <c r="W78" i="92"/>
  <c r="W79" i="92"/>
  <c r="W80" i="92"/>
  <c r="W81" i="92"/>
  <c r="W82" i="92"/>
  <c r="W83" i="92"/>
  <c r="W84" i="92"/>
  <c r="W85" i="92"/>
  <c r="W86" i="92"/>
  <c r="W87" i="92"/>
  <c r="W88" i="92"/>
  <c r="W89" i="92"/>
  <c r="W90" i="92"/>
  <c r="W91" i="92"/>
  <c r="W92" i="92"/>
  <c r="W93" i="92"/>
  <c r="W94" i="92"/>
  <c r="W95" i="92"/>
  <c r="W96" i="92"/>
  <c r="W97" i="92"/>
  <c r="W98" i="92"/>
  <c r="W7" i="92"/>
  <c r="W100" i="92"/>
  <c r="W101" i="92"/>
  <c r="W102" i="92"/>
  <c r="W103" i="92"/>
  <c r="W104" i="92"/>
  <c r="W105" i="92"/>
  <c r="W106" i="92"/>
  <c r="W107" i="92"/>
  <c r="W174" i="92"/>
  <c r="W109" i="92"/>
  <c r="W110" i="92"/>
  <c r="W241" i="92"/>
  <c r="W112" i="92"/>
  <c r="W113" i="92"/>
  <c r="W114" i="92"/>
  <c r="W108" i="92"/>
  <c r="W116" i="92"/>
  <c r="W117" i="92"/>
  <c r="W118" i="92"/>
  <c r="W120" i="92"/>
  <c r="W121" i="92"/>
  <c r="W122" i="92"/>
  <c r="W123" i="92"/>
  <c r="W124" i="92"/>
  <c r="W125" i="92"/>
  <c r="W126" i="92"/>
  <c r="W127" i="92"/>
  <c r="W128" i="92"/>
  <c r="W111" i="92"/>
  <c r="W130" i="92"/>
  <c r="W326" i="92"/>
  <c r="W132" i="92"/>
  <c r="W133" i="92"/>
  <c r="W74" i="92"/>
  <c r="W135" i="92"/>
  <c r="W136" i="92"/>
  <c r="W137" i="92"/>
  <c r="W138" i="92"/>
  <c r="W139" i="92"/>
  <c r="W140" i="92"/>
  <c r="W141" i="92"/>
  <c r="W142" i="92"/>
  <c r="W399" i="92"/>
  <c r="W144" i="92"/>
  <c r="W145" i="92"/>
  <c r="W146" i="92"/>
  <c r="W147" i="92"/>
  <c r="W148" i="92"/>
  <c r="W149" i="92"/>
  <c r="W150" i="92"/>
  <c r="W151" i="92"/>
  <c r="W152" i="92"/>
  <c r="W153" i="92"/>
  <c r="W182" i="92"/>
  <c r="W155" i="92"/>
  <c r="W156" i="92"/>
  <c r="W157" i="92"/>
  <c r="W115" i="92"/>
  <c r="W159" i="92"/>
  <c r="W160" i="92"/>
  <c r="W161" i="92"/>
  <c r="W162" i="92"/>
  <c r="W163" i="92"/>
  <c r="W164" i="92"/>
  <c r="W165" i="92"/>
  <c r="W166" i="92"/>
  <c r="W167" i="92"/>
  <c r="W168" i="92"/>
  <c r="W169" i="92"/>
  <c r="W170" i="92"/>
  <c r="W131" i="92"/>
  <c r="W172" i="92"/>
  <c r="W173" i="92"/>
  <c r="W350" i="92"/>
  <c r="W175" i="92"/>
  <c r="W176" i="92"/>
  <c r="W177" i="92"/>
  <c r="W178" i="92"/>
  <c r="W179" i="92"/>
  <c r="W343" i="92"/>
  <c r="W181" i="92"/>
  <c r="W158" i="92"/>
  <c r="W183" i="92"/>
  <c r="W184" i="92"/>
  <c r="W185" i="92"/>
  <c r="W186" i="92"/>
  <c r="W187" i="92"/>
  <c r="W188" i="92"/>
  <c r="W129" i="92"/>
  <c r="W190" i="92"/>
  <c r="W191" i="92"/>
  <c r="W192" i="92"/>
  <c r="W193" i="92"/>
  <c r="W194" i="92"/>
  <c r="W195" i="92"/>
  <c r="W196" i="92"/>
  <c r="W197" i="92"/>
  <c r="W198" i="92"/>
  <c r="W199" i="92"/>
  <c r="W200" i="92"/>
  <c r="W201" i="92"/>
  <c r="W202" i="92"/>
  <c r="W203" i="92"/>
  <c r="W204" i="92"/>
  <c r="W205" i="92"/>
  <c r="W206" i="92"/>
  <c r="W207" i="92"/>
  <c r="W208" i="92"/>
  <c r="W49" i="92"/>
  <c r="W210" i="92"/>
  <c r="W211" i="92"/>
  <c r="W212" i="92"/>
  <c r="W213" i="92"/>
  <c r="W252" i="92"/>
  <c r="W375" i="92"/>
  <c r="W216" i="92"/>
  <c r="W217" i="92"/>
  <c r="W218" i="92"/>
  <c r="W219" i="92"/>
  <c r="W220" i="92"/>
  <c r="W221" i="92"/>
  <c r="W222" i="92"/>
  <c r="W223" i="92"/>
  <c r="W224" i="92"/>
  <c r="W225" i="92"/>
  <c r="W226" i="92"/>
  <c r="W227" i="92"/>
  <c r="W99" i="92"/>
  <c r="W229" i="92"/>
  <c r="W230" i="92"/>
  <c r="W231" i="92"/>
  <c r="W232" i="92"/>
  <c r="W233" i="92"/>
  <c r="W234" i="92"/>
  <c r="W235" i="92"/>
  <c r="W236" i="92"/>
  <c r="W237" i="92"/>
  <c r="W238" i="92"/>
  <c r="W239" i="92"/>
  <c r="W240" i="92"/>
  <c r="W154" i="92"/>
  <c r="W242" i="92"/>
  <c r="W243" i="92"/>
  <c r="W244" i="92"/>
  <c r="W245" i="92"/>
  <c r="W339" i="92"/>
  <c r="W247" i="92"/>
  <c r="W248" i="92"/>
  <c r="W249" i="92"/>
  <c r="W250" i="92"/>
  <c r="W251" i="92"/>
  <c r="W379" i="92"/>
  <c r="W253" i="92"/>
  <c r="W254" i="92"/>
  <c r="W255" i="92"/>
  <c r="W256" i="92"/>
  <c r="W257" i="92"/>
  <c r="W171" i="92"/>
  <c r="W259" i="92"/>
  <c r="W260" i="92"/>
  <c r="W134" i="92"/>
  <c r="W262" i="92"/>
  <c r="W263" i="92"/>
  <c r="W264" i="92"/>
  <c r="W265" i="92"/>
  <c r="W266" i="92"/>
  <c r="W267" i="92"/>
  <c r="W268" i="92"/>
  <c r="W269" i="92"/>
  <c r="W214" i="92"/>
  <c r="W271" i="92"/>
  <c r="W272" i="92"/>
  <c r="W273" i="92"/>
  <c r="W274" i="92"/>
  <c r="W275" i="92"/>
  <c r="W276" i="92"/>
  <c r="W277" i="92"/>
  <c r="W278" i="92"/>
  <c r="W475" i="92"/>
  <c r="W280" i="92"/>
  <c r="W281" i="92"/>
  <c r="W282" i="92"/>
  <c r="W283" i="92"/>
  <c r="W284" i="92"/>
  <c r="W285" i="92"/>
  <c r="W286" i="92"/>
  <c r="W287" i="92"/>
  <c r="W288" i="92"/>
  <c r="W348" i="92"/>
  <c r="W290" i="92"/>
  <c r="W291" i="92"/>
  <c r="W292" i="92"/>
  <c r="W308" i="92"/>
  <c r="W294" i="92"/>
  <c r="W295" i="92"/>
  <c r="W296" i="92"/>
  <c r="W297" i="92"/>
  <c r="W298" i="92"/>
  <c r="W299" i="92"/>
  <c r="W300" i="92"/>
  <c r="W301" i="92"/>
  <c r="W302" i="92"/>
  <c r="W303" i="92"/>
  <c r="W304" i="92"/>
  <c r="W305" i="92"/>
  <c r="W306" i="92"/>
  <c r="W307" i="92"/>
  <c r="W289" i="92"/>
  <c r="W309" i="92"/>
  <c r="W310" i="92"/>
  <c r="W311" i="92"/>
  <c r="W312" i="92"/>
  <c r="W313" i="92"/>
  <c r="W314" i="92"/>
  <c r="W315" i="92"/>
  <c r="W327" i="92"/>
  <c r="W317" i="92"/>
  <c r="W318" i="92"/>
  <c r="W319" i="92"/>
  <c r="W320" i="92"/>
  <c r="W321" i="92"/>
  <c r="W322" i="92"/>
  <c r="W323" i="92"/>
  <c r="W324" i="92"/>
  <c r="W325" i="92"/>
  <c r="W414" i="92"/>
  <c r="W452" i="92"/>
  <c r="W328" i="92"/>
  <c r="W329" i="92"/>
  <c r="W330" i="92"/>
  <c r="W331" i="92"/>
  <c r="W332" i="92"/>
  <c r="W333" i="92"/>
  <c r="W334" i="92"/>
  <c r="W335" i="92"/>
  <c r="W336" i="92"/>
  <c r="W337" i="92"/>
  <c r="W338" i="92"/>
  <c r="W316" i="92"/>
  <c r="W340" i="92"/>
  <c r="W341" i="92"/>
  <c r="W342" i="92"/>
  <c r="W180" i="92"/>
  <c r="W344" i="92"/>
  <c r="W345" i="92"/>
  <c r="W346" i="92"/>
  <c r="W347" i="92"/>
  <c r="W487" i="92"/>
  <c r="W349" i="92"/>
  <c r="W189" i="92"/>
  <c r="W351" i="92"/>
  <c r="W352" i="92"/>
  <c r="W353" i="92"/>
  <c r="W354" i="92"/>
  <c r="W355" i="92"/>
  <c r="W356" i="92"/>
  <c r="W357" i="92"/>
  <c r="W358" i="92"/>
  <c r="W359" i="92"/>
  <c r="W360" i="92"/>
  <c r="W361" i="92"/>
  <c r="W362" i="92"/>
  <c r="W363" i="92"/>
  <c r="W364" i="92"/>
  <c r="W365" i="92"/>
  <c r="W366" i="92"/>
  <c r="W367" i="92"/>
  <c r="W368" i="92"/>
  <c r="W369" i="92"/>
  <c r="W370" i="92"/>
  <c r="W371" i="92"/>
  <c r="W372" i="92"/>
  <c r="W373" i="92"/>
  <c r="W374" i="92"/>
  <c r="W467" i="92"/>
  <c r="W376" i="92"/>
  <c r="W377" i="92"/>
  <c r="W378" i="92"/>
  <c r="W458" i="92"/>
  <c r="W380" i="92"/>
  <c r="W381" i="92"/>
  <c r="W382" i="92"/>
  <c r="W383" i="92"/>
  <c r="W384" i="92"/>
  <c r="W385" i="92"/>
  <c r="W386" i="92"/>
  <c r="W387" i="92"/>
  <c r="W388" i="92"/>
  <c r="W389" i="92"/>
  <c r="W390" i="92"/>
  <c r="W391" i="92"/>
  <c r="W392" i="92"/>
  <c r="W393" i="92"/>
  <c r="W394" i="92"/>
  <c r="W395" i="92"/>
  <c r="W396" i="92"/>
  <c r="W397" i="92"/>
  <c r="W258" i="92"/>
  <c r="W228" i="92"/>
  <c r="W400" i="92"/>
  <c r="W401" i="92"/>
  <c r="W402" i="92"/>
  <c r="W403" i="92"/>
  <c r="W404" i="92"/>
  <c r="W405" i="92"/>
  <c r="W406" i="92"/>
  <c r="W407" i="92"/>
  <c r="W408" i="92"/>
  <c r="W409" i="92"/>
  <c r="W410" i="92"/>
  <c r="W411" i="92"/>
  <c r="W412" i="92"/>
  <c r="W413" i="92"/>
  <c r="W261" i="92"/>
  <c r="W415" i="92"/>
  <c r="W416" i="92"/>
  <c r="W417" i="92"/>
  <c r="W418" i="92"/>
  <c r="W419" i="92"/>
  <c r="W420" i="92"/>
  <c r="W421" i="92"/>
  <c r="W422" i="92"/>
  <c r="W423" i="92"/>
  <c r="W424" i="92"/>
  <c r="W425" i="92"/>
  <c r="W426" i="92"/>
  <c r="W427" i="92"/>
  <c r="W428" i="92"/>
  <c r="W429" i="92"/>
  <c r="W430" i="92"/>
  <c r="W431" i="92"/>
  <c r="W293" i="92"/>
  <c r="W433" i="92"/>
  <c r="W434" i="92"/>
  <c r="W209" i="92"/>
  <c r="W436" i="92"/>
  <c r="W437" i="92"/>
  <c r="W438" i="92"/>
  <c r="W439" i="92"/>
  <c r="W440" i="92"/>
  <c r="W441" i="92"/>
  <c r="W442" i="92"/>
  <c r="W443" i="92"/>
  <c r="W444" i="92"/>
  <c r="W445" i="92"/>
  <c r="W446" i="92"/>
  <c r="W447" i="92"/>
  <c r="W448" i="92"/>
  <c r="W449" i="92"/>
  <c r="W450" i="92"/>
  <c r="W451" i="92"/>
  <c r="W246" i="92"/>
  <c r="W453" i="92"/>
  <c r="W454" i="92"/>
  <c r="W455" i="92"/>
  <c r="W456" i="92"/>
  <c r="W457" i="92"/>
  <c r="W270" i="92"/>
  <c r="W459" i="92"/>
  <c r="W460" i="92"/>
  <c r="W461" i="92"/>
  <c r="W462" i="92"/>
  <c r="W463" i="92"/>
  <c r="W464" i="92"/>
  <c r="W465" i="92"/>
  <c r="W432" i="92"/>
  <c r="W279" i="92"/>
  <c r="W468" i="92"/>
  <c r="W469" i="92"/>
  <c r="W470" i="92"/>
  <c r="W471" i="92"/>
  <c r="W472" i="92"/>
  <c r="W473" i="92"/>
  <c r="W474" i="92"/>
  <c r="W215" i="92"/>
  <c r="W476" i="92"/>
  <c r="W477" i="92"/>
  <c r="W478" i="92"/>
  <c r="W479" i="92"/>
  <c r="W480" i="92"/>
  <c r="W481" i="92"/>
  <c r="W482" i="92"/>
  <c r="W483" i="92"/>
  <c r="W484" i="92"/>
  <c r="W485" i="92"/>
  <c r="W486" i="92"/>
  <c r="W466" i="92"/>
  <c r="W488" i="92"/>
  <c r="W489" i="92"/>
  <c r="W490" i="92"/>
  <c r="W491" i="92"/>
  <c r="W492" i="92"/>
  <c r="W493" i="92"/>
  <c r="W494" i="92"/>
  <c r="W143" i="92"/>
  <c r="W496" i="92"/>
  <c r="W497" i="92"/>
  <c r="W498" i="92"/>
  <c r="W499" i="92"/>
  <c r="W500" i="92"/>
  <c r="W501" i="92"/>
  <c r="C20" i="104" l="1"/>
  <c r="J6" i="104"/>
  <c r="I6" i="104"/>
  <c r="C19" i="104"/>
  <c r="C9" i="104"/>
  <c r="C5" i="104"/>
  <c r="C4" i="104"/>
  <c r="C14" i="104"/>
  <c r="C16" i="104"/>
  <c r="C17" i="104"/>
  <c r="C15" i="104"/>
  <c r="C12" i="104"/>
  <c r="C13" i="104"/>
  <c r="C18" i="104"/>
  <c r="C7" i="104"/>
  <c r="C10" i="104"/>
  <c r="C8" i="104"/>
  <c r="C11" i="104"/>
  <c r="C6" i="104"/>
  <c r="E20" i="104" l="1"/>
  <c r="D20" i="104"/>
  <c r="D4" i="104"/>
  <c r="E4" i="104"/>
  <c r="E13" i="104"/>
  <c r="D13" i="104"/>
  <c r="E6" i="104"/>
  <c r="D6" i="104"/>
  <c r="E12" i="104"/>
  <c r="D12" i="104"/>
  <c r="E11" i="104"/>
  <c r="D11" i="104"/>
  <c r="E9" i="104"/>
  <c r="D9" i="104"/>
  <c r="E8" i="104"/>
  <c r="D8" i="104"/>
  <c r="E15" i="104"/>
  <c r="D15" i="104"/>
  <c r="E7" i="104"/>
  <c r="D7" i="104"/>
  <c r="E17" i="104"/>
  <c r="D17" i="104"/>
  <c r="E16" i="104"/>
  <c r="D16" i="104"/>
  <c r="E14" i="104"/>
  <c r="D14" i="104"/>
  <c r="E10" i="104"/>
  <c r="D10" i="104"/>
  <c r="E19" i="104"/>
  <c r="D19" i="104"/>
  <c r="E5" i="104"/>
  <c r="D5" i="104"/>
  <c r="E18" i="104"/>
  <c r="D18" i="104"/>
  <c r="L4" i="97"/>
  <c r="K4" i="97"/>
  <c r="J4" i="97"/>
  <c r="I4" i="97"/>
  <c r="H4" i="97"/>
  <c r="F4" i="97"/>
  <c r="E4" i="97"/>
  <c r="D4" i="97"/>
  <c r="C4" i="97"/>
  <c r="B4" i="97"/>
  <c r="B7" i="97" l="1"/>
  <c r="J7" i="97"/>
  <c r="D7" i="97"/>
  <c r="E7" i="97"/>
  <c r="K7" i="97"/>
  <c r="C7" i="97"/>
  <c r="H7" i="97"/>
  <c r="I7" i="97"/>
  <c r="M19" i="96"/>
  <c r="L19" i="96"/>
  <c r="M18" i="96"/>
  <c r="L18" i="96"/>
  <c r="M17" i="96"/>
  <c r="L17" i="96"/>
  <c r="M16" i="96"/>
  <c r="L16" i="96"/>
  <c r="M15" i="96"/>
  <c r="L15" i="96"/>
  <c r="M14" i="96"/>
  <c r="L14" i="96"/>
  <c r="M13" i="96"/>
  <c r="L13" i="96"/>
  <c r="M12" i="96"/>
  <c r="L12" i="96"/>
  <c r="M11" i="96"/>
  <c r="L11" i="96"/>
  <c r="M10" i="96"/>
  <c r="L10" i="96"/>
  <c r="M9" i="96"/>
  <c r="L9" i="96"/>
  <c r="M8" i="96"/>
  <c r="L8" i="96"/>
  <c r="M7" i="96"/>
  <c r="L7" i="96"/>
  <c r="M6" i="96"/>
  <c r="L6" i="96"/>
  <c r="M5" i="96"/>
  <c r="L5" i="96"/>
  <c r="C24" i="96"/>
  <c r="P7" i="97" l="1"/>
  <c r="N8" i="96"/>
  <c r="N12" i="96"/>
  <c r="N7" i="97"/>
  <c r="O7" i="97"/>
  <c r="Q7" i="97"/>
  <c r="N19" i="96"/>
  <c r="O20" i="96" s="1"/>
  <c r="N6" i="96"/>
  <c r="O6" i="96" s="1"/>
  <c r="N17" i="96"/>
  <c r="N18" i="96"/>
  <c r="N15" i="96"/>
  <c r="N13" i="96"/>
  <c r="N7" i="96"/>
  <c r="N11" i="96"/>
  <c r="N10" i="96"/>
  <c r="N16" i="96"/>
  <c r="N14" i="96"/>
  <c r="N9" i="96"/>
  <c r="N5" i="96"/>
  <c r="L24" i="96" s="1"/>
  <c r="Q6" i="96" l="1"/>
  <c r="Q7" i="96"/>
  <c r="Q8" i="96"/>
  <c r="Q9" i="96"/>
  <c r="Q10" i="96"/>
  <c r="Q11" i="96"/>
  <c r="Q12" i="96"/>
  <c r="Q13" i="96"/>
  <c r="Q14" i="96"/>
  <c r="Q15" i="96"/>
  <c r="Q16" i="96"/>
  <c r="Q17" i="96"/>
  <c r="Q18" i="96"/>
  <c r="Q19" i="96"/>
  <c r="P24" i="96"/>
  <c r="D7" i="96"/>
  <c r="F7" i="96"/>
  <c r="H7" i="96"/>
  <c r="D8" i="96"/>
  <c r="F8" i="96"/>
  <c r="H8" i="96"/>
  <c r="D9" i="96"/>
  <c r="F9" i="96"/>
  <c r="H9" i="96"/>
  <c r="D10" i="96"/>
  <c r="J9" i="96" s="1"/>
  <c r="F10" i="96"/>
  <c r="H10" i="96"/>
  <c r="D11" i="96"/>
  <c r="F11" i="96"/>
  <c r="H11" i="96"/>
  <c r="D12" i="96"/>
  <c r="F12" i="96"/>
  <c r="H12" i="96"/>
  <c r="D13" i="96"/>
  <c r="F13" i="96"/>
  <c r="H13" i="96"/>
  <c r="D14" i="96"/>
  <c r="F14" i="96"/>
  <c r="H14" i="96"/>
  <c r="D15" i="96"/>
  <c r="F15" i="96"/>
  <c r="H15" i="96"/>
  <c r="D16" i="96"/>
  <c r="F16" i="96"/>
  <c r="H16" i="96"/>
  <c r="D17" i="96"/>
  <c r="F17" i="96"/>
  <c r="H17" i="96"/>
  <c r="D18" i="96"/>
  <c r="F18" i="96"/>
  <c r="H18" i="96"/>
  <c r="D19" i="96"/>
  <c r="F19" i="96"/>
  <c r="H19" i="96"/>
  <c r="F6" i="96"/>
  <c r="H6" i="96"/>
  <c r="B25" i="96"/>
  <c r="B26" i="96" s="1"/>
  <c r="B27" i="96" s="1"/>
  <c r="B28" i="96" s="1"/>
  <c r="B29" i="96" s="1"/>
  <c r="B30" i="96" s="1"/>
  <c r="B31" i="96" s="1"/>
  <c r="B32" i="96" s="1"/>
  <c r="B33" i="96" s="1"/>
  <c r="B34" i="96" s="1"/>
  <c r="B35" i="96" s="1"/>
  <c r="B36" i="96" s="1"/>
  <c r="B37" i="96" s="1"/>
  <c r="B38" i="96" s="1"/>
  <c r="B39" i="96" s="1"/>
  <c r="E27" i="96"/>
  <c r="G28" i="96"/>
  <c r="B6" i="96"/>
  <c r="B7" i="96" s="1"/>
  <c r="B8" i="96" s="1"/>
  <c r="B9" i="96" s="1"/>
  <c r="B10" i="96" s="1"/>
  <c r="B11" i="96" s="1"/>
  <c r="B12" i="96" s="1"/>
  <c r="B13" i="96" s="1"/>
  <c r="B14" i="96" s="1"/>
  <c r="B15" i="96" s="1"/>
  <c r="B16" i="96" s="1"/>
  <c r="B17" i="96" s="1"/>
  <c r="B18" i="96" s="1"/>
  <c r="B19" i="96" s="1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45" i="93" s="1"/>
  <c r="O24" i="93"/>
  <c r="O25" i="93"/>
  <c r="O26" i="93"/>
  <c r="O11" i="93"/>
  <c r="N12" i="93"/>
  <c r="N13" i="93"/>
  <c r="N14" i="93"/>
  <c r="N15" i="93"/>
  <c r="N16" i="93"/>
  <c r="N17" i="93"/>
  <c r="N39" i="93" s="1"/>
  <c r="N18" i="93"/>
  <c r="N40" i="93" s="1"/>
  <c r="N19" i="93"/>
  <c r="N41" i="93" s="1"/>
  <c r="N20" i="93"/>
  <c r="N42" i="93" s="1"/>
  <c r="N21" i="93"/>
  <c r="N43" i="93" s="1"/>
  <c r="N22" i="93"/>
  <c r="N23" i="93"/>
  <c r="N24" i="93"/>
  <c r="N25" i="93"/>
  <c r="N26" i="93"/>
  <c r="N48" i="93" s="1"/>
  <c r="N11" i="93"/>
  <c r="M12" i="93"/>
  <c r="M13" i="93"/>
  <c r="M14" i="93"/>
  <c r="M15" i="93"/>
  <c r="M16" i="93"/>
  <c r="M17" i="93"/>
  <c r="M18" i="93"/>
  <c r="M19" i="93"/>
  <c r="M20" i="93"/>
  <c r="M21" i="93"/>
  <c r="M43" i="93" s="1"/>
  <c r="M22" i="93"/>
  <c r="M23" i="93"/>
  <c r="M24" i="93"/>
  <c r="M46" i="93" s="1"/>
  <c r="M25" i="93"/>
  <c r="M26" i="93"/>
  <c r="M48" i="93" s="1"/>
  <c r="M11" i="93"/>
  <c r="L12" i="93"/>
  <c r="L13" i="93"/>
  <c r="L14" i="93"/>
  <c r="L15" i="93"/>
  <c r="L16" i="93"/>
  <c r="L17" i="93"/>
  <c r="L18" i="93"/>
  <c r="L40" i="93" s="1"/>
  <c r="L19" i="93"/>
  <c r="L20" i="93"/>
  <c r="L21" i="93"/>
  <c r="L43" i="93" s="1"/>
  <c r="L22" i="93"/>
  <c r="L23" i="93"/>
  <c r="L24" i="93"/>
  <c r="L25" i="93"/>
  <c r="L47" i="93" s="1"/>
  <c r="L26" i="93"/>
  <c r="L11" i="93"/>
  <c r="G12" i="93"/>
  <c r="G13" i="93"/>
  <c r="G14" i="93"/>
  <c r="G15" i="93"/>
  <c r="G16" i="93"/>
  <c r="G17" i="93"/>
  <c r="G18" i="93"/>
  <c r="G19" i="93"/>
  <c r="G20" i="93"/>
  <c r="G21" i="93"/>
  <c r="G22" i="93"/>
  <c r="G23" i="93"/>
  <c r="G24" i="93"/>
  <c r="G25" i="93"/>
  <c r="G26" i="93"/>
  <c r="G11" i="93"/>
  <c r="H12" i="93"/>
  <c r="H13" i="93"/>
  <c r="H14" i="93"/>
  <c r="H15" i="93"/>
  <c r="H16" i="93"/>
  <c r="H17" i="93"/>
  <c r="H18" i="93"/>
  <c r="H19" i="93"/>
  <c r="H20" i="93"/>
  <c r="H21" i="93"/>
  <c r="H22" i="93"/>
  <c r="H23" i="93"/>
  <c r="H24" i="93"/>
  <c r="H25" i="93"/>
  <c r="H26" i="93"/>
  <c r="H11" i="93"/>
  <c r="F12" i="93"/>
  <c r="F13" i="93"/>
  <c r="F14" i="93"/>
  <c r="F15" i="93"/>
  <c r="F16" i="93"/>
  <c r="F17" i="93"/>
  <c r="F18" i="93"/>
  <c r="F19" i="93"/>
  <c r="F20" i="93"/>
  <c r="F21" i="93"/>
  <c r="F22" i="93"/>
  <c r="F23" i="93"/>
  <c r="F24" i="93"/>
  <c r="F25" i="93"/>
  <c r="F26" i="93"/>
  <c r="F11" i="93"/>
  <c r="E12" i="93"/>
  <c r="E13" i="93"/>
  <c r="E14" i="93"/>
  <c r="E15" i="93"/>
  <c r="E16" i="93"/>
  <c r="E17" i="93"/>
  <c r="E18" i="93"/>
  <c r="E40" i="93" s="1"/>
  <c r="E19" i="93"/>
  <c r="E20" i="93"/>
  <c r="E21" i="93"/>
  <c r="E22" i="93"/>
  <c r="E23" i="93"/>
  <c r="E24" i="93"/>
  <c r="E25" i="93"/>
  <c r="E26" i="93"/>
  <c r="E11" i="93"/>
  <c r="D12" i="93"/>
  <c r="D13" i="93"/>
  <c r="D14" i="93"/>
  <c r="D15" i="93"/>
  <c r="D16" i="93"/>
  <c r="D17" i="93"/>
  <c r="D18" i="93"/>
  <c r="D19" i="93"/>
  <c r="D20" i="93"/>
  <c r="D21" i="93"/>
  <c r="D22" i="93"/>
  <c r="D23" i="93"/>
  <c r="D24" i="93"/>
  <c r="D25" i="93"/>
  <c r="D26" i="93"/>
  <c r="L44" i="93" l="1"/>
  <c r="O48" i="93"/>
  <c r="O43" i="93"/>
  <c r="E35" i="96"/>
  <c r="J16" i="96"/>
  <c r="C34" i="96"/>
  <c r="J15" i="96"/>
  <c r="G33" i="96"/>
  <c r="J14" i="96"/>
  <c r="C37" i="96"/>
  <c r="C25" i="96"/>
  <c r="C41" i="96" s="1"/>
  <c r="J6" i="96"/>
  <c r="C38" i="96"/>
  <c r="C55" i="96" s="1"/>
  <c r="J19" i="96"/>
  <c r="J20" i="96"/>
  <c r="C26" i="96"/>
  <c r="C42" i="96" s="1"/>
  <c r="P31" i="96"/>
  <c r="B20" i="96"/>
  <c r="O47" i="93"/>
  <c r="L41" i="93"/>
  <c r="D63" i="93"/>
  <c r="L42" i="93"/>
  <c r="L45" i="93"/>
  <c r="L55" i="93"/>
  <c r="T55" i="93" s="1"/>
  <c r="E43" i="93"/>
  <c r="T43" i="93" s="1"/>
  <c r="O44" i="93"/>
  <c r="N33" i="93"/>
  <c r="M44" i="93"/>
  <c r="N34" i="93"/>
  <c r="L53" i="93"/>
  <c r="T53" i="93" s="1"/>
  <c r="L46" i="93"/>
  <c r="F33" i="93"/>
  <c r="N45" i="93"/>
  <c r="M45" i="93"/>
  <c r="M35" i="93"/>
  <c r="O36" i="93"/>
  <c r="F39" i="93"/>
  <c r="U39" i="93" s="1"/>
  <c r="M38" i="93"/>
  <c r="L38" i="93"/>
  <c r="D44" i="93"/>
  <c r="L36" i="93"/>
  <c r="O38" i="93"/>
  <c r="N36" i="93"/>
  <c r="M36" i="93"/>
  <c r="E39" i="93"/>
  <c r="N38" i="93"/>
  <c r="E47" i="93"/>
  <c r="N47" i="93"/>
  <c r="N46" i="93"/>
  <c r="L48" i="93"/>
  <c r="M33" i="93"/>
  <c r="N37" i="93"/>
  <c r="L34" i="93"/>
  <c r="M34" i="93"/>
  <c r="M37" i="93"/>
  <c r="F45" i="93"/>
  <c r="N35" i="93"/>
  <c r="O34" i="93"/>
  <c r="E38" i="93"/>
  <c r="E34" i="93"/>
  <c r="L54" i="93"/>
  <c r="T54" i="93" s="1"/>
  <c r="L52" i="93"/>
  <c r="T52" i="93" s="1"/>
  <c r="L51" i="93"/>
  <c r="T51" i="93" s="1"/>
  <c r="L66" i="93"/>
  <c r="T66" i="93" s="1"/>
  <c r="L65" i="93"/>
  <c r="T65" i="93" s="1"/>
  <c r="L64" i="93"/>
  <c r="T64" i="93" s="1"/>
  <c r="L63" i="93"/>
  <c r="T63" i="93" s="1"/>
  <c r="L62" i="93"/>
  <c r="T62" i="93" s="1"/>
  <c r="L61" i="93"/>
  <c r="T61" i="93" s="1"/>
  <c r="L60" i="93"/>
  <c r="T60" i="93" s="1"/>
  <c r="D51" i="93"/>
  <c r="L59" i="93"/>
  <c r="T59" i="93" s="1"/>
  <c r="L58" i="93"/>
  <c r="T58" i="93" s="1"/>
  <c r="L57" i="93"/>
  <c r="T57" i="93" s="1"/>
  <c r="L56" i="93"/>
  <c r="T56" i="93" s="1"/>
  <c r="L37" i="93"/>
  <c r="E42" i="93"/>
  <c r="O37" i="93"/>
  <c r="O35" i="93"/>
  <c r="E36" i="93"/>
  <c r="O40" i="93"/>
  <c r="M42" i="93"/>
  <c r="M41" i="93"/>
  <c r="M40" i="93"/>
  <c r="T40" i="93" s="1"/>
  <c r="O33" i="93"/>
  <c r="L39" i="93"/>
  <c r="M47" i="93"/>
  <c r="O46" i="93"/>
  <c r="O42" i="93"/>
  <c r="E44" i="93"/>
  <c r="N44" i="93"/>
  <c r="O39" i="93"/>
  <c r="P37" i="96"/>
  <c r="P34" i="96"/>
  <c r="P33" i="96"/>
  <c r="P25" i="96"/>
  <c r="P41" i="96" s="1"/>
  <c r="P38" i="96"/>
  <c r="P55" i="96" s="1"/>
  <c r="P36" i="96"/>
  <c r="P28" i="96"/>
  <c r="P35" i="96"/>
  <c r="P27" i="96"/>
  <c r="O41" i="93"/>
  <c r="E37" i="93"/>
  <c r="L33" i="93"/>
  <c r="E45" i="93"/>
  <c r="F44" i="93"/>
  <c r="M39" i="93"/>
  <c r="D40" i="93"/>
  <c r="S40" i="93" s="1"/>
  <c r="E35" i="93"/>
  <c r="G34" i="96"/>
  <c r="G50" i="96" s="1"/>
  <c r="G38" i="96"/>
  <c r="G55" i="96" s="1"/>
  <c r="C35" i="96"/>
  <c r="C51" i="96" s="1"/>
  <c r="E34" i="96"/>
  <c r="E51" i="96" s="1"/>
  <c r="C33" i="96"/>
  <c r="C50" i="96" s="1"/>
  <c r="E28" i="96"/>
  <c r="E33" i="96"/>
  <c r="C28" i="96"/>
  <c r="G27" i="96"/>
  <c r="C27" i="96"/>
  <c r="E38" i="96"/>
  <c r="E25" i="96"/>
  <c r="G25" i="96"/>
  <c r="G41" i="96" s="1"/>
  <c r="G35" i="96"/>
  <c r="L35" i="93"/>
  <c r="D47" i="93"/>
  <c r="S47" i="93" s="1"/>
  <c r="D36" i="93"/>
  <c r="D45" i="93"/>
  <c r="D35" i="93"/>
  <c r="D46" i="93"/>
  <c r="D43" i="93"/>
  <c r="S43" i="93" s="1"/>
  <c r="F35" i="93"/>
  <c r="F34" i="93"/>
  <c r="D55" i="93"/>
  <c r="F43" i="93"/>
  <c r="U43" i="93" s="1"/>
  <c r="E48" i="93"/>
  <c r="T48" i="93" s="1"/>
  <c r="D39" i="93"/>
  <c r="D57" i="93"/>
  <c r="D37" i="93"/>
  <c r="D56" i="93"/>
  <c r="G38" i="93"/>
  <c r="D54" i="93"/>
  <c r="G36" i="93"/>
  <c r="D53" i="93"/>
  <c r="D52" i="93"/>
  <c r="D33" i="93"/>
  <c r="D66" i="93"/>
  <c r="G48" i="93"/>
  <c r="D65" i="93"/>
  <c r="G47" i="93"/>
  <c r="D64" i="93"/>
  <c r="G46" i="93"/>
  <c r="G37" i="93"/>
  <c r="G45" i="93"/>
  <c r="V45" i="93" s="1"/>
  <c r="D62" i="93"/>
  <c r="D61" i="93"/>
  <c r="D60" i="93"/>
  <c r="G42" i="93"/>
  <c r="D59" i="93"/>
  <c r="G41" i="93"/>
  <c r="D58" i="93"/>
  <c r="G40" i="93"/>
  <c r="D48" i="93"/>
  <c r="F48" i="93"/>
  <c r="U48" i="93" s="1"/>
  <c r="E46" i="93"/>
  <c r="T46" i="93" s="1"/>
  <c r="D42" i="93"/>
  <c r="G43" i="93"/>
  <c r="V43" i="93" s="1"/>
  <c r="D41" i="93"/>
  <c r="F41" i="93"/>
  <c r="U41" i="93" s="1"/>
  <c r="F40" i="93"/>
  <c r="U40" i="93" s="1"/>
  <c r="D38" i="93"/>
  <c r="G39" i="93"/>
  <c r="F37" i="93"/>
  <c r="F36" i="93"/>
  <c r="D34" i="93"/>
  <c r="G35" i="93"/>
  <c r="G34" i="93"/>
  <c r="G33" i="93"/>
  <c r="F42" i="93"/>
  <c r="U42" i="93" s="1"/>
  <c r="E41" i="93"/>
  <c r="F38" i="93"/>
  <c r="F47" i="93"/>
  <c r="F46" i="93"/>
  <c r="G44" i="93"/>
  <c r="E33" i="93"/>
  <c r="S44" i="93" l="1"/>
  <c r="V48" i="93"/>
  <c r="E26" i="96"/>
  <c r="E43" i="96" s="1"/>
  <c r="C30" i="96"/>
  <c r="J11" i="96"/>
  <c r="E29" i="96"/>
  <c r="J10" i="96"/>
  <c r="G26" i="96"/>
  <c r="G43" i="96" s="1"/>
  <c r="J7" i="96"/>
  <c r="P30" i="96"/>
  <c r="P47" i="96" s="1"/>
  <c r="P26" i="96"/>
  <c r="P43" i="96" s="1"/>
  <c r="P29" i="96"/>
  <c r="P46" i="96" s="1"/>
  <c r="C32" i="96"/>
  <c r="C48" i="96" s="1"/>
  <c r="J13" i="96"/>
  <c r="J8" i="96"/>
  <c r="E37" i="96"/>
  <c r="E53" i="96" s="1"/>
  <c r="J18" i="96"/>
  <c r="G37" i="96"/>
  <c r="G29" i="96"/>
  <c r="G45" i="96" s="1"/>
  <c r="E32" i="96"/>
  <c r="E49" i="96" s="1"/>
  <c r="C31" i="96"/>
  <c r="J12" i="96"/>
  <c r="G30" i="96"/>
  <c r="E45" i="96"/>
  <c r="C29" i="96"/>
  <c r="G32" i="96"/>
  <c r="G49" i="96" s="1"/>
  <c r="P32" i="96"/>
  <c r="P48" i="96" s="1"/>
  <c r="E30" i="96"/>
  <c r="E46" i="96" s="1"/>
  <c r="C36" i="96"/>
  <c r="C52" i="96" s="1"/>
  <c r="J17" i="96"/>
  <c r="E36" i="96"/>
  <c r="E52" i="96" s="1"/>
  <c r="G31" i="96"/>
  <c r="G48" i="96" s="1"/>
  <c r="E31" i="96"/>
  <c r="G36" i="96"/>
  <c r="G52" i="96" s="1"/>
  <c r="W5" i="96"/>
  <c r="V5" i="96"/>
  <c r="U5" i="96"/>
  <c r="T5" i="96"/>
  <c r="E55" i="96"/>
  <c r="S33" i="93"/>
  <c r="S41" i="93"/>
  <c r="V47" i="93"/>
  <c r="S42" i="93"/>
  <c r="S45" i="93"/>
  <c r="U33" i="93"/>
  <c r="V44" i="93"/>
  <c r="S46" i="93"/>
  <c r="T44" i="93"/>
  <c r="S64" i="93"/>
  <c r="V36" i="93"/>
  <c r="U34" i="93"/>
  <c r="T45" i="93"/>
  <c r="S52" i="93"/>
  <c r="T35" i="93"/>
  <c r="U37" i="93"/>
  <c r="T36" i="93"/>
  <c r="U38" i="93"/>
  <c r="F55" i="93"/>
  <c r="F59" i="93"/>
  <c r="F54" i="93"/>
  <c r="U45" i="93"/>
  <c r="V41" i="93"/>
  <c r="S38" i="93"/>
  <c r="S63" i="93"/>
  <c r="T39" i="93"/>
  <c r="S62" i="93"/>
  <c r="T47" i="93"/>
  <c r="V38" i="93"/>
  <c r="T38" i="93"/>
  <c r="U47" i="93"/>
  <c r="U46" i="93"/>
  <c r="S36" i="93"/>
  <c r="U36" i="93"/>
  <c r="S53" i="93"/>
  <c r="T33" i="93"/>
  <c r="S48" i="93"/>
  <c r="S51" i="93"/>
  <c r="S57" i="93"/>
  <c r="S56" i="93"/>
  <c r="V42" i="93"/>
  <c r="S55" i="93"/>
  <c r="S66" i="93"/>
  <c r="S54" i="93"/>
  <c r="S65" i="93"/>
  <c r="S61" i="93"/>
  <c r="S39" i="93"/>
  <c r="S58" i="93"/>
  <c r="S59" i="93"/>
  <c r="S34" i="93"/>
  <c r="S60" i="93"/>
  <c r="T34" i="93"/>
  <c r="T37" i="93"/>
  <c r="S35" i="93"/>
  <c r="V34" i="93"/>
  <c r="U35" i="93"/>
  <c r="V46" i="93"/>
  <c r="U44" i="93"/>
  <c r="V37" i="93"/>
  <c r="V35" i="93"/>
  <c r="T42" i="93"/>
  <c r="V39" i="93"/>
  <c r="T41" i="93"/>
  <c r="V33" i="93"/>
  <c r="V40" i="93"/>
  <c r="S37" i="93"/>
  <c r="P54" i="96"/>
  <c r="P51" i="96"/>
  <c r="P50" i="96"/>
  <c r="L37" i="96"/>
  <c r="O18" i="96"/>
  <c r="N37" i="96"/>
  <c r="M29" i="96"/>
  <c r="N29" i="96"/>
  <c r="O10" i="96"/>
  <c r="M30" i="96"/>
  <c r="N30" i="96"/>
  <c r="O11" i="96"/>
  <c r="P44" i="96"/>
  <c r="M26" i="96"/>
  <c r="O7" i="96"/>
  <c r="N26" i="96"/>
  <c r="M28" i="96"/>
  <c r="N28" i="96"/>
  <c r="O9" i="96"/>
  <c r="M25" i="96"/>
  <c r="N25" i="96"/>
  <c r="M35" i="96"/>
  <c r="N35" i="96"/>
  <c r="O16" i="96"/>
  <c r="P53" i="96"/>
  <c r="P52" i="96"/>
  <c r="L36" i="96"/>
  <c r="N36" i="96"/>
  <c r="O17" i="96"/>
  <c r="M33" i="96"/>
  <c r="N33" i="96"/>
  <c r="O14" i="96"/>
  <c r="L32" i="96"/>
  <c r="O13" i="96"/>
  <c r="N32" i="96"/>
  <c r="L31" i="96"/>
  <c r="O12" i="96"/>
  <c r="N31" i="96"/>
  <c r="L34" i="96"/>
  <c r="O15" i="96"/>
  <c r="N34" i="96"/>
  <c r="L38" i="96"/>
  <c r="L55" i="96" s="1"/>
  <c r="O19" i="96"/>
  <c r="N38" i="96"/>
  <c r="N55" i="96" s="1"/>
  <c r="N24" i="96"/>
  <c r="M27" i="96"/>
  <c r="N27" i="96"/>
  <c r="O8" i="96"/>
  <c r="M34" i="96"/>
  <c r="M31" i="96"/>
  <c r="G51" i="96"/>
  <c r="M32" i="96"/>
  <c r="G44" i="96"/>
  <c r="M37" i="96"/>
  <c r="L28" i="96"/>
  <c r="L33" i="96"/>
  <c r="L26" i="96"/>
  <c r="L35" i="96"/>
  <c r="E50" i="96"/>
  <c r="L25" i="96"/>
  <c r="L30" i="96"/>
  <c r="C43" i="96"/>
  <c r="E41" i="96"/>
  <c r="C44" i="96"/>
  <c r="M36" i="96"/>
  <c r="E44" i="96"/>
  <c r="C54" i="96"/>
  <c r="G42" i="96"/>
  <c r="M38" i="96"/>
  <c r="M55" i="96" s="1"/>
  <c r="M24" i="96"/>
  <c r="L27" i="96"/>
  <c r="L29" i="96"/>
  <c r="E48" i="96" l="1"/>
  <c r="G46" i="96"/>
  <c r="E42" i="96"/>
  <c r="C46" i="96"/>
  <c r="C45" i="96"/>
  <c r="G53" i="96"/>
  <c r="C47" i="96"/>
  <c r="G54" i="96"/>
  <c r="P42" i="96"/>
  <c r="G47" i="96"/>
  <c r="C49" i="96"/>
  <c r="P49" i="96"/>
  <c r="C53" i="96"/>
  <c r="E54" i="96"/>
  <c r="P45" i="96"/>
  <c r="E47" i="96"/>
  <c r="L48" i="96"/>
  <c r="N45" i="96"/>
  <c r="L54" i="96"/>
  <c r="L53" i="96"/>
  <c r="M42" i="96"/>
  <c r="L43" i="96"/>
  <c r="M46" i="96"/>
  <c r="N54" i="96"/>
  <c r="M41" i="96"/>
  <c r="L47" i="96"/>
  <c r="N42" i="96"/>
  <c r="N52" i="96"/>
  <c r="M51" i="96"/>
  <c r="M50" i="96"/>
  <c r="L49" i="96"/>
  <c r="N49" i="96"/>
  <c r="M45" i="96"/>
  <c r="M43" i="96"/>
  <c r="N43" i="96"/>
  <c r="M49" i="96"/>
  <c r="N48" i="96"/>
  <c r="N46" i="96"/>
  <c r="M44" i="96"/>
  <c r="N51" i="96"/>
  <c r="N47" i="96"/>
  <c r="N41" i="96"/>
  <c r="M47" i="96"/>
  <c r="N50" i="96"/>
  <c r="L51" i="96"/>
  <c r="N53" i="96"/>
  <c r="N44" i="96"/>
  <c r="L45" i="96"/>
  <c r="M54" i="96"/>
  <c r="M48" i="96"/>
  <c r="L42" i="96"/>
  <c r="L50" i="96"/>
  <c r="L52" i="96"/>
  <c r="L41" i="96"/>
  <c r="L44" i="96"/>
  <c r="M52" i="96"/>
  <c r="M53" i="96"/>
  <c r="L46" i="96"/>
  <c r="R33" i="92"/>
  <c r="R23" i="92"/>
  <c r="R495" i="92"/>
  <c r="R11" i="92"/>
  <c r="R54" i="92"/>
  <c r="R12" i="92"/>
  <c r="R13" i="92"/>
  <c r="R41" i="92"/>
  <c r="R8" i="92"/>
  <c r="R4" i="92"/>
  <c r="R6" i="92"/>
  <c r="R17" i="92"/>
  <c r="R5" i="92"/>
  <c r="R9" i="92"/>
  <c r="R15" i="92"/>
  <c r="R16" i="92"/>
  <c r="R14" i="92"/>
  <c r="R27" i="92"/>
  <c r="R2" i="92"/>
  <c r="R114" i="92"/>
  <c r="R325" i="92"/>
  <c r="R233" i="92"/>
  <c r="R94" i="92"/>
  <c r="R130" i="92"/>
  <c r="R85" i="92"/>
  <c r="R40" i="92"/>
  <c r="R187" i="92"/>
  <c r="R110" i="92"/>
  <c r="R326" i="92"/>
  <c r="R372" i="92"/>
  <c r="R86" i="92"/>
  <c r="R342" i="92"/>
  <c r="R71" i="92"/>
  <c r="R327" i="92"/>
  <c r="R56" i="92"/>
  <c r="R312" i="92"/>
  <c r="R265" i="92"/>
  <c r="R144" i="92"/>
  <c r="R90" i="92"/>
  <c r="R346" i="92"/>
  <c r="R353" i="92"/>
  <c r="R203" i="92"/>
  <c r="R459" i="92"/>
  <c r="R60" i="92"/>
  <c r="R316" i="92"/>
  <c r="R256" i="92"/>
  <c r="R141" i="92"/>
  <c r="R397" i="92"/>
  <c r="R126" i="92"/>
  <c r="R382" i="92"/>
  <c r="R111" i="92"/>
  <c r="R367" i="92"/>
  <c r="R7" i="92"/>
  <c r="R280" i="92"/>
  <c r="R58" i="92"/>
  <c r="R284" i="92"/>
  <c r="R335" i="92"/>
  <c r="R100" i="92"/>
  <c r="R55" i="92"/>
  <c r="R249" i="92"/>
  <c r="R330" i="92"/>
  <c r="R224" i="92"/>
  <c r="R381" i="92"/>
  <c r="R402" i="92"/>
  <c r="R116" i="92"/>
  <c r="R101" i="92"/>
  <c r="R162" i="92"/>
  <c r="R418" i="92"/>
  <c r="R147" i="92"/>
  <c r="R403" i="92"/>
  <c r="R132" i="92"/>
  <c r="R388" i="92"/>
  <c r="R117" i="92"/>
  <c r="R373" i="92"/>
  <c r="R102" i="92"/>
  <c r="R358" i="92"/>
  <c r="R87" i="92"/>
  <c r="R180" i="92"/>
  <c r="R72" i="92"/>
  <c r="R328" i="92"/>
  <c r="R25" i="92"/>
  <c r="R281" i="92"/>
  <c r="R176" i="92"/>
  <c r="R106" i="92"/>
  <c r="R362" i="92"/>
  <c r="R401" i="92"/>
  <c r="R219" i="92"/>
  <c r="R475" i="92"/>
  <c r="R76" i="92"/>
  <c r="R332" i="92"/>
  <c r="R288" i="92"/>
  <c r="R157" i="92"/>
  <c r="R413" i="92"/>
  <c r="R142" i="92"/>
  <c r="R258" i="92"/>
  <c r="R127" i="92"/>
  <c r="R383" i="92"/>
  <c r="R370" i="92"/>
  <c r="R84" i="92"/>
  <c r="R39" i="92"/>
  <c r="R489" i="92"/>
  <c r="R427" i="92"/>
  <c r="R192" i="92"/>
  <c r="R79" i="92"/>
  <c r="R115" i="92"/>
  <c r="R341" i="92"/>
  <c r="R296" i="92"/>
  <c r="R305" i="92"/>
  <c r="R125" i="92"/>
  <c r="R95" i="92"/>
  <c r="R146" i="92"/>
  <c r="R387" i="92"/>
  <c r="R357" i="92"/>
  <c r="R178" i="92"/>
  <c r="R434" i="92"/>
  <c r="R163" i="92"/>
  <c r="R419" i="92"/>
  <c r="R148" i="92"/>
  <c r="R404" i="92"/>
  <c r="R133" i="92"/>
  <c r="R389" i="92"/>
  <c r="R118" i="92"/>
  <c r="R374" i="92"/>
  <c r="R103" i="92"/>
  <c r="R359" i="92"/>
  <c r="R88" i="92"/>
  <c r="R344" i="92"/>
  <c r="R297" i="92"/>
  <c r="R208" i="92"/>
  <c r="R122" i="92"/>
  <c r="R378" i="92"/>
  <c r="R449" i="92"/>
  <c r="R235" i="92"/>
  <c r="R491" i="92"/>
  <c r="R92" i="92"/>
  <c r="R348" i="92"/>
  <c r="R352" i="92"/>
  <c r="R173" i="92"/>
  <c r="R429" i="92"/>
  <c r="R158" i="92"/>
  <c r="R261" i="92"/>
  <c r="R399" i="92"/>
  <c r="R228" i="92"/>
  <c r="R69" i="92"/>
  <c r="R131" i="92"/>
  <c r="R350" i="92"/>
  <c r="R356" i="92"/>
  <c r="R465" i="92"/>
  <c r="R44" i="92"/>
  <c r="R366" i="92"/>
  <c r="R450" i="92"/>
  <c r="R420" i="92"/>
  <c r="R74" i="92"/>
  <c r="R375" i="92"/>
  <c r="R104" i="92"/>
  <c r="R57" i="92"/>
  <c r="R313" i="92"/>
  <c r="R240" i="92"/>
  <c r="R138" i="92"/>
  <c r="R394" i="92"/>
  <c r="R497" i="92"/>
  <c r="R251" i="92"/>
  <c r="R108" i="92"/>
  <c r="R364" i="92"/>
  <c r="R400" i="92"/>
  <c r="R189" i="92"/>
  <c r="R445" i="92"/>
  <c r="R174" i="92"/>
  <c r="R430" i="92"/>
  <c r="R159" i="92"/>
  <c r="R415" i="92"/>
  <c r="R355" i="92"/>
  <c r="R310" i="92"/>
  <c r="R337" i="92"/>
  <c r="R314" i="92"/>
  <c r="R28" i="92"/>
  <c r="R109" i="92"/>
  <c r="R371" i="92"/>
  <c r="R70" i="92"/>
  <c r="R311" i="92"/>
  <c r="R398" i="92"/>
  <c r="R300" i="92"/>
  <c r="R194" i="92"/>
  <c r="R179" i="92"/>
  <c r="R164" i="92"/>
  <c r="R405" i="92"/>
  <c r="R390" i="92"/>
  <c r="R360" i="92"/>
  <c r="R210" i="92"/>
  <c r="R466" i="92"/>
  <c r="R195" i="92"/>
  <c r="R451" i="92"/>
  <c r="R343" i="92"/>
  <c r="R436" i="92"/>
  <c r="R165" i="92"/>
  <c r="R421" i="92"/>
  <c r="R150" i="92"/>
  <c r="R406" i="92"/>
  <c r="R135" i="92"/>
  <c r="R391" i="92"/>
  <c r="R120" i="92"/>
  <c r="R376" i="92"/>
  <c r="R73" i="92"/>
  <c r="R329" i="92"/>
  <c r="R272" i="92"/>
  <c r="R154" i="92"/>
  <c r="R410" i="92"/>
  <c r="R267" i="92"/>
  <c r="R384" i="92"/>
  <c r="R124" i="92"/>
  <c r="R380" i="92"/>
  <c r="R448" i="92"/>
  <c r="R205" i="92"/>
  <c r="R461" i="92"/>
  <c r="R190" i="92"/>
  <c r="R446" i="92"/>
  <c r="R175" i="92"/>
  <c r="R431" i="92"/>
  <c r="R340" i="92"/>
  <c r="R295" i="92"/>
  <c r="R273" i="92"/>
  <c r="R365" i="92"/>
  <c r="R386" i="92"/>
  <c r="R414" i="92"/>
  <c r="R32" i="92"/>
  <c r="R443" i="92"/>
  <c r="R351" i="92"/>
  <c r="R209" i="92"/>
  <c r="R149" i="92"/>
  <c r="R119" i="92"/>
  <c r="R226" i="92"/>
  <c r="R482" i="92"/>
  <c r="R211" i="92"/>
  <c r="R467" i="92"/>
  <c r="R196" i="92"/>
  <c r="R452" i="92"/>
  <c r="R181" i="92"/>
  <c r="R437" i="92"/>
  <c r="R166" i="92"/>
  <c r="R422" i="92"/>
  <c r="R151" i="92"/>
  <c r="R407" i="92"/>
  <c r="R136" i="92"/>
  <c r="R392" i="92"/>
  <c r="R89" i="92"/>
  <c r="R345" i="92"/>
  <c r="R304" i="92"/>
  <c r="R170" i="92"/>
  <c r="R426" i="92"/>
  <c r="R283" i="92"/>
  <c r="R480" i="92"/>
  <c r="R140" i="92"/>
  <c r="R396" i="92"/>
  <c r="R496" i="92"/>
  <c r="R221" i="92"/>
  <c r="R477" i="92"/>
  <c r="R206" i="92"/>
  <c r="R462" i="92"/>
  <c r="R191" i="92"/>
  <c r="R447" i="92"/>
  <c r="R242" i="92"/>
  <c r="R197" i="92"/>
  <c r="R152" i="92"/>
  <c r="R186" i="92"/>
  <c r="R412" i="92"/>
  <c r="R207" i="92"/>
  <c r="R243" i="92"/>
  <c r="R484" i="92"/>
  <c r="R469" i="92"/>
  <c r="R183" i="92"/>
  <c r="R424" i="92"/>
  <c r="R368" i="92"/>
  <c r="R428" i="92"/>
  <c r="R128" i="92"/>
  <c r="R494" i="92"/>
  <c r="R274" i="92"/>
  <c r="R259" i="92"/>
  <c r="R177" i="92"/>
  <c r="R244" i="92"/>
  <c r="R500" i="92"/>
  <c r="R229" i="92"/>
  <c r="R485" i="92"/>
  <c r="R214" i="92"/>
  <c r="R470" i="92"/>
  <c r="R199" i="92"/>
  <c r="R455" i="92"/>
  <c r="R184" i="92"/>
  <c r="R440" i="92"/>
  <c r="R137" i="92"/>
  <c r="R393" i="92"/>
  <c r="R416" i="92"/>
  <c r="R218" i="92"/>
  <c r="R474" i="92"/>
  <c r="R75" i="92"/>
  <c r="R331" i="92"/>
  <c r="R257" i="92"/>
  <c r="R188" i="92"/>
  <c r="R444" i="92"/>
  <c r="R269" i="92"/>
  <c r="R113" i="92"/>
  <c r="R254" i="92"/>
  <c r="R239" i="92"/>
  <c r="R143" i="92"/>
  <c r="R483" i="92"/>
  <c r="R182" i="92"/>
  <c r="R408" i="92"/>
  <c r="R43" i="92"/>
  <c r="R222" i="92"/>
  <c r="R171" i="92"/>
  <c r="R99" i="92"/>
  <c r="R198" i="92"/>
  <c r="R439" i="92"/>
  <c r="R377" i="92"/>
  <c r="R458" i="92"/>
  <c r="R225" i="92"/>
  <c r="R481" i="92"/>
  <c r="R238" i="92"/>
  <c r="R223" i="92"/>
  <c r="R34" i="92"/>
  <c r="R260" i="92"/>
  <c r="R385" i="92"/>
  <c r="R245" i="92"/>
  <c r="R501" i="92"/>
  <c r="R230" i="92"/>
  <c r="R486" i="92"/>
  <c r="R215" i="92"/>
  <c r="R471" i="92"/>
  <c r="R200" i="92"/>
  <c r="R456" i="92"/>
  <c r="R153" i="92"/>
  <c r="R409" i="92"/>
  <c r="R464" i="92"/>
  <c r="R234" i="92"/>
  <c r="R490" i="92"/>
  <c r="R91" i="92"/>
  <c r="R347" i="92"/>
  <c r="R289" i="92"/>
  <c r="R204" i="92"/>
  <c r="R460" i="92"/>
  <c r="R29" i="92"/>
  <c r="R285" i="92"/>
  <c r="R270" i="92"/>
  <c r="R255" i="92"/>
  <c r="R96" i="92"/>
  <c r="R498" i="92"/>
  <c r="R468" i="92"/>
  <c r="R423" i="92"/>
  <c r="R336" i="92"/>
  <c r="R156" i="92"/>
  <c r="R478" i="92"/>
  <c r="R499" i="92"/>
  <c r="R213" i="92"/>
  <c r="R454" i="92"/>
  <c r="R168" i="92"/>
  <c r="R121" i="92"/>
  <c r="R202" i="92"/>
  <c r="R315" i="92"/>
  <c r="R172" i="92"/>
  <c r="R253" i="92"/>
  <c r="R479" i="92"/>
  <c r="R290" i="92"/>
  <c r="R275" i="92"/>
  <c r="R50" i="92"/>
  <c r="R306" i="92"/>
  <c r="R35" i="92"/>
  <c r="R291" i="92"/>
  <c r="R276" i="92"/>
  <c r="R134" i="92"/>
  <c r="R193" i="92"/>
  <c r="R246" i="92"/>
  <c r="R432" i="92"/>
  <c r="R231" i="92"/>
  <c r="R487" i="92"/>
  <c r="R216" i="92"/>
  <c r="R472" i="92"/>
  <c r="R169" i="92"/>
  <c r="R425" i="92"/>
  <c r="R145" i="92"/>
  <c r="R250" i="92"/>
  <c r="R112" i="92"/>
  <c r="R107" i="92"/>
  <c r="R363" i="92"/>
  <c r="R321" i="92"/>
  <c r="R220" i="92"/>
  <c r="R476" i="92"/>
  <c r="R45" i="92"/>
  <c r="R301" i="92"/>
  <c r="R286" i="92"/>
  <c r="R271" i="92"/>
  <c r="R97" i="92"/>
  <c r="R212" i="92"/>
  <c r="R438" i="92"/>
  <c r="R361" i="92"/>
  <c r="R299" i="92"/>
  <c r="R161" i="92"/>
  <c r="R493" i="92"/>
  <c r="R66" i="92"/>
  <c r="R51" i="92"/>
  <c r="R292" i="92"/>
  <c r="R277" i="92"/>
  <c r="R262" i="92"/>
  <c r="R247" i="92"/>
  <c r="R232" i="92"/>
  <c r="R185" i="92"/>
  <c r="R10" i="92"/>
  <c r="R369" i="92"/>
  <c r="R492" i="92"/>
  <c r="R61" i="92"/>
  <c r="R46" i="92"/>
  <c r="R31" i="92"/>
  <c r="R82" i="92"/>
  <c r="R338" i="92"/>
  <c r="R67" i="92"/>
  <c r="R323" i="92"/>
  <c r="R308" i="92"/>
  <c r="R37" i="92"/>
  <c r="R293" i="92"/>
  <c r="R22" i="92"/>
  <c r="R278" i="92"/>
  <c r="R263" i="92"/>
  <c r="R3" i="92"/>
  <c r="R248" i="92"/>
  <c r="R320" i="92"/>
  <c r="R201" i="92"/>
  <c r="R457" i="92"/>
  <c r="R282" i="92"/>
  <c r="R49" i="92"/>
  <c r="R139" i="92"/>
  <c r="R395" i="92"/>
  <c r="R417" i="92"/>
  <c r="R252" i="92"/>
  <c r="R64" i="92"/>
  <c r="R77" i="92"/>
  <c r="R333" i="92"/>
  <c r="R62" i="92"/>
  <c r="R318" i="92"/>
  <c r="R47" i="92"/>
  <c r="R303" i="92"/>
  <c r="R227" i="92"/>
  <c r="R453" i="92"/>
  <c r="R167" i="92"/>
  <c r="R105" i="92"/>
  <c r="R442" i="92"/>
  <c r="R65" i="92"/>
  <c r="R237" i="92"/>
  <c r="R463" i="92"/>
  <c r="R433" i="92"/>
  <c r="R322" i="92"/>
  <c r="R307" i="92"/>
  <c r="R36" i="92"/>
  <c r="R21" i="92"/>
  <c r="R129" i="92"/>
  <c r="R48" i="92"/>
  <c r="R488" i="92"/>
  <c r="R441" i="92"/>
  <c r="R266" i="92"/>
  <c r="R123" i="92"/>
  <c r="R379" i="92"/>
  <c r="R236" i="92"/>
  <c r="R317" i="92"/>
  <c r="R302" i="92"/>
  <c r="R287" i="92"/>
  <c r="R98" i="92"/>
  <c r="R354" i="92"/>
  <c r="R83" i="92"/>
  <c r="R339" i="92"/>
  <c r="R68" i="92"/>
  <c r="R324" i="92"/>
  <c r="R53" i="92"/>
  <c r="R309" i="92"/>
  <c r="R38" i="92"/>
  <c r="R294" i="92"/>
  <c r="R279" i="92"/>
  <c r="R264" i="92"/>
  <c r="R81" i="92"/>
  <c r="R217" i="92"/>
  <c r="R473" i="92"/>
  <c r="R298" i="92"/>
  <c r="R241" i="92"/>
  <c r="R155" i="92"/>
  <c r="R411" i="92"/>
  <c r="R268" i="92"/>
  <c r="R160" i="92"/>
  <c r="R93" i="92"/>
  <c r="R349" i="92"/>
  <c r="R78" i="92"/>
  <c r="R334" i="92"/>
  <c r="R63" i="92"/>
  <c r="R319" i="92"/>
  <c r="R26" i="92"/>
  <c r="R52" i="92"/>
  <c r="R19" i="92"/>
  <c r="R59" i="92"/>
  <c r="R42" i="92"/>
  <c r="R80" i="92"/>
  <c r="R24" i="92"/>
  <c r="R30" i="92"/>
  <c r="R20" i="92"/>
  <c r="R18" i="92"/>
  <c r="I63" i="104" l="1"/>
  <c r="S11" i="104" s="1"/>
  <c r="J60" i="97"/>
  <c r="Q60" i="97" s="1"/>
  <c r="I60" i="104"/>
  <c r="Q11" i="104" s="1"/>
  <c r="I62" i="104"/>
  <c r="J62" i="97"/>
  <c r="Q62" i="97" s="1"/>
  <c r="J53" i="97"/>
  <c r="Q53" i="97" s="1"/>
  <c r="I53" i="104"/>
  <c r="I46" i="104"/>
  <c r="J46" i="97"/>
  <c r="Q46" i="97" s="1"/>
  <c r="I48" i="104"/>
  <c r="J48" i="97"/>
  <c r="Q48" i="97" s="1"/>
  <c r="I50" i="104"/>
  <c r="J50" i="97"/>
  <c r="Q50" i="97" s="1"/>
  <c r="I57" i="104"/>
  <c r="J57" i="97"/>
  <c r="Q57" i="97" s="1"/>
  <c r="J43" i="97"/>
  <c r="Q43" i="97" s="1"/>
  <c r="I43" i="104"/>
  <c r="I47" i="104"/>
  <c r="J47" i="97"/>
  <c r="Q47" i="97" s="1"/>
  <c r="J59" i="97"/>
  <c r="I59" i="104"/>
  <c r="J54" i="97"/>
  <c r="Q54" i="97" s="1"/>
  <c r="I54" i="104"/>
  <c r="I61" i="104"/>
  <c r="O11" i="104" s="1"/>
  <c r="J61" i="97"/>
  <c r="Q61" i="97" s="1"/>
  <c r="I49" i="104"/>
  <c r="J49" i="97"/>
  <c r="Q49" i="97" s="1"/>
  <c r="I52" i="104"/>
  <c r="J52" i="97"/>
  <c r="Q52" i="97" s="1"/>
  <c r="J42" i="97"/>
  <c r="Q42" i="97" s="1"/>
  <c r="I42" i="104"/>
  <c r="I45" i="104"/>
  <c r="P11" i="104" s="1"/>
  <c r="J45" i="97"/>
  <c r="Q45" i="97" s="1"/>
  <c r="J56" i="97"/>
  <c r="Q56" i="97" s="1"/>
  <c r="I56" i="104"/>
  <c r="J44" i="97"/>
  <c r="Q44" i="97" s="1"/>
  <c r="I44" i="104"/>
  <c r="I58" i="104"/>
  <c r="J58" i="97"/>
  <c r="Q58" i="97" s="1"/>
  <c r="J51" i="97"/>
  <c r="Q51" i="97" s="1"/>
  <c r="I51" i="104"/>
  <c r="I55" i="104"/>
  <c r="J55" i="97"/>
  <c r="Q55" i="97" s="1"/>
  <c r="D61" i="97"/>
  <c r="D51" i="97"/>
  <c r="D50" i="97"/>
  <c r="D53" i="97"/>
  <c r="D57" i="97"/>
  <c r="D43" i="97"/>
  <c r="D48" i="97"/>
  <c r="D54" i="97"/>
  <c r="D62" i="97"/>
  <c r="D49" i="97"/>
  <c r="D46" i="97"/>
  <c r="D42" i="97"/>
  <c r="D52" i="97"/>
  <c r="D45" i="97"/>
  <c r="D47" i="97"/>
  <c r="D60" i="97"/>
  <c r="D44" i="97"/>
  <c r="D56" i="97"/>
  <c r="D58" i="97"/>
  <c r="D55" i="97"/>
  <c r="P55" i="97" l="1"/>
  <c r="R55" i="97" s="1"/>
  <c r="P47" i="97"/>
  <c r="R47" i="97" s="1"/>
  <c r="P48" i="97"/>
  <c r="R48" i="97" s="1"/>
  <c r="P60" i="97"/>
  <c r="R60" i="97" s="1"/>
  <c r="P45" i="97"/>
  <c r="R45" i="97" s="1"/>
  <c r="P43" i="97"/>
  <c r="R43" i="97" s="1"/>
  <c r="P57" i="97"/>
  <c r="R57" i="97" s="1"/>
  <c r="P61" i="97"/>
  <c r="R61" i="97" s="1"/>
  <c r="P54" i="97"/>
  <c r="R54" i="97" s="1"/>
  <c r="P44" i="97"/>
  <c r="R44" i="97" s="1"/>
  <c r="P62" i="97"/>
  <c r="R62" i="97" s="1"/>
  <c r="P53" i="97"/>
  <c r="R53" i="97" s="1"/>
  <c r="P42" i="97"/>
  <c r="R42" i="97" s="1"/>
  <c r="P52" i="97"/>
  <c r="R52" i="97" s="1"/>
  <c r="Q59" i="97"/>
  <c r="P59" i="97"/>
  <c r="R59" i="97" s="1"/>
  <c r="P50" i="97"/>
  <c r="R50" i="97" s="1"/>
  <c r="P58" i="97"/>
  <c r="R58" i="97" s="1"/>
  <c r="P46" i="97"/>
  <c r="R46" i="97" s="1"/>
  <c r="P56" i="97"/>
  <c r="R56" i="97" s="1"/>
  <c r="P49" i="97"/>
  <c r="R49" i="97" s="1"/>
  <c r="P51" i="97"/>
  <c r="R51" i="9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F74D98-C3B3-4E93-9083-96698BDAB9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D125234-120C-48CB-9119-8D76221B1ED2}" name="WorksheetConnection_Top 500 chains 2024 - Technomic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op500chains2024Technomic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<sst xmlns="http://schemas.openxmlformats.org/spreadsheetml/2006/main" count="13190" uniqueCount="737">
  <si>
    <t>Chain Name</t>
  </si>
  <si>
    <t>FSR</t>
  </si>
  <si>
    <t>CDR</t>
  </si>
  <si>
    <t>LSR</t>
  </si>
  <si>
    <t>FC</t>
  </si>
  <si>
    <t>QSR</t>
  </si>
  <si>
    <t>MSR</t>
  </si>
  <si>
    <t>FD</t>
  </si>
  <si>
    <t>Zaxby's</t>
  </si>
  <si>
    <t>Yoshinoya</t>
  </si>
  <si>
    <t>Yogurtland</t>
  </si>
  <si>
    <t>Yard House</t>
  </si>
  <si>
    <t>Wood Ranch BBQ &amp; Grill</t>
  </si>
  <si>
    <t>Wingstop</t>
  </si>
  <si>
    <t>Wings Etc. Grill &amp; Pub</t>
  </si>
  <si>
    <t>Wienerschnitzel</t>
  </si>
  <si>
    <t>White Castle</t>
  </si>
  <si>
    <t>Whataburger</t>
  </si>
  <si>
    <t>Wetzel's Pretzels</t>
  </si>
  <si>
    <t>Wendy's</t>
  </si>
  <si>
    <t>Wayback Burgers</t>
  </si>
  <si>
    <t>Wahlburgers</t>
  </si>
  <si>
    <t>Waffle House</t>
  </si>
  <si>
    <t>WaBa Grill</t>
  </si>
  <si>
    <t>Village Inn</t>
  </si>
  <si>
    <t>Uncle Julio's</t>
  </si>
  <si>
    <t>54th Street Restaurant &amp; Drafthouse</t>
  </si>
  <si>
    <t>85C Bakery Cafe</t>
  </si>
  <si>
    <t>American Deli</t>
  </si>
  <si>
    <t>Andy's Frozen Custard</t>
  </si>
  <si>
    <t>Another Broken Egg Cafe</t>
  </si>
  <si>
    <t>Anthony's Coal Fired Pizza</t>
  </si>
  <si>
    <t>Anthony's Restaurants</t>
  </si>
  <si>
    <t>Applebee's</t>
  </si>
  <si>
    <t>Arby's</t>
  </si>
  <si>
    <t>Au Bon Pain</t>
  </si>
  <si>
    <t>Auntie Anne's</t>
  </si>
  <si>
    <t>Bad Daddy's Burger Bar</t>
  </si>
  <si>
    <t>Bahama Breeze Island Grille</t>
  </si>
  <si>
    <t>Bahama Buck's</t>
  </si>
  <si>
    <t>Baja Fresh Mexican Grill</t>
  </si>
  <si>
    <t>Bar Louie</t>
  </si>
  <si>
    <t>Bareburger</t>
  </si>
  <si>
    <t>Baskin-Robbins</t>
  </si>
  <si>
    <t>Beef 'O' Brady's</t>
  </si>
  <si>
    <t>Benihana</t>
  </si>
  <si>
    <t>Biggby Coffee</t>
  </si>
  <si>
    <t>Bill Miller Bar-B-Q</t>
  </si>
  <si>
    <t>Biscuitville Fresh Southern</t>
  </si>
  <si>
    <t>BJ's Restaurant &amp; Brewhouse</t>
  </si>
  <si>
    <t>Black Angus Steakhouse</t>
  </si>
  <si>
    <t>Black Bear Diner</t>
  </si>
  <si>
    <t>Blaze Pizza</t>
  </si>
  <si>
    <t>Bob Evans</t>
  </si>
  <si>
    <t>Bob's Steak &amp; Chop House</t>
  </si>
  <si>
    <t>Bonefish Grill</t>
  </si>
  <si>
    <t>Boston Market</t>
  </si>
  <si>
    <t>Braum's Ice Cream &amp; Dairy Stores</t>
  </si>
  <si>
    <t>Bruegger's Bagels</t>
  </si>
  <si>
    <t>Bruster's Real Ice Cream</t>
  </si>
  <si>
    <t>Buca di Beppo</t>
  </si>
  <si>
    <t>Buffalo Wild Wings</t>
  </si>
  <si>
    <t>Burger King</t>
  </si>
  <si>
    <t>BurgerFi</t>
  </si>
  <si>
    <t>Burgerville</t>
  </si>
  <si>
    <t>Cafe Rio Mexican Grill</t>
  </si>
  <si>
    <t>California Fish Grill</t>
  </si>
  <si>
    <t>California Pizza Kitchen</t>
  </si>
  <si>
    <t>Capital Grille, The</t>
  </si>
  <si>
    <t>Capriotti's Sandwich Shop</t>
  </si>
  <si>
    <t>Captain D's Seafood Kitchen</t>
  </si>
  <si>
    <t>Caribou Coffee</t>
  </si>
  <si>
    <t>Carl's Jr.</t>
  </si>
  <si>
    <t>Carolina Ale House</t>
  </si>
  <si>
    <t>Carrabba's Italian Grill</t>
  </si>
  <si>
    <t>Carvel Ice Cream</t>
  </si>
  <si>
    <t>Chart House</t>
  </si>
  <si>
    <t>Cheba Hut</t>
  </si>
  <si>
    <t>Cheddar's Scratch Kitchen</t>
  </si>
  <si>
    <t>Cheesecake Factory, The</t>
  </si>
  <si>
    <t>Chick-fil-A</t>
  </si>
  <si>
    <t>Chicken Express</t>
  </si>
  <si>
    <t>Chili's Grill &amp; Bar</t>
  </si>
  <si>
    <t>Chipotle Mexican Grill</t>
  </si>
  <si>
    <t>Chuy's</t>
  </si>
  <si>
    <t>Cicis</t>
  </si>
  <si>
    <t>Cinnabon</t>
  </si>
  <si>
    <t>City Barbeque</t>
  </si>
  <si>
    <t>Cold Stone Creamery</t>
  </si>
  <si>
    <t>Colton's Steak House &amp; Grill</t>
  </si>
  <si>
    <t>Cooper's Hawk Winery &amp; Restaurants</t>
  </si>
  <si>
    <t>Costa Vida Fresh Mexican Grill</t>
  </si>
  <si>
    <t>Cotton Patch Cafe</t>
  </si>
  <si>
    <t>Cousins Subs</t>
  </si>
  <si>
    <t>Culver's</t>
  </si>
  <si>
    <t>Dave &amp; Buster's</t>
  </si>
  <si>
    <t>Daylight Donuts</t>
  </si>
  <si>
    <t>Del Frisco's Double Eagle Steak House</t>
  </si>
  <si>
    <t>Del Frisco's Grille</t>
  </si>
  <si>
    <t>Del Taco</t>
  </si>
  <si>
    <t>Denny's</t>
  </si>
  <si>
    <t>Dickey's Barbecue Pit</t>
  </si>
  <si>
    <t>Dion's Pizza</t>
  </si>
  <si>
    <t>Domino's</t>
  </si>
  <si>
    <t>Donatos Pizza</t>
  </si>
  <si>
    <t>Duffy's Sports Grill</t>
  </si>
  <si>
    <t>Eat'n Park</t>
  </si>
  <si>
    <t>Eddie Merlot's</t>
  </si>
  <si>
    <t>Eddie V's Prime Seafood</t>
  </si>
  <si>
    <t>Einstein Bros. Bagels</t>
  </si>
  <si>
    <t>El Pollo Loco</t>
  </si>
  <si>
    <t>El Torito</t>
  </si>
  <si>
    <t>Famous Dave's</t>
  </si>
  <si>
    <t>Farmer Boys</t>
  </si>
  <si>
    <t>Fatburger</t>
  </si>
  <si>
    <t>Fazoli's</t>
  </si>
  <si>
    <t>Firebirds Wood Fired Grill</t>
  </si>
  <si>
    <t>Firehouse Subs</t>
  </si>
  <si>
    <t>First Watch</t>
  </si>
  <si>
    <t>Fleming's Prime Steakhouse &amp; Wine Bar</t>
  </si>
  <si>
    <t>Fogo de Chao</t>
  </si>
  <si>
    <t>Fox's Pizza Den</t>
  </si>
  <si>
    <t>Freddy's Frozen Custard &amp; Steakburgers</t>
  </si>
  <si>
    <t>Fricker's</t>
  </si>
  <si>
    <t>Friendly's</t>
  </si>
  <si>
    <t>Fuddruckers</t>
  </si>
  <si>
    <t>Fuzzy's Taco Shop</t>
  </si>
  <si>
    <t>Giordano's</t>
  </si>
  <si>
    <t>Glory Days Grill</t>
  </si>
  <si>
    <t>Godfather's Pizza</t>
  </si>
  <si>
    <t>Gold Star Chili</t>
  </si>
  <si>
    <t>Golden Chick</t>
  </si>
  <si>
    <t>Golden Corral</t>
  </si>
  <si>
    <t>Grand Lux Cafe</t>
  </si>
  <si>
    <t>Great American Cookies</t>
  </si>
  <si>
    <t>Gyu-Kaku</t>
  </si>
  <si>
    <t>Haagen-Dazs</t>
  </si>
  <si>
    <t>Hard Rock Cafe</t>
  </si>
  <si>
    <t>Hardee's</t>
  </si>
  <si>
    <t>Hillstone</t>
  </si>
  <si>
    <t>Hooters</t>
  </si>
  <si>
    <t>Hot Head Burritos</t>
  </si>
  <si>
    <t>Houlihan's</t>
  </si>
  <si>
    <t>Houston's</t>
  </si>
  <si>
    <t>Huckleberry's</t>
  </si>
  <si>
    <t>Huddle House</t>
  </si>
  <si>
    <t>HuHot Mongolian Grill</t>
  </si>
  <si>
    <t>Human Bean, The</t>
  </si>
  <si>
    <t>Hungry Howie's Pizza</t>
  </si>
  <si>
    <t>Hurricane Grill &amp; Wings</t>
  </si>
  <si>
    <t>IHOP</t>
  </si>
  <si>
    <t>Il Fornaio</t>
  </si>
  <si>
    <t>Imo's Pizza</t>
  </si>
  <si>
    <t>In-N-Out Burger</t>
  </si>
  <si>
    <t>Iron Hill Brewery &amp; Restaurant</t>
  </si>
  <si>
    <t>Islands Fine Burgers &amp; Drinks</t>
  </si>
  <si>
    <t>J. Alexander's</t>
  </si>
  <si>
    <t>Jack in the Box</t>
  </si>
  <si>
    <t>Jason's Deli</t>
  </si>
  <si>
    <t>Jefferson's Restaurant</t>
  </si>
  <si>
    <t>Jeni's Splendid Ice Creams</t>
  </si>
  <si>
    <t>Jersey Mike's Subs</t>
  </si>
  <si>
    <t>Jet's Pizza</t>
  </si>
  <si>
    <t>Jim 'N Nick's Bar-B-Q</t>
  </si>
  <si>
    <t>Joe's Crab Shack</t>
  </si>
  <si>
    <t>Johnny Carino's</t>
  </si>
  <si>
    <t>Johnny Rockets</t>
  </si>
  <si>
    <t>Jollibee</t>
  </si>
  <si>
    <t>Just Salad</t>
  </si>
  <si>
    <t>KFC</t>
  </si>
  <si>
    <t>Kneaders Bakery &amp; Cafe</t>
  </si>
  <si>
    <t>Kolache Factory</t>
  </si>
  <si>
    <t>Kona Grill</t>
  </si>
  <si>
    <t>Krispy Kreme</t>
  </si>
  <si>
    <t>Krystal Company</t>
  </si>
  <si>
    <t>L&amp;L Hawaiian Barbecue</t>
  </si>
  <si>
    <t>LaRosa's Pizzeria</t>
  </si>
  <si>
    <t>Lazy Dog Restaurant &amp; Bar</t>
  </si>
  <si>
    <t>Le Pain Quotidien</t>
  </si>
  <si>
    <t>Ledo Pizza</t>
  </si>
  <si>
    <t>Lee's Famous Recipe Chicken</t>
  </si>
  <si>
    <t>Legal Sea Foods</t>
  </si>
  <si>
    <t>Lemonade</t>
  </si>
  <si>
    <t>Little Caesars</t>
  </si>
  <si>
    <t>Logan's Roadhouse</t>
  </si>
  <si>
    <t>Long John Silver's</t>
  </si>
  <si>
    <t>LongHorn Steakhouse</t>
  </si>
  <si>
    <t>Lou Malnati's</t>
  </si>
  <si>
    <t>Luby's</t>
  </si>
  <si>
    <t>Lucille's Smokehouse Bar-B-Que</t>
  </si>
  <si>
    <t>Luna Grill</t>
  </si>
  <si>
    <t>Maggiano's Little Italy</t>
  </si>
  <si>
    <t>Marble Slab Creamery</t>
  </si>
  <si>
    <t>Marco's Pizza</t>
  </si>
  <si>
    <t>Margaritas Mexican Restaurant</t>
  </si>
  <si>
    <t>Marlow's Tavern</t>
  </si>
  <si>
    <t>Mastro's Restaurants</t>
  </si>
  <si>
    <t>Mazzio's Italian Eatery</t>
  </si>
  <si>
    <t>McAlister's Deli</t>
  </si>
  <si>
    <t>McCormick &amp; Schmick's</t>
  </si>
  <si>
    <t>McDonald's</t>
  </si>
  <si>
    <t>Mellow Mushroom</t>
  </si>
  <si>
    <t>Menchie's Frozen Yogurt</t>
  </si>
  <si>
    <t>Mendocino Farms</t>
  </si>
  <si>
    <t>Mi Cocina</t>
  </si>
  <si>
    <t>Miller's Ale House</t>
  </si>
  <si>
    <t>MOD Pizza</t>
  </si>
  <si>
    <t>Moe's Original BBQ</t>
  </si>
  <si>
    <t>Moe's Southwest Grill</t>
  </si>
  <si>
    <t>Morton's The Steakhouse</t>
  </si>
  <si>
    <t>Mountain Mike's Pizza</t>
  </si>
  <si>
    <t>Mr. Pickle's Sandwich Shop</t>
  </si>
  <si>
    <t>Nando's</t>
  </si>
  <si>
    <t>Nathan's Famous</t>
  </si>
  <si>
    <t>Nekter Juice Bar</t>
  </si>
  <si>
    <t>Newk's Eatery</t>
  </si>
  <si>
    <t>Noah's Bagels</t>
  </si>
  <si>
    <t>O'Charley's</t>
  </si>
  <si>
    <t>Ocean Prime</t>
  </si>
  <si>
    <t>Old Spaghetti Factory, The</t>
  </si>
  <si>
    <t>Olive Garden</t>
  </si>
  <si>
    <t>Ono Hawaiian BBQ</t>
  </si>
  <si>
    <t>Original Pancake House, The</t>
  </si>
  <si>
    <t>Outback Steakhouse</t>
  </si>
  <si>
    <t>P. Terry's Burger Stand</t>
  </si>
  <si>
    <t>P.J. Whelihan's Pub &amp; Restaurant</t>
  </si>
  <si>
    <t>Pal's Sudden Service</t>
  </si>
  <si>
    <t>Palm Restaurant, The</t>
  </si>
  <si>
    <t>Pancheros Mexican Grill</t>
  </si>
  <si>
    <t>Panda Express</t>
  </si>
  <si>
    <t>Papa Gino's Pizzeria</t>
  </si>
  <si>
    <t>Papa Murphy's Pizza</t>
  </si>
  <si>
    <t>Pappadeaux Seafood Kitchen</t>
  </si>
  <si>
    <t>Pappasito's Cantina</t>
  </si>
  <si>
    <t>Paris Baguette</t>
  </si>
  <si>
    <t>Penn Station East Coast Subs</t>
  </si>
  <si>
    <t>Perry's Steakhouse &amp; Grille</t>
  </si>
  <si>
    <t>Peter Piper Pizza</t>
  </si>
  <si>
    <t>Philz Coffee</t>
  </si>
  <si>
    <t>Piada Italian Street Food</t>
  </si>
  <si>
    <t>Pieology Pizzeria</t>
  </si>
  <si>
    <t>Pinstripes</t>
  </si>
  <si>
    <t>Pizza Factory</t>
  </si>
  <si>
    <t>Pizza Guys</t>
  </si>
  <si>
    <t>Pizza Hut</t>
  </si>
  <si>
    <t>Pizza Inn</t>
  </si>
  <si>
    <t>Pizza Ranch</t>
  </si>
  <si>
    <t>PJ's Coffee of New Orleans</t>
  </si>
  <si>
    <t>Pollo Campero</t>
  </si>
  <si>
    <t>Pollo Tropical</t>
  </si>
  <si>
    <t>Port of Subs</t>
  </si>
  <si>
    <t>Portillo's</t>
  </si>
  <si>
    <t>Potbelly Sandwich Shop</t>
  </si>
  <si>
    <t>Pretzelmaker</t>
  </si>
  <si>
    <t>Primanti Bros.</t>
  </si>
  <si>
    <t>Qdoba Mexican Eats</t>
  </si>
  <si>
    <t>Quaker Steak &amp; Lube</t>
  </si>
  <si>
    <t>Quiznos</t>
  </si>
  <si>
    <t>Rainforest Cafe</t>
  </si>
  <si>
    <t>Razzoo's Cajun Cafe</t>
  </si>
  <si>
    <t>Red Lobster</t>
  </si>
  <si>
    <t>Red Ribbon Bakeshop</t>
  </si>
  <si>
    <t>Rita's Ice</t>
  </si>
  <si>
    <t>Romano's Macaroni Grill</t>
  </si>
  <si>
    <t>Rosa's Cafe Tortilla Factory</t>
  </si>
  <si>
    <t>Rosati's Pizza</t>
  </si>
  <si>
    <t>Round Table Pizza</t>
  </si>
  <si>
    <t>Roy Rogers Restaurants</t>
  </si>
  <si>
    <t>Rubio's</t>
  </si>
  <si>
    <t>Ruby Tuesday</t>
  </si>
  <si>
    <t>Runza</t>
  </si>
  <si>
    <t>Ruth's Chris Steak House</t>
  </si>
  <si>
    <t>Saladworks</t>
  </si>
  <si>
    <t>Salata</t>
  </si>
  <si>
    <t>Saltgrass Steak House</t>
  </si>
  <si>
    <t>Sarku Japan</t>
  </si>
  <si>
    <t>Sbarro</t>
  </si>
  <si>
    <t>Schlotzsky's</t>
  </si>
  <si>
    <t>Seasons 52</t>
  </si>
  <si>
    <t>Shake Shack</t>
  </si>
  <si>
    <t>Shakey's Pizza Parlor</t>
  </si>
  <si>
    <t>Shari's Cafe and Pies</t>
  </si>
  <si>
    <t>Shipley Do-Nuts</t>
  </si>
  <si>
    <t>Shoney's</t>
  </si>
  <si>
    <t>Silver Diner</t>
  </si>
  <si>
    <t>Simple Simon's Pizza</t>
  </si>
  <si>
    <t>Sizzler</t>
  </si>
  <si>
    <t>Skyline Chili</t>
  </si>
  <si>
    <t>Smashburger</t>
  </si>
  <si>
    <t>Smith &amp; Wollensky</t>
  </si>
  <si>
    <t>Smoothie King</t>
  </si>
  <si>
    <t>Snooze, an A.M. Eatery</t>
  </si>
  <si>
    <t>Sonny's BBQ</t>
  </si>
  <si>
    <t>Starbucks</t>
  </si>
  <si>
    <t>Steak 'n Shake</t>
  </si>
  <si>
    <t>STK</t>
  </si>
  <si>
    <t>Subway</t>
  </si>
  <si>
    <t>Sullivan's Steakhouse</t>
  </si>
  <si>
    <t>Dog Haus</t>
  </si>
  <si>
    <t>Pluckers Wing Bar</t>
  </si>
  <si>
    <t>Sweetgreen</t>
  </si>
  <si>
    <t>Blue Bottle Coffee</t>
  </si>
  <si>
    <t>Plaza Azteca</t>
  </si>
  <si>
    <t>Taco Bell</t>
  </si>
  <si>
    <t>Taco Bueno</t>
  </si>
  <si>
    <t>Taco Cabana</t>
  </si>
  <si>
    <t>Taco Casa</t>
  </si>
  <si>
    <t>Taco John's</t>
  </si>
  <si>
    <t>TacoTime</t>
  </si>
  <si>
    <t>Taziki's Mediterranean Cafe</t>
  </si>
  <si>
    <t>Ted's Montana Grill</t>
  </si>
  <si>
    <t>Tender Greens</t>
  </si>
  <si>
    <t>Teriyaki Madness</t>
  </si>
  <si>
    <t>Texas Roadhouse</t>
  </si>
  <si>
    <t>TGI Fridays</t>
  </si>
  <si>
    <t>Tijuana Flats</t>
  </si>
  <si>
    <t>Tim Hortons</t>
  </si>
  <si>
    <t>Rusty Bucket Restaurant and Tavern</t>
  </si>
  <si>
    <t>Gloria's Latin Cuisine</t>
  </si>
  <si>
    <t>Broken Yolk Cafe</t>
  </si>
  <si>
    <t>Blue Sushi Sake Grill</t>
  </si>
  <si>
    <t>Ojos Locos Sports Cantina</t>
  </si>
  <si>
    <t>&amp;pizza</t>
  </si>
  <si>
    <t>Togo's Sandwiches</t>
  </si>
  <si>
    <t>Keke's Breakfast Cafe</t>
  </si>
  <si>
    <t>Toppers Pizza</t>
  </si>
  <si>
    <t>Torchy's Tacos</t>
  </si>
  <si>
    <t>Tous Les Jours</t>
  </si>
  <si>
    <t>Tropical Smoothie Cafe</t>
  </si>
  <si>
    <t>True Food Kitchen</t>
  </si>
  <si>
    <t>Eureka! Restaurants</t>
  </si>
  <si>
    <t>Brass Tap, The</t>
  </si>
  <si>
    <t>Truluck's</t>
  </si>
  <si>
    <t>Bibibop Asian Grill</t>
  </si>
  <si>
    <t>Chicken Salad Chick</t>
  </si>
  <si>
    <t>Honeygrow</t>
  </si>
  <si>
    <t>Slim Chickens</t>
  </si>
  <si>
    <t>Rock &amp; Brews</t>
  </si>
  <si>
    <t>Twin Peaks</t>
  </si>
  <si>
    <t>Philly Pretzel Factory</t>
  </si>
  <si>
    <t>PrimoHoagies</t>
  </si>
  <si>
    <t>Kung Fu Tea</t>
  </si>
  <si>
    <t>Mission BBQ</t>
  </si>
  <si>
    <t>Rodizio Grill</t>
  </si>
  <si>
    <t>Duck Donuts</t>
  </si>
  <si>
    <t>Boiling Crab</t>
  </si>
  <si>
    <t>Jinya Ramen Bar</t>
  </si>
  <si>
    <t>Boiling Point</t>
  </si>
  <si>
    <t>Segment</t>
  </si>
  <si>
    <t>Subsegment</t>
  </si>
  <si>
    <t>Pizza</t>
  </si>
  <si>
    <t>Sandwich</t>
  </si>
  <si>
    <t>Frozen Desserts</t>
  </si>
  <si>
    <t>Varied Menu</t>
  </si>
  <si>
    <t>Family Style</t>
  </si>
  <si>
    <t>Steak</t>
  </si>
  <si>
    <t>Burger</t>
  </si>
  <si>
    <t>Italian/Pizza</t>
  </si>
  <si>
    <t>Mexican</t>
  </si>
  <si>
    <t>Asian</t>
  </si>
  <si>
    <t>Seafood</t>
  </si>
  <si>
    <t>Coffee Cafe</t>
  </si>
  <si>
    <t>Sports Bar</t>
  </si>
  <si>
    <t>Asian/Noodle</t>
  </si>
  <si>
    <t>Chicken</t>
  </si>
  <si>
    <t>Bubba's 33</t>
  </si>
  <si>
    <t>Metro Diner</t>
  </si>
  <si>
    <t>Aroma Joe's</t>
  </si>
  <si>
    <t>Lupe Tortilla</t>
  </si>
  <si>
    <t>Rib &amp; Chop House</t>
  </si>
  <si>
    <t>Urban Plates</t>
  </si>
  <si>
    <t>Flower Child</t>
  </si>
  <si>
    <t>Pokeworks</t>
  </si>
  <si>
    <t>Serafina</t>
  </si>
  <si>
    <t>Main Event</t>
  </si>
  <si>
    <t>Bombshells</t>
  </si>
  <si>
    <t>East Coast Wings + Grill</t>
  </si>
  <si>
    <t>Panini Kabob Grill</t>
  </si>
  <si>
    <t>Dairy Queen</t>
  </si>
  <si>
    <t>Panera Bread</t>
  </si>
  <si>
    <t>Clean Eatz</t>
  </si>
  <si>
    <t>Yum Yum Donut Shops</t>
  </si>
  <si>
    <t>Hopdoddy Burger Bar</t>
  </si>
  <si>
    <t>Insomnia Cookies</t>
  </si>
  <si>
    <t>Epic Wings</t>
  </si>
  <si>
    <t>Year</t>
  </si>
  <si>
    <t>P.F. Chang's</t>
  </si>
  <si>
    <t>Bluestone Lane</t>
  </si>
  <si>
    <t>Salsarita's Fresh Mexican Grill</t>
  </si>
  <si>
    <t>110 Grill</t>
  </si>
  <si>
    <t>Gen Korean BBQ</t>
  </si>
  <si>
    <t>Sonic Drive-In</t>
  </si>
  <si>
    <t>Which Wich</t>
  </si>
  <si>
    <t>Cracker Barrel</t>
  </si>
  <si>
    <t>Uno Pizzeria &amp; Grill</t>
  </si>
  <si>
    <t>Freebirds World Burrito</t>
  </si>
  <si>
    <t>Dunkin'</t>
  </si>
  <si>
    <t>Topgolf</t>
  </si>
  <si>
    <t>Chopt</t>
  </si>
  <si>
    <t>Culinary Dropout</t>
  </si>
  <si>
    <t>Eggs Up Grill</t>
  </si>
  <si>
    <t>Ignite ID</t>
  </si>
  <si>
    <t>Bubba Gump Shrimp Co.</t>
  </si>
  <si>
    <t>Bricktown Brewery</t>
  </si>
  <si>
    <t>Cava</t>
  </si>
  <si>
    <t>Jamba</t>
  </si>
  <si>
    <t>Dave's Hot Chicken</t>
  </si>
  <si>
    <t>Bubbakoo's Burritos</t>
  </si>
  <si>
    <t>Playa Bowls</t>
  </si>
  <si>
    <t>Clean Juice</t>
  </si>
  <si>
    <t>Crisp &amp; Green</t>
  </si>
  <si>
    <t>Gong Cha</t>
  </si>
  <si>
    <t>Walk-On's Sports Bistreaux</t>
  </si>
  <si>
    <t>Noodles &amp; Company</t>
  </si>
  <si>
    <t>Barcelona Wine Bar</t>
  </si>
  <si>
    <t>Peet's Coffee</t>
  </si>
  <si>
    <t>Cafe Zupas</t>
  </si>
  <si>
    <t>Ike's Love &amp; Sandwiches</t>
  </si>
  <si>
    <t>Condado Tacos</t>
  </si>
  <si>
    <t>Scooter's Coffee</t>
  </si>
  <si>
    <t>Toasted Yolk Cafe, The</t>
  </si>
  <si>
    <t>Sharetea</t>
  </si>
  <si>
    <t>Menu Type</t>
  </si>
  <si>
    <t>Emmy Squared Pizza</t>
  </si>
  <si>
    <t>Buona</t>
  </si>
  <si>
    <t>Five Guys</t>
  </si>
  <si>
    <t>Great Harvest Bakery Cafe</t>
  </si>
  <si>
    <t>Halal Guys, The</t>
  </si>
  <si>
    <t>La Madeleine</t>
  </si>
  <si>
    <t>Maple Street Biscuit Company</t>
  </si>
  <si>
    <t>Mooyah</t>
  </si>
  <si>
    <t>Pret A Manger</t>
  </si>
  <si>
    <t>Pei Wei</t>
  </si>
  <si>
    <t>Salad and Go</t>
  </si>
  <si>
    <t>Kura Sushi</t>
  </si>
  <si>
    <t>U.S. Company Units</t>
  </si>
  <si>
    <t>U.S. Units</t>
  </si>
  <si>
    <t>U.S. Sales ($000)</t>
  </si>
  <si>
    <t>Velvet Taco</t>
  </si>
  <si>
    <t>Bojangles</t>
  </si>
  <si>
    <t>Red Robin</t>
  </si>
  <si>
    <t>Black Rock Coffee Bar</t>
  </si>
  <si>
    <t>Hawaiian Bros Island Grill</t>
  </si>
  <si>
    <t>Angry Crab Shack</t>
  </si>
  <si>
    <t>Nothing Bundt Cakes</t>
  </si>
  <si>
    <t>SweetFrog</t>
  </si>
  <si>
    <t>Other Beverage/Snack</t>
  </si>
  <si>
    <t>Chuck E. Cheese</t>
  </si>
  <si>
    <t>Ziggi's Coffee</t>
  </si>
  <si>
    <t>Flame Broiler</t>
  </si>
  <si>
    <t>Kilwins</t>
  </si>
  <si>
    <t>Bravo! Italian Kitchen</t>
  </si>
  <si>
    <t>Brio Italian Grille</t>
  </si>
  <si>
    <t>Checkers</t>
  </si>
  <si>
    <t>Rally's</t>
  </si>
  <si>
    <t>A&amp;W All American Food</t>
  </si>
  <si>
    <t>Corner Bakery</t>
  </si>
  <si>
    <t>bb.q Chicken</t>
  </si>
  <si>
    <t>Old Chicago Pizza + Taproom</t>
  </si>
  <si>
    <t>Super Chix</t>
  </si>
  <si>
    <t>Hook &amp; Reel</t>
  </si>
  <si>
    <t>Ninety Nine Restaurant &amp; Pub</t>
  </si>
  <si>
    <t>All Other</t>
  </si>
  <si>
    <t>WNB Factory</t>
  </si>
  <si>
    <t>Jeremiah's Italian Ice</t>
  </si>
  <si>
    <t>Rock N Roll Sushi</t>
  </si>
  <si>
    <t>Hat Creek Burger Co.</t>
  </si>
  <si>
    <t>Mo'Bettahs</t>
  </si>
  <si>
    <t>Popeyes</t>
  </si>
  <si>
    <t>Wings and Rings</t>
  </si>
  <si>
    <t>Ford's Garage</t>
  </si>
  <si>
    <t>Crafty Crab</t>
  </si>
  <si>
    <t>Johnny's New York Style Pizza</t>
  </si>
  <si>
    <t>Jimmy John's</t>
  </si>
  <si>
    <t>Jack's Family Restaurants</t>
  </si>
  <si>
    <t>Papa Johns</t>
  </si>
  <si>
    <t>Smokey Bones</t>
  </si>
  <si>
    <t>Huey Magoo's</t>
  </si>
  <si>
    <t>Tommy Bahama Restaurants</t>
  </si>
  <si>
    <t>Burtons Grill &amp; Bar</t>
  </si>
  <si>
    <t>Mr. Gatti's Pizza</t>
  </si>
  <si>
    <t>Frisch's Big Boy</t>
  </si>
  <si>
    <t>Handel's Homemade Ice Cream</t>
  </si>
  <si>
    <t>Thirsty Lion Gastropub</t>
  </si>
  <si>
    <t>Swig</t>
  </si>
  <si>
    <t>Din Tai Fung</t>
  </si>
  <si>
    <t>Board &amp; Brew</t>
  </si>
  <si>
    <t>Church's Texas Chicken</t>
  </si>
  <si>
    <t>Gator's Dockside</t>
  </si>
  <si>
    <t>Red Crab Juicy Seafood</t>
  </si>
  <si>
    <t>Melting Pot</t>
  </si>
  <si>
    <t>Nick the Greek</t>
  </si>
  <si>
    <t>Raising Cane's</t>
  </si>
  <si>
    <t>Ruby Slipper Cafe</t>
  </si>
  <si>
    <t>Barrio Tacos</t>
  </si>
  <si>
    <t>Hampton Social, The</t>
  </si>
  <si>
    <t>Juicy Crab, The</t>
  </si>
  <si>
    <t>Mimi's Bistro &amp; Bakery</t>
  </si>
  <si>
    <t>Big Boy Restaurants</t>
  </si>
  <si>
    <t>Abuelo's Mexican Restaurant</t>
  </si>
  <si>
    <t>Greene Turtle Sports Bar &amp; Grille</t>
  </si>
  <si>
    <t>Ben &amp; Jerry's Scoop Shops</t>
  </si>
  <si>
    <t>Nobu Restaurants</t>
  </si>
  <si>
    <t>Margaritaville Restaurants</t>
  </si>
  <si>
    <t>RibCrib BBQ</t>
  </si>
  <si>
    <t>Rudy's Texas Bar-B-Q</t>
  </si>
  <si>
    <t>Smallcakes Cupcakery</t>
  </si>
  <si>
    <t>Modern Market Eatery</t>
  </si>
  <si>
    <t>Hawkers Asian Street Food</t>
  </si>
  <si>
    <t>Dutch Bros Coffee</t>
  </si>
  <si>
    <t>Texas de Brazil</t>
  </si>
  <si>
    <t>Flanigan's</t>
  </si>
  <si>
    <t>Bartaco</t>
  </si>
  <si>
    <t>On The Border</t>
  </si>
  <si>
    <t>Tupelo Honey Southern Kitchen &amp; Bar</t>
  </si>
  <si>
    <t>Postino WineCafe</t>
  </si>
  <si>
    <t>7 Brew Drive Thru Coffee</t>
  </si>
  <si>
    <t>Honey Baked Ham Co.</t>
  </si>
  <si>
    <t>Coffee Bean &amp; Tea Leaf</t>
  </si>
  <si>
    <t>AUV ($000)</t>
  </si>
  <si>
    <t>Cook Out</t>
  </si>
  <si>
    <t>Gus's Fried Chicken</t>
  </si>
  <si>
    <t>HTeaO</t>
  </si>
  <si>
    <t>Crumbl</t>
  </si>
  <si>
    <t>Grimaldi's Pizzeria</t>
  </si>
  <si>
    <t>Roosters Wings</t>
  </si>
  <si>
    <t>PDQ Chicken</t>
  </si>
  <si>
    <t>Elmer's Restaurants</t>
  </si>
  <si>
    <t>KPOT Korean BBQ &amp; Hot Pot</t>
  </si>
  <si>
    <t>Bonchon</t>
  </si>
  <si>
    <t>Perkins American Food Co.</t>
  </si>
  <si>
    <t>Habit Burger &amp; Grill</t>
  </si>
  <si>
    <t>Charleys Cheesesteaks</t>
  </si>
  <si>
    <t>North Italia</t>
  </si>
  <si>
    <t>U.S. Franchise Units</t>
  </si>
  <si>
    <t>U.S. Company Sales ($000)</t>
  </si>
  <si>
    <t>U.S. Franchise Sales ($000)</t>
  </si>
  <si>
    <t>International Units</t>
  </si>
  <si>
    <t>International Sales ($000)</t>
  </si>
  <si>
    <t>2023 U.S. Sales ($000)</t>
  </si>
  <si>
    <t>2023 U.S. Units</t>
  </si>
  <si>
    <t>2022 U.S. Sales ($000)</t>
  </si>
  <si>
    <t>2022 U.S. Units</t>
  </si>
  <si>
    <t>2021 U.S. Sales ($000)</t>
  </si>
  <si>
    <t>2021 U.S. Units</t>
  </si>
  <si>
    <t>2020 U.S. Sales ($000)</t>
  </si>
  <si>
    <t>2020 U.S. Units</t>
  </si>
  <si>
    <t>2019 U.S. Sales ($000)</t>
  </si>
  <si>
    <t>2019 U.S. Units</t>
  </si>
  <si>
    <t>2023 YoY Sales %</t>
  </si>
  <si>
    <t>2023 YoY Units %</t>
  </si>
  <si>
    <t>Rank</t>
  </si>
  <si>
    <t>Category</t>
  </si>
  <si>
    <t>YoY %</t>
  </si>
  <si>
    <t>4-Year Sales CAGR</t>
  </si>
  <si>
    <t>2019-23</t>
  </si>
  <si>
    <t>Top 500 Restaurant Chains and Independents - Market Size $bn and Units</t>
  </si>
  <si>
    <t>Top 10 Sales</t>
  </si>
  <si>
    <t>Top 50 Sales</t>
  </si>
  <si>
    <t>Top 100 Sales</t>
  </si>
  <si>
    <t>Top 250 Sales</t>
  </si>
  <si>
    <t>Top 500 Sales</t>
  </si>
  <si>
    <t>Top 10 Units</t>
  </si>
  <si>
    <t>Top 50 Units</t>
  </si>
  <si>
    <t>Top 100 Units</t>
  </si>
  <si>
    <t>Top 250 Units</t>
  </si>
  <si>
    <t>Top 500 Units</t>
  </si>
  <si>
    <t>Top 10 AUV</t>
  </si>
  <si>
    <t>Top 50 AUV</t>
  </si>
  <si>
    <t>Top 100 AUV</t>
  </si>
  <si>
    <t>Top 250 AUV</t>
  </si>
  <si>
    <t>Top 500 AUV</t>
  </si>
  <si>
    <t>Millions</t>
  </si>
  <si>
    <t>YoY (%)</t>
  </si>
  <si>
    <t>Total</t>
  </si>
  <si>
    <t>Quick Service</t>
  </si>
  <si>
    <t>Fast Casual</t>
  </si>
  <si>
    <t>Full Service</t>
  </si>
  <si>
    <t>Mix (%)</t>
  </si>
  <si>
    <t>Limited Service</t>
  </si>
  <si>
    <t>Mix change bp</t>
  </si>
  <si>
    <t>CAGRs</t>
  </si>
  <si>
    <t>Limited-service restaurants</t>
  </si>
  <si>
    <t>Full-service restaurants</t>
  </si>
  <si>
    <t>Top 500 Restaurant Chains and Independents - % Food and Drinking Places</t>
  </si>
  <si>
    <t>2023 SSS</t>
  </si>
  <si>
    <t>2022 SSS</t>
  </si>
  <si>
    <t>2021 SSS</t>
  </si>
  <si>
    <t>2020 SSS</t>
  </si>
  <si>
    <t>2019 SSS</t>
  </si>
  <si>
    <t>4-Year Unit CAGR</t>
  </si>
  <si>
    <t>Sales</t>
  </si>
  <si>
    <t>Units</t>
  </si>
  <si>
    <t>SSS</t>
  </si>
  <si>
    <t>Category leader</t>
  </si>
  <si>
    <t>Chain</t>
  </si>
  <si>
    <t>Chain name</t>
  </si>
  <si>
    <t>Chipotle</t>
  </si>
  <si>
    <t>4-Year AUV CAGR</t>
  </si>
  <si>
    <t>2023 AUV</t>
  </si>
  <si>
    <t>2019 AUV</t>
  </si>
  <si>
    <t>Top 500 Restaurant Chains and Independents - Growth (YoY)</t>
  </si>
  <si>
    <t>Unit</t>
  </si>
  <si>
    <t>Top 10 Burger Sales</t>
  </si>
  <si>
    <t>Top 5 Burger Sales</t>
  </si>
  <si>
    <t>Total Burger Sales</t>
  </si>
  <si>
    <t>Top 5 Burger Units</t>
  </si>
  <si>
    <t>Top 10 Burger Units</t>
  </si>
  <si>
    <t>Total Burger Units</t>
  </si>
  <si>
    <t>4-Year CAGR</t>
  </si>
  <si>
    <t>2015-19</t>
  </si>
  <si>
    <t>Top 5 AUV</t>
  </si>
  <si>
    <t>Total Burger AUV</t>
  </si>
  <si>
    <t>Independents</t>
  </si>
  <si>
    <t>Top Burger Chains and Independents - Growth (YoY)</t>
  </si>
  <si>
    <t>Top 5 Chicken Sales</t>
  </si>
  <si>
    <t>Top 10 Chicken Sales</t>
  </si>
  <si>
    <t>Total Chicken Sales</t>
  </si>
  <si>
    <t>Top 5 Chicken Units</t>
  </si>
  <si>
    <t>Top 10 Chicken Units</t>
  </si>
  <si>
    <t>Total Chicken Units</t>
  </si>
  <si>
    <t>Total Chicken AUV</t>
  </si>
  <si>
    <t>Top Burger Chains and Independents - Market Size $bn and Units</t>
  </si>
  <si>
    <t>Top Chicken Chains and Independents - Market Size $bn and Units</t>
  </si>
  <si>
    <t>Top Pizza Chains and Independents - Market Size $bn and Units</t>
  </si>
  <si>
    <t>Top 5 Pizza Sales</t>
  </si>
  <si>
    <t>Top 10 Pizza Sales</t>
  </si>
  <si>
    <t>Total Pizza Sales</t>
  </si>
  <si>
    <t>Top 5 Pizza Units</t>
  </si>
  <si>
    <t>Top 10 Pizza Units</t>
  </si>
  <si>
    <t>Total Pizza Units</t>
  </si>
  <si>
    <t>Total Pizza AUV</t>
  </si>
  <si>
    <t>Top 5</t>
  </si>
  <si>
    <t>Mkt Share</t>
  </si>
  <si>
    <t>Coffee</t>
  </si>
  <si>
    <t>HHI</t>
  </si>
  <si>
    <t>Top Chicken Chains and Independents - Growth YoY</t>
  </si>
  <si>
    <t>Top Pizza Chains and Independents - Growth YoY</t>
  </si>
  <si>
    <t>Top Mexican Chains and Independents - Market Size $bn and Units</t>
  </si>
  <si>
    <t>Top 5 Mexican Sales</t>
  </si>
  <si>
    <t>Top 10 Mexican Sales</t>
  </si>
  <si>
    <t>Total Mexican Sales</t>
  </si>
  <si>
    <t>Top 5 Mexican Units</t>
  </si>
  <si>
    <t>Top 10 Mexican Units</t>
  </si>
  <si>
    <t>Total Mexican Units</t>
  </si>
  <si>
    <t>Total Mexican AUV</t>
  </si>
  <si>
    <t>Top Mexican Chains and Independents - Growth YoY</t>
  </si>
  <si>
    <t>Top Coffee Chains and Independents - Market Size $bn and Units</t>
  </si>
  <si>
    <t>Top 5 Coffee Sales</t>
  </si>
  <si>
    <t>Top 10 Coffee Sales</t>
  </si>
  <si>
    <t>Total Coffee Sales</t>
  </si>
  <si>
    <t>Top 5 Coffee Units</t>
  </si>
  <si>
    <t>Top 10 Coffee Units</t>
  </si>
  <si>
    <t>Total Coffee Units</t>
  </si>
  <si>
    <t>Total Coffee AUV</t>
  </si>
  <si>
    <t>Top Coffee Chains and Independents - Growth YoY</t>
  </si>
  <si>
    <t>Top Sandwich Chains and Independents - Market Size $bn and Units</t>
  </si>
  <si>
    <t>Top 5 Sandwich Sales</t>
  </si>
  <si>
    <t>Top 10 Sandwich Sales</t>
  </si>
  <si>
    <t>Total Sandwich Sales</t>
  </si>
  <si>
    <t>Top 5 Sandwich Units</t>
  </si>
  <si>
    <t>Top 10 Sandwich Units</t>
  </si>
  <si>
    <t>Total Sandwich Units</t>
  </si>
  <si>
    <t>Total Sandwich AUV</t>
  </si>
  <si>
    <t>Top Sandwich Chains and Independents - Growth YoY</t>
  </si>
  <si>
    <t>% of total</t>
  </si>
  <si>
    <t>Large Chains</t>
  </si>
  <si>
    <t>Top 5 share</t>
  </si>
  <si>
    <t>Dutch Bros</t>
  </si>
  <si>
    <t>CAGR</t>
  </si>
  <si>
    <t>Top 5 Sales growth</t>
  </si>
  <si>
    <t>Top 10 Sales growth</t>
  </si>
  <si>
    <t>Independent Sales growth</t>
  </si>
  <si>
    <t>Top Burger Chains and Independents - Mix (%)</t>
  </si>
  <si>
    <t>Top Chicken Chains and Independents - Mix (%)</t>
  </si>
  <si>
    <t>Top Pizza Chains and Independents - Mix (%)</t>
  </si>
  <si>
    <t>Top Mexican Chains and Independents - Mix (%)</t>
  </si>
  <si>
    <t>Top Coffee Chains and Independents - Mix (%)</t>
  </si>
  <si>
    <t>Top Sandwich Chains and Independents - Mix (%)</t>
  </si>
  <si>
    <t>Share gains / losses (bp)</t>
  </si>
  <si>
    <t>Unit Growth</t>
  </si>
  <si>
    <t>Chick Fil A</t>
  </si>
  <si>
    <t>Top 500</t>
  </si>
  <si>
    <t>Median</t>
  </si>
  <si>
    <t>Full-service</t>
  </si>
  <si>
    <t>Limited-service</t>
  </si>
  <si>
    <t>LSR vs 2019</t>
  </si>
  <si>
    <t>Total vs 2021</t>
  </si>
  <si>
    <t>Blended growth</t>
  </si>
  <si>
    <t>Top 100 chains</t>
  </si>
  <si>
    <t>Top 101-500 Chains</t>
  </si>
  <si>
    <t>vs 2019</t>
  </si>
  <si>
    <t>Average (2016-19)</t>
  </si>
  <si>
    <t>FSR vs 2019</t>
  </si>
  <si>
    <t>CAGR (2016-19)</t>
  </si>
  <si>
    <t>Growth contribution (2016-19)</t>
  </si>
  <si>
    <t>CAGR (2020-24)</t>
  </si>
  <si>
    <t>Average (2020-24)</t>
  </si>
  <si>
    <t>`</t>
  </si>
  <si>
    <t>All other</t>
  </si>
  <si>
    <t>2023 Market share (%)</t>
  </si>
  <si>
    <t>2022 Market share (%)</t>
  </si>
  <si>
    <t>2021 Market share (%)</t>
  </si>
  <si>
    <t>2020 Market share (%)</t>
  </si>
  <si>
    <t>2019 Market share (%)</t>
  </si>
  <si>
    <t>2020 AUV</t>
  </si>
  <si>
    <t>2021 AUV</t>
  </si>
  <si>
    <t>2022 AUV</t>
  </si>
  <si>
    <t>4-year market share change</t>
  </si>
  <si>
    <t>2024 U.S. Sales ($000)</t>
  </si>
  <si>
    <t>2024 U.S. Units</t>
  </si>
  <si>
    <t>Total Industry Sales ($'bn)</t>
  </si>
  <si>
    <t>09-24</t>
  </si>
  <si>
    <t>y/y chg %</t>
  </si>
  <si>
    <t>Total Industry</t>
  </si>
  <si>
    <t>Restaurant industry units</t>
  </si>
  <si>
    <t>Restaurant industry sales ($bn)</t>
  </si>
  <si>
    <t># of units</t>
  </si>
  <si>
    <t>Sales ($bn)</t>
  </si>
  <si>
    <t>Implied SSS</t>
  </si>
  <si>
    <t>Chain sales mix</t>
  </si>
  <si>
    <t>Top 500 chains</t>
  </si>
  <si>
    <t>Independent/small chains</t>
  </si>
  <si>
    <t>Total Full Service</t>
  </si>
  <si>
    <t>Indep sales mix</t>
  </si>
  <si>
    <t>Unit growth gap</t>
  </si>
  <si>
    <t>Sales growth gap</t>
  </si>
  <si>
    <t>SSS growth gap</t>
  </si>
  <si>
    <t>Branded vs Independents</t>
  </si>
  <si>
    <t>2024 AUV</t>
  </si>
  <si>
    <t>2024 YoY units %</t>
  </si>
  <si>
    <t>5-Year Sales CAGR</t>
  </si>
  <si>
    <t>5-year market share change</t>
  </si>
  <si>
    <t>5-Year AUV CAGR</t>
  </si>
  <si>
    <t>5-Year Unit CAGR</t>
  </si>
  <si>
    <t>2024 Market share (%)</t>
  </si>
  <si>
    <t>Market share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</si>
</sst>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%"/>
    <numFmt numFmtId="166" formatCode="#,##0.0_);\(#,##0.0\);#,##0.0_);@_)"/>
    <numFmt numFmtId="167" formatCode="0.0%_);\(0.0%\);0.0%_);@_)"/>
    <numFmt numFmtId="168" formatCode="[$$-409]#,##0.0"/>
    <numFmt numFmtId="169" formatCode="#,##0_);\(#,##0\);#,##0_);@_)"/>
    <numFmt numFmtId="170" formatCode="_(* #,##0.0_);_(* \(#,##0.0\);_(* &quot;-&quot;??_);_(@_)"/>
    <numFmt numFmtId="171" formatCode="0.00%_);\(0.00%\);0.00%_);@_)"/>
    <numFmt numFmtId="172" formatCode="0&quot;E&quot;"/>
  </numFmts>
  <fonts count="29" x14ac:knownFonts="1">
    <font>
      <sz val="11"/>
      <color theme="1"/>
      <name val="Source Sans Pro"/>
      <family val="2"/>
      <scheme val="minor"/>
    </font>
    <font>
      <sz val="11"/>
      <color theme="1"/>
      <name val="Calibri"/>
      <family val="2"/>
    </font>
    <font>
      <sz val="11"/>
      <color theme="1"/>
      <name val="Source Sans Pro"/>
      <family val="2"/>
      <scheme val="minor"/>
    </font>
    <font>
      <sz val="18"/>
      <color theme="3"/>
      <name val="Source Sans Pro"/>
      <family val="2"/>
      <scheme val="major"/>
    </font>
    <font>
      <b/>
      <sz val="15"/>
      <color theme="3"/>
      <name val="Source Sans Pro"/>
      <family val="2"/>
      <scheme val="minor"/>
    </font>
    <font>
      <b/>
      <sz val="13"/>
      <color theme="3"/>
      <name val="Source Sans Pro"/>
      <family val="2"/>
      <scheme val="minor"/>
    </font>
    <font>
      <b/>
      <sz val="11"/>
      <color theme="3"/>
      <name val="Source Sans Pro"/>
      <family val="2"/>
      <scheme val="minor"/>
    </font>
    <font>
      <sz val="11"/>
      <color rgb="FF006100"/>
      <name val="Source Sans Pro"/>
      <family val="2"/>
      <scheme val="minor"/>
    </font>
    <font>
      <sz val="11"/>
      <color rgb="FF9C0006"/>
      <name val="Source Sans Pro"/>
      <family val="2"/>
      <scheme val="minor"/>
    </font>
    <font>
      <sz val="11"/>
      <color rgb="FF9C6500"/>
      <name val="Source Sans Pro"/>
      <family val="2"/>
      <scheme val="minor"/>
    </font>
    <font>
      <sz val="11"/>
      <color rgb="FF3F3F76"/>
      <name val="Source Sans Pro"/>
      <family val="2"/>
      <scheme val="minor"/>
    </font>
    <font>
      <b/>
      <sz val="11"/>
      <color rgb="FF3F3F3F"/>
      <name val="Source Sans Pro"/>
      <family val="2"/>
      <scheme val="minor"/>
    </font>
    <font>
      <b/>
      <sz val="11"/>
      <color rgb="FFFA7D00"/>
      <name val="Source Sans Pro"/>
      <family val="2"/>
      <scheme val="minor"/>
    </font>
    <font>
      <sz val="11"/>
      <color rgb="FFFA7D00"/>
      <name val="Source Sans Pro"/>
      <family val="2"/>
      <scheme val="minor"/>
    </font>
    <font>
      <b/>
      <sz val="11"/>
      <color theme="0"/>
      <name val="Source Sans Pro"/>
      <family val="2"/>
      <scheme val="minor"/>
    </font>
    <font>
      <sz val="11"/>
      <color rgb="FFFF0000"/>
      <name val="Source Sans Pro"/>
      <family val="2"/>
      <scheme val="minor"/>
    </font>
    <font>
      <i/>
      <sz val="11"/>
      <color rgb="FF7F7F7F"/>
      <name val="Source Sans Pro"/>
      <family val="2"/>
      <scheme val="minor"/>
    </font>
    <font>
      <b/>
      <sz val="11"/>
      <color theme="1"/>
      <name val="Source Sans Pro"/>
      <family val="2"/>
      <scheme val="minor"/>
    </font>
    <font>
      <sz val="11"/>
      <color theme="0"/>
      <name val="Source Sans Pro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sz val="8"/>
      <name val="Source Sans Pro"/>
      <family val="2"/>
      <scheme val="minor"/>
    </font>
    <font>
      <b/>
      <sz val="11"/>
      <color theme="1"/>
      <name val="Calibri"/>
      <family val="2"/>
    </font>
    <font>
      <sz val="11"/>
      <color rgb="FF000000"/>
      <name val="Source Sans Pro"/>
      <family val="2"/>
      <scheme val="minor"/>
    </font>
    <font>
      <sz val="11"/>
      <color rgb="FF0000FF"/>
      <name val="Source Sans Pro"/>
      <family val="2"/>
      <scheme val="minor"/>
    </font>
    <font>
      <sz val="11"/>
      <name val="Source Sans Pro"/>
      <family val="2"/>
      <scheme val="minor"/>
    </font>
    <font>
      <b/>
      <sz val="11"/>
      <color rgb="FF0000FF"/>
      <name val="Source Sans Pro"/>
      <family val="2"/>
      <scheme val="minor"/>
    </font>
    <font>
      <b/>
      <sz val="11"/>
      <name val="Source Sans Pro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164" fontId="20" fillId="0" borderId="0" applyFont="0" applyFill="0" applyBorder="0" applyAlignment="0" applyProtection="0"/>
    <xf numFmtId="0" fontId="9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1" fillId="34" borderId="10">
      <alignment horizontal="center"/>
    </xf>
    <xf numFmtId="0" fontId="1" fillId="0" borderId="0"/>
    <xf numFmtId="9" fontId="2" fillId="0" borderId="0" applyFont="0" applyFill="0" applyBorder="0" applyAlignment="0" applyProtection="0"/>
  </cellStyleXfs>
  <cellXfs count="132">
    <xf numFmtId="0" fontId="0" fillId="0" borderId="0" xfId="0"/>
    <xf numFmtId="0" fontId="17" fillId="33" borderId="0" xfId="0" applyFont="1" applyFill="1"/>
    <xf numFmtId="0" fontId="17" fillId="33" borderId="0" xfId="0" applyFont="1" applyFill="1" applyAlignment="1">
      <alignment horizontal="left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3" fillId="33" borderId="0" xfId="0" applyFont="1" applyFill="1" applyAlignment="1">
      <alignment horizontal="left"/>
    </xf>
    <xf numFmtId="0" fontId="23" fillId="35" borderId="0" xfId="0" applyFont="1" applyFill="1" applyAlignment="1">
      <alignment horizontal="left"/>
    </xf>
    <xf numFmtId="0" fontId="23" fillId="33" borderId="0" xfId="0" applyFont="1" applyFill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 applyAlignment="1">
      <alignment horizontal="right"/>
    </xf>
    <xf numFmtId="0" fontId="17" fillId="37" borderId="0" xfId="0" applyFont="1" applyFill="1"/>
    <xf numFmtId="0" fontId="0" fillId="39" borderId="0" xfId="0" applyFill="1"/>
    <xf numFmtId="168" fontId="0" fillId="0" borderId="0" xfId="0" applyNumberFormat="1"/>
    <xf numFmtId="3" fontId="17" fillId="37" borderId="0" xfId="0" applyNumberFormat="1" applyFont="1" applyFill="1"/>
    <xf numFmtId="0" fontId="17" fillId="40" borderId="11" xfId="0" applyFont="1" applyFill="1" applyBorder="1"/>
    <xf numFmtId="168" fontId="17" fillId="40" borderId="11" xfId="0" applyNumberFormat="1" applyFont="1" applyFill="1" applyBorder="1" applyAlignment="1">
      <alignment horizontal="right"/>
    </xf>
    <xf numFmtId="168" fontId="17" fillId="40" borderId="11" xfId="0" applyNumberFormat="1" applyFont="1" applyFill="1" applyBorder="1"/>
    <xf numFmtId="169" fontId="0" fillId="0" borderId="0" xfId="0" applyNumberFormat="1"/>
    <xf numFmtId="0" fontId="17" fillId="42" borderId="0" xfId="0" applyFont="1" applyFill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quotePrefix="1"/>
    <xf numFmtId="167" fontId="0" fillId="0" borderId="0" xfId="0" applyNumberFormat="1" applyAlignment="1">
      <alignment horizontal="right"/>
    </xf>
    <xf numFmtId="0" fontId="14" fillId="38" borderId="0" xfId="0" applyFont="1" applyFill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7" fontId="17" fillId="40" borderId="11" xfId="0" applyNumberFormat="1" applyFont="1" applyFill="1" applyBorder="1" applyAlignment="1">
      <alignment horizontal="right"/>
    </xf>
    <xf numFmtId="167" fontId="17" fillId="40" borderId="11" xfId="0" applyNumberFormat="1" applyFont="1" applyFill="1" applyBorder="1"/>
    <xf numFmtId="0" fontId="14" fillId="38" borderId="0" xfId="0" applyFont="1" applyFill="1"/>
    <xf numFmtId="3" fontId="17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3" fontId="17" fillId="40" borderId="0" xfId="0" applyNumberFormat="1" applyFont="1" applyFill="1"/>
    <xf numFmtId="0" fontId="18" fillId="44" borderId="0" xfId="0" applyFont="1" applyFill="1"/>
    <xf numFmtId="166" fontId="17" fillId="0" borderId="0" xfId="0" applyNumberFormat="1" applyFont="1"/>
    <xf numFmtId="0" fontId="17" fillId="0" borderId="0" xfId="0" applyFont="1" applyAlignment="1">
      <alignment horizontal="left" indent="1"/>
    </xf>
    <xf numFmtId="3" fontId="0" fillId="0" borderId="0" xfId="0" applyNumberFormat="1" applyAlignment="1">
      <alignment horizontal="center"/>
    </xf>
    <xf numFmtId="168" fontId="25" fillId="0" borderId="0" xfId="0" applyNumberFormat="1" applyFont="1" applyAlignment="1">
      <alignment horizontal="right"/>
    </xf>
    <xf numFmtId="3" fontId="25" fillId="0" borderId="0" xfId="0" applyNumberFormat="1" applyFont="1"/>
    <xf numFmtId="0" fontId="17" fillId="41" borderId="0" xfId="0" applyFont="1" applyFill="1" applyAlignment="1">
      <alignment horizontal="left"/>
    </xf>
    <xf numFmtId="167" fontId="26" fillId="0" borderId="0" xfId="0" applyNumberFormat="1" applyFont="1" applyAlignment="1">
      <alignment horizontal="right"/>
    </xf>
    <xf numFmtId="169" fontId="25" fillId="0" borderId="0" xfId="0" applyNumberFormat="1" applyFont="1" applyAlignment="1">
      <alignment horizontal="right"/>
    </xf>
    <xf numFmtId="169" fontId="17" fillId="40" borderId="0" xfId="0" applyNumberFormat="1" applyFont="1" applyFill="1"/>
    <xf numFmtId="0" fontId="14" fillId="0" borderId="0" xfId="0" applyFont="1" applyAlignment="1">
      <alignment horizontal="center"/>
    </xf>
    <xf numFmtId="167" fontId="17" fillId="0" borderId="0" xfId="0" applyNumberFormat="1" applyFont="1" applyAlignment="1">
      <alignment horizontal="right"/>
    </xf>
    <xf numFmtId="167" fontId="17" fillId="0" borderId="0" xfId="0" applyNumberFormat="1" applyFont="1"/>
    <xf numFmtId="169" fontId="25" fillId="0" borderId="0" xfId="0" applyNumberFormat="1" applyFont="1"/>
    <xf numFmtId="3" fontId="24" fillId="0" borderId="0" xfId="0" applyNumberFormat="1" applyFont="1" applyAlignment="1">
      <alignment horizontal="center"/>
    </xf>
    <xf numFmtId="0" fontId="17" fillId="39" borderId="0" xfId="0" applyFont="1" applyFill="1"/>
    <xf numFmtId="0" fontId="17" fillId="39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0" fontId="0" fillId="40" borderId="11" xfId="0" applyFill="1" applyBorder="1"/>
    <xf numFmtId="167" fontId="0" fillId="40" borderId="11" xfId="0" applyNumberFormat="1" applyFill="1" applyBorder="1" applyAlignment="1">
      <alignment horizontal="right"/>
    </xf>
    <xf numFmtId="167" fontId="0" fillId="40" borderId="11" xfId="0" applyNumberFormat="1" applyFill="1" applyBorder="1"/>
    <xf numFmtId="171" fontId="0" fillId="0" borderId="0" xfId="0" applyNumberFormat="1" applyAlignment="1">
      <alignment horizontal="center"/>
    </xf>
    <xf numFmtId="172" fontId="0" fillId="0" borderId="0" xfId="0" applyNumberFormat="1"/>
    <xf numFmtId="0" fontId="18" fillId="44" borderId="0" xfId="0" applyFont="1" applyFill="1" applyAlignment="1">
      <alignment horizontal="center"/>
    </xf>
    <xf numFmtId="0" fontId="25" fillId="0" borderId="0" xfId="0" applyFont="1"/>
    <xf numFmtId="168" fontId="17" fillId="0" borderId="0" xfId="0" applyNumberFormat="1" applyFont="1"/>
    <xf numFmtId="0" fontId="18" fillId="0" borderId="0" xfId="0" applyFont="1"/>
    <xf numFmtId="9" fontId="0" fillId="0" borderId="0" xfId="0" applyNumberFormat="1"/>
    <xf numFmtId="169" fontId="1" fillId="0" borderId="0" xfId="0" applyNumberFormat="1" applyFont="1"/>
    <xf numFmtId="166" fontId="25" fillId="0" borderId="0" xfId="0" applyNumberFormat="1" applyFont="1"/>
    <xf numFmtId="168" fontId="0" fillId="0" borderId="0" xfId="0" applyNumberFormat="1" applyAlignment="1">
      <alignment horizontal="center"/>
    </xf>
    <xf numFmtId="0" fontId="17" fillId="0" borderId="16" xfId="0" applyFont="1" applyBorder="1" applyAlignment="1">
      <alignment horizontal="center"/>
    </xf>
    <xf numFmtId="168" fontId="17" fillId="0" borderId="16" xfId="0" applyNumberFormat="1" applyFont="1" applyBorder="1" applyAlignment="1">
      <alignment horizontal="center"/>
    </xf>
    <xf numFmtId="167" fontId="17" fillId="0" borderId="16" xfId="0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169" fontId="17" fillId="0" borderId="16" xfId="0" applyNumberFormat="1" applyFont="1" applyBorder="1" applyAlignment="1">
      <alignment horizontal="center"/>
    </xf>
    <xf numFmtId="169" fontId="25" fillId="0" borderId="0" xfId="0" applyNumberFormat="1" applyFont="1" applyAlignment="1">
      <alignment horizontal="center"/>
    </xf>
    <xf numFmtId="169" fontId="27" fillId="0" borderId="16" xfId="0" applyNumberFormat="1" applyFont="1" applyBorder="1" applyAlignment="1">
      <alignment horizontal="center"/>
    </xf>
    <xf numFmtId="168" fontId="25" fillId="0" borderId="0" xfId="0" applyNumberFormat="1" applyFont="1" applyAlignment="1">
      <alignment horizontal="center"/>
    </xf>
    <xf numFmtId="168" fontId="27" fillId="0" borderId="16" xfId="0" applyNumberFormat="1" applyFont="1" applyBorder="1" applyAlignment="1">
      <alignment horizontal="center"/>
    </xf>
    <xf numFmtId="0" fontId="17" fillId="45" borderId="0" xfId="0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14" fillId="38" borderId="20" xfId="0" applyFont="1" applyFill="1" applyBorder="1" applyAlignment="1">
      <alignment horizontal="center"/>
    </xf>
    <xf numFmtId="0" fontId="17" fillId="45" borderId="21" xfId="0" applyFont="1" applyFill="1" applyBorder="1" applyAlignment="1">
      <alignment horizontal="center"/>
    </xf>
    <xf numFmtId="0" fontId="17" fillId="36" borderId="21" xfId="0" applyFont="1" applyFill="1" applyBorder="1" applyAlignment="1">
      <alignment horizontal="center"/>
    </xf>
    <xf numFmtId="0" fontId="17" fillId="42" borderId="21" xfId="0" applyFont="1" applyFill="1" applyBorder="1" applyAlignment="1">
      <alignment horizontal="center"/>
    </xf>
    <xf numFmtId="0" fontId="17" fillId="42" borderId="22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7" fillId="0" borderId="0" xfId="0" applyFont="1" applyAlignment="1">
      <alignment horizontal="center" vertical="center"/>
    </xf>
    <xf numFmtId="169" fontId="24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7" fontId="25" fillId="0" borderId="0" xfId="0" applyNumberFormat="1" applyFont="1" applyAlignment="1">
      <alignment horizontal="center"/>
    </xf>
    <xf numFmtId="169" fontId="26" fillId="0" borderId="0" xfId="0" applyNumberFormat="1" applyFont="1" applyAlignment="1">
      <alignment horizontal="center"/>
    </xf>
    <xf numFmtId="169" fontId="28" fillId="0" borderId="16" xfId="0" applyNumberFormat="1" applyFont="1" applyBorder="1" applyAlignment="1">
      <alignment horizontal="center"/>
    </xf>
    <xf numFmtId="168" fontId="26" fillId="0" borderId="0" xfId="0" applyNumberFormat="1" applyFont="1" applyAlignment="1">
      <alignment horizontal="center"/>
    </xf>
    <xf numFmtId="168" fontId="28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3" fontId="17" fillId="37" borderId="11" xfId="0" applyNumberFormat="1" applyFont="1" applyFill="1" applyBorder="1"/>
    <xf numFmtId="0" fontId="17" fillId="37" borderId="11" xfId="0" applyFont="1" applyFill="1" applyBorder="1"/>
    <xf numFmtId="168" fontId="17" fillId="37" borderId="11" xfId="0" applyNumberFormat="1" applyFont="1" applyFill="1" applyBorder="1"/>
    <xf numFmtId="168" fontId="17" fillId="37" borderId="11" xfId="0" applyNumberFormat="1" applyFont="1" applyFill="1" applyBorder="1" applyAlignment="1">
      <alignment horizontal="right"/>
    </xf>
    <xf numFmtId="167" fontId="17" fillId="37" borderId="11" xfId="0" applyNumberFormat="1" applyFont="1" applyFill="1" applyBorder="1" applyAlignment="1">
      <alignment horizontal="right"/>
    </xf>
    <xf numFmtId="167" fontId="17" fillId="37" borderId="11" xfId="0" applyNumberFormat="1" applyFont="1" applyFill="1" applyBorder="1"/>
    <xf numFmtId="9" fontId="0" fillId="0" borderId="0" xfId="53" applyFont="1"/>
    <xf numFmtId="0" fontId="0" fillId="0" borderId="0" xfId="0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38" borderId="15" xfId="0" applyFont="1" applyFill="1" applyBorder="1" applyAlignment="1">
      <alignment horizontal="center"/>
    </xf>
    <xf numFmtId="0" fontId="14" fillId="38" borderId="13" xfId="0" applyFont="1" applyFill="1" applyBorder="1" applyAlignment="1">
      <alignment horizontal="center"/>
    </xf>
    <xf numFmtId="0" fontId="14" fillId="38" borderId="14" xfId="0" applyFont="1" applyFill="1" applyBorder="1" applyAlignment="1">
      <alignment horizontal="center"/>
    </xf>
    <xf numFmtId="0" fontId="14" fillId="38" borderId="0" xfId="0" applyFont="1" applyFill="1" applyAlignment="1">
      <alignment horizontal="center"/>
    </xf>
    <xf numFmtId="0" fontId="17" fillId="42" borderId="17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center"/>
    </xf>
    <xf numFmtId="0" fontId="17" fillId="42" borderId="19" xfId="0" applyFont="1" applyFill="1" applyBorder="1" applyAlignment="1">
      <alignment horizontal="center"/>
    </xf>
    <xf numFmtId="0" fontId="14" fillId="38" borderId="15" xfId="0" applyFont="1" applyFill="1" applyBorder="1" applyAlignment="1">
      <alignment horizontal="center" vertical="center"/>
    </xf>
    <xf numFmtId="0" fontId="14" fillId="38" borderId="20" xfId="0" applyFont="1" applyFill="1" applyBorder="1" applyAlignment="1">
      <alignment horizontal="center" vertical="center"/>
    </xf>
    <xf numFmtId="0" fontId="18" fillId="44" borderId="0" xfId="0" applyFont="1" applyFill="1" applyAlignment="1">
      <alignment horizontal="center"/>
    </xf>
    <xf numFmtId="0" fontId="14" fillId="38" borderId="23" xfId="0" applyFont="1" applyFill="1" applyBorder="1" applyAlignment="1">
      <alignment horizontal="center" vertical="center"/>
    </xf>
    <xf numFmtId="0" fontId="14" fillId="38" borderId="24" xfId="0" applyFont="1" applyFill="1" applyBorder="1" applyAlignment="1">
      <alignment horizontal="center" vertical="center"/>
    </xf>
    <xf numFmtId="0" fontId="14" fillId="43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41" borderId="12" xfId="0" applyFont="1" applyFill="1" applyBorder="1" applyAlignment="1">
      <alignment horizontal="left"/>
    </xf>
    <xf numFmtId="0" fontId="14" fillId="44" borderId="0" xfId="0" applyFont="1" applyFill="1" applyAlignment="1">
      <alignment horizontal="center"/>
    </xf>
    <xf numFmtId="0" fontId="14" fillId="44" borderId="0" xfId="0" applyFont="1" applyFill="1" applyAlignment="1">
      <alignment horizontal="center" wrapText="1"/>
    </xf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5" xr:uid="{00000000-0005-0000-0000-00000D000000}"/>
    <cellStyle name="60% - Accent2" xfId="25" builtinId="36" customBuiltin="1"/>
    <cellStyle name="60% - Accent2 2" xfId="46" xr:uid="{00000000-0005-0000-0000-00000F000000}"/>
    <cellStyle name="60% - Accent3" xfId="29" builtinId="40" customBuiltin="1"/>
    <cellStyle name="60% - Accent3 2" xfId="47" xr:uid="{00000000-0005-0000-0000-000011000000}"/>
    <cellStyle name="60% - Accent4" xfId="33" builtinId="44" customBuiltin="1"/>
    <cellStyle name="60% - Accent4 2" xfId="48" xr:uid="{00000000-0005-0000-0000-000013000000}"/>
    <cellStyle name="60% - Accent5" xfId="37" builtinId="48" customBuiltin="1"/>
    <cellStyle name="60% - Accent5 2" xfId="49" xr:uid="{00000000-0005-0000-0000-000015000000}"/>
    <cellStyle name="60% - Accent6" xfId="41" builtinId="52" customBuiltin="1"/>
    <cellStyle name="60% - Accent6 2" xfId="50" xr:uid="{00000000-0005-0000-0000-000017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4" xfId="43" xr:uid="{00000000-0005-0000-0000-000021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eadingStyle" xfId="51" xr:uid="{4EC17501-30BE-4DD2-B4FB-095F71F5A2FE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2C000000}"/>
    <cellStyle name="Normal" xfId="0" builtinId="0"/>
    <cellStyle name="Normal 3" xfId="52" xr:uid="{7ECDB8E3-A1E9-4B5E-B216-5C0FD9B10BB1}"/>
    <cellStyle name="Normal 43" xfId="42" xr:uid="{00000000-0005-0000-0000-00002E000000}"/>
    <cellStyle name="Note" xfId="15" builtinId="10" customBuiltin="1"/>
    <cellStyle name="Output" xfId="10" builtinId="21" customBuiltin="1"/>
    <cellStyle name="Percent" xfId="53" builtinId="5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numFmt numFmtId="3" formatCode="#,##0"/>
    </dxf>
    <dxf>
      <numFmt numFmtId="167" formatCode="0.0%_);\(0.0%\);0.0%_);@_)"/>
    </dxf>
    <dxf>
      <numFmt numFmtId="3" formatCode="#,##0"/>
    </dxf>
    <dxf>
      <numFmt numFmtId="3" formatCode="#,##0"/>
    </dxf>
    <dxf>
      <numFmt numFmtId="3" formatCode="#,##0"/>
    </dxf>
    <dxf>
      <numFmt numFmtId="167" formatCode="0.0%_);\(0.0%\);0.0%_);@_)"/>
    </dxf>
    <dxf>
      <numFmt numFmtId="3" formatCode="#,##0"/>
    </dxf>
    <dxf>
      <font>
        <b val="0"/>
        <name val="Calibri"/>
        <family val="2"/>
        <scheme val="none"/>
      </font>
      <numFmt numFmtId="166" formatCode="#,##0.0_);\(#,##0.0\);#,##0.0_);@_)"/>
      <fill>
        <patternFill patternType="none">
          <fgColor indexed="64"/>
          <bgColor auto="1"/>
        </patternFill>
      </fill>
    </dxf>
    <dxf>
      <numFmt numFmtId="3" formatCode="#,##0"/>
    </dxf>
    <dxf>
      <numFmt numFmtId="167" formatCode="0.0%_);\(0.0%\);0.0%_);@_)"/>
    </dxf>
    <dxf>
      <numFmt numFmtId="3" formatCode="#,##0"/>
    </dxf>
    <dxf>
      <numFmt numFmtId="169" formatCode="#,##0_);\(#,##0\);#,##0_);@_)"/>
    </dxf>
    <dxf>
      <numFmt numFmtId="3" formatCode="#,##0"/>
    </dxf>
    <dxf>
      <numFmt numFmtId="167" formatCode="0.0%_);\(0.0%\);0.0%_);@_)"/>
    </dxf>
    <dxf>
      <numFmt numFmtId="3" formatCode="#,##0"/>
    </dxf>
    <dxf>
      <numFmt numFmtId="165" formatCode="0.0%"/>
    </dxf>
    <dxf>
      <numFmt numFmtId="165" formatCode="0.0%"/>
    </dxf>
    <dxf>
      <numFmt numFmtId="166" formatCode="#,##0.0_);\(#,##0.0\);#,##0.0_);@_)"/>
    </dxf>
    <dxf>
      <numFmt numFmtId="165" formatCode="0.0%"/>
    </dxf>
    <dxf>
      <numFmt numFmtId="165" formatCode="0.0%"/>
    </dxf>
    <dxf>
      <numFmt numFmtId="3" formatCode="#,##0"/>
    </dxf>
    <dxf>
      <numFmt numFmtId="3" formatCode="#,##0"/>
    </dxf>
    <dxf>
      <numFmt numFmtId="165" formatCode="0.0%"/>
    </dxf>
    <dxf>
      <numFmt numFmtId="166" formatCode="#,##0.0_);\(#,##0.0\);#,##0.0_);@_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7" formatCode="0.0%_);\(0.0%\);0.0%_);@_)"/>
    </dxf>
    <dxf>
      <numFmt numFmtId="167" formatCode="0.0%_);\(0.0%\);0.0%_);@_)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rgbClr val="000000"/>
                </a:solidFill>
                <a:latin typeface="Source Sans Pro" panose="020B0503030403020204" pitchFamily="34" charset="0"/>
                <a:ea typeface="Source Sans Pro"/>
                <a:cs typeface="Source Sans Pro"/>
              </a:defRPr>
            </a:pPr>
            <a:r>
              <a:rPr lang="en-GB"/>
              <a:t>Market</a:t>
            </a:r>
            <a:r>
              <a:rPr lang="en-GB" baseline="0"/>
              <a:t> share change (2019-24)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rgbClr val="000000"/>
              </a:solidFill>
              <a:latin typeface="Source Sans Pro" panose="020B0503030403020204" pitchFamily="34" charset="0"/>
              <a:ea typeface="Source Sans Pro"/>
              <a:cs typeface="Source Sans Pro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'Technomic Top 500 Chains'!$A$3:$A$495</c15:sqref>
                  </c15:fullRef>
                </c:ext>
              </c:extLst>
              <c:f>('Technomic Top 500 Chains'!$A$3:$A$170,'Technomic Top 500 Chains'!$A$172:$A$179,'Technomic Top 500 Chains'!$A$181:$A$208,'Technomic Top 500 Chains'!$A$210:$A$227,'Technomic Top 500 Chains'!$A$229:$A$257,'Technomic Top 500 Chains'!$A$259:$A$260,'Technomic Top 500 Chains'!$A$262:$A$495)</c:f>
              <c:strCache>
                <c:ptCount val="487"/>
                <c:pt idx="0">
                  <c:v>Dutch Bros Coffee</c:v>
                </c:pt>
                <c:pt idx="1">
                  <c:v>Chick-fil-A</c:v>
                </c:pt>
                <c:pt idx="2">
                  <c:v>Taco Bell</c:v>
                </c:pt>
                <c:pt idx="3">
                  <c:v>Wendy's</c:v>
                </c:pt>
                <c:pt idx="4">
                  <c:v>Scooter's Coffee</c:v>
                </c:pt>
                <c:pt idx="5">
                  <c:v>Burger King</c:v>
                </c:pt>
                <c:pt idx="6">
                  <c:v>Subway</c:v>
                </c:pt>
                <c:pt idx="7">
                  <c:v>Chipotle Mexican Grill</c:v>
                </c:pt>
                <c:pt idx="8">
                  <c:v>Domino's</c:v>
                </c:pt>
                <c:pt idx="9">
                  <c:v>Panera Bread</c:v>
                </c:pt>
                <c:pt idx="10">
                  <c:v>Panda Express</c:v>
                </c:pt>
                <c:pt idx="11">
                  <c:v>Pizza Hut</c:v>
                </c:pt>
                <c:pt idx="12">
                  <c:v>Sonic Drive-In</c:v>
                </c:pt>
                <c:pt idx="13">
                  <c:v>Popeyes</c:v>
                </c:pt>
                <c:pt idx="14">
                  <c:v>KFC</c:v>
                </c:pt>
                <c:pt idx="15">
                  <c:v>Olive Garden</c:v>
                </c:pt>
                <c:pt idx="16">
                  <c:v>Dairy Queen</c:v>
                </c:pt>
                <c:pt idx="17">
                  <c:v>Texas Roadhouse</c:v>
                </c:pt>
                <c:pt idx="18">
                  <c:v>Arby's</c:v>
                </c:pt>
                <c:pt idx="19">
                  <c:v>Little Caesars</c:v>
                </c:pt>
                <c:pt idx="20">
                  <c:v>Jack in the Box</c:v>
                </c:pt>
                <c:pt idx="21">
                  <c:v>Applebee's</c:v>
                </c:pt>
                <c:pt idx="22">
                  <c:v>Chili's Grill &amp; Bar</c:v>
                </c:pt>
                <c:pt idx="23">
                  <c:v>Buffalo Wild Wings</c:v>
                </c:pt>
                <c:pt idx="24">
                  <c:v>Papa Johns</c:v>
                </c:pt>
                <c:pt idx="25">
                  <c:v>Whataburger</c:v>
                </c:pt>
                <c:pt idx="26">
                  <c:v>Raising Cane's</c:v>
                </c:pt>
                <c:pt idx="27">
                  <c:v>IHOP</c:v>
                </c:pt>
                <c:pt idx="28">
                  <c:v>Jersey Mike's Subs</c:v>
                </c:pt>
                <c:pt idx="29">
                  <c:v>Culver's</c:v>
                </c:pt>
                <c:pt idx="30">
                  <c:v>Wingstop</c:v>
                </c:pt>
                <c:pt idx="31">
                  <c:v>Outback Steakhouse</c:v>
                </c:pt>
                <c:pt idx="32">
                  <c:v>LongHorn Steakhouse</c:v>
                </c:pt>
                <c:pt idx="33">
                  <c:v>Denny's</c:v>
                </c:pt>
                <c:pt idx="34">
                  <c:v>Cracker Barrel</c:v>
                </c:pt>
                <c:pt idx="35">
                  <c:v>Cheesecake Factory, The</c:v>
                </c:pt>
                <c:pt idx="36">
                  <c:v>Jimmy John's</c:v>
                </c:pt>
                <c:pt idx="37">
                  <c:v>Zaxby's</c:v>
                </c:pt>
                <c:pt idx="38">
                  <c:v>Five Guys</c:v>
                </c:pt>
                <c:pt idx="39">
                  <c:v>Red Lobster</c:v>
                </c:pt>
                <c:pt idx="40">
                  <c:v>In-N-Out Burger</c:v>
                </c:pt>
                <c:pt idx="41">
                  <c:v>Hardee's</c:v>
                </c:pt>
                <c:pt idx="42">
                  <c:v>Bojangles</c:v>
                </c:pt>
                <c:pt idx="43">
                  <c:v>Golden Corral</c:v>
                </c:pt>
                <c:pt idx="44">
                  <c:v>Carl's Jr.</c:v>
                </c:pt>
                <c:pt idx="45">
                  <c:v>Red Robin</c:v>
                </c:pt>
                <c:pt idx="46">
                  <c:v>7 Brew Drive Thru Coffee</c:v>
                </c:pt>
                <c:pt idx="47">
                  <c:v>Waffle House</c:v>
                </c:pt>
                <c:pt idx="48">
                  <c:v>BJ's Restaurant &amp; Brewhouse</c:v>
                </c:pt>
                <c:pt idx="49">
                  <c:v>Tropical Smoothie Cafe</c:v>
                </c:pt>
                <c:pt idx="50">
                  <c:v>Firehouse Subs</c:v>
                </c:pt>
                <c:pt idx="51">
                  <c:v>Shake Shack</c:v>
                </c:pt>
                <c:pt idx="52">
                  <c:v>First Watch</c:v>
                </c:pt>
                <c:pt idx="53">
                  <c:v>El Pollo Loco</c:v>
                </c:pt>
                <c:pt idx="54">
                  <c:v>Marco's Pizza</c:v>
                </c:pt>
                <c:pt idx="55">
                  <c:v>McAlister's Deli</c:v>
                </c:pt>
                <c:pt idx="56">
                  <c:v>P.F. Chang's</c:v>
                </c:pt>
                <c:pt idx="57">
                  <c:v>Qdoba Mexican Eats</c:v>
                </c:pt>
                <c:pt idx="58">
                  <c:v>Moe's Southwest Grill</c:v>
                </c:pt>
                <c:pt idx="59">
                  <c:v>Crumbl</c:v>
                </c:pt>
                <c:pt idx="60">
                  <c:v>Freddy's Frozen Custard &amp; Steakburgers</c:v>
                </c:pt>
                <c:pt idx="61">
                  <c:v>Krispy Kreme</c:v>
                </c:pt>
                <c:pt idx="62">
                  <c:v>Ruth's Chris Steak House</c:v>
                </c:pt>
                <c:pt idx="63">
                  <c:v>Yard House</c:v>
                </c:pt>
                <c:pt idx="64">
                  <c:v>Church's Texas Chicken</c:v>
                </c:pt>
                <c:pt idx="65">
                  <c:v>Hooters</c:v>
                </c:pt>
                <c:pt idx="66">
                  <c:v>Bob Evans</c:v>
                </c:pt>
                <c:pt idx="67">
                  <c:v>Carrabba's Italian Grill</c:v>
                </c:pt>
                <c:pt idx="68">
                  <c:v>Auntie Anne's</c:v>
                </c:pt>
                <c:pt idx="69">
                  <c:v>Papa Murphy's Pizza</c:v>
                </c:pt>
                <c:pt idx="70">
                  <c:v>Cheddar's Scratch Kitchen</c:v>
                </c:pt>
                <c:pt idx="71">
                  <c:v>Paris Baguette</c:v>
                </c:pt>
                <c:pt idx="72">
                  <c:v>Steak 'n Shake</c:v>
                </c:pt>
                <c:pt idx="73">
                  <c:v>Del Taco</c:v>
                </c:pt>
                <c:pt idx="74">
                  <c:v>TGI Fridays</c:v>
                </c:pt>
                <c:pt idx="75">
                  <c:v>Nothing Bundt Cakes</c:v>
                </c:pt>
                <c:pt idx="76">
                  <c:v>Smoothie King</c:v>
                </c:pt>
                <c:pt idx="77">
                  <c:v>Cava</c:v>
                </c:pt>
                <c:pt idx="78">
                  <c:v>Baskin-Robbins</c:v>
                </c:pt>
                <c:pt idx="79">
                  <c:v>Habit Burger &amp; Grill</c:v>
                </c:pt>
                <c:pt idx="80">
                  <c:v>White Castle</c:v>
                </c:pt>
                <c:pt idx="81">
                  <c:v>Portillo's</c:v>
                </c:pt>
                <c:pt idx="82">
                  <c:v>MOD Pizza</c:v>
                </c:pt>
                <c:pt idx="83">
                  <c:v>Jason's Deli</c:v>
                </c:pt>
                <c:pt idx="84">
                  <c:v>Charleys Cheesesteaks</c:v>
                </c:pt>
                <c:pt idx="85">
                  <c:v>Cooper's Hawk Winery &amp; Restaurants</c:v>
                </c:pt>
                <c:pt idx="86">
                  <c:v>Dave &amp; Buster's</c:v>
                </c:pt>
                <c:pt idx="87">
                  <c:v>Noodles &amp; Company</c:v>
                </c:pt>
                <c:pt idx="88">
                  <c:v>Miller's Ale House</c:v>
                </c:pt>
                <c:pt idx="89">
                  <c:v>Fogo de Chao</c:v>
                </c:pt>
                <c:pt idx="90">
                  <c:v>Sweetgreen</c:v>
                </c:pt>
                <c:pt idx="91">
                  <c:v>Einstein Bros. Bagels</c:v>
                </c:pt>
                <c:pt idx="92">
                  <c:v>Bonefish Grill</c:v>
                </c:pt>
                <c:pt idx="93">
                  <c:v>Checkers</c:v>
                </c:pt>
                <c:pt idx="94">
                  <c:v>Capital Grille, The</c:v>
                </c:pt>
                <c:pt idx="95">
                  <c:v>Captain D's Seafood Kitchen</c:v>
                </c:pt>
                <c:pt idx="96">
                  <c:v>Tous Les Jours</c:v>
                </c:pt>
                <c:pt idx="97">
                  <c:v>Potbelly Sandwich Shop</c:v>
                </c:pt>
                <c:pt idx="98">
                  <c:v>Cold Stone Creamery</c:v>
                </c:pt>
                <c:pt idx="99">
                  <c:v>Twin Peaks</c:v>
                </c:pt>
                <c:pt idx="100">
                  <c:v>Jack's Family Restaurants</c:v>
                </c:pt>
                <c:pt idx="101">
                  <c:v>Benihana</c:v>
                </c:pt>
                <c:pt idx="102">
                  <c:v>Perkins American Food Co.</c:v>
                </c:pt>
                <c:pt idx="103">
                  <c:v>Jamba</c:v>
                </c:pt>
                <c:pt idx="104">
                  <c:v>Maggiano's Little Italy</c:v>
                </c:pt>
                <c:pt idx="105">
                  <c:v>Taco John's</c:v>
                </c:pt>
                <c:pt idx="106">
                  <c:v>Hungry Howie's Pizza</c:v>
                </c:pt>
                <c:pt idx="107">
                  <c:v>Topgolf</c:v>
                </c:pt>
                <c:pt idx="108">
                  <c:v>Cafe Rio Mexican Grill</c:v>
                </c:pt>
                <c:pt idx="109">
                  <c:v>Saltgrass Steak House</c:v>
                </c:pt>
                <c:pt idx="110">
                  <c:v>California Pizza Kitchen</c:v>
                </c:pt>
                <c:pt idx="111">
                  <c:v>Black Bear Diner</c:v>
                </c:pt>
                <c:pt idx="112">
                  <c:v>Taco Cabana</c:v>
                </c:pt>
                <c:pt idx="113">
                  <c:v>Wienerschnitzel</c:v>
                </c:pt>
                <c:pt idx="114">
                  <c:v>Jet's Pizza</c:v>
                </c:pt>
                <c:pt idx="115">
                  <c:v>Round Table Pizza</c:v>
                </c:pt>
                <c:pt idx="116">
                  <c:v>Dave's Hot Chicken</c:v>
                </c:pt>
                <c:pt idx="117">
                  <c:v>Logan's Roadhouse</c:v>
                </c:pt>
                <c:pt idx="118">
                  <c:v>Blaze Pizza</c:v>
                </c:pt>
                <c:pt idx="119">
                  <c:v>Lazy Dog Restaurant &amp; Bar</c:v>
                </c:pt>
                <c:pt idx="120">
                  <c:v>Mellow Mushroom</c:v>
                </c:pt>
                <c:pt idx="121">
                  <c:v>Slim Chickens</c:v>
                </c:pt>
                <c:pt idx="122">
                  <c:v>Fleming's Prime Steakhouse &amp; Wine Bar</c:v>
                </c:pt>
                <c:pt idx="123">
                  <c:v>Texas de Brazil</c:v>
                </c:pt>
                <c:pt idx="124">
                  <c:v>Honey Baked Ham Co.</c:v>
                </c:pt>
                <c:pt idx="125">
                  <c:v>Chuck E. Cheese</c:v>
                </c:pt>
                <c:pt idx="126">
                  <c:v>Rubio's</c:v>
                </c:pt>
                <c:pt idx="127">
                  <c:v>Pollo Tropical</c:v>
                </c:pt>
                <c:pt idx="128">
                  <c:v>Biggby Coffee</c:v>
                </c:pt>
                <c:pt idx="129">
                  <c:v>Schlotzsky's</c:v>
                </c:pt>
                <c:pt idx="130">
                  <c:v>Pizza Ranch</c:v>
                </c:pt>
                <c:pt idx="131">
                  <c:v>Human Bean, The</c:v>
                </c:pt>
                <c:pt idx="132">
                  <c:v>Chicken Salad Chick</c:v>
                </c:pt>
                <c:pt idx="133">
                  <c:v>Firebirds Wood Fired Grill</c:v>
                </c:pt>
                <c:pt idx="134">
                  <c:v>Walk-On's Sports Bistreaux</c:v>
                </c:pt>
                <c:pt idx="135">
                  <c:v>Cook Out</c:v>
                </c:pt>
                <c:pt idx="136">
                  <c:v>Famous Dave's</c:v>
                </c:pt>
                <c:pt idx="137">
                  <c:v>Dickey's Barbecue Pit</c:v>
                </c:pt>
                <c:pt idx="138">
                  <c:v>Ninety Nine Restaurant &amp; Pub</c:v>
                </c:pt>
                <c:pt idx="139">
                  <c:v>Rally's</c:v>
                </c:pt>
                <c:pt idx="140">
                  <c:v>Ziggi's Coffee</c:v>
                </c:pt>
                <c:pt idx="141">
                  <c:v>Ruby Tuesday</c:v>
                </c:pt>
                <c:pt idx="142">
                  <c:v>Seasons 52</c:v>
                </c:pt>
                <c:pt idx="143">
                  <c:v>True Food Kitchen</c:v>
                </c:pt>
                <c:pt idx="144">
                  <c:v>Long John Silver's</c:v>
                </c:pt>
                <c:pt idx="145">
                  <c:v>Shipley Do-Nuts</c:v>
                </c:pt>
                <c:pt idx="146">
                  <c:v>Mountain Mike's Pizza</c:v>
                </c:pt>
                <c:pt idx="147">
                  <c:v>KPOT Korean BBQ &amp; Hot Pot</c:v>
                </c:pt>
                <c:pt idx="148">
                  <c:v>Mastro's Restaurants</c:v>
                </c:pt>
                <c:pt idx="149">
                  <c:v>Krystal Company</c:v>
                </c:pt>
                <c:pt idx="150">
                  <c:v>Golden Chick</c:v>
                </c:pt>
                <c:pt idx="151">
                  <c:v>Taco Bueno</c:v>
                </c:pt>
                <c:pt idx="152">
                  <c:v>Fazoli's</c:v>
                </c:pt>
                <c:pt idx="153">
                  <c:v>Cinnabon</c:v>
                </c:pt>
                <c:pt idx="154">
                  <c:v>Jollibee</c:v>
                </c:pt>
                <c:pt idx="155">
                  <c:v>Fuzzy's Taco Shop</c:v>
                </c:pt>
                <c:pt idx="156">
                  <c:v>Pollo Campero</c:v>
                </c:pt>
                <c:pt idx="157">
                  <c:v>Godfather's Pizza</c:v>
                </c:pt>
                <c:pt idx="158">
                  <c:v>Braum's Ice Cream &amp; Dairy Stores</c:v>
                </c:pt>
                <c:pt idx="159">
                  <c:v>Penn Station East Coast Subs</c:v>
                </c:pt>
                <c:pt idx="160">
                  <c:v>Bahama Breeze Island Grille</c:v>
                </c:pt>
                <c:pt idx="161">
                  <c:v>Cicis</c:v>
                </c:pt>
                <c:pt idx="162">
                  <c:v>Wetzel's Pretzels</c:v>
                </c:pt>
                <c:pt idx="163">
                  <c:v>Eddie V's Prime Seafood</c:v>
                </c:pt>
                <c:pt idx="164">
                  <c:v>North Italia</c:v>
                </c:pt>
                <c:pt idx="165">
                  <c:v>Perry's Steakhouse &amp; Grille</c:v>
                </c:pt>
                <c:pt idx="166">
                  <c:v>Sbarro</c:v>
                </c:pt>
                <c:pt idx="167">
                  <c:v>Farmer Boys</c:v>
                </c:pt>
                <c:pt idx="168">
                  <c:v>Smashburger</c:v>
                </c:pt>
                <c:pt idx="169">
                  <c:v>Morton's The Steakhouse</c:v>
                </c:pt>
                <c:pt idx="170">
                  <c:v>Torchy's Tacos</c:v>
                </c:pt>
                <c:pt idx="171">
                  <c:v>Bubba's 33</c:v>
                </c:pt>
                <c:pt idx="172">
                  <c:v>Pappadeaux Seafood Kitchen</c:v>
                </c:pt>
                <c:pt idx="173">
                  <c:v>A&amp;W All American Food</c:v>
                </c:pt>
                <c:pt idx="174">
                  <c:v>Ocean Prime</c:v>
                </c:pt>
                <c:pt idx="175">
                  <c:v>Ono Hawaiian BBQ</c:v>
                </c:pt>
                <c:pt idx="176">
                  <c:v>Playa Bowls</c:v>
                </c:pt>
                <c:pt idx="177">
                  <c:v>On The Border</c:v>
                </c:pt>
                <c:pt idx="178">
                  <c:v>Lee's Famous Recipe Chicken</c:v>
                </c:pt>
                <c:pt idx="179">
                  <c:v>Beef 'O' Brady's</c:v>
                </c:pt>
                <c:pt idx="180">
                  <c:v>Del Frisco's Double Eagle Steak House</c:v>
                </c:pt>
                <c:pt idx="181">
                  <c:v>Insomnia Cookies</c:v>
                </c:pt>
                <c:pt idx="182">
                  <c:v>L&amp;L Hawaiian Barbecue</c:v>
                </c:pt>
                <c:pt idx="183">
                  <c:v>Mendocino Farms</c:v>
                </c:pt>
                <c:pt idx="184">
                  <c:v>Bubbakoo's Burritos</c:v>
                </c:pt>
                <c:pt idx="185">
                  <c:v>Pei Wei</c:v>
                </c:pt>
                <c:pt idx="186">
                  <c:v>Donatos Pizza</c:v>
                </c:pt>
                <c:pt idx="187">
                  <c:v>Sizzler</c:v>
                </c:pt>
                <c:pt idx="188">
                  <c:v>Newk's Eatery</c:v>
                </c:pt>
                <c:pt idx="189">
                  <c:v>Sarku Japan</c:v>
                </c:pt>
                <c:pt idx="190">
                  <c:v>Huddle House</c:v>
                </c:pt>
                <c:pt idx="191">
                  <c:v>Salad and Go</c:v>
                </c:pt>
                <c:pt idx="192">
                  <c:v>Bonchon</c:v>
                </c:pt>
                <c:pt idx="193">
                  <c:v>Melting Pot</c:v>
                </c:pt>
                <c:pt idx="194">
                  <c:v>City Barbeque</c:v>
                </c:pt>
                <c:pt idx="195">
                  <c:v>Hook &amp; Reel</c:v>
                </c:pt>
                <c:pt idx="196">
                  <c:v>J. Alexander's</c:v>
                </c:pt>
                <c:pt idx="197">
                  <c:v>Bill Miller Bar-B-Q</c:v>
                </c:pt>
                <c:pt idx="198">
                  <c:v>STK</c:v>
                </c:pt>
                <c:pt idx="199">
                  <c:v>Original Pancake House, The</c:v>
                </c:pt>
                <c:pt idx="200">
                  <c:v>Andy's Frozen Custard</c:v>
                </c:pt>
                <c:pt idx="201">
                  <c:v>Old Chicago Pizza + Taproom</c:v>
                </c:pt>
                <c:pt idx="202">
                  <c:v>La Madeleine</c:v>
                </c:pt>
                <c:pt idx="203">
                  <c:v>Kung Fu Tea</c:v>
                </c:pt>
                <c:pt idx="204">
                  <c:v>Snooze, an A.M. Eatery</c:v>
                </c:pt>
                <c:pt idx="205">
                  <c:v>Nobu Restaurants</c:v>
                </c:pt>
                <c:pt idx="206">
                  <c:v>Bar Louie</c:v>
                </c:pt>
                <c:pt idx="207">
                  <c:v>Kura Sushi</c:v>
                </c:pt>
                <c:pt idx="208">
                  <c:v>Tijuana Flats</c:v>
                </c:pt>
                <c:pt idx="209">
                  <c:v>Taco Casa</c:v>
                </c:pt>
                <c:pt idx="210">
                  <c:v>Sonny's BBQ</c:v>
                </c:pt>
                <c:pt idx="211">
                  <c:v>Frisch's Big Boy</c:v>
                </c:pt>
                <c:pt idx="212">
                  <c:v>Another Broken Egg Cafe</c:v>
                </c:pt>
                <c:pt idx="213">
                  <c:v>Rita's Ice</c:v>
                </c:pt>
                <c:pt idx="214">
                  <c:v>54th Street Restaurant &amp; Drafthouse</c:v>
                </c:pt>
                <c:pt idx="215">
                  <c:v>LaRosa's Pizzeria</c:v>
                </c:pt>
                <c:pt idx="216">
                  <c:v>Gen Korean BBQ</c:v>
                </c:pt>
                <c:pt idx="217">
                  <c:v>Gyu-Kaku</c:v>
                </c:pt>
                <c:pt idx="218">
                  <c:v>bb.q Chicken</c:v>
                </c:pt>
                <c:pt idx="219">
                  <c:v>Village Inn</c:v>
                </c:pt>
                <c:pt idx="220">
                  <c:v>Smokey Bones</c:v>
                </c:pt>
                <c:pt idx="221">
                  <c:v>Bruegger's Bagels</c:v>
                </c:pt>
                <c:pt idx="222">
                  <c:v>Wayback Burgers</c:v>
                </c:pt>
                <c:pt idx="223">
                  <c:v>O'Charley's</c:v>
                </c:pt>
                <c:pt idx="224">
                  <c:v>WaBa Grill</c:v>
                </c:pt>
                <c:pt idx="225">
                  <c:v>Corner Bakery</c:v>
                </c:pt>
                <c:pt idx="226">
                  <c:v>Taziki's Mediterranean Cafe</c:v>
                </c:pt>
                <c:pt idx="227">
                  <c:v>Buca di Beppo</c:v>
                </c:pt>
                <c:pt idx="228">
                  <c:v>Bubba Gump Shrimp Co.</c:v>
                </c:pt>
                <c:pt idx="229">
                  <c:v>Roosters Wings</c:v>
                </c:pt>
                <c:pt idx="230">
                  <c:v>Panini Kabob Grill</c:v>
                </c:pt>
                <c:pt idx="231">
                  <c:v>Great American Cookies</c:v>
                </c:pt>
                <c:pt idx="232">
                  <c:v>Chopt</c:v>
                </c:pt>
                <c:pt idx="233">
                  <c:v>Legal Sea Foods</c:v>
                </c:pt>
                <c:pt idx="234">
                  <c:v>Chuy's</c:v>
                </c:pt>
                <c:pt idx="235">
                  <c:v>Mission BBQ</c:v>
                </c:pt>
                <c:pt idx="236">
                  <c:v>Jinya Ramen Bar</c:v>
                </c:pt>
                <c:pt idx="237">
                  <c:v>Old Spaghetti Factory, The</c:v>
                </c:pt>
                <c:pt idx="238">
                  <c:v>Boiling Crab</c:v>
                </c:pt>
                <c:pt idx="239">
                  <c:v>TacoTime</c:v>
                </c:pt>
                <c:pt idx="240">
                  <c:v>Pret A Manger</c:v>
                </c:pt>
                <c:pt idx="241">
                  <c:v>Just Salad</c:v>
                </c:pt>
                <c:pt idx="242">
                  <c:v>Boston Market</c:v>
                </c:pt>
                <c:pt idx="243">
                  <c:v>Metro Diner</c:v>
                </c:pt>
                <c:pt idx="244">
                  <c:v>BurgerFi</c:v>
                </c:pt>
                <c:pt idx="245">
                  <c:v>Costa Vida Fresh Mexican Grill</c:v>
                </c:pt>
                <c:pt idx="246">
                  <c:v>Uno Pizzeria &amp; Grill</c:v>
                </c:pt>
                <c:pt idx="247">
                  <c:v>Runza</c:v>
                </c:pt>
                <c:pt idx="248">
                  <c:v>Giordano's</c:v>
                </c:pt>
                <c:pt idx="249">
                  <c:v>Main Event</c:v>
                </c:pt>
                <c:pt idx="250">
                  <c:v>Nekter Juice Bar</c:v>
                </c:pt>
                <c:pt idx="251">
                  <c:v>Johnny Rockets</c:v>
                </c:pt>
                <c:pt idx="252">
                  <c:v>Great Harvest Bakery Cafe</c:v>
                </c:pt>
                <c:pt idx="253">
                  <c:v>Glory Days Grill</c:v>
                </c:pt>
                <c:pt idx="254">
                  <c:v>Friendly's</c:v>
                </c:pt>
                <c:pt idx="255">
                  <c:v>Ford's Garage</c:v>
                </c:pt>
                <c:pt idx="256">
                  <c:v>Ledo Pizza</c:v>
                </c:pt>
                <c:pt idx="257">
                  <c:v>Flanigan's</c:v>
                </c:pt>
                <c:pt idx="258">
                  <c:v>Wings and Rings</c:v>
                </c:pt>
                <c:pt idx="259">
                  <c:v>110 Grill</c:v>
                </c:pt>
                <c:pt idx="260">
                  <c:v>Duffy's Sports Grill</c:v>
                </c:pt>
                <c:pt idx="261">
                  <c:v>Hot Head Burritos</c:v>
                </c:pt>
                <c:pt idx="262">
                  <c:v>California Fish Grill</c:v>
                </c:pt>
                <c:pt idx="263">
                  <c:v>P.J. Whelihan's Pub &amp; Restaurant</c:v>
                </c:pt>
                <c:pt idx="264">
                  <c:v>Capriotti's Sandwich Shop</c:v>
                </c:pt>
                <c:pt idx="265">
                  <c:v>Kona Grill</c:v>
                </c:pt>
                <c:pt idx="266">
                  <c:v>Eat'n Park</c:v>
                </c:pt>
                <c:pt idx="267">
                  <c:v>Teriyaki Madness</c:v>
                </c:pt>
                <c:pt idx="268">
                  <c:v>Din Tai Fung</c:v>
                </c:pt>
                <c:pt idx="269">
                  <c:v>Bruster's Real Ice Cream</c:v>
                </c:pt>
                <c:pt idx="270">
                  <c:v>Baja Fresh Mexican Grill</c:v>
                </c:pt>
                <c:pt idx="271">
                  <c:v>Flower Child</c:v>
                </c:pt>
                <c:pt idx="272">
                  <c:v>PDQ Chicken</c:v>
                </c:pt>
                <c:pt idx="273">
                  <c:v>Rosati's Pizza</c:v>
                </c:pt>
                <c:pt idx="274">
                  <c:v>Anthony's Coal Fired Pizza</c:v>
                </c:pt>
                <c:pt idx="275">
                  <c:v>Grimaldi's Pizzeria</c:v>
                </c:pt>
                <c:pt idx="276">
                  <c:v>Cheba Hut</c:v>
                </c:pt>
                <c:pt idx="277">
                  <c:v>Kilwins</c:v>
                </c:pt>
                <c:pt idx="278">
                  <c:v>Mr. Gatti's Pizza</c:v>
                </c:pt>
                <c:pt idx="279">
                  <c:v>Primanti Bros.</c:v>
                </c:pt>
                <c:pt idx="280">
                  <c:v>Pancheros Mexican Grill</c:v>
                </c:pt>
                <c:pt idx="281">
                  <c:v>Hopdoddy Burger Bar</c:v>
                </c:pt>
                <c:pt idx="282">
                  <c:v>Brio Italian Grille</c:v>
                </c:pt>
                <c:pt idx="283">
                  <c:v>Wings Etc. Grill &amp; Pub</c:v>
                </c:pt>
                <c:pt idx="284">
                  <c:v>Salsarita's Fresh Mexican Grill</c:v>
                </c:pt>
                <c:pt idx="285">
                  <c:v>Salata</c:v>
                </c:pt>
                <c:pt idx="286">
                  <c:v>Black Angus Steakhouse</c:v>
                </c:pt>
                <c:pt idx="287">
                  <c:v>Skyline Chili</c:v>
                </c:pt>
                <c:pt idx="288">
                  <c:v>Haagen-Dazs</c:v>
                </c:pt>
                <c:pt idx="289">
                  <c:v>Hard Rock Cafe</c:v>
                </c:pt>
                <c:pt idx="290">
                  <c:v>Shari's Cafe and Pies</c:v>
                </c:pt>
                <c:pt idx="291">
                  <c:v>Shoney's</c:v>
                </c:pt>
                <c:pt idx="292">
                  <c:v>Jim 'N Nick's Bar-B-Q</c:v>
                </c:pt>
                <c:pt idx="293">
                  <c:v>Halal Guys, The</c:v>
                </c:pt>
                <c:pt idx="294">
                  <c:v>Islands Fine Burgers &amp; Drinks</c:v>
                </c:pt>
                <c:pt idx="295">
                  <c:v>American Deli</c:v>
                </c:pt>
                <c:pt idx="296">
                  <c:v>Pieology Pizzeria</c:v>
                </c:pt>
                <c:pt idx="297">
                  <c:v>Menchie's Frozen Yogurt</c:v>
                </c:pt>
                <c:pt idx="298">
                  <c:v>Carvel Ice Cream</c:v>
                </c:pt>
                <c:pt idx="299">
                  <c:v>Freebirds World Burrito</c:v>
                </c:pt>
                <c:pt idx="300">
                  <c:v>Chicken Express</c:v>
                </c:pt>
                <c:pt idx="301">
                  <c:v>Hawaiian Bros Island Grill</c:v>
                </c:pt>
                <c:pt idx="302">
                  <c:v>Big Boy Restaurants</c:v>
                </c:pt>
                <c:pt idx="303">
                  <c:v>Burtons Grill &amp; Bar</c:v>
                </c:pt>
                <c:pt idx="304">
                  <c:v>Mimi's Bistro &amp; Bakery</c:v>
                </c:pt>
                <c:pt idx="305">
                  <c:v>Bad Daddy's Burger Bar</c:v>
                </c:pt>
                <c:pt idx="306">
                  <c:v>Iron Hill Brewery &amp; Restaurant</c:v>
                </c:pt>
                <c:pt idx="307">
                  <c:v>Rosa's Cafe Tortilla Factory</c:v>
                </c:pt>
                <c:pt idx="308">
                  <c:v>Cotton Patch Cafe</c:v>
                </c:pt>
                <c:pt idx="309">
                  <c:v>Anthony's Restaurants</c:v>
                </c:pt>
                <c:pt idx="310">
                  <c:v>Handel's Homemade Ice Cream</c:v>
                </c:pt>
                <c:pt idx="311">
                  <c:v>Which Wich</c:v>
                </c:pt>
                <c:pt idx="312">
                  <c:v>Dion's Pizza</c:v>
                </c:pt>
                <c:pt idx="313">
                  <c:v>Yogurtland</c:v>
                </c:pt>
                <c:pt idx="314">
                  <c:v>Rainforest Cafe</c:v>
                </c:pt>
                <c:pt idx="315">
                  <c:v>Chart House</c:v>
                </c:pt>
                <c:pt idx="316">
                  <c:v>Lucille's Smokehouse Bar-B-Que</c:v>
                </c:pt>
                <c:pt idx="317">
                  <c:v>Caribou Coffee</c:v>
                </c:pt>
                <c:pt idx="318">
                  <c:v>Plaza Azteca</c:v>
                </c:pt>
                <c:pt idx="319">
                  <c:v>Rudy's Texas Bar-B-Q</c:v>
                </c:pt>
                <c:pt idx="320">
                  <c:v>Lou Malnati's</c:v>
                </c:pt>
                <c:pt idx="321">
                  <c:v>Pizza Inn</c:v>
                </c:pt>
                <c:pt idx="322">
                  <c:v>Wahlburgers</c:v>
                </c:pt>
                <c:pt idx="323">
                  <c:v>Broken Yolk Cafe</c:v>
                </c:pt>
                <c:pt idx="324">
                  <c:v>Keke's Breakfast Cafe</c:v>
                </c:pt>
                <c:pt idx="325">
                  <c:v>Barcelona Wine Bar</c:v>
                </c:pt>
                <c:pt idx="326">
                  <c:v>Wood Ranch BBQ &amp; Grill</c:v>
                </c:pt>
                <c:pt idx="327">
                  <c:v>Fatburger</c:v>
                </c:pt>
                <c:pt idx="328">
                  <c:v>Nando's</c:v>
                </c:pt>
                <c:pt idx="329">
                  <c:v>Ted's Montana Grill</c:v>
                </c:pt>
                <c:pt idx="330">
                  <c:v>Condado Tacos</c:v>
                </c:pt>
                <c:pt idx="331">
                  <c:v>Postino WineCafe</c:v>
                </c:pt>
                <c:pt idx="332">
                  <c:v>Tommy Bahama Restaurants</c:v>
                </c:pt>
                <c:pt idx="333">
                  <c:v>Eureka! Restaurants</c:v>
                </c:pt>
                <c:pt idx="334">
                  <c:v>Coffee Bean &amp; Tea Leaf</c:v>
                </c:pt>
                <c:pt idx="335">
                  <c:v>Gong Cha</c:v>
                </c:pt>
                <c:pt idx="336">
                  <c:v>PrimoHoagies</c:v>
                </c:pt>
                <c:pt idx="337">
                  <c:v>Joe's Crab Shack</c:v>
                </c:pt>
                <c:pt idx="338">
                  <c:v>Serafina</c:v>
                </c:pt>
                <c:pt idx="339">
                  <c:v>Velvet Taco</c:v>
                </c:pt>
                <c:pt idx="340">
                  <c:v>Luby's</c:v>
                </c:pt>
                <c:pt idx="341">
                  <c:v>Uncle Julio's</c:v>
                </c:pt>
                <c:pt idx="342">
                  <c:v>Honeygrow</c:v>
                </c:pt>
                <c:pt idx="343">
                  <c:v>Yoshinoya</c:v>
                </c:pt>
                <c:pt idx="344">
                  <c:v>Nathan's Famous</c:v>
                </c:pt>
                <c:pt idx="345">
                  <c:v>Kneaders Bakery &amp; Cafe</c:v>
                </c:pt>
                <c:pt idx="346">
                  <c:v>Pizza Factory</c:v>
                </c:pt>
                <c:pt idx="347">
                  <c:v>Ike's Love &amp; Sandwiches</c:v>
                </c:pt>
                <c:pt idx="348">
                  <c:v>Rock &amp; Brews</c:v>
                </c:pt>
                <c:pt idx="349">
                  <c:v>Il Fornaio</c:v>
                </c:pt>
                <c:pt idx="350">
                  <c:v>Huey Magoo's</c:v>
                </c:pt>
                <c:pt idx="351">
                  <c:v>Ben &amp; Jerry's Scoop Shops</c:v>
                </c:pt>
                <c:pt idx="352">
                  <c:v>Pinstripes</c:v>
                </c:pt>
                <c:pt idx="353">
                  <c:v>Crafty Crab</c:v>
                </c:pt>
                <c:pt idx="354">
                  <c:v>Smith &amp; Wollensky</c:v>
                </c:pt>
                <c:pt idx="355">
                  <c:v>McCormick &amp; Schmick's</c:v>
                </c:pt>
                <c:pt idx="356">
                  <c:v>Mazzio's Italian Eatery</c:v>
                </c:pt>
                <c:pt idx="357">
                  <c:v>Juicy Crab, The</c:v>
                </c:pt>
                <c:pt idx="358">
                  <c:v>Grand Lux Cafe</c:v>
                </c:pt>
                <c:pt idx="359">
                  <c:v>Carolina Ale House</c:v>
                </c:pt>
                <c:pt idx="360">
                  <c:v>Togo's Sandwiches</c:v>
                </c:pt>
                <c:pt idx="361">
                  <c:v>Fox's Pizza Den</c:v>
                </c:pt>
                <c:pt idx="362">
                  <c:v>Pizza Guys</c:v>
                </c:pt>
                <c:pt idx="363">
                  <c:v>Colton's Steak House &amp; Grill</c:v>
                </c:pt>
                <c:pt idx="364">
                  <c:v>Tupelo Honey Southern Kitchen &amp; Bar</c:v>
                </c:pt>
                <c:pt idx="365">
                  <c:v>Cousins Subs</c:v>
                </c:pt>
                <c:pt idx="366">
                  <c:v>Lupe Tortilla</c:v>
                </c:pt>
                <c:pt idx="367">
                  <c:v>Saladworks</c:v>
                </c:pt>
                <c:pt idx="368">
                  <c:v>RibCrib BBQ</c:v>
                </c:pt>
                <c:pt idx="369">
                  <c:v>Houlihan's</c:v>
                </c:pt>
                <c:pt idx="370">
                  <c:v>Bartaco</c:v>
                </c:pt>
                <c:pt idx="371">
                  <c:v>Nick the Greek</c:v>
                </c:pt>
                <c:pt idx="372">
                  <c:v>Romano's Macaroni Grill</c:v>
                </c:pt>
                <c:pt idx="373">
                  <c:v>Houston's</c:v>
                </c:pt>
                <c:pt idx="374">
                  <c:v>Le Pain Quotidien</c:v>
                </c:pt>
                <c:pt idx="375">
                  <c:v>Simple Simon's Pizza</c:v>
                </c:pt>
                <c:pt idx="376">
                  <c:v>P. Terry's Burger Stand</c:v>
                </c:pt>
                <c:pt idx="377">
                  <c:v>Eggs Up Grill</c:v>
                </c:pt>
                <c:pt idx="378">
                  <c:v>HuHot Mongolian Grill</c:v>
                </c:pt>
                <c:pt idx="379">
                  <c:v>Buona</c:v>
                </c:pt>
                <c:pt idx="380">
                  <c:v>Pal's Sudden Service</c:v>
                </c:pt>
                <c:pt idx="381">
                  <c:v>Noah's Bagels</c:v>
                </c:pt>
                <c:pt idx="382">
                  <c:v>Toppers Pizza</c:v>
                </c:pt>
                <c:pt idx="383">
                  <c:v>Burgerville</c:v>
                </c:pt>
                <c:pt idx="384">
                  <c:v>Razzoo's Cajun Cafe</c:v>
                </c:pt>
                <c:pt idx="385">
                  <c:v>Mo'Bettahs</c:v>
                </c:pt>
                <c:pt idx="386">
                  <c:v>Blue Sushi Sake Grill</c:v>
                </c:pt>
                <c:pt idx="387">
                  <c:v>Bob's Steak &amp; Chop House</c:v>
                </c:pt>
                <c:pt idx="388">
                  <c:v>WNB Factory</c:v>
                </c:pt>
                <c:pt idx="389">
                  <c:v>Tim Hortons</c:v>
                </c:pt>
                <c:pt idx="390">
                  <c:v>Peet's Coffee</c:v>
                </c:pt>
                <c:pt idx="391">
                  <c:v>Del Frisco's Grille</c:v>
                </c:pt>
                <c:pt idx="392">
                  <c:v>Clean Eatz</c:v>
                </c:pt>
                <c:pt idx="393">
                  <c:v>Biscuitville Fresh Southern</c:v>
                </c:pt>
                <c:pt idx="394">
                  <c:v>Quaker Steak &amp; Lube</c:v>
                </c:pt>
                <c:pt idx="395">
                  <c:v>Urban Plates</c:v>
                </c:pt>
                <c:pt idx="396">
                  <c:v>Daylight Donuts</c:v>
                </c:pt>
                <c:pt idx="397">
                  <c:v>Dog Haus</c:v>
                </c:pt>
                <c:pt idx="398">
                  <c:v>Maple Street Biscuit Company</c:v>
                </c:pt>
                <c:pt idx="399">
                  <c:v>Clean Juice</c:v>
                </c:pt>
                <c:pt idx="400">
                  <c:v>Truluck's</c:v>
                </c:pt>
                <c:pt idx="401">
                  <c:v>Shakey's Pizza Parlor</c:v>
                </c:pt>
                <c:pt idx="402">
                  <c:v>Fuddruckers</c:v>
                </c:pt>
                <c:pt idx="403">
                  <c:v>Marble Slab Creamery</c:v>
                </c:pt>
                <c:pt idx="404">
                  <c:v>Greene Turtle Sports Bar &amp; Grille</c:v>
                </c:pt>
                <c:pt idx="405">
                  <c:v>Au Bon Pain</c:v>
                </c:pt>
                <c:pt idx="406">
                  <c:v>Jeni's Splendid Ice Creams</c:v>
                </c:pt>
                <c:pt idx="407">
                  <c:v>Margaritaville Restaurants</c:v>
                </c:pt>
                <c:pt idx="408">
                  <c:v>Palm Restaurant, The</c:v>
                </c:pt>
                <c:pt idx="409">
                  <c:v>Smallcakes Cupcakery</c:v>
                </c:pt>
                <c:pt idx="410">
                  <c:v>Tender Greens</c:v>
                </c:pt>
                <c:pt idx="411">
                  <c:v>Hurricane Grill &amp; Wings</c:v>
                </c:pt>
                <c:pt idx="412">
                  <c:v>Imo's Pizza</c:v>
                </c:pt>
                <c:pt idx="413">
                  <c:v>Peter Piper Pizza</c:v>
                </c:pt>
                <c:pt idx="414">
                  <c:v>Bibibop Asian Grill</c:v>
                </c:pt>
                <c:pt idx="415">
                  <c:v>&amp;pizza</c:v>
                </c:pt>
                <c:pt idx="416">
                  <c:v>Roy Rogers Restaurants</c:v>
                </c:pt>
                <c:pt idx="417">
                  <c:v>Bricktown Brewery</c:v>
                </c:pt>
                <c:pt idx="418">
                  <c:v>Port of Subs</c:v>
                </c:pt>
                <c:pt idx="419">
                  <c:v>Hillstone</c:v>
                </c:pt>
                <c:pt idx="420">
                  <c:v>Moe's Original BBQ</c:v>
                </c:pt>
                <c:pt idx="421">
                  <c:v>Bareburger</c:v>
                </c:pt>
                <c:pt idx="422">
                  <c:v>Huckleberry's</c:v>
                </c:pt>
                <c:pt idx="423">
                  <c:v>El Torito</c:v>
                </c:pt>
                <c:pt idx="424">
                  <c:v>Silver Diner</c:v>
                </c:pt>
                <c:pt idx="425">
                  <c:v>Red Crab Juicy Seafood</c:v>
                </c:pt>
                <c:pt idx="426">
                  <c:v>Starbucks</c:v>
                </c:pt>
                <c:pt idx="427">
                  <c:v>Ojos Locos Sports Cantina</c:v>
                </c:pt>
                <c:pt idx="428">
                  <c:v>Mooyah</c:v>
                </c:pt>
                <c:pt idx="429">
                  <c:v>Flame Broiler</c:v>
                </c:pt>
                <c:pt idx="430">
                  <c:v>Gus's Fried Chicken</c:v>
                </c:pt>
                <c:pt idx="431">
                  <c:v>Rodizio Grill</c:v>
                </c:pt>
                <c:pt idx="432">
                  <c:v>Cafe Zupas</c:v>
                </c:pt>
                <c:pt idx="433">
                  <c:v>Elmer's Restaurants</c:v>
                </c:pt>
                <c:pt idx="434">
                  <c:v>HTeaO</c:v>
                </c:pt>
                <c:pt idx="435">
                  <c:v>Rusty Bucket Restaurant and Tavern</c:v>
                </c:pt>
                <c:pt idx="436">
                  <c:v>Luna Grill</c:v>
                </c:pt>
                <c:pt idx="437">
                  <c:v>Bravo! Italian Kitchen</c:v>
                </c:pt>
                <c:pt idx="438">
                  <c:v>Quiznos</c:v>
                </c:pt>
                <c:pt idx="439">
                  <c:v>85C Bakery Cafe</c:v>
                </c:pt>
                <c:pt idx="440">
                  <c:v>Rock N Roll Sushi</c:v>
                </c:pt>
                <c:pt idx="441">
                  <c:v>Red Ribbon Bakeshop</c:v>
                </c:pt>
                <c:pt idx="442">
                  <c:v>Piada Italian Street Food</c:v>
                </c:pt>
                <c:pt idx="443">
                  <c:v>Barrio Tacos</c:v>
                </c:pt>
                <c:pt idx="444">
                  <c:v>Johnny's New York Style Pizza</c:v>
                </c:pt>
                <c:pt idx="445">
                  <c:v>Pluckers Wing Bar</c:v>
                </c:pt>
                <c:pt idx="446">
                  <c:v>Thirsty Lion Gastropub</c:v>
                </c:pt>
                <c:pt idx="447">
                  <c:v>Marlow's Tavern</c:v>
                </c:pt>
                <c:pt idx="448">
                  <c:v>Duck Donuts</c:v>
                </c:pt>
                <c:pt idx="449">
                  <c:v>Abuelo's Mexican Restaurant</c:v>
                </c:pt>
                <c:pt idx="450">
                  <c:v>Board &amp; Brew</c:v>
                </c:pt>
                <c:pt idx="451">
                  <c:v>Hawkers Asian Street Food</c:v>
                </c:pt>
                <c:pt idx="452">
                  <c:v>Johnny Carino's</c:v>
                </c:pt>
                <c:pt idx="453">
                  <c:v>Emmy Squared Pizza</c:v>
                </c:pt>
                <c:pt idx="454">
                  <c:v>Brass Tap, The</c:v>
                </c:pt>
                <c:pt idx="455">
                  <c:v>Mr. Pickle's Sandwich Shop</c:v>
                </c:pt>
                <c:pt idx="456">
                  <c:v>Jefferson's Restaurant</c:v>
                </c:pt>
                <c:pt idx="457">
                  <c:v>Margaritas Mexican Restaurant</c:v>
                </c:pt>
                <c:pt idx="458">
                  <c:v>Mi Cocina</c:v>
                </c:pt>
                <c:pt idx="459">
                  <c:v>Culinary Dropout</c:v>
                </c:pt>
                <c:pt idx="460">
                  <c:v>Toasted Yolk Cafe, The</c:v>
                </c:pt>
                <c:pt idx="461">
                  <c:v>Bahama Buck's</c:v>
                </c:pt>
                <c:pt idx="462">
                  <c:v>Yum Yum Donut Shops</c:v>
                </c:pt>
                <c:pt idx="463">
                  <c:v>Sharetea</c:v>
                </c:pt>
                <c:pt idx="464">
                  <c:v>Super Chix</c:v>
                </c:pt>
                <c:pt idx="465">
                  <c:v>Ruby Slipper Cafe</c:v>
                </c:pt>
                <c:pt idx="466">
                  <c:v>Pappasito's Cantina</c:v>
                </c:pt>
                <c:pt idx="467">
                  <c:v>Modern Market Eatery</c:v>
                </c:pt>
                <c:pt idx="468">
                  <c:v>Sullivan's Steakhouse</c:v>
                </c:pt>
                <c:pt idx="469">
                  <c:v>Epic Wings</c:v>
                </c:pt>
                <c:pt idx="470">
                  <c:v>SweetFrog</c:v>
                </c:pt>
                <c:pt idx="471">
                  <c:v>Gold Star Chili</c:v>
                </c:pt>
                <c:pt idx="472">
                  <c:v>Lemonade</c:v>
                </c:pt>
                <c:pt idx="473">
                  <c:v>Pretzelmaker</c:v>
                </c:pt>
                <c:pt idx="474">
                  <c:v>Fricker's</c:v>
                </c:pt>
                <c:pt idx="475">
                  <c:v>Papa Gino's Pizzeria</c:v>
                </c:pt>
                <c:pt idx="476">
                  <c:v>Pokeworks</c:v>
                </c:pt>
                <c:pt idx="477">
                  <c:v>Hat Creek Burger Co.</c:v>
                </c:pt>
                <c:pt idx="478">
                  <c:v>Gloria's Latin Cuisine</c:v>
                </c:pt>
                <c:pt idx="479">
                  <c:v>Jeremiah's Italian Ice</c:v>
                </c:pt>
                <c:pt idx="480">
                  <c:v>Hampton Social, The</c:v>
                </c:pt>
                <c:pt idx="481">
                  <c:v>Philly Pretzel Factory</c:v>
                </c:pt>
                <c:pt idx="482">
                  <c:v>Gator's Dockside</c:v>
                </c:pt>
                <c:pt idx="483">
                  <c:v>East Coast Wings + Grill</c:v>
                </c:pt>
                <c:pt idx="484">
                  <c:v>Kolache Factory</c:v>
                </c:pt>
                <c:pt idx="485">
                  <c:v>Swig</c:v>
                </c:pt>
                <c:pt idx="486">
                  <c:v>Dunkin'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'Technomic Top 500 Chains'!$M$3:$M$495</c15:sqref>
                  </c15:fullRef>
                </c:ext>
              </c:extLst>
              <c:f>('Technomic Top 500 Chains'!$M$3:$M$170,'Technomic Top 500 Chains'!$M$172:$M$179,'Technomic Top 500 Chains'!$M$181:$M$208,'Technomic Top 500 Chains'!$M$210:$M$227,'Technomic Top 500 Chains'!$M$229:$M$257,'Technomic Top 500 Chains'!$M$259:$M$260,'Technomic Top 500 Chains'!$M$262:$M$495)</c:f>
              <c:numCache>
                <c:formatCode>#,##0</c:formatCode>
                <c:ptCount val="487"/>
                <c:pt idx="0" formatCode="#,##0.0_);\(#,##0.0\);#,##0.0_);@_)">
                  <c:v>200.87108862226188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.0_);\(#,##0.0\);#,##0.0_);@_)">
                  <c:v>97.118727991783445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 formatCode="#,##0.0_);\(#,##0.0\);#,##0.0_);@_)">
                  <c:v>95.857780292859829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 formatCode="#,##0.0_);\(#,##0.0\);#,##0.0_);@_)">
                  <c:v>47.325187890332387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 formatCode="#,##0.0_);\(#,##0.0\);#,##0.0_);@_)">
                  <c:v>20.128013291769729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 formatCode="#,##0.0_);\(#,##0.0\);#,##0.0_);@_)">
                  <c:v>15.965155792023474</c:v>
                </c:pt>
                <c:pt idx="129">
                  <c:v>0</c:v>
                </c:pt>
                <c:pt idx="130">
                  <c:v>0</c:v>
                </c:pt>
                <c:pt idx="131" formatCode="#,##0.0_);\(#,##0.0\);#,##0.0_);@_)">
                  <c:v>11.129903858320818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 formatCode="#,##0.0_);\(#,##0.0\);#,##0.0_);@_)">
                  <c:v>10.557079981109913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 formatCode="#,##0.0_);\(#,##0.0\);#,##0.0_);@_)">
                  <c:v>-13.248044292767615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 formatCode="#,##0.0_);\(#,##0.0\);#,##0.0_);@_)">
                  <c:v>-25.642351867952812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 formatCode="#,##0.0_);\(#,##0.0\);#,##0.0_);@_)">
                  <c:v>-50.000176625060853</c:v>
                </c:pt>
                <c:pt idx="390" formatCode="#,##0.0_);\(#,##0.0\);#,##0.0_);@_)">
                  <c:v>-51.025215824677637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 formatCode="#,##0.0_);\(#,##0.0\);#,##0.0_);@_)">
                  <c:v>-66.824198383836389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 formatCode="#,##0.0_);\(#,##0.0\);#,##0.0_);@_)">
                  <c:v>-138.27881150955457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 formatCode="#,##0.0_);\(#,##0.0\);#,##0.0_);@_)">
                  <c:v>-170.40091462073471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3-458E-9542-16EBD7A7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218431"/>
        <c:axId val="1357218911"/>
      </c:barChart>
      <c:catAx>
        <c:axId val="1357218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57218911"/>
        <c:crosses val="autoZero"/>
        <c:auto val="1"/>
        <c:lblAlgn val="ctr"/>
        <c:lblOffset val="100"/>
        <c:tickMarkSkip val="1"/>
        <c:noMultiLvlLbl val="0"/>
      </c:catAx>
      <c:valAx>
        <c:axId val="13572189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.0_);\(#,##0.0\);#,##0.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572184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f>HHI!$B$3:$B$8</c:f>
              <c:strCache>
                <c:ptCount val="6"/>
                <c:pt idx="0">
                  <c:v>Coffee</c:v>
                </c:pt>
                <c:pt idx="1">
                  <c:v>Mexican</c:v>
                </c:pt>
                <c:pt idx="2">
                  <c:v>Burger</c:v>
                </c:pt>
                <c:pt idx="3">
                  <c:v>Chicken</c:v>
                </c:pt>
                <c:pt idx="4">
                  <c:v>Sandwich</c:v>
                </c:pt>
                <c:pt idx="5">
                  <c:v>Pizza</c:v>
                </c:pt>
              </c:strCache>
            </c:strRef>
          </c:cat>
          <c:val>
            <c:numRef>
              <c:f>HHI!$C$3:$C$8</c:f>
              <c:numCache>
                <c:formatCode>#,##0.0_);\(#,##0.0\);#,##0.0_);@_)</c:formatCode>
                <c:ptCount val="6"/>
                <c:pt idx="0">
                  <c:v>4769.0054815495432</c:v>
                </c:pt>
                <c:pt idx="1">
                  <c:v>2963.0494945410151</c:v>
                </c:pt>
                <c:pt idx="2">
                  <c:v>2661.9059732517558</c:v>
                </c:pt>
                <c:pt idx="3">
                  <c:v>2332.219421660875</c:v>
                </c:pt>
                <c:pt idx="4">
                  <c:v>1301.9677067046021</c:v>
                </c:pt>
                <c:pt idx="5">
                  <c:v>1105.2213948096621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7-42F1-8A66-2BF7E0213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8566847"/>
        <c:axId val="1278566367"/>
      </c:barChart>
      <c:catAx>
        <c:axId val="1278566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278566367"/>
        <c:crosses val="autoZero"/>
        <c:auto val="1"/>
        <c:lblAlgn val="ctr"/>
        <c:lblOffset val="100"/>
        <c:tickMarkSkip val="1"/>
        <c:noMultiLvlLbl val="0"/>
      </c:catAx>
      <c:valAx>
        <c:axId val="1278566367"/>
        <c:scaling>
          <c:orientation val="minMax"/>
          <c:max val="5000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278566847"/>
        <c:crosses val="autoZero"/>
        <c:crossBetween val="between"/>
        <c:majorUnit val="1000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noFill/>
              <a:prstDash val="solid"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10-422F-BBC8-3611FE5F686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10-422F-BBC8-3611FE5F686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B910-422F-BBC8-3611FE5F686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10-422F-BBC8-3611FE5F686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B910-422F-BBC8-3611FE5F686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10-422F-BBC8-3611FE5F686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10-422F-BBC8-3611FE5F686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10-422F-BBC8-3611FE5F686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892A-423D-B58E-678FCE13DBFC}"/>
              </c:ext>
            </c:extLst>
          </c:dPt>
          <c:cat>
            <c:multiLvlStrRef>
              <c:f>Summary!$B$42:$C$63</c:f>
              <c:multiLvlStrCache>
                <c:ptCount val="22"/>
                <c:lvl>
                  <c:pt idx="0">
                    <c:v>Subway</c:v>
                  </c:pt>
                  <c:pt idx="1">
                    <c:v>Pizza Hut</c:v>
                  </c:pt>
                  <c:pt idx="2">
                    <c:v>Burger King</c:v>
                  </c:pt>
                  <c:pt idx="3">
                    <c:v>KFC</c:v>
                  </c:pt>
                  <c:pt idx="4">
                    <c:v>Sonic Drive-In</c:v>
                  </c:pt>
                  <c:pt idx="5">
                    <c:v>Wendy's</c:v>
                  </c:pt>
                  <c:pt idx="6">
                    <c:v>Jack in the Box</c:v>
                  </c:pt>
                  <c:pt idx="7">
                    <c:v>Domino's</c:v>
                  </c:pt>
                  <c:pt idx="8">
                    <c:v>Dunkin'</c:v>
                  </c:pt>
                  <c:pt idx="9">
                    <c:v>McDonald's</c:v>
                  </c:pt>
                  <c:pt idx="10">
                    <c:v>Taco Bell</c:v>
                  </c:pt>
                  <c:pt idx="11">
                    <c:v>Papa Johns</c:v>
                  </c:pt>
                  <c:pt idx="12">
                    <c:v>Popeyes</c:v>
                  </c:pt>
                  <c:pt idx="13">
                    <c:v>Panera Bread</c:v>
                  </c:pt>
                  <c:pt idx="14">
                    <c:v>Five Guys</c:v>
                  </c:pt>
                  <c:pt idx="15">
                    <c:v>Starbucks</c:v>
                  </c:pt>
                  <c:pt idx="16">
                    <c:v>Panda Express</c:v>
                  </c:pt>
                  <c:pt idx="17">
                    <c:v>Chipotle</c:v>
                  </c:pt>
                  <c:pt idx="18">
                    <c:v>Chick-fil-A</c:v>
                  </c:pt>
                  <c:pt idx="19">
                    <c:v>Shake Shack</c:v>
                  </c:pt>
                  <c:pt idx="20">
                    <c:v>Wingstop</c:v>
                  </c:pt>
                  <c:pt idx="21">
                    <c:v>Dutch Bros</c:v>
                  </c:pt>
                </c:lvl>
                <c:lvl>
                  <c:pt idx="0">
                    <c:v>Quick Service</c:v>
                  </c:pt>
                  <c:pt idx="13">
                    <c:v>Fast Casual</c:v>
                  </c:pt>
                </c:lvl>
              </c:multiLvlStrCache>
            </c:multiLvlStrRef>
          </c:cat>
          <c:val>
            <c:numRef>
              <c:f>Summary!$D$42:$D$63</c:f>
              <c:numCache>
                <c:formatCode>0.0%_);\(0.0%\);0.0%_);@_)</c:formatCode>
                <c:ptCount val="2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6.2021075820265725E-2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7.1582724892409466E-2</c:v>
                </c:pt>
                <c:pt idx="16">
                  <c:v>-1</c:v>
                </c:pt>
                <c:pt idx="17">
                  <c:v>0.152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0.26900000000000002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0-422F-BBC8-3611FE5F6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576352"/>
        <c:axId val="1325573952"/>
      </c:barChart>
      <c:catAx>
        <c:axId val="132557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25573952"/>
        <c:crosses val="autoZero"/>
        <c:auto val="1"/>
        <c:lblAlgn val="ctr"/>
        <c:lblOffset val="100"/>
        <c:tickMarkSkip val="1"/>
        <c:noMultiLvlLbl val="0"/>
      </c:catAx>
      <c:valAx>
        <c:axId val="132557395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2557635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noFill/>
              <a:prstDash val="solid"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8DA-44D9-AED9-35A71421A80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A-44D9-AED9-35A71421A80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A-44D9-AED9-35A71421A80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A-44D9-AED9-35A71421A801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A-44D9-AED9-35A71421A801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8DA-44D9-AED9-35A71421A80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8DA-44D9-AED9-35A71421A801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8DA-44D9-AED9-35A71421A801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6E62-4075-8BFA-127E24DE596C}"/>
              </c:ext>
            </c:extLst>
          </c:dPt>
          <c:cat>
            <c:multiLvlStrRef>
              <c:f>Summary!$B$42:$C$63</c:f>
              <c:multiLvlStrCache>
                <c:ptCount val="22"/>
                <c:lvl>
                  <c:pt idx="0">
                    <c:v>Subway</c:v>
                  </c:pt>
                  <c:pt idx="1">
                    <c:v>Pizza Hut</c:v>
                  </c:pt>
                  <c:pt idx="2">
                    <c:v>Burger King</c:v>
                  </c:pt>
                  <c:pt idx="3">
                    <c:v>KFC</c:v>
                  </c:pt>
                  <c:pt idx="4">
                    <c:v>Sonic Drive-In</c:v>
                  </c:pt>
                  <c:pt idx="5">
                    <c:v>Wendy's</c:v>
                  </c:pt>
                  <c:pt idx="6">
                    <c:v>Jack in the Box</c:v>
                  </c:pt>
                  <c:pt idx="7">
                    <c:v>Domino's</c:v>
                  </c:pt>
                  <c:pt idx="8">
                    <c:v>Dunkin'</c:v>
                  </c:pt>
                  <c:pt idx="9">
                    <c:v>McDonald's</c:v>
                  </c:pt>
                  <c:pt idx="10">
                    <c:v>Taco Bell</c:v>
                  </c:pt>
                  <c:pt idx="11">
                    <c:v>Papa Johns</c:v>
                  </c:pt>
                  <c:pt idx="12">
                    <c:v>Popeyes</c:v>
                  </c:pt>
                  <c:pt idx="13">
                    <c:v>Panera Bread</c:v>
                  </c:pt>
                  <c:pt idx="14">
                    <c:v>Five Guys</c:v>
                  </c:pt>
                  <c:pt idx="15">
                    <c:v>Starbucks</c:v>
                  </c:pt>
                  <c:pt idx="16">
                    <c:v>Panda Express</c:v>
                  </c:pt>
                  <c:pt idx="17">
                    <c:v>Chipotle</c:v>
                  </c:pt>
                  <c:pt idx="18">
                    <c:v>Chick-fil-A</c:v>
                  </c:pt>
                  <c:pt idx="19">
                    <c:v>Shake Shack</c:v>
                  </c:pt>
                  <c:pt idx="20">
                    <c:v>Wingstop</c:v>
                  </c:pt>
                  <c:pt idx="21">
                    <c:v>Dutch Bros</c:v>
                  </c:pt>
                </c:lvl>
                <c:lvl>
                  <c:pt idx="0">
                    <c:v>Quick Service</c:v>
                  </c:pt>
                  <c:pt idx="13">
                    <c:v>Fast Casual</c:v>
                  </c:pt>
                </c:lvl>
              </c:multiLvlStrCache>
            </c:multiLvlStrRef>
          </c:cat>
          <c:val>
            <c:numRef>
              <c:f>Summary!$J$42:$J$63</c:f>
              <c:numCache>
                <c:formatCode>0.0%_);\(0.0%\);0.0%_);@_)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8DA-44D9-AED9-35A71421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5576352"/>
        <c:axId val="1325573952"/>
      </c:barChart>
      <c:catAx>
        <c:axId val="132557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25573952"/>
        <c:crosses val="autoZero"/>
        <c:auto val="1"/>
        <c:lblAlgn val="ctr"/>
        <c:lblOffset val="100"/>
        <c:tickMarkSkip val="1"/>
        <c:noMultiLvlLbl val="0"/>
      </c:catAx>
      <c:valAx>
        <c:axId val="132557395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2557635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v>Unit growth</c:v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multiLvlStrRef>
              <c:f>Summary!$B$42:$C$63</c:f>
              <c:multiLvlStrCache>
                <c:ptCount val="22"/>
                <c:lvl>
                  <c:pt idx="0">
                    <c:v>Subway</c:v>
                  </c:pt>
                  <c:pt idx="1">
                    <c:v>Pizza Hut</c:v>
                  </c:pt>
                  <c:pt idx="2">
                    <c:v>Burger King</c:v>
                  </c:pt>
                  <c:pt idx="3">
                    <c:v>KFC</c:v>
                  </c:pt>
                  <c:pt idx="4">
                    <c:v>Sonic Drive-In</c:v>
                  </c:pt>
                  <c:pt idx="5">
                    <c:v>Wendy's</c:v>
                  </c:pt>
                  <c:pt idx="6">
                    <c:v>Jack in the Box</c:v>
                  </c:pt>
                  <c:pt idx="7">
                    <c:v>Domino's</c:v>
                  </c:pt>
                  <c:pt idx="8">
                    <c:v>Dunkin'</c:v>
                  </c:pt>
                  <c:pt idx="9">
                    <c:v>McDonald's</c:v>
                  </c:pt>
                  <c:pt idx="10">
                    <c:v>Taco Bell</c:v>
                  </c:pt>
                  <c:pt idx="11">
                    <c:v>Papa Johns</c:v>
                  </c:pt>
                  <c:pt idx="12">
                    <c:v>Popeyes</c:v>
                  </c:pt>
                  <c:pt idx="13">
                    <c:v>Panera Bread</c:v>
                  </c:pt>
                  <c:pt idx="14">
                    <c:v>Five Guys</c:v>
                  </c:pt>
                  <c:pt idx="15">
                    <c:v>Starbucks</c:v>
                  </c:pt>
                  <c:pt idx="16">
                    <c:v>Panda Express</c:v>
                  </c:pt>
                  <c:pt idx="17">
                    <c:v>Chipotle</c:v>
                  </c:pt>
                  <c:pt idx="18">
                    <c:v>Chick-fil-A</c:v>
                  </c:pt>
                  <c:pt idx="19">
                    <c:v>Shake Shack</c:v>
                  </c:pt>
                  <c:pt idx="20">
                    <c:v>Wingstop</c:v>
                  </c:pt>
                  <c:pt idx="21">
                    <c:v>Dutch Bros</c:v>
                  </c:pt>
                </c:lvl>
                <c:lvl>
                  <c:pt idx="0">
                    <c:v>Quick Service</c:v>
                  </c:pt>
                  <c:pt idx="13">
                    <c:v>Fast Casual</c:v>
                  </c:pt>
                </c:lvl>
              </c:multiLvlStrCache>
            </c:multiLvlStrRef>
          </c:cat>
          <c:val>
            <c:numRef>
              <c:f>Summary!$Q$42:$Q$63</c:f>
              <c:numCache>
                <c:formatCode>0.0%_);\(0.0%\);0.0%_);@_)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C7E-4FD9-A56F-E8402377BB98}"/>
            </c:ext>
          </c:extLst>
        </c:ser>
        <c:ser>
          <c:idx val="0"/>
          <c:order val="1"/>
          <c:tx>
            <c:v>Same-store sales growth</c:v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E-4FD9-A56F-E8402377BB98}"/>
              </c:ext>
            </c:extLst>
          </c:dPt>
          <c:dPt>
            <c:idx val="14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E-4FD9-A56F-E8402377BB98}"/>
              </c:ext>
            </c:extLst>
          </c:dPt>
          <c:dPt>
            <c:idx val="15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7E-4FD9-A56F-E8402377BB98}"/>
              </c:ext>
            </c:extLst>
          </c:dPt>
          <c:dPt>
            <c:idx val="16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C7E-4FD9-A56F-E8402377BB98}"/>
              </c:ext>
            </c:extLst>
          </c:dPt>
          <c:dPt>
            <c:idx val="17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E-4FD9-A56F-E8402377BB98}"/>
              </c:ext>
            </c:extLst>
          </c:dPt>
          <c:dPt>
            <c:idx val="18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E-4FD9-A56F-E8402377BB98}"/>
              </c:ext>
            </c:extLst>
          </c:dPt>
          <c:dPt>
            <c:idx val="19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E-4FD9-A56F-E8402377BB98}"/>
              </c:ext>
            </c:extLst>
          </c:dPt>
          <c:dPt>
            <c:idx val="20"/>
            <c:invertIfNegative val="0"/>
            <c:bubble3D val="0"/>
            <c:spPr>
              <a:solidFill>
                <a:srgbClr val="5FA1AD"/>
              </a:solidFill>
              <a:ln w="3175">
                <a:solidFill>
                  <a:srgbClr val="5FA1AD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E-4FD9-A56F-E8402377BB98}"/>
              </c:ext>
            </c:extLst>
          </c:dPt>
          <c:cat>
            <c:multiLvlStrRef>
              <c:f>Summary!$B$42:$C$63</c:f>
              <c:multiLvlStrCache>
                <c:ptCount val="22"/>
                <c:lvl>
                  <c:pt idx="0">
                    <c:v>Subway</c:v>
                  </c:pt>
                  <c:pt idx="1">
                    <c:v>Pizza Hut</c:v>
                  </c:pt>
                  <c:pt idx="2">
                    <c:v>Burger King</c:v>
                  </c:pt>
                  <c:pt idx="3">
                    <c:v>KFC</c:v>
                  </c:pt>
                  <c:pt idx="4">
                    <c:v>Sonic Drive-In</c:v>
                  </c:pt>
                  <c:pt idx="5">
                    <c:v>Wendy's</c:v>
                  </c:pt>
                  <c:pt idx="6">
                    <c:v>Jack in the Box</c:v>
                  </c:pt>
                  <c:pt idx="7">
                    <c:v>Domino's</c:v>
                  </c:pt>
                  <c:pt idx="8">
                    <c:v>Dunkin'</c:v>
                  </c:pt>
                  <c:pt idx="9">
                    <c:v>McDonald's</c:v>
                  </c:pt>
                  <c:pt idx="10">
                    <c:v>Taco Bell</c:v>
                  </c:pt>
                  <c:pt idx="11">
                    <c:v>Papa Johns</c:v>
                  </c:pt>
                  <c:pt idx="12">
                    <c:v>Popeyes</c:v>
                  </c:pt>
                  <c:pt idx="13">
                    <c:v>Panera Bread</c:v>
                  </c:pt>
                  <c:pt idx="14">
                    <c:v>Five Guys</c:v>
                  </c:pt>
                  <c:pt idx="15">
                    <c:v>Starbucks</c:v>
                  </c:pt>
                  <c:pt idx="16">
                    <c:v>Panda Express</c:v>
                  </c:pt>
                  <c:pt idx="17">
                    <c:v>Chipotle</c:v>
                  </c:pt>
                  <c:pt idx="18">
                    <c:v>Chick-fil-A</c:v>
                  </c:pt>
                  <c:pt idx="19">
                    <c:v>Shake Shack</c:v>
                  </c:pt>
                  <c:pt idx="20">
                    <c:v>Wingstop</c:v>
                  </c:pt>
                  <c:pt idx="21">
                    <c:v>Dutch Bros</c:v>
                  </c:pt>
                </c:lvl>
                <c:lvl>
                  <c:pt idx="0">
                    <c:v>Quick Service</c:v>
                  </c:pt>
                  <c:pt idx="13">
                    <c:v>Fast Casual</c:v>
                  </c:pt>
                </c:lvl>
              </c:multiLvlStrCache>
            </c:multiLvlStrRef>
          </c:cat>
          <c:val>
            <c:numRef>
              <c:f>Summary!$P$42:$P$63</c:f>
              <c:numCache>
                <c:formatCode>0.0%_);\(0.0%\);0.0%_);@_)</c:formatCode>
                <c:ptCount val="2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6.2021075820265725E-2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7.1582724892409466E-2</c:v>
                </c:pt>
                <c:pt idx="16">
                  <c:v>-1</c:v>
                </c:pt>
                <c:pt idx="17">
                  <c:v>0.152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4.5000000000000012E-2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C7E-4FD9-A56F-E8402377B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5576352"/>
        <c:axId val="1325573952"/>
      </c:barChart>
      <c:catAx>
        <c:axId val="132557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25573952"/>
        <c:crosses val="autoZero"/>
        <c:auto val="1"/>
        <c:lblAlgn val="ctr"/>
        <c:lblOffset val="100"/>
        <c:tickMarkSkip val="1"/>
        <c:noMultiLvlLbl val="0"/>
      </c:catAx>
      <c:valAx>
        <c:axId val="1325573952"/>
        <c:scaling>
          <c:orientation val="minMax"/>
          <c:min val="-5.000000000000001E-2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32557635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358268489513728E-2"/>
          <c:y val="4.6957231040564366E-2"/>
          <c:w val="0.38076247591711304"/>
          <c:h val="9.62967372134038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noFill/>
              <a:prstDash val="solid"/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EB-4C39-A5E7-086C950352F6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EB-4C39-A5E7-086C950352F6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EB-4C39-A5E7-086C950352F6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49EB-4C39-A5E7-086C950352F6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EB-4C39-A5E7-086C950352F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49EB-4C39-A5E7-086C950352F6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EB-4C39-A5E7-086C950352F6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47C4-48D2-B603-FD7B46283E0F}"/>
              </c:ext>
            </c:extLst>
          </c:dPt>
          <c:cat>
            <c:multiLvlStrRef>
              <c:f>Summary!$H$12:$I$33</c:f>
              <c:multiLvlStrCache>
                <c:ptCount val="22"/>
                <c:lvl>
                  <c:pt idx="0">
                    <c:v>Jack in the Box</c:v>
                  </c:pt>
                  <c:pt idx="1">
                    <c:v>Popeyes</c:v>
                  </c:pt>
                  <c:pt idx="2">
                    <c:v>Papa Johns</c:v>
                  </c:pt>
                  <c:pt idx="3">
                    <c:v>Sonic Drive-In</c:v>
                  </c:pt>
                  <c:pt idx="4">
                    <c:v>KFC</c:v>
                  </c:pt>
                  <c:pt idx="5">
                    <c:v>Wendy's</c:v>
                  </c:pt>
                  <c:pt idx="6">
                    <c:v>Pizza Hut</c:v>
                  </c:pt>
                  <c:pt idx="7">
                    <c:v>Burger King</c:v>
                  </c:pt>
                  <c:pt idx="8">
                    <c:v>Domino's</c:v>
                  </c:pt>
                  <c:pt idx="9">
                    <c:v>Taco Bell</c:v>
                  </c:pt>
                  <c:pt idx="10">
                    <c:v>Dunkin'</c:v>
                  </c:pt>
                  <c:pt idx="11">
                    <c:v>McDonald's</c:v>
                  </c:pt>
                  <c:pt idx="12">
                    <c:v>Subway</c:v>
                  </c:pt>
                  <c:pt idx="13">
                    <c:v>Shake Shack</c:v>
                  </c:pt>
                  <c:pt idx="14">
                    <c:v>Dutch Bros Coffee</c:v>
                  </c:pt>
                  <c:pt idx="15">
                    <c:v>Five Guys</c:v>
                  </c:pt>
                  <c:pt idx="16">
                    <c:v>Wingstop</c:v>
                  </c:pt>
                  <c:pt idx="17">
                    <c:v>Panera Bread</c:v>
                  </c:pt>
                  <c:pt idx="18">
                    <c:v>Panda Express</c:v>
                  </c:pt>
                  <c:pt idx="19">
                    <c:v>Chick-fil-A</c:v>
                  </c:pt>
                  <c:pt idx="20">
                    <c:v>Chipotle Mexican Grill</c:v>
                  </c:pt>
                  <c:pt idx="21">
                    <c:v>Starbucks</c:v>
                  </c:pt>
                </c:lvl>
                <c:lvl>
                  <c:pt idx="0">
                    <c:v>Quick Service</c:v>
                  </c:pt>
                  <c:pt idx="13">
                    <c:v>Fast Casual</c:v>
                  </c:pt>
                </c:lvl>
              </c:multiLvlStrCache>
            </c:multiLvlStrRef>
          </c:cat>
          <c:val>
            <c:numRef>
              <c:f>Summary!$J$12:$J$33</c:f>
              <c:numCache>
                <c:formatCode>#,##0_);\(#,##0\);#,##0_);@_)</c:formatCode>
                <c:ptCount val="22"/>
                <c:pt idx="0">
                  <c:v>2186</c:v>
                </c:pt>
                <c:pt idx="1">
                  <c:v>3051</c:v>
                </c:pt>
                <c:pt idx="2">
                  <c:v>3220</c:v>
                </c:pt>
                <c:pt idx="3">
                  <c:v>3521</c:v>
                </c:pt>
                <c:pt idx="4">
                  <c:v>3791</c:v>
                </c:pt>
                <c:pt idx="5">
                  <c:v>6030</c:v>
                </c:pt>
                <c:pt idx="6">
                  <c:v>6593</c:v>
                </c:pt>
                <c:pt idx="7">
                  <c:v>6778</c:v>
                </c:pt>
                <c:pt idx="8">
                  <c:v>6854</c:v>
                </c:pt>
                <c:pt idx="9">
                  <c:v>7405</c:v>
                </c:pt>
                <c:pt idx="10">
                  <c:v>9580</c:v>
                </c:pt>
                <c:pt idx="11">
                  <c:v>13457</c:v>
                </c:pt>
                <c:pt idx="12">
                  <c:v>20133</c:v>
                </c:pt>
                <c:pt idx="13">
                  <c:v>334</c:v>
                </c:pt>
                <c:pt idx="14">
                  <c:v>831</c:v>
                </c:pt>
                <c:pt idx="15">
                  <c:v>1453</c:v>
                </c:pt>
                <c:pt idx="16">
                  <c:v>1926</c:v>
                </c:pt>
                <c:pt idx="17">
                  <c:v>2178</c:v>
                </c:pt>
                <c:pt idx="18">
                  <c:v>2420</c:v>
                </c:pt>
                <c:pt idx="19">
                  <c:v>2964</c:v>
                </c:pt>
                <c:pt idx="20">
                  <c:v>3371</c:v>
                </c:pt>
                <c:pt idx="21">
                  <c:v>16352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B-4C39-A5E7-086C95035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588896"/>
        <c:axId val="1430592736"/>
      </c:barChart>
      <c:catAx>
        <c:axId val="143058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30592736"/>
        <c:crosses val="autoZero"/>
        <c:auto val="1"/>
        <c:lblAlgn val="ctr"/>
        <c:lblOffset val="100"/>
        <c:tickMarkSkip val="1"/>
        <c:noMultiLvlLbl val="0"/>
      </c:catAx>
      <c:valAx>
        <c:axId val="143059273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30588896"/>
        <c:crosses val="autoZero"/>
        <c:crossBetween val="between"/>
        <c:majorUnit val="3000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Summary!$I$12:$I$24</c:f>
              <c:strCache>
                <c:ptCount val="13"/>
                <c:pt idx="0">
                  <c:v>Jack in the Box</c:v>
                </c:pt>
                <c:pt idx="1">
                  <c:v>Popeyes</c:v>
                </c:pt>
                <c:pt idx="2">
                  <c:v>Papa Johns</c:v>
                </c:pt>
                <c:pt idx="3">
                  <c:v>Sonic Drive-In</c:v>
                </c:pt>
                <c:pt idx="4">
                  <c:v>KFC</c:v>
                </c:pt>
                <c:pt idx="5">
                  <c:v>Wendy's</c:v>
                </c:pt>
                <c:pt idx="6">
                  <c:v>Pizza Hut</c:v>
                </c:pt>
                <c:pt idx="7">
                  <c:v>Burger King</c:v>
                </c:pt>
                <c:pt idx="8">
                  <c:v>Domino's</c:v>
                </c:pt>
                <c:pt idx="9">
                  <c:v>Taco Bell</c:v>
                </c:pt>
                <c:pt idx="10">
                  <c:v>Dunkin'</c:v>
                </c:pt>
                <c:pt idx="11">
                  <c:v>McDonald's</c:v>
                </c:pt>
                <c:pt idx="12">
                  <c:v>Subway</c:v>
                </c:pt>
              </c:strCache>
            </c:strRef>
          </c:cat>
          <c:val>
            <c:numRef>
              <c:f>Summary!$J$12:$J$24</c:f>
              <c:numCache>
                <c:formatCode>#,##0_);\(#,##0\);#,##0_);@_)</c:formatCode>
                <c:ptCount val="13"/>
                <c:pt idx="0">
                  <c:v>2186</c:v>
                </c:pt>
                <c:pt idx="1">
                  <c:v>3051</c:v>
                </c:pt>
                <c:pt idx="2">
                  <c:v>3220</c:v>
                </c:pt>
                <c:pt idx="3">
                  <c:v>3521</c:v>
                </c:pt>
                <c:pt idx="4">
                  <c:v>3791</c:v>
                </c:pt>
                <c:pt idx="5">
                  <c:v>6030</c:v>
                </c:pt>
                <c:pt idx="6">
                  <c:v>6593</c:v>
                </c:pt>
                <c:pt idx="7">
                  <c:v>6778</c:v>
                </c:pt>
                <c:pt idx="8">
                  <c:v>6854</c:v>
                </c:pt>
                <c:pt idx="9">
                  <c:v>7405</c:v>
                </c:pt>
                <c:pt idx="10">
                  <c:v>9580</c:v>
                </c:pt>
                <c:pt idx="11">
                  <c:v>13457</c:v>
                </c:pt>
                <c:pt idx="12">
                  <c:v>20133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D-4133-AC0F-2500E8969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971359"/>
        <c:axId val="1136968959"/>
      </c:barChart>
      <c:catAx>
        <c:axId val="1136971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136968959"/>
        <c:crosses val="autoZero"/>
        <c:auto val="1"/>
        <c:lblAlgn val="ctr"/>
        <c:lblOffset val="100"/>
        <c:tickMarkSkip val="1"/>
        <c:noMultiLvlLbl val="0"/>
      </c:catAx>
      <c:valAx>
        <c:axId val="113696895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1369713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Summary!$I$25:$I$33</c:f>
              <c:strCache>
                <c:ptCount val="9"/>
                <c:pt idx="0">
                  <c:v>Shake Shack</c:v>
                </c:pt>
                <c:pt idx="1">
                  <c:v>Dutch Bros Coffee</c:v>
                </c:pt>
                <c:pt idx="2">
                  <c:v>Five Guys</c:v>
                </c:pt>
                <c:pt idx="3">
                  <c:v>Wingstop</c:v>
                </c:pt>
                <c:pt idx="4">
                  <c:v>Panera Bread</c:v>
                </c:pt>
                <c:pt idx="5">
                  <c:v>Panda Express</c:v>
                </c:pt>
                <c:pt idx="6">
                  <c:v>Chick-fil-A</c:v>
                </c:pt>
                <c:pt idx="7">
                  <c:v>Chipotle Mexican Grill</c:v>
                </c:pt>
                <c:pt idx="8">
                  <c:v>Starbucks</c:v>
                </c:pt>
              </c:strCache>
            </c:strRef>
          </c:cat>
          <c:val>
            <c:numRef>
              <c:f>Summary!$J$25:$J$33</c:f>
              <c:numCache>
                <c:formatCode>#,##0_);\(#,##0\);#,##0_);@_)</c:formatCode>
                <c:ptCount val="9"/>
                <c:pt idx="0">
                  <c:v>334</c:v>
                </c:pt>
                <c:pt idx="1">
                  <c:v>831</c:v>
                </c:pt>
                <c:pt idx="2">
                  <c:v>1453</c:v>
                </c:pt>
                <c:pt idx="3">
                  <c:v>1926</c:v>
                </c:pt>
                <c:pt idx="4">
                  <c:v>2178</c:v>
                </c:pt>
                <c:pt idx="5">
                  <c:v>2420</c:v>
                </c:pt>
                <c:pt idx="6">
                  <c:v>2964</c:v>
                </c:pt>
                <c:pt idx="7">
                  <c:v>3371</c:v>
                </c:pt>
                <c:pt idx="8">
                  <c:v>16352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A-46F7-8058-37B317737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971359"/>
        <c:axId val="1136968959"/>
      </c:barChart>
      <c:catAx>
        <c:axId val="1136971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136968959"/>
        <c:crosses val="autoZero"/>
        <c:auto val="1"/>
        <c:lblAlgn val="ctr"/>
        <c:lblOffset val="100"/>
        <c:tickMarkSkip val="1"/>
        <c:noMultiLvlLbl val="0"/>
      </c:catAx>
      <c:valAx>
        <c:axId val="1136968959"/>
        <c:scaling>
          <c:orientation val="minMax"/>
          <c:max val="20000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1369713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198740985742259E-2"/>
          <c:y val="6.1596119929453262E-2"/>
          <c:w val="0.91058467001288468"/>
          <c:h val="0.555152998236331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noFill/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9F6C-4DC2-9397-61130C52BD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F6C-4DC2-9397-61130C52BD6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6C-4DC2-9397-61130C52BD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6C-4DC2-9397-61130C52BD6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F6C-4DC2-9397-61130C52BD69}"/>
              </c:ext>
            </c:extLst>
          </c:dPt>
          <c:dLbls>
            <c:dLbl>
              <c:idx val="0"/>
              <c:layout>
                <c:manualLayout>
                  <c:x val="1.6614234801654491E-2"/>
                  <c:y val="2.23994708994708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6C-4DC2-9397-61130C52BD69}"/>
                </c:ext>
              </c:extLst>
            </c:dLbl>
            <c:dLbl>
              <c:idx val="9"/>
              <c:layout>
                <c:manualLayout>
                  <c:x val="0"/>
                  <c:y val="1.11992945326278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6C-4DC2-9397-61130C52BD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'Category Leaders'!$N$3:$W$4</c:f>
              <c:multiLvlStrCache>
                <c:ptCount val="10"/>
                <c:lvl>
                  <c:pt idx="0">
                    <c:v>McDonald's</c:v>
                  </c:pt>
                  <c:pt idx="1">
                    <c:v>Top 500</c:v>
                  </c:pt>
                  <c:pt idx="2">
                    <c:v>Chick Fil A</c:v>
                  </c:pt>
                  <c:pt idx="3">
                    <c:v>Top 500</c:v>
                  </c:pt>
                  <c:pt idx="4">
                    <c:v>Taco Bell</c:v>
                  </c:pt>
                  <c:pt idx="5">
                    <c:v>Top 500</c:v>
                  </c:pt>
                  <c:pt idx="6">
                    <c:v>Starbucks</c:v>
                  </c:pt>
                  <c:pt idx="7">
                    <c:v>Top 500</c:v>
                  </c:pt>
                  <c:pt idx="8">
                    <c:v>Domino's</c:v>
                  </c:pt>
                  <c:pt idx="9">
                    <c:v>Top 500</c:v>
                  </c:pt>
                </c:lvl>
                <c:lvl>
                  <c:pt idx="0">
                    <c:v>Burger</c:v>
                  </c:pt>
                  <c:pt idx="2">
                    <c:v>Chicken</c:v>
                  </c:pt>
                  <c:pt idx="4">
                    <c:v>Mexican</c:v>
                  </c:pt>
                  <c:pt idx="6">
                    <c:v>Coffee</c:v>
                  </c:pt>
                  <c:pt idx="8">
                    <c:v>Pizza</c:v>
                  </c:pt>
                </c:lvl>
              </c:multiLvlStrCache>
            </c:multiLvlStrRef>
          </c:cat>
          <c:val>
            <c:numRef>
              <c:f>'Category Leaders'!$N$5:$W$5</c:f>
              <c:numCache>
                <c:formatCode>0.0%</c:formatCode>
                <c:ptCount val="10"/>
                <c:pt idx="0" formatCode="0.0%_);\(0.0%\);0.0%_);@_)">
                  <c:v>-7.0000000000000001E-3</c:v>
                </c:pt>
                <c:pt idx="1">
                  <c:v>8.0000000000000002E-3</c:v>
                </c:pt>
                <c:pt idx="2">
                  <c:v>4.3999999999999997E-2</c:v>
                </c:pt>
                <c:pt idx="3">
                  <c:v>4.5999999999999999E-2</c:v>
                </c:pt>
                <c:pt idx="4">
                  <c:v>2.3E-2</c:v>
                </c:pt>
                <c:pt idx="5">
                  <c:v>0.02</c:v>
                </c:pt>
                <c:pt idx="6">
                  <c:v>2.1000000000000001E-2</c:v>
                </c:pt>
                <c:pt idx="7">
                  <c:v>0.125</c:v>
                </c:pt>
                <c:pt idx="8">
                  <c:v>2.8000000000000001E-2</c:v>
                </c:pt>
                <c:pt idx="9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D-4032-985F-BE1C08BEE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145779311"/>
        <c:axId val="1145784111"/>
      </c:barChart>
      <c:catAx>
        <c:axId val="1145779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85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145784111"/>
        <c:crosses val="autoZero"/>
        <c:auto val="1"/>
        <c:lblAlgn val="ctr"/>
        <c:lblOffset val="100"/>
        <c:tickMarkSkip val="1"/>
        <c:noMultiLvlLbl val="0"/>
      </c:catAx>
      <c:valAx>
        <c:axId val="1145784111"/>
        <c:scaling>
          <c:orientation val="minMax"/>
          <c:min val="-4.0000000000000008E-2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145779311"/>
        <c:crosses val="autoZero"/>
        <c:crossBetween val="between"/>
        <c:majorUnit val="2.0000000000000004E-2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'Category Leaders'!$O$9:$T$10</c:f>
              <c:multiLvlStrCache>
                <c:ptCount val="6"/>
                <c:lvl>
                  <c:pt idx="0">
                    <c:v>Wingstop</c:v>
                  </c:pt>
                  <c:pt idx="1">
                    <c:v>KFC</c:v>
                  </c:pt>
                  <c:pt idx="2">
                    <c:v>Chipotle</c:v>
                  </c:pt>
                  <c:pt idx="3">
                    <c:v>Del Taco</c:v>
                  </c:pt>
                  <c:pt idx="4">
                    <c:v>Dutch Bros</c:v>
                  </c:pt>
                  <c:pt idx="5">
                    <c:v>Dunkin'</c:v>
                  </c:pt>
                </c:lvl>
                <c:lvl>
                  <c:pt idx="0">
                    <c:v>Chicken</c:v>
                  </c:pt>
                  <c:pt idx="2">
                    <c:v>Mexican</c:v>
                  </c:pt>
                  <c:pt idx="4">
                    <c:v>Coffee</c:v>
                  </c:pt>
                </c:lvl>
              </c:multiLvlStrCache>
            </c:multiLvlStrRef>
          </c:cat>
          <c:val>
            <c:numRef>
              <c:f>'Category Leaders'!$O$11:$T$11</c:f>
              <c:numCache>
                <c:formatCode>0.0%_);\(0.0%\);0.0%_);@_)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-1.6820917405649949E-3</c:v>
                </c:pt>
                <c:pt idx="4">
                  <c:v>0</c:v>
                </c:pt>
                <c:pt idx="5">
                  <c:v>-1.3005619920691824E-3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5-4170-BC38-9DC63475A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183327"/>
        <c:axId val="880797535"/>
      </c:barChart>
      <c:catAx>
        <c:axId val="1527183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880797535"/>
        <c:crosses val="autoZero"/>
        <c:auto val="1"/>
        <c:lblAlgn val="ctr"/>
        <c:lblOffset val="100"/>
        <c:tickMarkSkip val="1"/>
        <c:noMultiLvlLbl val="0"/>
      </c:catAx>
      <c:valAx>
        <c:axId val="880797535"/>
        <c:scaling>
          <c:orientation val="minMax"/>
          <c:min val="-0.1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52718332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'Industry forecasts'!$C$53</c:f>
              <c:strCache>
                <c:ptCount val="1"/>
                <c:pt idx="0">
                  <c:v>Limited-service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'Industry forecasts'!$B$54:$B$64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 formatCode="0&quot;E&quot;">
                  <c:v>2025</c:v>
                </c:pt>
                <c:pt idx="10" formatCode="0&quot;E&quot;">
                  <c:v>2026</c:v>
                </c:pt>
              </c:numCache>
            </c:numRef>
          </c:cat>
          <c:val>
            <c:numRef>
              <c:f>'Industry forecasts'!$C$54:$C$64</c:f>
              <c:numCache>
                <c:formatCode>General</c:formatCode>
                <c:ptCount val="11"/>
                <c:pt idx="0">
                  <c:v>355</c:v>
                </c:pt>
                <c:pt idx="1">
                  <c:v>350</c:v>
                </c:pt>
                <c:pt idx="2">
                  <c:v>352</c:v>
                </c:pt>
                <c:pt idx="3">
                  <c:v>354</c:v>
                </c:pt>
                <c:pt idx="4">
                  <c:v>330</c:v>
                </c:pt>
                <c:pt idx="5">
                  <c:v>332</c:v>
                </c:pt>
                <c:pt idx="6">
                  <c:v>337</c:v>
                </c:pt>
                <c:pt idx="7">
                  <c:v>340</c:v>
                </c:pt>
                <c:pt idx="8">
                  <c:v>343</c:v>
                </c:pt>
                <c:pt idx="9">
                  <c:v>346</c:v>
                </c:pt>
                <c:pt idx="1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1-442F-9A72-F7386C0A8613}"/>
            </c:ext>
          </c:extLst>
        </c:ser>
        <c:ser>
          <c:idx val="1"/>
          <c:order val="1"/>
          <c:tx>
            <c:strRef>
              <c:f>'Industry forecasts'!$D$53</c:f>
              <c:strCache>
                <c:ptCount val="1"/>
                <c:pt idx="0">
                  <c:v>Full-service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'Industry forecasts'!$B$54:$B$64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 formatCode="0&quot;E&quot;">
                  <c:v>2025</c:v>
                </c:pt>
                <c:pt idx="10" formatCode="0&quot;E&quot;">
                  <c:v>2026</c:v>
                </c:pt>
              </c:numCache>
            </c:numRef>
          </c:cat>
          <c:val>
            <c:numRef>
              <c:f>'Industry forecasts'!$D$54:$D$64</c:f>
              <c:numCache>
                <c:formatCode>General</c:formatCode>
                <c:ptCount val="11"/>
                <c:pt idx="0">
                  <c:v>283</c:v>
                </c:pt>
                <c:pt idx="1">
                  <c:v>355</c:v>
                </c:pt>
                <c:pt idx="2">
                  <c:v>350</c:v>
                </c:pt>
                <c:pt idx="3">
                  <c:v>349</c:v>
                </c:pt>
                <c:pt idx="4">
                  <c:v>301</c:v>
                </c:pt>
                <c:pt idx="5">
                  <c:v>294</c:v>
                </c:pt>
                <c:pt idx="6">
                  <c:v>295</c:v>
                </c:pt>
                <c:pt idx="7">
                  <c:v>291</c:v>
                </c:pt>
                <c:pt idx="8">
                  <c:v>287</c:v>
                </c:pt>
                <c:pt idx="9">
                  <c:v>286</c:v>
                </c:pt>
                <c:pt idx="10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F1-442F-9A72-F7386C0A8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01226015"/>
        <c:axId val="1701226495"/>
      </c:barChart>
      <c:catAx>
        <c:axId val="1701226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701226495"/>
        <c:crosses val="autoZero"/>
        <c:auto val="1"/>
        <c:lblAlgn val="ctr"/>
        <c:lblOffset val="100"/>
        <c:tickMarkSkip val="1"/>
        <c:noMultiLvlLbl val="0"/>
      </c:catAx>
      <c:valAx>
        <c:axId val="170122649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70122601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'Industry forecasts'!$J$53</c:f>
              <c:strCache>
                <c:ptCount val="1"/>
                <c:pt idx="0">
                  <c:v>Limited-service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numRef>
              <c:f>'Industry forecasts'!$B$56:$B$64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 formatCode="0&quot;E&quot;">
                  <c:v>2025</c:v>
                </c:pt>
                <c:pt idx="8" formatCode="0&quot;E&quot;">
                  <c:v>2026</c:v>
                </c:pt>
              </c:numCache>
            </c:numRef>
          </c:cat>
          <c:val>
            <c:numRef>
              <c:f>'Industry forecasts'!$J$67:$J$75</c:f>
              <c:numCache>
                <c:formatCode>0.0%_);\(0.0%\);0.0%_);@_)</c:formatCode>
                <c:ptCount val="9"/>
                <c:pt idx="0">
                  <c:v>2.8652828652828998E-3</c:v>
                </c:pt>
                <c:pt idx="1">
                  <c:v>2.8611147032199359E-3</c:v>
                </c:pt>
                <c:pt idx="2">
                  <c:v>-3.545623035805423E-2</c:v>
                </c:pt>
                <c:pt idx="3">
                  <c:v>3.2142511375738421E-3</c:v>
                </c:pt>
                <c:pt idx="4">
                  <c:v>8.030539881043141E-3</c:v>
                </c:pt>
                <c:pt idx="5">
                  <c:v>4.7966818248082362E-3</c:v>
                </c:pt>
                <c:pt idx="6">
                  <c:v>4.8039215686274334E-3</c:v>
                </c:pt>
                <c:pt idx="7">
                  <c:v>4.7883529542016127E-3</c:v>
                </c:pt>
                <c:pt idx="8">
                  <c:v>6.3520294734168148E-3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0-46E9-B123-E5C057202618}"/>
            </c:ext>
          </c:extLst>
        </c:ser>
        <c:ser>
          <c:idx val="1"/>
          <c:order val="1"/>
          <c:tx>
            <c:strRef>
              <c:f>'Industry forecasts'!$K$53</c:f>
              <c:strCache>
                <c:ptCount val="1"/>
                <c:pt idx="0">
                  <c:v>Full-service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2.4901960784313726E-2"/>
                  <c:y val="-6.1595238095238071E-2"/>
                </c:manualLayout>
              </c:layout>
              <c:tx>
                <c:rich>
                  <a:bodyPr/>
                  <a:lstStyle/>
                  <a:p>
                    <a:fld id="{ED7E43CE-23C0-42DB-BF36-101E715959B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440-46E9-B123-E5C057202618}"/>
                </c:ext>
              </c:extLst>
            </c:dLbl>
            <c:dLbl>
              <c:idx val="1"/>
              <c:layout>
                <c:manualLayout>
                  <c:x val="8.3006535947712425E-3"/>
                  <c:y val="5.0397266313932994E-2"/>
                </c:manualLayout>
              </c:layout>
              <c:tx>
                <c:rich>
                  <a:bodyPr/>
                  <a:lstStyle/>
                  <a:p>
                    <a:fld id="{080F6C3E-88CA-43D4-A007-98598E4B4ED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40-46E9-B123-E5C057202618}"/>
                </c:ext>
              </c:extLst>
            </c:dLbl>
            <c:dLbl>
              <c:idx val="2"/>
              <c:layout>
                <c:manualLayout>
                  <c:x val="0"/>
                  <c:y val="-0.19598765432098766"/>
                </c:manualLayout>
              </c:layout>
              <c:tx>
                <c:rich>
                  <a:bodyPr/>
                  <a:lstStyle/>
                  <a:p>
                    <a:fld id="{A1FA7468-7B1D-49F3-97D7-7075F35FDAD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440-46E9-B123-E5C057202618}"/>
                </c:ext>
              </c:extLst>
            </c:dLbl>
            <c:dLbl>
              <c:idx val="3"/>
              <c:layout>
                <c:manualLayout>
                  <c:x val="0"/>
                  <c:y val="-7.2795414462081126E-2"/>
                </c:manualLayout>
              </c:layout>
              <c:tx>
                <c:rich>
                  <a:bodyPr/>
                  <a:lstStyle/>
                  <a:p>
                    <a:fld id="{32A94F6F-C23B-4892-9EF8-80302A62A59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440-46E9-B123-E5C057202618}"/>
                </c:ext>
              </c:extLst>
            </c:dLbl>
            <c:dLbl>
              <c:idx val="4"/>
              <c:layout>
                <c:manualLayout>
                  <c:x val="0"/>
                  <c:y val="-3.9197530864197534E-2"/>
                </c:manualLayout>
              </c:layout>
              <c:tx>
                <c:rich>
                  <a:bodyPr/>
                  <a:lstStyle/>
                  <a:p>
                    <a:fld id="{4A6AE13F-0FF4-4D5D-AD42-6A9A4F4158E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440-46E9-B123-E5C057202618}"/>
                </c:ext>
              </c:extLst>
            </c:dLbl>
            <c:dLbl>
              <c:idx val="5"/>
              <c:layout>
                <c:manualLayout>
                  <c:x val="-1.2450980392156863E-2"/>
                  <c:y val="-5.0396384479717816E-2"/>
                </c:manualLayout>
              </c:layout>
              <c:tx>
                <c:rich>
                  <a:bodyPr/>
                  <a:lstStyle/>
                  <a:p>
                    <a:fld id="{D2E70D72-7458-4346-AB16-C6C0A742AA9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440-46E9-B123-E5C057202618}"/>
                </c:ext>
              </c:extLst>
            </c:dLbl>
            <c:dLbl>
              <c:idx val="6"/>
              <c:layout>
                <c:manualLayout>
                  <c:x val="8.3006535947712425E-3"/>
                  <c:y val="-5.0396384479717816E-2"/>
                </c:manualLayout>
              </c:layout>
              <c:tx>
                <c:rich>
                  <a:bodyPr/>
                  <a:lstStyle/>
                  <a:p>
                    <a:fld id="{DC2B5F52-626E-481B-8BD1-9F321A7DA50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440-46E9-B123-E5C057202618}"/>
                </c:ext>
              </c:extLst>
            </c:dLbl>
            <c:dLbl>
              <c:idx val="7"/>
              <c:layout>
                <c:manualLayout>
                  <c:x val="0"/>
                  <c:y val="5.5996913580246908E-2"/>
                </c:manualLayout>
              </c:layout>
              <c:tx>
                <c:rich>
                  <a:bodyPr/>
                  <a:lstStyle/>
                  <a:p>
                    <a:fld id="{8B55FDCB-6EC0-4183-AEC6-8A5A2568148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40-46E9-B123-E5C057202618}"/>
                </c:ext>
              </c:extLst>
            </c:dLbl>
            <c:dLbl>
              <c:idx val="8"/>
              <c:layout>
                <c:manualLayout>
                  <c:x val="0"/>
                  <c:y val="-3.3597883597883606E-2"/>
                </c:manualLayout>
              </c:layout>
              <c:tx>
                <c:rich>
                  <a:bodyPr/>
                  <a:lstStyle/>
                  <a:p>
                    <a:fld id="{DAE0F239-8CFD-40FD-A304-8E4DBFBE77E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440-46E9-B123-E5C057202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'Industry forecasts'!$B$56:$B$64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 formatCode="0&quot;E&quot;">
                  <c:v>2025</c:v>
                </c:pt>
                <c:pt idx="8" formatCode="0&quot;E&quot;">
                  <c:v>2026</c:v>
                </c:pt>
              </c:numCache>
            </c:numRef>
          </c:cat>
          <c:val>
            <c:numRef>
              <c:f>'Industry forecasts'!$K$67:$K$75</c:f>
              <c:numCache>
                <c:formatCode>0.0%_);\(0.0%\);0.0%_);@_)</c:formatCode>
                <c:ptCount val="9"/>
                <c:pt idx="0">
                  <c:v>-7.0221901207816609E-3</c:v>
                </c:pt>
                <c:pt idx="1">
                  <c:v>-1.4184108920951197E-3</c:v>
                </c:pt>
                <c:pt idx="2">
                  <c:v>-6.560741807019374E-2</c:v>
                </c:pt>
                <c:pt idx="3">
                  <c:v>-1.0922059588379543E-2</c:v>
                </c:pt>
                <c:pt idx="4">
                  <c:v>1.5876603806078892E-3</c:v>
                </c:pt>
                <c:pt idx="5">
                  <c:v>-6.2531897176932002E-3</c:v>
                </c:pt>
                <c:pt idx="6">
                  <c:v>-6.2619320351278889E-3</c:v>
                </c:pt>
                <c:pt idx="7">
                  <c:v>-1.5767653155735768E-3</c:v>
                </c:pt>
                <c:pt idx="8">
                  <c:v>1.5753477291939049E-3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'Industry forecasts'!$L$67:$L$75</c15:f>
                <c15:dlblRangeCache>
                  <c:ptCount val="9"/>
                  <c:pt idx="0">
                    <c:v>(0.4%)</c:v>
                  </c:pt>
                  <c:pt idx="1">
                    <c:v>0.1% </c:v>
                  </c:pt>
                  <c:pt idx="2">
                    <c:v>(10.1%)</c:v>
                  </c:pt>
                  <c:pt idx="3">
                    <c:v>(0.8%)</c:v>
                  </c:pt>
                  <c:pt idx="4">
                    <c:v>1.0% </c:v>
                  </c:pt>
                  <c:pt idx="5">
                    <c:v>(0.1%)</c:v>
                  </c:pt>
                  <c:pt idx="6">
                    <c:v>(0.1%)</c:v>
                  </c:pt>
                  <c:pt idx="7">
                    <c:v>0.3% </c:v>
                  </c:pt>
                  <c:pt idx="8">
                    <c:v>0.8%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440-46E9-B123-E5C05720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84701184"/>
        <c:axId val="1884699744"/>
      </c:barChart>
      <c:catAx>
        <c:axId val="188470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884699744"/>
        <c:crosses val="autoZero"/>
        <c:auto val="1"/>
        <c:lblAlgn val="ctr"/>
        <c:lblOffset val="100"/>
        <c:tickMarkSkip val="1"/>
        <c:noMultiLvlLbl val="0"/>
      </c:catAx>
      <c:valAx>
        <c:axId val="188469974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88470118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'Industry forecasts'!$U$53</c:f>
              <c:strCache>
                <c:ptCount val="1"/>
                <c:pt idx="0">
                  <c:v>Independents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'Industry forecasts'!$R$57:$R$64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</c:numCache>
            </c:numRef>
          </c:cat>
          <c:val>
            <c:numRef>
              <c:f>'Industry forecasts'!$U$57:$U$64</c:f>
              <c:numCache>
                <c:formatCode>General</c:formatCode>
                <c:ptCount val="8"/>
                <c:pt idx="0">
                  <c:v>473</c:v>
                </c:pt>
                <c:pt idx="1">
                  <c:v>407</c:v>
                </c:pt>
                <c:pt idx="2">
                  <c:v>400</c:v>
                </c:pt>
                <c:pt idx="3">
                  <c:v>401</c:v>
                </c:pt>
                <c:pt idx="4">
                  <c:v>398</c:v>
                </c:pt>
                <c:pt idx="5">
                  <c:v>394</c:v>
                </c:pt>
                <c:pt idx="6">
                  <c:v>392</c:v>
                </c:pt>
                <c:pt idx="7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39-4FDA-9422-AD46E57A7BC4}"/>
            </c:ext>
          </c:extLst>
        </c:ser>
        <c:ser>
          <c:idx val="0"/>
          <c:order val="1"/>
          <c:tx>
            <c:strRef>
              <c:f>'Industry forecasts'!$S$53</c:f>
              <c:strCache>
                <c:ptCount val="1"/>
                <c:pt idx="0">
                  <c:v>Top 100 chains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'Industry forecasts'!$R$57:$R$64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</c:numCache>
            </c:numRef>
          </c:cat>
          <c:val>
            <c:numRef>
              <c:f>'Industry forecasts'!$S$57:$S$64</c:f>
              <c:numCache>
                <c:formatCode>General</c:formatCode>
                <c:ptCount val="8"/>
                <c:pt idx="0">
                  <c:v>187</c:v>
                </c:pt>
                <c:pt idx="1">
                  <c:v>184</c:v>
                </c:pt>
                <c:pt idx="2">
                  <c:v>185</c:v>
                </c:pt>
                <c:pt idx="3">
                  <c:v>187</c:v>
                </c:pt>
                <c:pt idx="4">
                  <c:v>191</c:v>
                </c:pt>
                <c:pt idx="5">
                  <c:v>193</c:v>
                </c:pt>
                <c:pt idx="6">
                  <c:v>195</c:v>
                </c:pt>
                <c:pt idx="7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9-4FDA-9422-AD46E57A7BC4}"/>
            </c:ext>
          </c:extLst>
        </c:ser>
        <c:ser>
          <c:idx val="1"/>
          <c:order val="2"/>
          <c:tx>
            <c:strRef>
              <c:f>'Industry forecasts'!$T$53</c:f>
              <c:strCache>
                <c:ptCount val="1"/>
                <c:pt idx="0">
                  <c:v>Top 101-500 Chains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ACBFB7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'Industry forecasts'!$R$57:$R$64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 formatCode="0&quot;E&quot;">
                  <c:v>2025</c:v>
                </c:pt>
                <c:pt idx="7" formatCode="0&quot;E&quot;">
                  <c:v>2026</c:v>
                </c:pt>
              </c:numCache>
            </c:numRef>
          </c:cat>
          <c:val>
            <c:numRef>
              <c:f>'Industry forecasts'!$T$57:$T$64</c:f>
              <c:numCache>
                <c:formatCode>General</c:formatCode>
                <c:ptCount val="8"/>
                <c:pt idx="0">
                  <c:v>41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42</c:v>
                </c:pt>
                <c:pt idx="5">
                  <c:v>43</c:v>
                </c:pt>
                <c:pt idx="6">
                  <c:v>45</c:v>
                </c:pt>
                <c:pt idx="7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9-4FDA-9422-AD46E57A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701226015"/>
        <c:axId val="1701226495"/>
      </c:barChart>
      <c:catAx>
        <c:axId val="1701226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701226495"/>
        <c:crosses val="autoZero"/>
        <c:auto val="1"/>
        <c:lblAlgn val="ctr"/>
        <c:lblOffset val="100"/>
        <c:tickMarkSkip val="1"/>
        <c:noMultiLvlLbl val="0"/>
      </c:catAx>
      <c:valAx>
        <c:axId val="170122649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70122601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'Industry forecasts'!$Y$53</c:f>
              <c:strCache>
                <c:ptCount val="1"/>
                <c:pt idx="0">
                  <c:v>Independents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ACBFB7"/>
              </a:solidFill>
              <a:prstDash val="solid"/>
            </a:ln>
            <a:effectLst/>
          </c:spPr>
          <c:invertIfNegative val="0"/>
          <c:cat>
            <c:numRef>
              <c:f>'Industry forecasts'!$V$68:$V$74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</c:numCache>
            </c:numRef>
          </c:cat>
          <c:val>
            <c:numRef>
              <c:f>'Industry forecasts'!$Y$68:$Y$74</c:f>
              <c:numCache>
                <c:formatCode>0.0%_);\(0.0%\);0.0%_);@_)</c:formatCode>
                <c:ptCount val="7"/>
                <c:pt idx="0">
                  <c:v>-9.0001105664688774E-2</c:v>
                </c:pt>
                <c:pt idx="1">
                  <c:v>-1.0989787347614808E-2</c:v>
                </c:pt>
                <c:pt idx="2">
                  <c:v>1.5912698412698073E-3</c:v>
                </c:pt>
                <c:pt idx="3">
                  <c:v>-4.718789397346556E-3</c:v>
                </c:pt>
                <c:pt idx="4">
                  <c:v>-6.2853952301188754E-3</c:v>
                </c:pt>
                <c:pt idx="5">
                  <c:v>-3.1484932211013395E-3</c:v>
                </c:pt>
                <c:pt idx="6">
                  <c:v>3.1557363918879649E-3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6E-4A7C-A5C2-3AB082621588}"/>
            </c:ext>
          </c:extLst>
        </c:ser>
        <c:ser>
          <c:idx val="1"/>
          <c:order val="1"/>
          <c:tx>
            <c:strRef>
              <c:f>'Industry forecasts'!$W$53</c:f>
              <c:strCache>
                <c:ptCount val="1"/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numRef>
              <c:f>'Industry forecasts'!$V$68:$V$74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</c:numCache>
            </c:numRef>
          </c:cat>
          <c:val>
            <c:numRef>
              <c:f>'Industry forecasts'!$W$68:$W$74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666E-4A7C-A5C2-3AB082621588}"/>
            </c:ext>
          </c:extLst>
        </c:ser>
        <c:ser>
          <c:idx val="2"/>
          <c:order val="2"/>
          <c:tx>
            <c:strRef>
              <c:f>'Industry forecasts'!$X$53</c:f>
              <c:strCache>
                <c:ptCount val="1"/>
                <c:pt idx="0">
                  <c:v>Top 101-500 Chains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8.3006535947712044E-3"/>
                  <c:y val="-5.5996031746031641E-2"/>
                </c:manualLayout>
              </c:layout>
              <c:tx>
                <c:rich>
                  <a:bodyPr/>
                  <a:lstStyle/>
                  <a:p>
                    <a:fld id="{EA325391-D846-48AF-A1FE-45F16444B13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66E-4A7C-A5C2-3AB082621588}"/>
                </c:ext>
              </c:extLst>
            </c:dLbl>
            <c:dLbl>
              <c:idx val="1"/>
              <c:layout>
                <c:manualLayout>
                  <c:x val="8.3006535947712425E-3"/>
                  <c:y val="0.10639329805996472"/>
                </c:manualLayout>
              </c:layout>
              <c:tx>
                <c:rich>
                  <a:bodyPr/>
                  <a:lstStyle/>
                  <a:p>
                    <a:fld id="{7FCF2AC9-39F2-45D3-BC72-2DEE00D03EE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66E-4A7C-A5C2-3AB082621588}"/>
                </c:ext>
              </c:extLst>
            </c:dLbl>
            <c:dLbl>
              <c:idx val="2"/>
              <c:layout>
                <c:manualLayout>
                  <c:x val="4.1503267973856213E-3"/>
                  <c:y val="-4.4797178130511463E-2"/>
                </c:manualLayout>
              </c:layout>
              <c:tx>
                <c:rich>
                  <a:bodyPr/>
                  <a:lstStyle/>
                  <a:p>
                    <a:fld id="{F25B8268-912E-4749-BB6E-31F5A995248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66E-4A7C-A5C2-3AB082621588}"/>
                </c:ext>
              </c:extLst>
            </c:dLbl>
            <c:dLbl>
              <c:idx val="3"/>
              <c:layout>
                <c:manualLayout>
                  <c:x val="8.3006535947712425E-3"/>
                  <c:y val="-2.799823633156967E-2"/>
                </c:manualLayout>
              </c:layout>
              <c:tx>
                <c:rich>
                  <a:bodyPr/>
                  <a:lstStyle/>
                  <a:p>
                    <a:fld id="{1278DFC9-4868-4BC7-81D7-8E6945923DD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66E-4A7C-A5C2-3AB082621588}"/>
                </c:ext>
              </c:extLst>
            </c:dLbl>
            <c:dLbl>
              <c:idx val="4"/>
              <c:layout>
                <c:manualLayout>
                  <c:x val="1.2450980392156863E-2"/>
                  <c:y val="6.719576719576717E-2"/>
                </c:manualLayout>
              </c:layout>
              <c:tx>
                <c:rich>
                  <a:bodyPr/>
                  <a:lstStyle/>
                  <a:p>
                    <a:fld id="{73F22D41-B201-4417-AEB2-50136F96996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66E-4A7C-A5C2-3AB082621588}"/>
                </c:ext>
              </c:extLst>
            </c:dLbl>
            <c:dLbl>
              <c:idx val="5"/>
              <c:layout>
                <c:manualLayout>
                  <c:x val="0"/>
                  <c:y val="-3.9197530864197534E-2"/>
                </c:manualLayout>
              </c:layout>
              <c:tx>
                <c:rich>
                  <a:bodyPr/>
                  <a:lstStyle/>
                  <a:p>
                    <a:fld id="{E504E196-6F57-415E-8BA2-C10F509114A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66E-4A7C-A5C2-3AB082621588}"/>
                </c:ext>
              </c:extLst>
            </c:dLbl>
            <c:dLbl>
              <c:idx val="6"/>
              <c:layout>
                <c:manualLayout>
                  <c:x val="-1.5217689127703898E-16"/>
                  <c:y val="-4.4797178130511463E-2"/>
                </c:manualLayout>
              </c:layout>
              <c:tx>
                <c:rich>
                  <a:bodyPr/>
                  <a:lstStyle/>
                  <a:p>
                    <a:fld id="{A10EB308-B68F-42D4-BA31-75EA7B19A0E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66E-4A7C-A5C2-3AB0826215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'Industry forecasts'!$V$68:$V$74</c:f>
              <c:numCache>
                <c:formatCode>General</c:formatCod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 formatCode="0&quot;E&quot;">
                  <c:v>2026</c:v>
                </c:pt>
              </c:numCache>
            </c:numRef>
          </c:cat>
          <c:val>
            <c:numRef>
              <c:f>'Industry forecasts'!$X$68:$X$74</c:f>
              <c:numCache>
                <c:formatCode>0.0%_);\(0.0%\);0.0%_);@_)</c:formatCode>
                <c:ptCount val="7"/>
                <c:pt idx="0">
                  <c:v>-1.5461327354953436E-3</c:v>
                </c:pt>
                <c:pt idx="1">
                  <c:v>1.6373801916932851E-3</c:v>
                </c:pt>
                <c:pt idx="2">
                  <c:v>1.6260162601626031E-3</c:v>
                </c:pt>
                <c:pt idx="3">
                  <c:v>0</c:v>
                </c:pt>
                <c:pt idx="4">
                  <c:v>1.6250944822373335E-3</c:v>
                </c:pt>
                <c:pt idx="5">
                  <c:v>3.3117456579334769E-3</c:v>
                </c:pt>
                <c:pt idx="6">
                  <c:v>1.6047444618873133E-3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'Industry forecasts'!$Z$68:$Z$74</c15:f>
                <c15:dlblRangeCache>
                  <c:ptCount val="7"/>
                  <c:pt idx="0">
                    <c:v>(9.2%)</c:v>
                  </c:pt>
                  <c:pt idx="1">
                    <c:v>(0.9%)</c:v>
                  </c:pt>
                  <c:pt idx="2">
                    <c:v>0.3% </c:v>
                  </c:pt>
                  <c:pt idx="3">
                    <c:v>(0.5%)</c:v>
                  </c:pt>
                  <c:pt idx="4">
                    <c:v>(0.5%)</c:v>
                  </c:pt>
                  <c:pt idx="5">
                    <c:v>0.0% </c:v>
                  </c:pt>
                  <c:pt idx="6">
                    <c:v>0.5%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66E-4A7C-A5C2-3AB082621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4620495"/>
        <c:axId val="1904622415"/>
      </c:barChart>
      <c:catAx>
        <c:axId val="1904620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04622415"/>
        <c:crosses val="autoZero"/>
        <c:auto val="1"/>
        <c:lblAlgn val="ctr"/>
        <c:lblOffset val="100"/>
        <c:tickMarkSkip val="1"/>
        <c:noMultiLvlLbl val="0"/>
      </c:catAx>
      <c:valAx>
        <c:axId val="190462241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046204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'FSR vs LSR'!$C$3</c:f>
              <c:strCache>
                <c:ptCount val="1"/>
                <c:pt idx="0">
                  <c:v>Quick Service</c:v>
                </c:pt>
              </c:strCache>
            </c:strRef>
          </c:tx>
          <c:spPr>
            <a:ln w="25400" cap="rnd">
              <a:solidFill>
                <a:srgbClr val="2E3E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'FSR vs LSR'!$B$6:$B$20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'FSR vs LSR'!$D$6:$D$20</c:f>
              <c:numCache>
                <c:formatCode>0.0%_);\(0.0%\);0.0%_);@_)</c:formatCode>
                <c:ptCount val="15"/>
                <c:pt idx="0">
                  <c:v>0</c:v>
                </c:pt>
                <c:pt idx="1">
                  <c:v>1.6483516483516425E-2</c:v>
                </c:pt>
                <c:pt idx="2">
                  <c:v>4.8648648648648596E-2</c:v>
                </c:pt>
                <c:pt idx="3">
                  <c:v>2.5773195876288568E-2</c:v>
                </c:pt>
                <c:pt idx="4">
                  <c:v>2.5125628140703515E-2</c:v>
                </c:pt>
                <c:pt idx="5">
                  <c:v>4.4117647058823595E-2</c:v>
                </c:pt>
                <c:pt idx="6">
                  <c:v>3.7558685446009488E-2</c:v>
                </c:pt>
                <c:pt idx="7">
                  <c:v>2.7149321266968229E-2</c:v>
                </c:pt>
                <c:pt idx="8">
                  <c:v>3.0837004405286361E-2</c:v>
                </c:pt>
                <c:pt idx="9">
                  <c:v>4.2735042735042805E-2</c:v>
                </c:pt>
                <c:pt idx="10">
                  <c:v>-5.7377049180327822E-2</c:v>
                </c:pt>
                <c:pt idx="11">
                  <c:v>0.15217391304347827</c:v>
                </c:pt>
                <c:pt idx="12">
                  <c:v>6.4150943396226401E-2</c:v>
                </c:pt>
                <c:pt idx="13">
                  <c:v>7.4468085106383031E-2</c:v>
                </c:pt>
                <c:pt idx="14">
                  <c:v>3.630363036303641E-2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F-46B3-96C5-7D74E574A3F0}"/>
            </c:ext>
          </c:extLst>
        </c:ser>
        <c:ser>
          <c:idx val="1"/>
          <c:order val="1"/>
          <c:tx>
            <c:strRef>
              <c:f>'FSR vs LSR'!$E$3</c:f>
              <c:strCache>
                <c:ptCount val="1"/>
                <c:pt idx="0">
                  <c:v>Fast Casual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'FSR vs LSR'!$B$6:$B$20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'FSR vs LSR'!$F$6:$F$20</c:f>
              <c:numCache>
                <c:formatCode>0.0%_);\(0.0%\);0.0%_);@_)</c:formatCode>
                <c:ptCount val="15"/>
                <c:pt idx="0">
                  <c:v>0.13043478260869557</c:v>
                </c:pt>
                <c:pt idx="1">
                  <c:v>0.11538461538461542</c:v>
                </c:pt>
                <c:pt idx="2">
                  <c:v>0.10344827586206895</c:v>
                </c:pt>
                <c:pt idx="3">
                  <c:v>9.375E-2</c:v>
                </c:pt>
                <c:pt idx="4">
                  <c:v>0.11428571428571432</c:v>
                </c:pt>
                <c:pt idx="5">
                  <c:v>0.12820512820512819</c:v>
                </c:pt>
                <c:pt idx="6">
                  <c:v>6.8181818181818121E-2</c:v>
                </c:pt>
                <c:pt idx="7">
                  <c:v>8.5106382978723305E-2</c:v>
                </c:pt>
                <c:pt idx="8">
                  <c:v>7.8431372549019551E-2</c:v>
                </c:pt>
                <c:pt idx="9">
                  <c:v>9.0909090909090828E-2</c:v>
                </c:pt>
                <c:pt idx="10">
                  <c:v>-9.9999999999999978E-2</c:v>
                </c:pt>
                <c:pt idx="11">
                  <c:v>0.22222222222222232</c:v>
                </c:pt>
                <c:pt idx="12">
                  <c:v>0.10606060606060597</c:v>
                </c:pt>
                <c:pt idx="13">
                  <c:v>9.5890410958904049E-2</c:v>
                </c:pt>
                <c:pt idx="14">
                  <c:v>3.7500000000000089E-2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F-46B3-96C5-7D74E574A3F0}"/>
            </c:ext>
          </c:extLst>
        </c:ser>
        <c:ser>
          <c:idx val="2"/>
          <c:order val="2"/>
          <c:tx>
            <c:strRef>
              <c:f>'FSR vs LSR'!$G$3</c:f>
              <c:strCache>
                <c:ptCount val="1"/>
                <c:pt idx="0">
                  <c:v>Full Service</c:v>
                </c:pt>
              </c:strCache>
            </c:strRef>
          </c:tx>
          <c:spPr>
            <a:ln w="25400" cap="rnd">
              <a:solidFill>
                <a:srgbClr val="ACBFB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'FSR vs LSR'!$B$6:$B$20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'FSR vs LSR'!$H$6:$H$20</c:f>
              <c:numCache>
                <c:formatCode>0.0%_);\(0.0%\);0.0%_);@_)</c:formatCode>
                <c:ptCount val="15"/>
                <c:pt idx="0">
                  <c:v>-4.1095890410958957E-2</c:v>
                </c:pt>
                <c:pt idx="1">
                  <c:v>-9.52380952380949E-3</c:v>
                </c:pt>
                <c:pt idx="2">
                  <c:v>4.8076923076923128E-2</c:v>
                </c:pt>
                <c:pt idx="3">
                  <c:v>3.2110091743119185E-2</c:v>
                </c:pt>
                <c:pt idx="4">
                  <c:v>3.1111111111111089E-2</c:v>
                </c:pt>
                <c:pt idx="5">
                  <c:v>5.1724137931034475E-2</c:v>
                </c:pt>
                <c:pt idx="6">
                  <c:v>2.8688524590164022E-2</c:v>
                </c:pt>
                <c:pt idx="7">
                  <c:v>2.7888446215139417E-2</c:v>
                </c:pt>
                <c:pt idx="8">
                  <c:v>3.488372093023262E-2</c:v>
                </c:pt>
                <c:pt idx="9">
                  <c:v>2.9962546816479474E-2</c:v>
                </c:pt>
                <c:pt idx="10">
                  <c:v>-0.3418181818181818</c:v>
                </c:pt>
                <c:pt idx="11">
                  <c:v>0.3591160220994476</c:v>
                </c:pt>
                <c:pt idx="12">
                  <c:v>7.3170731707317138E-2</c:v>
                </c:pt>
                <c:pt idx="13">
                  <c:v>4.0151515151515271E-2</c:v>
                </c:pt>
                <c:pt idx="14">
                  <c:v>2.0029133284777956E-2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F-46B3-96C5-7D74E574A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474431"/>
        <c:axId val="327465311"/>
      </c:lineChart>
      <c:catAx>
        <c:axId val="32747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65311"/>
        <c:crosses val="autoZero"/>
        <c:auto val="1"/>
        <c:lblAlgn val="ctr"/>
        <c:lblOffset val="100"/>
        <c:tickMarkSkip val="1"/>
        <c:noMultiLvlLbl val="0"/>
      </c:catAx>
      <c:valAx>
        <c:axId val="3274653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744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'FSR vs LSR'!$T$4:$W$4</c:f>
              <c:strCache>
                <c:ptCount val="4"/>
                <c:pt idx="0">
                  <c:v>Quick Service</c:v>
                </c:pt>
                <c:pt idx="1">
                  <c:v>Fast Casual</c:v>
                </c:pt>
                <c:pt idx="2">
                  <c:v>Limited Service</c:v>
                </c:pt>
                <c:pt idx="3">
                  <c:v>Full Service</c:v>
                </c:pt>
              </c:strCache>
            </c:strRef>
          </c:cat>
          <c:val>
            <c:numRef>
              <c:f>'FSR vs LSR'!$T$5:$W$5</c:f>
              <c:numCache>
                <c:formatCode>0.0%_);\(0.0%\);0.0%_);@_)</c:formatCode>
                <c:ptCount val="4"/>
                <c:pt idx="0">
                  <c:v>3.7028162545412524E-2</c:v>
                </c:pt>
                <c:pt idx="1">
                  <c:v>8.9323025886621998E-2</c:v>
                </c:pt>
                <c:pt idx="2">
                  <c:v>4.5046888132583618E-2</c:v>
                </c:pt>
                <c:pt idx="3">
                  <c:v>1.65160989163331E-2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C-4852-A747-0E0B8B0835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7496511"/>
        <c:axId val="327491711"/>
      </c:barChart>
      <c:catAx>
        <c:axId val="32749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91711"/>
        <c:crosses val="autoZero"/>
        <c:auto val="1"/>
        <c:lblAlgn val="ctr"/>
        <c:lblOffset val="100"/>
        <c:tickMarkSkip val="1"/>
        <c:noMultiLvlLbl val="0"/>
      </c:catAx>
      <c:valAx>
        <c:axId val="3274917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965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17411407996969"/>
          <c:y val="6.1596119929453262E-2"/>
          <c:w val="0.81546848588212995"/>
          <c:h val="0.63491798941798949"/>
        </c:manualLayout>
      </c:layout>
      <c:lineChart>
        <c:grouping val="standard"/>
        <c:varyColors val="0"/>
        <c:ser>
          <c:idx val="1"/>
          <c:order val="0"/>
          <c:tx>
            <c:strRef>
              <c:f>'FSR vs LSR'!$P$3</c:f>
              <c:strCache>
                <c:ptCount val="1"/>
                <c:pt idx="0">
                  <c:v>Full-service restaurants</c:v>
                </c:pt>
              </c:strCache>
            </c:strRef>
          </c:tx>
          <c:spPr>
            <a:ln w="25400" cap="rnd">
              <a:solidFill>
                <a:srgbClr val="2E3E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'FSR vs LSR'!$B$6:$B$20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'FSR vs LSR'!$Q$6:$Q$20</c:f>
              <c:numCache>
                <c:formatCode>0.0%_);\(0.0%\);0.0%_);@_)</c:formatCode>
                <c:ptCount val="15"/>
                <c:pt idx="0">
                  <c:v>-4.1095890410958957E-2</c:v>
                </c:pt>
                <c:pt idx="1">
                  <c:v>-9.52380952380949E-3</c:v>
                </c:pt>
                <c:pt idx="2">
                  <c:v>4.8076923076923128E-2</c:v>
                </c:pt>
                <c:pt idx="3">
                  <c:v>3.2110091743119185E-2</c:v>
                </c:pt>
                <c:pt idx="4">
                  <c:v>3.1111111111111089E-2</c:v>
                </c:pt>
                <c:pt idx="5">
                  <c:v>5.1724137931034475E-2</c:v>
                </c:pt>
                <c:pt idx="6">
                  <c:v>2.8688524590164022E-2</c:v>
                </c:pt>
                <c:pt idx="7">
                  <c:v>2.7888446215139417E-2</c:v>
                </c:pt>
                <c:pt idx="8">
                  <c:v>3.488372093023262E-2</c:v>
                </c:pt>
                <c:pt idx="9">
                  <c:v>2.9962546816479474E-2</c:v>
                </c:pt>
                <c:pt idx="10">
                  <c:v>-0.3418181818181818</c:v>
                </c:pt>
                <c:pt idx="11">
                  <c:v>0.3591160220994476</c:v>
                </c:pt>
                <c:pt idx="12">
                  <c:v>7.3170731707317138E-2</c:v>
                </c:pt>
                <c:pt idx="13">
                  <c:v>4.1666666666666741E-2</c:v>
                </c:pt>
                <c:pt idx="14">
                  <c:v>1.8181818181818077E-2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3-4BD4-996F-6EAAC91DA878}"/>
            </c:ext>
          </c:extLst>
        </c:ser>
        <c:ser>
          <c:idx val="0"/>
          <c:order val="1"/>
          <c:tx>
            <c:strRef>
              <c:f>'FSR vs LSR'!$N$3</c:f>
              <c:strCache>
                <c:ptCount val="1"/>
                <c:pt idx="0">
                  <c:v>Limited-service restaurants</c:v>
                </c:pt>
              </c:strCache>
            </c:strRef>
          </c:tx>
          <c:spPr>
            <a:ln w="25400" cap="rnd">
              <a:solidFill>
                <a:srgbClr val="5FA1A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'FSR vs LSR'!$B$6:$B$20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'FSR vs LSR'!$O$6:$O$20</c:f>
              <c:numCache>
                <c:formatCode>0.0%_);\(0.0%\);0.0%_);@_)</c:formatCode>
                <c:ptCount val="15"/>
                <c:pt idx="0">
                  <c:v>1.4634146341463428E-2</c:v>
                </c:pt>
                <c:pt idx="1">
                  <c:v>2.8846153846153744E-2</c:v>
                </c:pt>
                <c:pt idx="2">
                  <c:v>5.6074766355140193E-2</c:v>
                </c:pt>
                <c:pt idx="3">
                  <c:v>3.539823008849563E-2</c:v>
                </c:pt>
                <c:pt idx="4">
                  <c:v>3.8461538461538547E-2</c:v>
                </c:pt>
                <c:pt idx="5">
                  <c:v>5.7613168724279795E-2</c:v>
                </c:pt>
                <c:pt idx="6">
                  <c:v>4.2801556420233533E-2</c:v>
                </c:pt>
                <c:pt idx="7">
                  <c:v>3.7313432835820892E-2</c:v>
                </c:pt>
                <c:pt idx="8">
                  <c:v>3.9568345323740983E-2</c:v>
                </c:pt>
                <c:pt idx="9">
                  <c:v>5.1903114186851118E-2</c:v>
                </c:pt>
                <c:pt idx="10">
                  <c:v>-6.5789473684210509E-2</c:v>
                </c:pt>
                <c:pt idx="11">
                  <c:v>0.16549295774647876</c:v>
                </c:pt>
                <c:pt idx="12">
                  <c:v>7.2507552870090697E-2</c:v>
                </c:pt>
                <c:pt idx="13">
                  <c:v>7.8873239436619613E-2</c:v>
                </c:pt>
                <c:pt idx="14">
                  <c:v>3.6553524804177506E-2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3-4BD4-996F-6EAAC91DA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474431"/>
        <c:axId val="327465311"/>
      </c:lineChart>
      <c:catAx>
        <c:axId val="32747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65311"/>
        <c:crosses val="autoZero"/>
        <c:auto val="1"/>
        <c:lblAlgn val="ctr"/>
        <c:lblOffset val="100"/>
        <c:tickMarkSkip val="1"/>
        <c:noMultiLvlLbl val="0"/>
      </c:catAx>
      <c:valAx>
        <c:axId val="32746531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7443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108091718779593E-2"/>
          <c:y val="0.86060317460317459"/>
          <c:w val="0.93548516202387721"/>
          <c:h val="0.1057989417989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'FSR vs LSR'!$P$3:$P$4</c:f>
              <c:strCache>
                <c:ptCount val="2"/>
                <c:pt idx="0">
                  <c:v>Full-service restaurants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numRef>
              <c:f>'FSR vs LSR'!$B$24:$B$39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'FSR vs LSR'!$P$24:$P$39</c:f>
              <c:numCache>
                <c:formatCode>0.0%_);\(0.0%\);0.0%_);@_)</c:formatCode>
                <c:ptCount val="16"/>
                <c:pt idx="0">
                  <c:v>0.51650943396226412</c:v>
                </c:pt>
                <c:pt idx="1">
                  <c:v>0.50239234449760761</c:v>
                </c:pt>
                <c:pt idx="2">
                  <c:v>0.49289099526066349</c:v>
                </c:pt>
                <c:pt idx="3">
                  <c:v>0.49099099099099097</c:v>
                </c:pt>
                <c:pt idx="4">
                  <c:v>0.49019607843137253</c:v>
                </c:pt>
                <c:pt idx="5">
                  <c:v>0.48842105263157892</c:v>
                </c:pt>
                <c:pt idx="6">
                  <c:v>0.48702594810379241</c:v>
                </c:pt>
                <c:pt idx="7">
                  <c:v>0.48362235067437381</c:v>
                </c:pt>
                <c:pt idx="8">
                  <c:v>0.48134328358208955</c:v>
                </c:pt>
                <c:pt idx="9">
                  <c:v>0.48021582733812951</c:v>
                </c:pt>
                <c:pt idx="10">
                  <c:v>0.47495682210708118</c:v>
                </c:pt>
                <c:pt idx="11">
                  <c:v>0.38924731182795697</c:v>
                </c:pt>
                <c:pt idx="12">
                  <c:v>0.42634315424610053</c:v>
                </c:pt>
                <c:pt idx="13">
                  <c:v>0.42649434571890144</c:v>
                </c:pt>
                <c:pt idx="14">
                  <c:v>0.41818734793187345</c:v>
                </c:pt>
                <c:pt idx="15">
                  <c:v>0.41352828238074141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2-444E-8661-4800292EE8E1}"/>
            </c:ext>
          </c:extLst>
        </c:ser>
        <c:ser>
          <c:idx val="0"/>
          <c:order val="1"/>
          <c:tx>
            <c:strRef>
              <c:f>'FSR vs LSR'!$N$3:$N$4</c:f>
              <c:strCache>
                <c:ptCount val="2"/>
                <c:pt idx="0">
                  <c:v>Limited-service restaurants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cat>
            <c:numRef>
              <c:f>'FSR vs LSR'!$B$24:$B$39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'FSR vs LSR'!$N$24:$N$39</c:f>
              <c:numCache>
                <c:formatCode>0.0%_);\(0.0%\);0.0%_);@_)</c:formatCode>
                <c:ptCount val="16"/>
                <c:pt idx="0">
                  <c:v>0.48349056603773582</c:v>
                </c:pt>
                <c:pt idx="1">
                  <c:v>0.49760765550239233</c:v>
                </c:pt>
                <c:pt idx="2">
                  <c:v>0.50710900473933651</c:v>
                </c:pt>
                <c:pt idx="3">
                  <c:v>0.50900900900900903</c:v>
                </c:pt>
                <c:pt idx="4">
                  <c:v>0.50980392156862742</c:v>
                </c:pt>
                <c:pt idx="5">
                  <c:v>0.51157894736842102</c:v>
                </c:pt>
                <c:pt idx="6">
                  <c:v>0.51297405189620759</c:v>
                </c:pt>
                <c:pt idx="7">
                  <c:v>0.51637764932562624</c:v>
                </c:pt>
                <c:pt idx="8">
                  <c:v>0.51865671641791045</c:v>
                </c:pt>
                <c:pt idx="9">
                  <c:v>0.51978417266187049</c:v>
                </c:pt>
                <c:pt idx="10">
                  <c:v>0.52504317789291888</c:v>
                </c:pt>
                <c:pt idx="11">
                  <c:v>0.61075268817204298</c:v>
                </c:pt>
                <c:pt idx="12">
                  <c:v>0.57365684575389952</c:v>
                </c:pt>
                <c:pt idx="13">
                  <c:v>0.57350565428109856</c:v>
                </c:pt>
                <c:pt idx="14">
                  <c:v>0.58242092457420924</c:v>
                </c:pt>
                <c:pt idx="15">
                  <c:v>0.58632402894697977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2-444E-8661-4800292EE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444191"/>
        <c:axId val="327445631"/>
      </c:barChart>
      <c:catAx>
        <c:axId val="32744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45631"/>
        <c:crosses val="autoZero"/>
        <c:auto val="1"/>
        <c:lblAlgn val="ctr"/>
        <c:lblOffset val="100"/>
        <c:tickMarkSkip val="1"/>
        <c:noMultiLvlLbl val="0"/>
      </c:catAx>
      <c:valAx>
        <c:axId val="327445631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441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'FSR vs LSR'!$L$3</c:f>
              <c:strCache>
                <c:ptCount val="1"/>
                <c:pt idx="0">
                  <c:v>Quick Service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'FSR vs LSR'!$B$13:$B$20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'FSR vs LSR'!$L$13:$L$20</c:f>
              <c:numCache>
                <c:formatCode>#,##0_);\(#,##0\);#,##0_);@_)</c:formatCode>
                <c:ptCount val="8"/>
                <c:pt idx="0">
                  <c:v>227</c:v>
                </c:pt>
                <c:pt idx="1">
                  <c:v>234</c:v>
                </c:pt>
                <c:pt idx="2">
                  <c:v>244</c:v>
                </c:pt>
                <c:pt idx="3">
                  <c:v>230</c:v>
                </c:pt>
                <c:pt idx="4">
                  <c:v>265</c:v>
                </c:pt>
                <c:pt idx="5">
                  <c:v>282</c:v>
                </c:pt>
                <c:pt idx="6">
                  <c:v>303</c:v>
                </c:pt>
                <c:pt idx="7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8-4482-8F70-3194C1F9F6F3}"/>
            </c:ext>
          </c:extLst>
        </c:ser>
        <c:ser>
          <c:idx val="1"/>
          <c:order val="1"/>
          <c:tx>
            <c:strRef>
              <c:f>'FSR vs LSR'!$M$3</c:f>
              <c:strCache>
                <c:ptCount val="1"/>
                <c:pt idx="0">
                  <c:v>Fast Casual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'FSR vs LSR'!$B$13:$B$20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'FSR vs LSR'!$M$13:$M$20</c:f>
              <c:numCache>
                <c:formatCode>#,##0_);\(#,##0\);#,##0_);@_)</c:formatCode>
                <c:ptCount val="8"/>
                <c:pt idx="0">
                  <c:v>51</c:v>
                </c:pt>
                <c:pt idx="1">
                  <c:v>55</c:v>
                </c:pt>
                <c:pt idx="2">
                  <c:v>60</c:v>
                </c:pt>
                <c:pt idx="3">
                  <c:v>54</c:v>
                </c:pt>
                <c:pt idx="4">
                  <c:v>66</c:v>
                </c:pt>
                <c:pt idx="5">
                  <c:v>73</c:v>
                </c:pt>
                <c:pt idx="6">
                  <c:v>80</c:v>
                </c:pt>
                <c:pt idx="7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8-4482-8F70-3194C1F9F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100"/>
        <c:axId val="1435816159"/>
        <c:axId val="1435814719"/>
      </c:barChart>
      <c:catAx>
        <c:axId val="1435816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35814719"/>
        <c:crosses val="autoZero"/>
        <c:auto val="1"/>
        <c:lblAlgn val="ctr"/>
        <c:lblOffset val="100"/>
        <c:tickMarkSkip val="1"/>
        <c:noMultiLvlLbl val="0"/>
      </c:catAx>
      <c:valAx>
        <c:axId val="143581471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358161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'FSR vs LSR'!$L$3</c:f>
              <c:strCache>
                <c:ptCount val="1"/>
                <c:pt idx="0">
                  <c:v>Quick Service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numRef>
              <c:f>'FSR vs LSR'!$B$24:$B$39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'FSR vs LSR'!$L$24:$L$39</c:f>
              <c:numCache>
                <c:formatCode>0.0%_);\(0.0%\);0.0%_);@_)</c:formatCode>
                <c:ptCount val="16"/>
                <c:pt idx="0">
                  <c:v>0.8878048780487805</c:v>
                </c:pt>
                <c:pt idx="1">
                  <c:v>0.875</c:v>
                </c:pt>
                <c:pt idx="2">
                  <c:v>0.86448598130841126</c:v>
                </c:pt>
                <c:pt idx="3">
                  <c:v>0.8584070796460177</c:v>
                </c:pt>
                <c:pt idx="4">
                  <c:v>0.8504273504273504</c:v>
                </c:pt>
                <c:pt idx="5">
                  <c:v>0.83950617283950613</c:v>
                </c:pt>
                <c:pt idx="6">
                  <c:v>0.8287937743190662</c:v>
                </c:pt>
                <c:pt idx="7">
                  <c:v>0.82462686567164178</c:v>
                </c:pt>
                <c:pt idx="8">
                  <c:v>0.81654676258992809</c:v>
                </c:pt>
                <c:pt idx="9">
                  <c:v>0.80968858131487886</c:v>
                </c:pt>
                <c:pt idx="10">
                  <c:v>0.80263157894736847</c:v>
                </c:pt>
                <c:pt idx="11">
                  <c:v>0.8098591549295775</c:v>
                </c:pt>
                <c:pt idx="12">
                  <c:v>0.80060422960725075</c:v>
                </c:pt>
                <c:pt idx="13">
                  <c:v>0.79436619718309864</c:v>
                </c:pt>
                <c:pt idx="14">
                  <c:v>0.79112271540469969</c:v>
                </c:pt>
                <c:pt idx="15">
                  <c:v>0.79093198992443325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6-4635-BE18-9D8DF31B8237}"/>
            </c:ext>
          </c:extLst>
        </c:ser>
        <c:ser>
          <c:idx val="1"/>
          <c:order val="1"/>
          <c:tx>
            <c:strRef>
              <c:f>'FSR vs LSR'!$M$3</c:f>
              <c:strCache>
                <c:ptCount val="1"/>
                <c:pt idx="0">
                  <c:v>Fast Casual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cat>
            <c:numRef>
              <c:f>'FSR vs LSR'!$B$24:$B$39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'FSR vs LSR'!$M$24:$M$39</c:f>
              <c:numCache>
                <c:formatCode>0.0%_);\(0.0%\);0.0%_);@_)</c:formatCode>
                <c:ptCount val="16"/>
                <c:pt idx="0">
                  <c:v>0.11219512195121951</c:v>
                </c:pt>
                <c:pt idx="1">
                  <c:v>0.125</c:v>
                </c:pt>
                <c:pt idx="2">
                  <c:v>0.13551401869158877</c:v>
                </c:pt>
                <c:pt idx="3">
                  <c:v>0.1415929203539823</c:v>
                </c:pt>
                <c:pt idx="4">
                  <c:v>0.14957264957264957</c:v>
                </c:pt>
                <c:pt idx="5">
                  <c:v>0.16049382716049382</c:v>
                </c:pt>
                <c:pt idx="6">
                  <c:v>0.17120622568093385</c:v>
                </c:pt>
                <c:pt idx="7">
                  <c:v>0.17537313432835822</c:v>
                </c:pt>
                <c:pt idx="8">
                  <c:v>0.18345323741007194</c:v>
                </c:pt>
                <c:pt idx="9">
                  <c:v>0.19031141868512111</c:v>
                </c:pt>
                <c:pt idx="10">
                  <c:v>0.19736842105263158</c:v>
                </c:pt>
                <c:pt idx="11">
                  <c:v>0.19014084507042253</c:v>
                </c:pt>
                <c:pt idx="12">
                  <c:v>0.19939577039274925</c:v>
                </c:pt>
                <c:pt idx="13">
                  <c:v>0.20563380281690141</c:v>
                </c:pt>
                <c:pt idx="14">
                  <c:v>0.20887728459530025</c:v>
                </c:pt>
                <c:pt idx="15">
                  <c:v>0.20906801007556675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6-4635-BE18-9D8DF31B8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444191"/>
        <c:axId val="327445631"/>
      </c:barChart>
      <c:catAx>
        <c:axId val="32744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45631"/>
        <c:crosses val="autoZero"/>
        <c:auto val="1"/>
        <c:lblAlgn val="ctr"/>
        <c:lblOffset val="100"/>
        <c:tickMarkSkip val="1"/>
        <c:noMultiLvlLbl val="0"/>
      </c:catAx>
      <c:valAx>
        <c:axId val="327445631"/>
        <c:scaling>
          <c:orientation val="minMax"/>
          <c:max val="1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3274441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2015-19</c:v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'Category gains &amp; losses'!$B$51:$B$66</c15:sqref>
                  </c15:fullRef>
                </c:ext>
              </c:extLst>
              <c:f>('Category gains &amp; losses'!$B$53:$B$55,'Category gains &amp; losses'!$B$59,'Category gains &amp; losses'!$B$61:$B$62)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Mexican</c:v>
                </c:pt>
                <c:pt idx="4">
                  <c:v>Pizza</c:v>
                </c:pt>
                <c:pt idx="5">
                  <c:v>Sandwich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gains &amp; losses'!$E$51:$E$66</c15:sqref>
                  </c15:fullRef>
                </c:ext>
              </c:extLst>
              <c:f>('Category gains &amp; losses'!$E$53:$E$55,'Category gains &amp; losses'!$E$59,'Category gains &amp; losses'!$E$61:$E$62)</c:f>
              <c:numCache>
                <c:formatCode>General</c:formatCode>
                <c:ptCount val="6"/>
                <c:pt idx="0" formatCode="0.0%_);\(0.0%\);0.0%_);@_)">
                  <c:v>3.6999999999999998E-2</c:v>
                </c:pt>
                <c:pt idx="1" formatCode="0.0%_);\(0.0%\);0.0%_);@_)">
                  <c:v>0.09</c:v>
                </c:pt>
                <c:pt idx="2" formatCode="0.0%_);\(0.0%\);0.0%_);@_)">
                  <c:v>7.4999999999999997E-2</c:v>
                </c:pt>
                <c:pt idx="3" formatCode="0.0%_);\(0.0%\);0.0%_);@_)">
                  <c:v>0.06</c:v>
                </c:pt>
                <c:pt idx="4" formatCode="0.0%_);\(0.0%\);0.0%_);@_)">
                  <c:v>4.2999999999999997E-2</c:v>
                </c:pt>
                <c:pt idx="5" formatCode="0.0%_);\(0.0%\);0.0%_);@_)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9-4D94-8B40-B251C888A935}"/>
            </c:ext>
          </c:extLst>
        </c:ser>
        <c:ser>
          <c:idx val="0"/>
          <c:order val="1"/>
          <c:tx>
            <c:v>2019-23</c:v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'Category gains &amp; losses'!$B$51:$B$66</c15:sqref>
                  </c15:fullRef>
                </c:ext>
              </c:extLst>
              <c:f>('Category gains &amp; losses'!$B$53:$B$55,'Category gains &amp; losses'!$B$59,'Category gains &amp; losses'!$B$61:$B$62)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Mexican</c:v>
                </c:pt>
                <c:pt idx="4">
                  <c:v>Pizza</c:v>
                </c:pt>
                <c:pt idx="5">
                  <c:v>Sandwich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gains &amp; losses'!$D$51:$D$66</c15:sqref>
                  </c15:fullRef>
                </c:ext>
              </c:extLst>
              <c:f>('Category gains &amp; losses'!$D$53:$D$55,'Category gains &amp; losses'!$D$59,'Category gains &amp; losses'!$D$61:$D$62)</c:f>
              <c:numCache>
                <c:formatCode>0.0%_);\(0.0%\);0.0%_);@_)</c:formatCode>
                <c:ptCount val="6"/>
                <c:pt idx="0">
                  <c:v>6.0650127110541074E-2</c:v>
                </c:pt>
                <c:pt idx="1">
                  <c:v>0.12389920251452069</c:v>
                </c:pt>
                <c:pt idx="2">
                  <c:v>8.7999845376987684E-2</c:v>
                </c:pt>
                <c:pt idx="3">
                  <c:v>8.087308875053445E-2</c:v>
                </c:pt>
                <c:pt idx="4">
                  <c:v>4.3037678668234713E-2</c:v>
                </c:pt>
                <c:pt idx="5">
                  <c:v>3.6976828707709464E-2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B-45B4-B750-1E3FD1C38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76399"/>
        <c:axId val="146076879"/>
      </c:barChart>
      <c:catAx>
        <c:axId val="146076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6076879"/>
        <c:crosses val="autoZero"/>
        <c:auto val="1"/>
        <c:lblAlgn val="ctr"/>
        <c:lblOffset val="100"/>
        <c:tickMarkSkip val="1"/>
        <c:noMultiLvlLbl val="0"/>
      </c:catAx>
      <c:valAx>
        <c:axId val="14607687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r>
                  <a:rPr lang="en-GB"/>
                  <a:t>4-yr Sales CAGR</a:t>
                </a:r>
              </a:p>
            </c:rich>
          </c:tx>
          <c:layout>
            <c:manualLayout>
              <c:xMode val="edge"/>
              <c:yMode val="edge"/>
              <c:x val="3.7352941176470589E-2"/>
              <c:y val="0.217020282186948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Source Sans Pro" panose="020B0503030403020204" pitchFamily="34" charset="0"/>
                  <a:ea typeface="Source Sans Pro"/>
                  <a:cs typeface="Source Sans Pro"/>
                </a:defRPr>
              </a:pPr>
              <a:endParaRPr lang="en-US"/>
            </a:p>
          </c:txPr>
        </c:title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607639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'Category gains &amp; losses'!$B$51:$B$66</c15:sqref>
                  </c15:fullRef>
                </c:ext>
              </c:extLst>
              <c:f>('Category gains &amp; losses'!$B$53:$B$55,'Category gains &amp; losses'!$B$59,'Category gains &amp; losses'!$B$61:$B$62)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Mexican</c:v>
                </c:pt>
                <c:pt idx="4">
                  <c:v>Pizza</c:v>
                </c:pt>
                <c:pt idx="5">
                  <c:v>Sandwich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gains &amp; losses'!$L$51:$L$66</c15:sqref>
                  </c15:fullRef>
                </c:ext>
              </c:extLst>
              <c:f>('Category gains &amp; losses'!$L$53:$L$55,'Category gains &amp; losses'!$L$59,'Category gains &amp; losses'!$L$61:$L$62)</c:f>
              <c:numCache>
                <c:formatCode>0.0%_);\(0.0%\);0.0%_);@_)</c:formatCode>
                <c:ptCount val="6"/>
                <c:pt idx="0">
                  <c:v>-2.586164707064853E-3</c:v>
                </c:pt>
                <c:pt idx="1">
                  <c:v>3.0798553066349266E-2</c:v>
                </c:pt>
                <c:pt idx="2">
                  <c:v>2.3748781244914863E-2</c:v>
                </c:pt>
                <c:pt idx="3">
                  <c:v>2.2762557310704645E-2</c:v>
                </c:pt>
                <c:pt idx="4">
                  <c:v>1.6853275089510067E-3</c:v>
                </c:pt>
                <c:pt idx="5">
                  <c:v>-1.6543984873736095E-2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A-4E2C-96BD-AD09775F8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76399"/>
        <c:axId val="146076879"/>
      </c:barChart>
      <c:catAx>
        <c:axId val="146076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6076879"/>
        <c:crosses val="autoZero"/>
        <c:auto val="1"/>
        <c:lblAlgn val="ctr"/>
        <c:lblOffset val="100"/>
        <c:tickMarkSkip val="1"/>
        <c:noMultiLvlLbl val="0"/>
      </c:catAx>
      <c:valAx>
        <c:axId val="14607687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r>
                  <a:rPr lang="en-GB"/>
                  <a:t>4-yr Unit CAGR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Source Sans Pro" panose="020B0503030403020204" pitchFamily="34" charset="0"/>
                  <a:ea typeface="Source Sans Pro"/>
                  <a:cs typeface="Source Sans Pro"/>
                </a:defRPr>
              </a:pPr>
              <a:endParaRPr lang="en-US"/>
            </a:p>
          </c:txPr>
        </c:title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607639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v>Unit growth</c:v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'Category gains &amp; losses'!$B$51:$B$66</c15:sqref>
                  </c15:fullRef>
                </c:ext>
              </c:extLst>
              <c:f>('Category gains &amp; losses'!$B$53:$B$55,'Category gains &amp; losses'!$B$59,'Category gains &amp; losses'!$B$61:$B$62)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Mexican</c:v>
                </c:pt>
                <c:pt idx="4">
                  <c:v>Pizza</c:v>
                </c:pt>
                <c:pt idx="5">
                  <c:v>Sandwich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gains &amp; losses'!$T$51:$T$66</c15:sqref>
                  </c15:fullRef>
                </c:ext>
              </c:extLst>
              <c:f>('Category gains &amp; losses'!$T$53:$T$55,'Category gains &amp; losses'!$T$59,'Category gains &amp; losses'!$T$61:$T$62)</c:f>
              <c:numCache>
                <c:formatCode>0.0%_);\(0.0%\);0.0%_);@_)</c:formatCode>
                <c:ptCount val="6"/>
                <c:pt idx="0">
                  <c:v>-2.586164707064853E-3</c:v>
                </c:pt>
                <c:pt idx="1">
                  <c:v>3.0798553066349266E-2</c:v>
                </c:pt>
                <c:pt idx="2">
                  <c:v>2.3748781244914863E-2</c:v>
                </c:pt>
                <c:pt idx="3">
                  <c:v>2.2762557310704645E-2</c:v>
                </c:pt>
                <c:pt idx="4">
                  <c:v>1.6853275089510067E-3</c:v>
                </c:pt>
                <c:pt idx="5">
                  <c:v>-1.6543984873736095E-2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9-4DC1-B78C-EB483ABFB214}"/>
            </c:ext>
          </c:extLst>
        </c:ser>
        <c:ser>
          <c:idx val="0"/>
          <c:order val="1"/>
          <c:tx>
            <c:v>Same store sales growth</c:v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'Category gains &amp; losses'!$B$51:$B$66</c15:sqref>
                  </c15:fullRef>
                </c:ext>
              </c:extLst>
              <c:f>('Category gains &amp; losses'!$B$53:$B$55,'Category gains &amp; losses'!$B$59,'Category gains &amp; losses'!$B$61:$B$62)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Mexican</c:v>
                </c:pt>
                <c:pt idx="4">
                  <c:v>Pizza</c:v>
                </c:pt>
                <c:pt idx="5">
                  <c:v>Sandwich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'Category gains &amp; losses'!$S$51:$S$66</c15:sqref>
                  </c15:fullRef>
                </c:ext>
              </c:extLst>
              <c:f>('Category gains &amp; losses'!$S$53:$S$55,'Category gains &amp; losses'!$S$59,'Category gains &amp; losses'!$S$61:$S$62)</c:f>
              <c:numCache>
                <c:formatCode>0.0%_);\(0.0%\);0.0%_);@_)</c:formatCode>
                <c:ptCount val="6"/>
                <c:pt idx="0">
                  <c:v>6.3236291817605927E-2</c:v>
                </c:pt>
                <c:pt idx="1">
                  <c:v>9.3100649448171424E-2</c:v>
                </c:pt>
                <c:pt idx="2">
                  <c:v>6.4251064132072822E-2</c:v>
                </c:pt>
                <c:pt idx="3">
                  <c:v>5.8110531439829805E-2</c:v>
                </c:pt>
                <c:pt idx="4">
                  <c:v>4.1352351159283707E-2</c:v>
                </c:pt>
                <c:pt idx="5">
                  <c:v>5.3520813581445559E-2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9-4DC1-B78C-EB483ABFB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46076399"/>
        <c:axId val="146076879"/>
      </c:barChart>
      <c:catAx>
        <c:axId val="146076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6076879"/>
        <c:crosses val="autoZero"/>
        <c:auto val="1"/>
        <c:lblAlgn val="ctr"/>
        <c:lblOffset val="100"/>
        <c:tickMarkSkip val="1"/>
        <c:noMultiLvlLbl val="0"/>
      </c:catAx>
      <c:valAx>
        <c:axId val="146076879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46076399"/>
        <c:crosses val="autoZero"/>
        <c:crossBetween val="between"/>
        <c:majorUnit val="4.0000000000000008E-2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Concentration!$B$47</c:f>
              <c:strCache>
                <c:ptCount val="1"/>
                <c:pt idx="0">
                  <c:v>Top 5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f>Concentration!$C$46:$H$46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Pizza</c:v>
                </c:pt>
                <c:pt idx="4">
                  <c:v>Sandwich</c:v>
                </c:pt>
                <c:pt idx="5">
                  <c:v>Mexican</c:v>
                </c:pt>
              </c:strCache>
            </c:strRef>
          </c:cat>
          <c:val>
            <c:numRef>
              <c:f>Concentration!$C$47:$H$47</c:f>
              <c:numCache>
                <c:formatCode>#,##0_);\(#,##0\);#,##0_);@_)</c:formatCode>
                <c:ptCount val="6"/>
                <c:pt idx="0">
                  <c:v>86.328999999999994</c:v>
                </c:pt>
                <c:pt idx="1">
                  <c:v>39.241</c:v>
                </c:pt>
                <c:pt idx="2">
                  <c:v>46.305</c:v>
                </c:pt>
                <c:pt idx="3">
                  <c:v>27.983000000000001</c:v>
                </c:pt>
                <c:pt idx="4">
                  <c:v>26.949000000000002</c:v>
                </c:pt>
                <c:pt idx="5">
                  <c:v>27.48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2-41BA-8017-35989C8458EF}"/>
            </c:ext>
          </c:extLst>
        </c:ser>
        <c:ser>
          <c:idx val="1"/>
          <c:order val="1"/>
          <c:tx>
            <c:strRef>
              <c:f>Concentration!$B$48</c:f>
              <c:strCache>
                <c:ptCount val="1"/>
                <c:pt idx="0">
                  <c:v>Large Chains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cat>
            <c:strRef>
              <c:f>Concentration!$C$46:$H$46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Pizza</c:v>
                </c:pt>
                <c:pt idx="4">
                  <c:v>Sandwich</c:v>
                </c:pt>
                <c:pt idx="5">
                  <c:v>Mexican</c:v>
                </c:pt>
              </c:strCache>
            </c:strRef>
          </c:cat>
          <c:val>
            <c:numRef>
              <c:f>Concentration!$C$48:$H$48</c:f>
              <c:numCache>
                <c:formatCode>#,##0_);\(#,##0\);#,##0_);@_)</c:formatCode>
                <c:ptCount val="6"/>
                <c:pt idx="0">
                  <c:v>13.471000000000004</c:v>
                </c:pt>
                <c:pt idx="1">
                  <c:v>6.5140000000000029</c:v>
                </c:pt>
                <c:pt idx="2">
                  <c:v>1.5039999999999978</c:v>
                </c:pt>
                <c:pt idx="3">
                  <c:v>3.7519999999999989</c:v>
                </c:pt>
                <c:pt idx="4">
                  <c:v>4.1679999999999993</c:v>
                </c:pt>
                <c:pt idx="5">
                  <c:v>2.0620000000000012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2-41BA-8017-35989C8458EF}"/>
            </c:ext>
          </c:extLst>
        </c:ser>
        <c:ser>
          <c:idx val="2"/>
          <c:order val="2"/>
          <c:tx>
            <c:strRef>
              <c:f>Concentration!$B$49</c:f>
              <c:strCache>
                <c:ptCount val="1"/>
                <c:pt idx="0">
                  <c:v>Independents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ACBFB7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-1.9067493289901227E-17"/>
                  <c:y val="-6.8988977072310401E-2"/>
                </c:manualLayout>
              </c:layout>
              <c:tx>
                <c:rich>
                  <a:bodyPr/>
                  <a:lstStyle/>
                  <a:p>
                    <a:fld id="{64D92FF3-FF13-461B-8DD4-1BBCB93D6D4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F6B-40B2-81FD-CE6208B68B0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3B17C0E-52A9-4371-8E27-C436C5C9074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F6B-40B2-81FD-CE6208B68B06}"/>
                </c:ext>
              </c:extLst>
            </c:dLbl>
            <c:dLbl>
              <c:idx val="2"/>
              <c:layout>
                <c:manualLayout>
                  <c:x val="-7.6269973159604909E-17"/>
                  <c:y val="-4.8572310405643741E-2"/>
                </c:manualLayout>
              </c:layout>
              <c:tx>
                <c:rich>
                  <a:bodyPr/>
                  <a:lstStyle/>
                  <a:p>
                    <a:fld id="{C19224FA-F65E-49CF-ABB5-55CDD2E07CC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F6B-40B2-81FD-CE6208B68B06}"/>
                </c:ext>
              </c:extLst>
            </c:dLbl>
            <c:dLbl>
              <c:idx val="3"/>
              <c:layout>
                <c:manualLayout>
                  <c:x val="-7.6269973159604909E-17"/>
                  <c:y val="-6.0588183421516756E-2"/>
                </c:manualLayout>
              </c:layout>
              <c:tx>
                <c:rich>
                  <a:bodyPr/>
                  <a:lstStyle/>
                  <a:p>
                    <a:fld id="{3FE2F8EE-4057-41DE-B551-AF06DF35001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F6B-40B2-81FD-CE6208B68B06}"/>
                </c:ext>
              </c:extLst>
            </c:dLbl>
            <c:dLbl>
              <c:idx val="4"/>
              <c:layout>
                <c:manualLayout>
                  <c:x val="0"/>
                  <c:y val="-5.3309964726631444E-2"/>
                </c:manualLayout>
              </c:layout>
              <c:tx>
                <c:rich>
                  <a:bodyPr/>
                  <a:lstStyle/>
                  <a:p>
                    <a:fld id="{0980304D-23D9-422E-B839-8E331363102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F6B-40B2-81FD-CE6208B68B0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770C49-146A-485D-8E84-41AD1B3A863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F6B-40B2-81FD-CE6208B68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Concentration!$C$46:$H$46</c:f>
              <c:strCache>
                <c:ptCount val="6"/>
                <c:pt idx="0">
                  <c:v>Burger</c:v>
                </c:pt>
                <c:pt idx="1">
                  <c:v>Chicken</c:v>
                </c:pt>
                <c:pt idx="2">
                  <c:v>Coffee</c:v>
                </c:pt>
                <c:pt idx="3">
                  <c:v>Pizza</c:v>
                </c:pt>
                <c:pt idx="4">
                  <c:v>Sandwich</c:v>
                </c:pt>
                <c:pt idx="5">
                  <c:v>Mexican</c:v>
                </c:pt>
              </c:strCache>
            </c:strRef>
          </c:cat>
          <c:val>
            <c:numRef>
              <c:f>Concentration!$C$49:$H$49</c:f>
              <c:numCache>
                <c:formatCode>#,##0_);\(#,##0\);#,##0_);@_)</c:formatCode>
                <c:ptCount val="6"/>
                <c:pt idx="0">
                  <c:v>9.6830000000000069</c:v>
                </c:pt>
                <c:pt idx="1">
                  <c:v>3.2269999999999968</c:v>
                </c:pt>
                <c:pt idx="2">
                  <c:v>1.2140000000000057</c:v>
                </c:pt>
                <c:pt idx="3">
                  <c:v>8.4209999999999994</c:v>
                </c:pt>
                <c:pt idx="4">
                  <c:v>6.6530000000000022</c:v>
                </c:pt>
                <c:pt idx="5">
                  <c:v>3.5459999999999994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Concentration!$C$57:$H$57</c15:f>
                <c15:dlblRangeCache>
                  <c:ptCount val="6"/>
                  <c:pt idx="0">
                    <c:v>109 </c:v>
                  </c:pt>
                  <c:pt idx="1">
                    <c:v>49 </c:v>
                  </c:pt>
                  <c:pt idx="2">
                    <c:v>49 </c:v>
                  </c:pt>
                  <c:pt idx="3">
                    <c:v>40 </c:v>
                  </c:pt>
                  <c:pt idx="4">
                    <c:v>38 </c:v>
                  </c:pt>
                  <c:pt idx="5">
                    <c:v>33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282-41BA-8017-35989C84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35639136"/>
        <c:axId val="1935641536"/>
      </c:barChart>
      <c:catAx>
        <c:axId val="193563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35641536"/>
        <c:crosses val="autoZero"/>
        <c:auto val="1"/>
        <c:lblAlgn val="ctr"/>
        <c:lblOffset val="100"/>
        <c:tickMarkSkip val="1"/>
        <c:noMultiLvlLbl val="0"/>
      </c:catAx>
      <c:valAx>
        <c:axId val="193564153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3563913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Concentration!$B$61</c:f>
              <c:strCache>
                <c:ptCount val="1"/>
                <c:pt idx="0">
                  <c:v>Top 5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f>Concentration!$C$60:$H$60</c:f>
              <c:strCache>
                <c:ptCount val="6"/>
                <c:pt idx="0">
                  <c:v>Burger</c:v>
                </c:pt>
                <c:pt idx="1">
                  <c:v>Sandwich</c:v>
                </c:pt>
                <c:pt idx="2">
                  <c:v>Pizza</c:v>
                </c:pt>
                <c:pt idx="3">
                  <c:v>Coffee</c:v>
                </c:pt>
                <c:pt idx="4">
                  <c:v>Chicken</c:v>
                </c:pt>
                <c:pt idx="5">
                  <c:v>Mexican</c:v>
                </c:pt>
              </c:strCache>
            </c:strRef>
          </c:cat>
          <c:val>
            <c:numRef>
              <c:f>Concentration!$C$61:$H$61</c:f>
              <c:numCache>
                <c:formatCode>#,##0</c:formatCode>
                <c:ptCount val="6"/>
                <c:pt idx="0">
                  <c:v>31.972000000000001</c:v>
                </c:pt>
                <c:pt idx="1">
                  <c:v>31.052</c:v>
                </c:pt>
                <c:pt idx="2">
                  <c:v>21.792000000000002</c:v>
                </c:pt>
                <c:pt idx="3">
                  <c:v>28.155000000000001</c:v>
                </c:pt>
                <c:pt idx="4">
                  <c:v>12.459</c:v>
                </c:pt>
                <c:pt idx="5">
                  <c:v>12.727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C-4F61-9A75-744B2265E030}"/>
            </c:ext>
          </c:extLst>
        </c:ser>
        <c:ser>
          <c:idx val="1"/>
          <c:order val="1"/>
          <c:tx>
            <c:strRef>
              <c:f>Concentration!$B$62</c:f>
              <c:strCache>
                <c:ptCount val="1"/>
                <c:pt idx="0">
                  <c:v>Large Chains</c:v>
                </c:pt>
              </c:strCache>
            </c:strRef>
          </c:tx>
          <c:spPr>
            <a:solidFill>
              <a:srgbClr val="5FA1AD"/>
            </a:solidFill>
            <a:ln w="3175">
              <a:solidFill>
                <a:srgbClr val="5FA1AD"/>
              </a:solidFill>
              <a:prstDash val="solid"/>
            </a:ln>
            <a:effectLst/>
          </c:spPr>
          <c:invertIfNegative val="0"/>
          <c:cat>
            <c:strRef>
              <c:f>Concentration!$C$60:$H$60</c:f>
              <c:strCache>
                <c:ptCount val="6"/>
                <c:pt idx="0">
                  <c:v>Burger</c:v>
                </c:pt>
                <c:pt idx="1">
                  <c:v>Sandwich</c:v>
                </c:pt>
                <c:pt idx="2">
                  <c:v>Pizza</c:v>
                </c:pt>
                <c:pt idx="3">
                  <c:v>Coffee</c:v>
                </c:pt>
                <c:pt idx="4">
                  <c:v>Chicken</c:v>
                </c:pt>
                <c:pt idx="5">
                  <c:v>Mexican</c:v>
                </c:pt>
              </c:strCache>
            </c:strRef>
          </c:cat>
          <c:val>
            <c:numRef>
              <c:f>Concentration!$C$62:$H$62</c:f>
              <c:numCache>
                <c:formatCode>#,##0</c:formatCode>
                <c:ptCount val="6"/>
                <c:pt idx="0">
                  <c:v>5.3919999999999959</c:v>
                </c:pt>
                <c:pt idx="1">
                  <c:v>2.8359999999999985</c:v>
                </c:pt>
                <c:pt idx="2">
                  <c:v>3.0919999999999987</c:v>
                </c:pt>
                <c:pt idx="3">
                  <c:v>1.4759999999999991</c:v>
                </c:pt>
                <c:pt idx="4">
                  <c:v>3.2100000000000009</c:v>
                </c:pt>
                <c:pt idx="5">
                  <c:v>0.87299999999999933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7C-4F61-9A75-744B2265E030}"/>
            </c:ext>
          </c:extLst>
        </c:ser>
        <c:ser>
          <c:idx val="2"/>
          <c:order val="2"/>
          <c:tx>
            <c:strRef>
              <c:f>Concentration!$B$63</c:f>
              <c:strCache>
                <c:ptCount val="1"/>
                <c:pt idx="0">
                  <c:v>Independents</c:v>
                </c:pt>
              </c:strCache>
            </c:strRef>
          </c:tx>
          <c:spPr>
            <a:solidFill>
              <a:srgbClr val="ACBFB7"/>
            </a:solidFill>
            <a:ln w="3175">
              <a:solidFill>
                <a:srgbClr val="ACBFB7"/>
              </a:solidFill>
              <a:prstDash val="solid"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1324514991181656E-2"/>
                </c:manualLayout>
              </c:layout>
              <c:tx>
                <c:rich>
                  <a:bodyPr/>
                  <a:lstStyle/>
                  <a:p>
                    <a:fld id="{984F1E25-FFD7-46F9-9786-A2840C3296E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D7C-4F61-9A75-744B2265E030}"/>
                </c:ext>
              </c:extLst>
            </c:dLbl>
            <c:dLbl>
              <c:idx val="1"/>
              <c:layout>
                <c:manualLayout>
                  <c:x val="-3.7313165239006747E-17"/>
                  <c:y val="-7.5753086419753105E-2"/>
                </c:manualLayout>
              </c:layout>
              <c:tx>
                <c:rich>
                  <a:bodyPr/>
                  <a:lstStyle/>
                  <a:p>
                    <a:fld id="{B998B2F9-ED53-48C8-B7A5-88A3772D128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D7C-4F61-9A75-744B2265E030}"/>
                </c:ext>
              </c:extLst>
            </c:dLbl>
            <c:dLbl>
              <c:idx val="2"/>
              <c:layout>
                <c:manualLayout>
                  <c:x val="-7.4626330478013494E-17"/>
                  <c:y val="-8.1395943562610235E-2"/>
                </c:manualLayout>
              </c:layout>
              <c:tx>
                <c:rich>
                  <a:bodyPr/>
                  <a:lstStyle/>
                  <a:p>
                    <a:fld id="{30FE886B-759F-4FDC-800A-9E5C2C94337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D7C-4F61-9A75-744B2265E0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86084A-ABDA-490D-AA63-3B34E120B62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D7C-4F61-9A75-744B2265E03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35FA38-72E6-4485-96B2-C78A38E0A7A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D7C-4F61-9A75-744B2265E03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54BE087-DD05-4234-A1D7-3AB645E692C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D7C-4F61-9A75-744B2265E0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Source Sans Pro" panose="020B0503030403020204" pitchFamily="34" charset="0"/>
                    <a:ea typeface="Source Sans Pro"/>
                    <a:cs typeface="Source Sans Pro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Concentration!$C$60:$H$60</c:f>
              <c:strCache>
                <c:ptCount val="6"/>
                <c:pt idx="0">
                  <c:v>Burger</c:v>
                </c:pt>
                <c:pt idx="1">
                  <c:v>Sandwich</c:v>
                </c:pt>
                <c:pt idx="2">
                  <c:v>Pizza</c:v>
                </c:pt>
                <c:pt idx="3">
                  <c:v>Coffee</c:v>
                </c:pt>
                <c:pt idx="4">
                  <c:v>Chicken</c:v>
                </c:pt>
                <c:pt idx="5">
                  <c:v>Mexican</c:v>
                </c:pt>
              </c:strCache>
            </c:strRef>
          </c:cat>
          <c:val>
            <c:numRef>
              <c:f>Concentration!$C$63:$H$63</c:f>
              <c:numCache>
                <c:formatCode>#,##0</c:formatCode>
                <c:ptCount val="6"/>
                <c:pt idx="0">
                  <c:v>5.7</c:v>
                </c:pt>
                <c:pt idx="1">
                  <c:v>5.92</c:v>
                </c:pt>
                <c:pt idx="2">
                  <c:v>6.9640000000000004</c:v>
                </c:pt>
                <c:pt idx="3">
                  <c:v>1.2130000000000001</c:v>
                </c:pt>
                <c:pt idx="4">
                  <c:v>1.9219999999999999</c:v>
                </c:pt>
                <c:pt idx="5">
                  <c:v>1.9059999999999999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Concentration!$C$71:$H$71</c15:f>
                <c15:dlblRangeCache>
                  <c:ptCount val="6"/>
                  <c:pt idx="0">
                    <c:v>43 </c:v>
                  </c:pt>
                  <c:pt idx="1">
                    <c:v>40 </c:v>
                  </c:pt>
                  <c:pt idx="2">
                    <c:v>32 </c:v>
                  </c:pt>
                  <c:pt idx="3">
                    <c:v>31 </c:v>
                  </c:pt>
                  <c:pt idx="4">
                    <c:v>18 </c:v>
                  </c:pt>
                  <c:pt idx="5">
                    <c:v>16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CD7C-4F61-9A75-744B2265E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35639136"/>
        <c:axId val="1935641536"/>
      </c:barChart>
      <c:catAx>
        <c:axId val="193563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35641536"/>
        <c:crosses val="autoZero"/>
        <c:auto val="1"/>
        <c:lblAlgn val="ctr"/>
        <c:lblOffset val="100"/>
        <c:tickMarkSkip val="1"/>
        <c:noMultiLvlLbl val="0"/>
      </c:catAx>
      <c:valAx>
        <c:axId val="193564153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93563913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Source Sans Pro"/>
              <a:ea typeface="Source Sans Pro"/>
              <a:cs typeface="Source Sans Pro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Concentration!$B$76</c:f>
              <c:strCache>
                <c:ptCount val="1"/>
                <c:pt idx="0">
                  <c:v>Independents</c:v>
                </c:pt>
              </c:strCache>
            </c:strRef>
          </c:tx>
          <c:spPr>
            <a:solidFill>
              <a:srgbClr val="2E3E80"/>
            </a:solidFill>
            <a:ln w="3175">
              <a:solidFill>
                <a:srgbClr val="2E3E80"/>
              </a:solidFill>
              <a:prstDash val="solid"/>
            </a:ln>
            <a:effectLst/>
          </c:spPr>
          <c:invertIfNegative val="0"/>
          <c:cat>
            <c:strRef>
              <c:f>Concentration!$C$75:$H$75</c:f>
              <c:strCache>
                <c:ptCount val="6"/>
                <c:pt idx="0">
                  <c:v>Coffee</c:v>
                </c:pt>
                <c:pt idx="1">
                  <c:v>Burger</c:v>
                </c:pt>
                <c:pt idx="2">
                  <c:v>Sandwich</c:v>
                </c:pt>
                <c:pt idx="3">
                  <c:v>Chicken</c:v>
                </c:pt>
                <c:pt idx="4">
                  <c:v>Mexican</c:v>
                </c:pt>
                <c:pt idx="5">
                  <c:v>Pizza</c:v>
                </c:pt>
              </c:strCache>
            </c:strRef>
          </c:cat>
          <c:val>
            <c:numRef>
              <c:f>Concentration!$C$76:$H$76</c:f>
              <c:numCache>
                <c:formatCode>#,##0.0_);\(#,##0.0\);#,##0.0_);@_)</c:formatCode>
                <c:ptCount val="6"/>
                <c:pt idx="0">
                  <c:v>20.684454358212907</c:v>
                </c:pt>
                <c:pt idx="1">
                  <c:v>-56.870680429057238</c:v>
                </c:pt>
                <c:pt idx="2">
                  <c:v>-57.566390347136007</c:v>
                </c:pt>
                <c:pt idx="3">
                  <c:v>-96.260013488955877</c:v>
                </c:pt>
                <c:pt idx="4">
                  <c:v>-265.24827548843803</c:v>
                </c:pt>
                <c:pt idx="5">
                  <c:v>-319.25884851991742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A-40EA-884F-A85449457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348432"/>
        <c:axId val="76342192"/>
      </c:barChart>
      <c:catAx>
        <c:axId val="7634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76342192"/>
        <c:crosses val="autoZero"/>
        <c:auto val="1"/>
        <c:lblAlgn val="ctr"/>
        <c:lblOffset val="100"/>
        <c:tickMarkSkip val="1"/>
        <c:noMultiLvlLbl val="0"/>
      </c:catAx>
      <c:valAx>
        <c:axId val="7634219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#,##0_);\(#,##0\);#,##0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7634843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3E80"/>
            </a:solidFill>
            <a:ln w="3175">
              <a:noFill/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FA-4127-BFBE-F02C4C26B3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FA-4127-BFBE-F02C4C26B3D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FA-4127-BFBE-F02C4C26B3D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FA-4127-BFBE-F02C4C26B3D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FA-4127-BFBE-F02C4C26B3D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 w="3175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FA-4127-BFBE-F02C4C26B3DF}"/>
              </c:ext>
            </c:extLst>
          </c:dPt>
          <c:cat>
            <c:multiLvlStrRef>
              <c:f>'Growth by type'!$L$4:$U$5</c:f>
              <c:multiLvlStrCache>
                <c:ptCount val="10"/>
                <c:lvl>
                  <c:pt idx="0">
                    <c:v>Top 5</c:v>
                  </c:pt>
                  <c:pt idx="1">
                    <c:v>Independents</c:v>
                  </c:pt>
                  <c:pt idx="2">
                    <c:v>Top 5</c:v>
                  </c:pt>
                  <c:pt idx="3">
                    <c:v>Independents</c:v>
                  </c:pt>
                  <c:pt idx="4">
                    <c:v>Top 5</c:v>
                  </c:pt>
                  <c:pt idx="5">
                    <c:v>Independents</c:v>
                  </c:pt>
                  <c:pt idx="6">
                    <c:v>Top 5</c:v>
                  </c:pt>
                  <c:pt idx="7">
                    <c:v>Independents</c:v>
                  </c:pt>
                  <c:pt idx="8">
                    <c:v>Top 5</c:v>
                  </c:pt>
                  <c:pt idx="9">
                    <c:v>Independents</c:v>
                  </c:pt>
                </c:lvl>
                <c:lvl>
                  <c:pt idx="0">
                    <c:v>Burger</c:v>
                  </c:pt>
                  <c:pt idx="2">
                    <c:v>Chicken</c:v>
                  </c:pt>
                  <c:pt idx="4">
                    <c:v>Pizza</c:v>
                  </c:pt>
                  <c:pt idx="6">
                    <c:v>Mexican</c:v>
                  </c:pt>
                  <c:pt idx="8">
                    <c:v>Coffee</c:v>
                  </c:pt>
                </c:lvl>
              </c:multiLvlStrCache>
            </c:multiLvlStrRef>
          </c:cat>
          <c:val>
            <c:numRef>
              <c:f>'Growth by type'!$L$6:$U$6</c:f>
              <c:numCache>
                <c:formatCode>0.0%_);\(0.0%\);0.0%_);@_)</c:formatCode>
                <c:ptCount val="10"/>
                <c:pt idx="0">
                  <c:v>5.7521356629495646E-2</c:v>
                </c:pt>
                <c:pt idx="1">
                  <c:v>4.4254545255206557E-2</c:v>
                </c:pt>
                <c:pt idx="2">
                  <c:v>0.13845745918414787</c:v>
                </c:pt>
                <c:pt idx="3">
                  <c:v>8.6228975227076621E-2</c:v>
                </c:pt>
                <c:pt idx="4">
                  <c:v>4.3927961335092691E-2</c:v>
                </c:pt>
                <c:pt idx="5">
                  <c:v>-5.6327194276606374E-4</c:v>
                </c:pt>
                <c:pt idx="6">
                  <c:v>9.1425760914215948E-2</c:v>
                </c:pt>
                <c:pt idx="7">
                  <c:v>2.2739254069025661E-2</c:v>
                </c:pt>
                <c:pt idx="8">
                  <c:v>8.9002367409223515E-2</c:v>
                </c:pt>
                <c:pt idx="9">
                  <c:v>0.11198658020331043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A-4127-BFBE-F02C4C26B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863648"/>
        <c:axId val="222872288"/>
      </c:barChart>
      <c:catAx>
        <c:axId val="22286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222872288"/>
        <c:crosses val="autoZero"/>
        <c:auto val="1"/>
        <c:lblAlgn val="ctr"/>
        <c:lblOffset val="100"/>
        <c:noMultiLvlLbl val="0"/>
      </c:catAx>
      <c:valAx>
        <c:axId val="22287228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E5E5E5"/>
              </a:solidFill>
              <a:prstDash val="solid"/>
              <a:round/>
            </a:ln>
            <a:effectLst/>
          </c:spPr>
        </c:majorGridlines>
        <c:numFmt formatCode="0%_);\(0%\);0%_);@_)" sourceLinked="0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22286364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 sz="900" b="0">
          <a:solidFill>
            <a:srgbClr val="000000"/>
          </a:solidFill>
          <a:latin typeface="Source Sans Pro" panose="020B0503030403020204" pitchFamily="34" charset="0"/>
          <a:ea typeface="Source Sans Pro"/>
          <a:cs typeface="Source Sans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1208483</xdr:colOff>
      <xdr:row>506</xdr:row>
      <xdr:rowOff>119062</xdr:rowOff>
    </xdr:from>
    <xdr:to>
      <xdr:col>13</xdr:col>
      <xdr:colOff>940592</xdr:colOff>
      <xdr:row>523</xdr:row>
      <xdr:rowOff>32147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3F36B-9EB3-E274-2371-0CE8666A8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509867</xdr:colOff>
      <xdr:row>9</xdr:row>
      <xdr:rowOff>169208</xdr:rowOff>
    </xdr:from>
    <xdr:to>
      <xdr:col>8</xdr:col>
      <xdr:colOff>521868</xdr:colOff>
      <xdr:row>21</xdr:row>
      <xdr:rowOff>151208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0D41C-0E6E-7981-FB14-23423C418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0.685</cdr:x>
      <cdr:y>0.04861</cdr:y>
    </cdr:from>
    <cdr:to>
      <cdr:x>0.685</cdr:x>
      <cdr:y>0.71528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04F465B-CAF3-5F1D-E1BE-65013D4AF159}"/>
            </a:ext>
          </a:extLst>
        </cdr:cNvPr>
        <cdr:cNvCxnSpPr/>
      </cdr:nvCxnSpPr>
      <cdr:spPr>
        <a:xfrm xmlns:a="http://schemas.openxmlformats.org/drawingml/2006/main">
          <a:off x="2080745" y="110250"/>
          <a:ext cx="0" cy="151200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bg2">
              <a:lumMod val="50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0.70092</cdr:x>
      <cdr:y>0.2117</cdr:y>
    </cdr:from>
    <cdr:to>
      <cdr:x>0.93866</cdr:x>
      <cdr:y>0.2117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E21C79-3922-63E1-1DCC-EC582981CA4E}"/>
            </a:ext>
          </a:extLst>
        </cdr:cNvPr>
        <cdr:cNvCxnSpPr/>
      </cdr:nvCxnSpPr>
      <cdr:spPr>
        <a:xfrm xmlns:a="http://schemas.openxmlformats.org/drawingml/2006/main">
          <a:off x="2129099" y="480137"/>
          <a:ext cx="722171" cy="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bg2">
              <a:lumMod val="50000"/>
            </a:schemeClr>
          </a:solidFill>
          <a:tailEnd type="triangle"/>
        </a:ln>
      </cdr:spPr>
      <cdr:style>
        <a:lnRef xmlns:a="http://schemas.openxmlformats.org/drawingml/2006/main" idx="1">
          <a:schemeClr val="accent3"/>
        </a:lnRef>
        <a:fillRef xmlns:a="http://schemas.openxmlformats.org/drawingml/2006/main" idx="0">
          <a:schemeClr val="accent3"/>
        </a:fillRef>
        <a:effectRef xmlns:a="http://schemas.openxmlformats.org/drawingml/2006/main" idx="0">
          <a:schemeClr val="accent3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0.68801</cdr:x>
      <cdr:y>0.22185</cdr:y>
    </cdr:from>
    <cdr:to>
      <cdr:x>0.96469</cdr:x>
      <cdr:y>0.53312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3DA2539-E2BE-068A-A9EB-5B28AD246290}"/>
            </a:ext>
          </a:extLst>
        </cdr:cNvPr>
        <cdr:cNvSpPr txBox="1"/>
      </cdr:nvSpPr>
      <cdr:spPr>
        <a:xfrm xmlns:a="http://schemas.openxmlformats.org/drawingml/2006/main">
          <a:off x="2089898" y="503146"/>
          <a:ext cx="840440" cy="705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050" kern="1200"/>
            <a:t>More fragmented categories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582706</xdr:colOff>
      <xdr:row>64</xdr:row>
      <xdr:rowOff>158004</xdr:rowOff>
    </xdr:from>
    <xdr:to>
      <xdr:col>5</xdr:col>
      <xdr:colOff>1016987</xdr:colOff>
      <xdr:row>76</xdr:row>
      <xdr:rowOff>140004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2C405-AD5F-71EC-4AF1-1FA5510D0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1266265</xdr:colOff>
      <xdr:row>64</xdr:row>
      <xdr:rowOff>158004</xdr:rowOff>
    </xdr:from>
    <xdr:to>
      <xdr:col>11</xdr:col>
      <xdr:colOff>512722</xdr:colOff>
      <xdr:row>76</xdr:row>
      <xdr:rowOff>140004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D95878-8C29-4087-87E1-E3BBF068D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201705</xdr:colOff>
      <xdr:row>64</xdr:row>
      <xdr:rowOff>158004</xdr:rowOff>
    </xdr:from>
    <xdr:to>
      <xdr:col>17</xdr:col>
      <xdr:colOff>824805</xdr:colOff>
      <xdr:row>76</xdr:row>
      <xdr:rowOff>140004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71CA9A-1C05-4537-98EC-8BAE13933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481854</xdr:colOff>
      <xdr:row>9</xdr:row>
      <xdr:rowOff>79560</xdr:rowOff>
    </xdr:from>
    <xdr:to>
      <xdr:col>15</xdr:col>
      <xdr:colOff>1109996</xdr:colOff>
      <xdr:row>21</xdr:row>
      <xdr:rowOff>61560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1CD406-7409-F9CD-1B11-A3FBB9CA0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582706</xdr:colOff>
      <xdr:row>22</xdr:row>
      <xdr:rowOff>180414</xdr:rowOff>
    </xdr:from>
    <xdr:to>
      <xdr:col>13</xdr:col>
      <xdr:colOff>689956</xdr:colOff>
      <xdr:row>34</xdr:row>
      <xdr:rowOff>162414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102D7-42DA-138D-9678-06E44CF1B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728384</xdr:colOff>
      <xdr:row>23</xdr:row>
      <xdr:rowOff>11205</xdr:rowOff>
    </xdr:from>
    <xdr:to>
      <xdr:col>15</xdr:col>
      <xdr:colOff>1064233</xdr:colOff>
      <xdr:row>34</xdr:row>
      <xdr:rowOff>183705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0FB076-5132-41A1-B7FF-66418C271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0.25188</cdr:x>
      <cdr:y>0.03903</cdr:y>
    </cdr:from>
    <cdr:to>
      <cdr:x>0.47716</cdr:x>
      <cdr:y>0.15267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293E43-D96C-B653-52B1-DB0694B852C0}"/>
            </a:ext>
          </a:extLst>
        </cdr:cNvPr>
        <cdr:cNvSpPr txBox="1"/>
      </cdr:nvSpPr>
      <cdr:spPr>
        <a:xfrm xmlns:a="http://schemas.openxmlformats.org/drawingml/2006/main">
          <a:off x="1591235" y="88526"/>
          <a:ext cx="1423147" cy="2577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QSR avg: 5.3% </a:t>
          </a:r>
        </a:p>
      </cdr:txBody>
    </cdr:sp>
  </cdr:relSizeAnchor>
  <cdr:relSizeAnchor xmlns:cdr="http://schemas.openxmlformats.org/drawingml/2006/chartDrawing">
    <cdr:from>
      <cdr:x>0.67855</cdr:x>
      <cdr:y>0.03903</cdr:y>
    </cdr:from>
    <cdr:to>
      <cdr:x>0.9348</cdr:x>
      <cdr:y>0.15448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6BC275F-3B92-2262-7F08-296685BEB28E}"/>
            </a:ext>
          </a:extLst>
        </cdr:cNvPr>
        <cdr:cNvSpPr txBox="1"/>
      </cdr:nvSpPr>
      <cdr:spPr>
        <a:xfrm xmlns:a="http://schemas.openxmlformats.org/drawingml/2006/main">
          <a:off x="4286623" y="88526"/>
          <a:ext cx="1618877" cy="2618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Fast Casual avg: 14.2% 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458390</xdr:colOff>
      <xdr:row>21</xdr:row>
      <xdr:rowOff>3571</xdr:rowOff>
    </xdr:from>
    <xdr:to>
      <xdr:col>17</xdr:col>
      <xdr:colOff>158446</xdr:colOff>
      <xdr:row>32</xdr:row>
      <xdr:rowOff>176071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A34BD-565C-AD8D-3A69-B1D307223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583406</xdr:colOff>
      <xdr:row>12</xdr:row>
      <xdr:rowOff>164305</xdr:rowOff>
    </xdr:from>
    <xdr:to>
      <xdr:col>22</xdr:col>
      <xdr:colOff>576356</xdr:colOff>
      <xdr:row>24</xdr:row>
      <xdr:rowOff>146305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CE9579-2EB7-8236-72B0-3BAC54E07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75</xdr:row>
      <xdr:rowOff>109537</xdr:rowOff>
    </xdr:from>
    <xdr:to>
      <xdr:col>5</xdr:col>
      <xdr:colOff>23813</xdr:colOff>
      <xdr:row>87</xdr:row>
      <xdr:rowOff>91537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B8DB5-708D-C759-515B-A62850A30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76</xdr:row>
      <xdr:rowOff>4762</xdr:rowOff>
    </xdr:from>
    <xdr:to>
      <xdr:col>13</xdr:col>
      <xdr:colOff>354900</xdr:colOff>
      <xdr:row>87</xdr:row>
      <xdr:rowOff>177262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254A09-5A73-FAA4-948B-D5EC1FF86F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78581</xdr:colOff>
      <xdr:row>83</xdr:row>
      <xdr:rowOff>30956</xdr:rowOff>
    </xdr:from>
    <xdr:to>
      <xdr:col>20</xdr:col>
      <xdr:colOff>347756</xdr:colOff>
      <xdr:row>95</xdr:row>
      <xdr:rowOff>12956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30FC0D-B102-4770-9B51-C22CA9A59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2381</xdr:colOff>
      <xdr:row>71</xdr:row>
      <xdr:rowOff>45243</xdr:rowOff>
    </xdr:from>
    <xdr:to>
      <xdr:col>20</xdr:col>
      <xdr:colOff>271556</xdr:colOff>
      <xdr:row>83</xdr:row>
      <xdr:rowOff>27243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293384-A1D8-B0D5-E98C-CD96B459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81810</xdr:colOff>
      <xdr:row>24</xdr:row>
      <xdr:rowOff>81242</xdr:rowOff>
    </xdr:from>
    <xdr:to>
      <xdr:col>21</xdr:col>
      <xdr:colOff>541485</xdr:colOff>
      <xdr:row>36</xdr:row>
      <xdr:rowOff>63242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D8444-0206-A5EF-C445-9FE5F107A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271462</xdr:colOff>
      <xdr:row>6</xdr:row>
      <xdr:rowOff>152406</xdr:rowOff>
    </xdr:from>
    <xdr:to>
      <xdr:col>27</xdr:col>
      <xdr:colOff>283462</xdr:colOff>
      <xdr:row>18</xdr:row>
      <xdr:rowOff>134406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CA035-C4E9-4A64-997F-F9004F9DE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417980</xdr:colOff>
      <xdr:row>5</xdr:row>
      <xdr:rowOff>133350</xdr:rowOff>
    </xdr:from>
    <xdr:to>
      <xdr:col>21</xdr:col>
      <xdr:colOff>877655</xdr:colOff>
      <xdr:row>18</xdr:row>
      <xdr:rowOff>115350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5397F8-BB65-4073-B1D2-5FF087024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198065</xdr:colOff>
      <xdr:row>37</xdr:row>
      <xdr:rowOff>52107</xdr:rowOff>
    </xdr:from>
    <xdr:to>
      <xdr:col>21</xdr:col>
      <xdr:colOff>410089</xdr:colOff>
      <xdr:row>49</xdr:row>
      <xdr:rowOff>34107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B4C471-4823-76BD-D1E9-4F94C8694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677956</xdr:colOff>
      <xdr:row>24</xdr:row>
      <xdr:rowOff>118782</xdr:rowOff>
    </xdr:from>
    <xdr:to>
      <xdr:col>26</xdr:col>
      <xdr:colOff>308957</xdr:colOff>
      <xdr:row>36</xdr:row>
      <xdr:rowOff>100782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F4E9CA-8354-6E0E-5D95-AE42555CE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605118</xdr:colOff>
      <xdr:row>37</xdr:row>
      <xdr:rowOff>56028</xdr:rowOff>
    </xdr:from>
    <xdr:to>
      <xdr:col>26</xdr:col>
      <xdr:colOff>245643</xdr:colOff>
      <xdr:row>49</xdr:row>
      <xdr:rowOff>38028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CA427D-4251-42CA-9B34-20137D751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332961</xdr:colOff>
      <xdr:row>68</xdr:row>
      <xdr:rowOff>79702</xdr:rowOff>
    </xdr:from>
    <xdr:to>
      <xdr:col>6</xdr:col>
      <xdr:colOff>725961</xdr:colOff>
      <xdr:row>80</xdr:row>
      <xdr:rowOff>61702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FBE05-2A77-41C7-7199-132F58B98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49725</xdr:colOff>
      <xdr:row>68</xdr:row>
      <xdr:rowOff>122564</xdr:rowOff>
    </xdr:from>
    <xdr:to>
      <xdr:col>15</xdr:col>
      <xdr:colOff>211744</xdr:colOff>
      <xdr:row>80</xdr:row>
      <xdr:rowOff>104564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A223F-5828-45CD-8A91-72615E30C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87547</xdr:colOff>
      <xdr:row>69</xdr:row>
      <xdr:rowOff>63733</xdr:rowOff>
    </xdr:from>
    <xdr:to>
      <xdr:col>23</xdr:col>
      <xdr:colOff>116215</xdr:colOff>
      <xdr:row>81</xdr:row>
      <xdr:rowOff>45733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426A6-2F2D-483F-B3E9-B47D9793B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0.69566</cdr:x>
      <cdr:y>0.32116</cdr:y>
    </cdr:from>
    <cdr:to>
      <cdr:x>0.8055</cdr:x>
      <cdr:y>0.77572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FE7611F-9674-93B9-C054-B04C65DF9401}"/>
            </a:ext>
          </a:extLst>
        </cdr:cNvPr>
        <cdr:cNvSpPr/>
      </cdr:nvSpPr>
      <cdr:spPr>
        <a:xfrm xmlns:a="http://schemas.openxmlformats.org/drawingml/2006/main">
          <a:off x="2129117" y="728383"/>
          <a:ext cx="336168" cy="10309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>
          <a:solidFill>
            <a:schemeClr val="accent3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538441</xdr:colOff>
      <xdr:row>44</xdr:row>
      <xdr:rowOff>68354</xdr:rowOff>
    </xdr:from>
    <xdr:to>
      <xdr:col>14</xdr:col>
      <xdr:colOff>453511</xdr:colOff>
      <xdr:row>56</xdr:row>
      <xdr:rowOff>50354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F9036-B7A1-0CFB-F486-6BD81D2C5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537882</xdr:colOff>
      <xdr:row>58</xdr:row>
      <xdr:rowOff>89648</xdr:rowOff>
    </xdr:from>
    <xdr:to>
      <xdr:col>14</xdr:col>
      <xdr:colOff>520188</xdr:colOff>
      <xdr:row>70</xdr:row>
      <xdr:rowOff>71648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57944D-C39B-4FB4-9C71-630E18E8D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661147</xdr:colOff>
      <xdr:row>72</xdr:row>
      <xdr:rowOff>34738</xdr:rowOff>
    </xdr:from>
    <xdr:to>
      <xdr:col>14</xdr:col>
      <xdr:colOff>567252</xdr:colOff>
      <xdr:row>84</xdr:row>
      <xdr:rowOff>16738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ABE35D-43B2-A563-A3DA-710C6C23B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397808</xdr:colOff>
      <xdr:row>16</xdr:row>
      <xdr:rowOff>79561</xdr:rowOff>
    </xdr:from>
    <xdr:to>
      <xdr:col>19</xdr:col>
      <xdr:colOff>409808</xdr:colOff>
      <xdr:row>28</xdr:row>
      <xdr:rowOff>61561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8DEF5-1A4B-395D-90C4-42A789C5A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Travel%20and%20Leisure\Restaurants\Starbucks\EL%20stats.xlsx" TargetMode="External"/><Relationship Id="rId1" Type="http://schemas.openxmlformats.org/officeDocument/2006/relationships/externalLinkPath" Target="/Travel%20and%20Leisure/Restaurants/Starbucks/EL%20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A3" t="str">
            <v>Starbucks</v>
          </cell>
          <cell r="B3">
            <v>15049</v>
          </cell>
          <cell r="C3">
            <v>15337</v>
          </cell>
          <cell r="D3">
            <v>15450</v>
          </cell>
          <cell r="E3">
            <v>15878</v>
          </cell>
          <cell r="F3">
            <v>16352</v>
          </cell>
          <cell r="G3">
            <v>16941</v>
          </cell>
        </row>
        <row r="4">
          <cell r="A4" t="str">
            <v>Dunkin</v>
          </cell>
          <cell r="B4">
            <v>9630</v>
          </cell>
          <cell r="C4">
            <v>9083</v>
          </cell>
          <cell r="D4">
            <v>9244</v>
          </cell>
          <cell r="E4">
            <v>9370</v>
          </cell>
          <cell r="F4">
            <v>9580</v>
          </cell>
          <cell r="G4">
            <v>9768</v>
          </cell>
        </row>
        <row r="5">
          <cell r="A5" t="str">
            <v>Dutch Bros</v>
          </cell>
          <cell r="B5">
            <v>370</v>
          </cell>
          <cell r="C5">
            <v>441</v>
          </cell>
          <cell r="D5">
            <v>538</v>
          </cell>
          <cell r="E5">
            <v>671</v>
          </cell>
          <cell r="F5">
            <v>831</v>
          </cell>
          <cell r="G5">
            <v>982</v>
          </cell>
        </row>
        <row r="6">
          <cell r="A6" t="str">
            <v>Tim Horton's</v>
          </cell>
          <cell r="B6">
            <v>656</v>
          </cell>
          <cell r="C6">
            <v>633</v>
          </cell>
          <cell r="D6">
            <v>637</v>
          </cell>
          <cell r="E6">
            <v>636</v>
          </cell>
          <cell r="F6">
            <v>642</v>
          </cell>
          <cell r="G6">
            <v>653</v>
          </cell>
        </row>
        <row r="7">
          <cell r="A7" t="str">
            <v xml:space="preserve">Scooter's </v>
          </cell>
          <cell r="B7">
            <v>264</v>
          </cell>
          <cell r="C7">
            <v>308</v>
          </cell>
          <cell r="D7">
            <v>400</v>
          </cell>
          <cell r="E7">
            <v>555</v>
          </cell>
          <cell r="F7">
            <v>750</v>
          </cell>
          <cell r="G7">
            <v>849</v>
          </cell>
        </row>
        <row r="8">
          <cell r="A8" t="str">
            <v>Caribou</v>
          </cell>
          <cell r="B8">
            <v>448</v>
          </cell>
          <cell r="C8">
            <v>446</v>
          </cell>
          <cell r="D8">
            <v>460</v>
          </cell>
          <cell r="E8">
            <v>484</v>
          </cell>
          <cell r="F8">
            <v>480</v>
          </cell>
          <cell r="G8">
            <v>487</v>
          </cell>
        </row>
        <row r="9">
          <cell r="A9" t="str">
            <v>Paris Baguette</v>
          </cell>
          <cell r="B9">
            <v>82</v>
          </cell>
          <cell r="C9">
            <v>86</v>
          </cell>
          <cell r="D9">
            <v>94</v>
          </cell>
          <cell r="E9">
            <v>118</v>
          </cell>
          <cell r="F9">
            <v>155</v>
          </cell>
          <cell r="G9">
            <v>197</v>
          </cell>
        </row>
        <row r="10">
          <cell r="A10" t="str">
            <v>Peet's</v>
          </cell>
          <cell r="B10">
            <v>391</v>
          </cell>
          <cell r="C10">
            <v>310</v>
          </cell>
          <cell r="D10">
            <v>279</v>
          </cell>
          <cell r="E10">
            <v>261</v>
          </cell>
          <cell r="F10">
            <v>258</v>
          </cell>
          <cell r="G10">
            <v>255</v>
          </cell>
        </row>
        <row r="11">
          <cell r="A11" t="str">
            <v>Biggby Coffee</v>
          </cell>
          <cell r="B11">
            <v>239</v>
          </cell>
          <cell r="C11">
            <v>245</v>
          </cell>
          <cell r="D11">
            <v>281</v>
          </cell>
          <cell r="E11">
            <v>334</v>
          </cell>
          <cell r="F11">
            <v>383</v>
          </cell>
          <cell r="G11">
            <v>420</v>
          </cell>
        </row>
        <row r="12">
          <cell r="A12" t="str">
            <v>Coffee Bean &amp; Tea Leaf</v>
          </cell>
          <cell r="B12">
            <v>220</v>
          </cell>
          <cell r="C12">
            <v>210</v>
          </cell>
          <cell r="D12">
            <v>205</v>
          </cell>
          <cell r="E12">
            <v>203</v>
          </cell>
          <cell r="F12">
            <v>200</v>
          </cell>
          <cell r="G12">
            <v>196</v>
          </cell>
        </row>
        <row r="13">
          <cell r="A13" t="str">
            <v>7 Brew</v>
          </cell>
          <cell r="B13">
            <v>7</v>
          </cell>
          <cell r="C13">
            <v>8</v>
          </cell>
          <cell r="D13">
            <v>14</v>
          </cell>
          <cell r="E13">
            <v>40</v>
          </cell>
          <cell r="F13">
            <v>180</v>
          </cell>
          <cell r="G13">
            <v>321</v>
          </cell>
        </row>
        <row r="14">
          <cell r="A14" t="str">
            <v>Tous Les Jours</v>
          </cell>
          <cell r="B14">
            <v>56</v>
          </cell>
          <cell r="C14">
            <v>64</v>
          </cell>
          <cell r="D14">
            <v>72</v>
          </cell>
          <cell r="E14">
            <v>86</v>
          </cell>
          <cell r="F14">
            <v>108</v>
          </cell>
          <cell r="G14">
            <v>150</v>
          </cell>
        </row>
        <row r="15">
          <cell r="A15" t="str">
            <v>Black Rock Coffee Bar</v>
          </cell>
          <cell r="B15">
            <v>75</v>
          </cell>
          <cell r="C15">
            <v>90</v>
          </cell>
          <cell r="D15">
            <v>105</v>
          </cell>
          <cell r="E15">
            <v>117</v>
          </cell>
          <cell r="F15">
            <v>125</v>
          </cell>
          <cell r="G15">
            <v>145</v>
          </cell>
        </row>
        <row r="16">
          <cell r="A16" t="str">
            <v>The Human Bean</v>
          </cell>
          <cell r="B16">
            <v>98</v>
          </cell>
          <cell r="C16">
            <v>113</v>
          </cell>
          <cell r="D16">
            <v>129</v>
          </cell>
          <cell r="E16">
            <v>145</v>
          </cell>
          <cell r="F16">
            <v>167</v>
          </cell>
          <cell r="G16">
            <v>184</v>
          </cell>
        </row>
        <row r="17">
          <cell r="A17" t="str">
            <v>Au Bon Pain</v>
          </cell>
          <cell r="B17">
            <v>135</v>
          </cell>
          <cell r="C17">
            <v>126</v>
          </cell>
          <cell r="D17">
            <v>115</v>
          </cell>
          <cell r="E17">
            <v>100</v>
          </cell>
          <cell r="F17">
            <v>54</v>
          </cell>
          <cell r="G17">
            <v>35</v>
          </cell>
        </row>
        <row r="18">
          <cell r="A18" t="str">
            <v>Aroma Joe's</v>
          </cell>
          <cell r="B18">
            <v>67</v>
          </cell>
          <cell r="C18">
            <v>73</v>
          </cell>
          <cell r="D18">
            <v>82</v>
          </cell>
          <cell r="E18">
            <v>95</v>
          </cell>
          <cell r="F18">
            <v>112</v>
          </cell>
          <cell r="G18">
            <v>115</v>
          </cell>
        </row>
        <row r="19">
          <cell r="A19" t="str">
            <v>Philz Coffee</v>
          </cell>
          <cell r="B19">
            <v>56</v>
          </cell>
          <cell r="C19">
            <v>60</v>
          </cell>
          <cell r="D19">
            <v>64</v>
          </cell>
          <cell r="E19">
            <v>66</v>
          </cell>
          <cell r="F19">
            <v>70</v>
          </cell>
          <cell r="G19">
            <v>70</v>
          </cell>
        </row>
        <row r="20">
          <cell r="A20" t="str">
            <v>Bluestone Lane</v>
          </cell>
          <cell r="B20">
            <v>46</v>
          </cell>
          <cell r="C20">
            <v>48</v>
          </cell>
          <cell r="D20">
            <v>54</v>
          </cell>
          <cell r="E20">
            <v>62</v>
          </cell>
          <cell r="F20">
            <v>66</v>
          </cell>
          <cell r="G20">
            <v>65</v>
          </cell>
        </row>
        <row r="21">
          <cell r="A21" t="str">
            <v>Blue Bottle Coffee</v>
          </cell>
          <cell r="B21">
            <v>71</v>
          </cell>
          <cell r="C21">
            <v>72</v>
          </cell>
          <cell r="D21">
            <v>74</v>
          </cell>
          <cell r="E21">
            <v>78</v>
          </cell>
          <cell r="F21">
            <v>81</v>
          </cell>
          <cell r="G21">
            <v>78</v>
          </cell>
        </row>
        <row r="22">
          <cell r="A22" t="str">
            <v>PJ's Coffee of New Orleans</v>
          </cell>
          <cell r="B22">
            <v>99</v>
          </cell>
          <cell r="C22">
            <v>114</v>
          </cell>
          <cell r="D22">
            <v>131</v>
          </cell>
          <cell r="E22">
            <v>151</v>
          </cell>
          <cell r="F22">
            <v>172</v>
          </cell>
          <cell r="G22">
            <v>185</v>
          </cell>
        </row>
        <row r="23">
          <cell r="A23" t="str">
            <v>Ziggi's Coffee</v>
          </cell>
          <cell r="B23">
            <v>21</v>
          </cell>
          <cell r="C23">
            <v>27</v>
          </cell>
          <cell r="D23">
            <v>45</v>
          </cell>
          <cell r="E23">
            <v>65</v>
          </cell>
          <cell r="F23">
            <v>78</v>
          </cell>
          <cell r="G23">
            <v>100</v>
          </cell>
        </row>
        <row r="24">
          <cell r="A24" t="str">
            <v>Summer Moon Coffee</v>
          </cell>
          <cell r="B24">
            <v>5.173563391085044</v>
          </cell>
          <cell r="C24">
            <v>8.500164651552728</v>
          </cell>
          <cell r="D24">
            <v>13.965770522501131</v>
          </cell>
          <cell r="E24">
            <v>22.945760968469358</v>
          </cell>
          <cell r="F24">
            <v>36.024844720496894</v>
          </cell>
          <cell r="G24">
            <v>58</v>
          </cell>
        </row>
        <row r="25">
          <cell r="A25" t="str">
            <v>Foxtail Coffee</v>
          </cell>
          <cell r="B25">
            <v>18.554750210724201</v>
          </cell>
          <cell r="C25">
            <v>24.362387026680874</v>
          </cell>
          <cell r="D25">
            <v>31.987814166031988</v>
          </cell>
          <cell r="E25">
            <v>42</v>
          </cell>
          <cell r="F25">
            <v>62</v>
          </cell>
          <cell r="G25">
            <v>83</v>
          </cell>
        </row>
        <row r="26">
          <cell r="A26" t="str">
            <v>Ellianos Coffee Company</v>
          </cell>
          <cell r="B26">
            <v>23.148148148148152</v>
          </cell>
          <cell r="C26">
            <v>27.777777777777782</v>
          </cell>
          <cell r="D26">
            <v>33.333333333333336</v>
          </cell>
          <cell r="E26">
            <v>40</v>
          </cell>
          <cell r="F26">
            <v>48</v>
          </cell>
          <cell r="G26">
            <v>65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10600-CF24-475A-A18A-E2EECD463097}" name="Table1" displayName="Table1" ref="A1:AP501" totalsRowShown="0" headerRowDxfId="36">
  <autoFilter ref="A1:AP501" xr:uid="{DBD10600-CF24-475A-A18A-E2EECD463097}"/>
  <sortState xmlns:xlrd2="http://schemas.microsoft.com/office/spreadsheetml/2017/richdata2" ref="A3:AP495">
    <sortCondition descending="1" ref="M1:M501"/>
  </sortState>
  <tableColumns count="42">
    <tableColumn id="1" xr3:uid="{C9AE6E47-2846-4AE8-A89A-CEE38F6AAB80}" name="Chain Name"/>
    <tableColumn id="2" xr3:uid="{C4455048-3EE1-45F9-ACB6-0ECDD3453FCB}" name="Ignite ID"/>
    <tableColumn id="3" xr3:uid="{662D44C6-2C46-44A3-A5C0-8868190EA175}" name="Segment"/>
    <tableColumn id="4" xr3:uid="{D15CA845-08E5-462F-99F7-E261DED61836}" name="Subsegment"/>
    <tableColumn id="5" xr3:uid="{06E414D4-0E3C-465A-8BDC-28E98859253D}" name="Menu Type"/>
    <tableColumn id="6" xr3:uid="{CB4EAEA1-70B2-450E-B888-9F01B364C123}" name="Rank" dataDxfId="35"/>
    <tableColumn id="34" xr3:uid="{CBEB5CCF-7910-447C-830D-A24E96DC7EFF}" name="2024 U.S. Sales ($000)" dataDxfId="34"/>
    <tableColumn id="43" xr3:uid="{15926F64-B310-4402-B3AE-ABC661DBA335}" name="2024 Market share (%)" dataDxfId="33">
      <calculatedColumnFormula>Table1[[#This Row],[2024 U.S. Sales ($000)]]/SUMIF($E:$E, E2, $G:$G)</calculatedColumnFormula>
    </tableColumn>
    <tableColumn id="35" xr3:uid="{BD4D54C2-9BA1-462F-8D2A-221D7200DB8D}" name="2024 U.S. Units" dataDxfId="32">
      <calculatedColumnFormula>VLOOKUP(Table1[[#This Row],[Chain Name]],[1]Sheet1!A$3:G$26,7,0)</calculatedColumnFormula>
    </tableColumn>
    <tableColumn id="36" xr3:uid="{CCC997FF-1119-489A-BB1F-D1A1A20F5534}" name="2024 AUV" dataDxfId="31">
      <calculatedColumnFormula>Table1[[#This Row],[2024 U.S. Sales ($000)]]/Table1[[#This Row],[2024 U.S. Units]]</calculatedColumnFormula>
    </tableColumn>
    <tableColumn id="37" xr3:uid="{51B247D6-3956-4369-AD5C-224891B2C0EA}" name="2024 YoY units %" dataDxfId="30">
      <calculatedColumnFormula>Table1[[#This Row],[2024 U.S. Units]]/Table1[[#This Row],[2023 U.S. Units]]-1</calculatedColumnFormula>
    </tableColumn>
    <tableColumn id="42" xr3:uid="{ABB84883-DC22-4073-B69C-945DBC360C86}" name="5-Year Sales CAGR" dataDxfId="29">
      <calculatedColumnFormula>_xlfn.RRI(5,Table1[[#This Row],[2019 U.S. Sales ($000)]],Table1[[#This Row],[2024 U.S. Sales ($000)]])</calculatedColumnFormula>
    </tableColumn>
    <tableColumn id="41" xr3:uid="{E41A6982-74D9-4C2E-A8AF-92E35E447FC9}" name="5-year market share change" dataDxfId="28">
      <calculatedColumnFormula>(Table1[[#This Row],[2024 Market share (%)]]-Table1[[#This Row],[2019 Market share (%)]])*10000</calculatedColumnFormula>
    </tableColumn>
    <tableColumn id="40" xr3:uid="{3BDDFC95-D8F7-481E-8540-3044E4B95346}" name="5-Year AUV CAGR" dataDxfId="27"/>
    <tableColumn id="39" xr3:uid="{E90F7365-C596-43D5-B364-432164AEBAD4}" name="5-Year Unit CAGR" dataDxfId="26"/>
    <tableColumn id="7" xr3:uid="{211DD7E3-58B4-444C-AB16-B4AD805D4996}" name="2023 U.S. Sales ($000)" dataDxfId="25"/>
    <tableColumn id="24" xr3:uid="{1059AF9B-0DD5-4362-BFD6-15CA7E15957F}" name="2023 Market share (%)" dataDxfId="24">
      <calculatedColumnFormula>Table1[[#This Row],[2023 U.S. Sales ($000)]]/SUMIF($E:$E, E2, $P:$P)</calculatedColumnFormula>
    </tableColumn>
    <tableColumn id="33" xr3:uid="{ACF99E30-2B83-4C8F-9106-8D9669A7C631}" name="Market share y/y" dataDxfId="23">
      <calculatedColumnFormula>(Table1[[#This Row],[2023 Market share (%)]]-Table1[[#This Row],[2022 Market share (%)]])*10000</calculatedColumnFormula>
    </tableColumn>
    <tableColumn id="8" xr3:uid="{B8C006D4-EF16-4034-98F2-B514A836A8B1}" name="2023 YoY Sales %" dataDxfId="22"/>
    <tableColumn id="9" xr3:uid="{438B9C52-AF96-4890-A248-6CAA22C32B33}" name="2023 U.S. Units" dataDxfId="21"/>
    <tableColumn id="10" xr3:uid="{7EDCEF2C-8BEE-43A2-AA7D-B9EC7CF038B8}" name="2023 AUV" dataDxfId="20">
      <calculatedColumnFormula>P2/T2</calculatedColumnFormula>
    </tableColumn>
    <tableColumn id="11" xr3:uid="{255E1C9E-462C-4758-A809-62AC28BBCB96}" name="2023 YoY Units %" dataDxfId="19"/>
    <tableColumn id="12" xr3:uid="{A74FEB7A-A869-4FAF-ABE9-F2E4C20FEC9C}" name="4-Year Sales CAGR" dataDxfId="18">
      <calculatedColumnFormula>_xlfn.RRI(4,AM2,P2)</calculatedColumnFormula>
    </tableColumn>
    <tableColumn id="32" xr3:uid="{98659A35-0199-4066-82C4-87067887017E}" name="4-year market share change" dataDxfId="17">
      <calculatedColumnFormula>(Table1[[#This Row],[2023 Market share (%)]]-Table1[[#This Row],[2019 Market share (%)]])*10000</calculatedColumnFormula>
    </tableColumn>
    <tableColumn id="13" xr3:uid="{4FCE4D96-CCA1-4340-BC68-E79F93F5AA80}" name="4-Year AUV CAGR" dataDxfId="16"/>
    <tableColumn id="14" xr3:uid="{C85C86CC-FBD8-4EC9-BB16-5CCAAA348121}" name="4-Year Unit CAGR" dataDxfId="15">
      <calculatedColumnFormula>_xlfn.RRI(4,AO2,T2)</calculatedColumnFormula>
    </tableColumn>
    <tableColumn id="15" xr3:uid="{952E7DAF-46E2-4CE1-9B42-E50D202555C5}" name="2022 U.S. Sales ($000)" dataDxfId="14"/>
    <tableColumn id="25" xr3:uid="{9EA8CB8E-59D2-498F-B2B6-7ACED79516A8}" name="2022 Market share (%)" dataDxfId="13">
      <calculatedColumnFormula>Table1[[#This Row],[2022 U.S. Sales ($000)]]/SUMIF($E:$E, E2, $AA:$AA)</calculatedColumnFormula>
    </tableColumn>
    <tableColumn id="16" xr3:uid="{39EED35A-8763-418E-9AA4-F98CBAB7146F}" name="2022 U.S. Units" dataDxfId="12"/>
    <tableColumn id="31" xr3:uid="{494C1E41-CCE7-47F9-94EE-F0CE0DE199BE}" name="2022 AUV" dataDxfId="11">
      <calculatedColumnFormula>AA2/AC2</calculatedColumnFormula>
    </tableColumn>
    <tableColumn id="17" xr3:uid="{D07C36BD-7CF4-4808-BCDE-D180F1479841}" name="2021 U.S. Sales ($000)" dataDxfId="10"/>
    <tableColumn id="26" xr3:uid="{94C9753C-EF74-49FF-AEA7-8B3B8FBF0A63}" name="2021 Market share (%)" dataDxfId="9">
      <calculatedColumnFormula>Table1[[#This Row],[2021 U.S. Sales ($000)]]/SUMIF($E:$E, E2, $AE:$AE)</calculatedColumnFormula>
    </tableColumn>
    <tableColumn id="18" xr3:uid="{AA5697B8-0D94-4074-85E9-A0B645584630}" name="2021 U.S. Units" dataDxfId="8"/>
    <tableColumn id="30" xr3:uid="{EAE207C2-6751-4DD3-8A12-A532EADB63C6}" name="2021 AUV" dataDxfId="7">
      <calculatedColumnFormula>AE2/AG2</calculatedColumnFormula>
    </tableColumn>
    <tableColumn id="19" xr3:uid="{181532F5-4D84-4AE3-A764-73F59FBA7A29}" name="2020 U.S. Sales ($000)" dataDxfId="6"/>
    <tableColumn id="27" xr3:uid="{90743935-678D-4D58-A491-85405D76FE58}" name="2020 Market share (%)" dataDxfId="5">
      <calculatedColumnFormula>Table1[[#This Row],[2020 U.S. Sales ($000)]]/SUMIF($E:$E, E2, $AI:$AI)</calculatedColumnFormula>
    </tableColumn>
    <tableColumn id="20" xr3:uid="{E7548AAE-0B33-4921-8D54-E382A82E62AC}" name="2020 U.S. Units" dataDxfId="4"/>
    <tableColumn id="29" xr3:uid="{A8BFF812-FBF5-4493-960A-B433C2F6ABE2}" name="2020 AUV" dataDxfId="3">
      <calculatedColumnFormula>AI2/AK2</calculatedColumnFormula>
    </tableColumn>
    <tableColumn id="21" xr3:uid="{0869FACE-8FA0-4667-BDAF-38091ED64B7A}" name="2019 U.S. Sales ($000)" dataDxfId="2"/>
    <tableColumn id="28" xr3:uid="{8CA949FB-E9EB-4249-9B3F-D7F2F3EF5475}" name="2019 Market share (%)" dataDxfId="1">
      <calculatedColumnFormula>Table1[[#This Row],[2019 U.S. Sales ($000)]]/SUMIF($E:$E, E2, $AM:$AM)</calculatedColumnFormula>
    </tableColumn>
    <tableColumn id="22" xr3:uid="{D315FE9F-ADD5-4A59-A1A7-49262DB3A93D}" name="2019 U.S. Units" dataDxfId="0"/>
    <tableColumn id="23" xr3:uid="{2F738401-3C46-4656-B488-B54432D9A7A7}" name="2019 AUV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RandCoExcel">
  <a:themeElements>
    <a:clrScheme name="R&amp;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3E80"/>
      </a:accent1>
      <a:accent2>
        <a:srgbClr val="5FA1AD"/>
      </a:accent2>
      <a:accent3>
        <a:srgbClr val="B55B6A"/>
      </a:accent3>
      <a:accent4>
        <a:srgbClr val="ACBFB7"/>
      </a:accent4>
      <a:accent5>
        <a:srgbClr val="266DA0"/>
      </a:accent5>
      <a:accent6>
        <a:srgbClr val="CCA7A7"/>
      </a:accent6>
      <a:hlink>
        <a:srgbClr val="0563C1"/>
      </a:hlink>
      <a:folHlink>
        <a:srgbClr val="954F72"/>
      </a:folHlink>
    </a:clrScheme>
    <a:fontScheme name="R&amp;CO">
      <a:majorFont>
        <a:latin typeface="Source Sans Pro"/>
        <a:ea typeface=""/>
        <a:cs typeface=""/>
      </a:majorFont>
      <a:minorFont>
        <a:latin typeface="Source Sans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511-F791-41ED-BF40-12321B8C535F}">
  <dimension ref="A1:AV507"/>
  <sheetViews>
    <sheetView showGridLines="0" tabSelected="1" zoomScale="80" zoomScaleNormal="80" workbookViewId="0">
      <pane ySplit="1" topLeftCell="A2" activePane="bottomLeft" state="frozen"/>
      <selection pane="bottomLeft" activeCell="I17" sqref="I17"/>
    </sheetView>
  </sheetViews>
  <sheetFormatPr defaultRowHeight="15" x14ac:dyDescent="0.25"/>
  <cols>
    <col min="1" max="1" width="31.5703125" customWidth="1"/>
    <col min="2" max="2" width="11.28515625" customWidth="1"/>
    <col min="3" max="3" width="11.140625" customWidth="1"/>
    <col min="4" max="4" width="14.140625" customWidth="1"/>
    <col min="5" max="5" width="20.42578125" customWidth="1"/>
    <col min="6" max="6" width="8.5703125" customWidth="1"/>
    <col min="7" max="7" width="24.28515625" bestFit="1" customWidth="1"/>
    <col min="8" max="18" width="24.28515625" customWidth="1"/>
    <col min="19" max="19" width="19.5703125" customWidth="1"/>
    <col min="20" max="21" width="17.85546875" customWidth="1"/>
    <col min="22" max="22" width="19.5703125" customWidth="1"/>
    <col min="23" max="23" width="20.7109375" bestFit="1" customWidth="1"/>
    <col min="24" max="24" width="29.42578125" bestFit="1" customWidth="1"/>
    <col min="25" max="26" width="20.7109375" customWidth="1"/>
    <col min="27" max="28" width="24.28515625" customWidth="1"/>
    <col min="29" max="30" width="17.85546875" customWidth="1"/>
    <col min="31" max="31" width="24.28515625" customWidth="1"/>
    <col min="32" max="32" width="25.7109375" bestFit="1" customWidth="1"/>
    <col min="33" max="34" width="17.85546875" customWidth="1"/>
    <col min="35" max="36" width="24.28515625" customWidth="1"/>
    <col min="37" max="38" width="17.85546875" customWidth="1"/>
    <col min="39" max="40" width="24.28515625" customWidth="1"/>
    <col min="41" max="41" width="17.85546875" customWidth="1"/>
    <col min="42" max="42" width="15" bestFit="1" customWidth="1"/>
    <col min="44" max="44" width="21.5703125" bestFit="1" customWidth="1"/>
    <col min="45" max="45" width="28.28515625" bestFit="1" customWidth="1"/>
    <col min="46" max="46" width="25.85546875" bestFit="1" customWidth="1"/>
    <col min="47" max="47" width="7.42578125" bestFit="1" customWidth="1"/>
    <col min="48" max="48" width="20.28515625" bestFit="1" customWidth="1"/>
    <col min="49" max="204" width="7.42578125" bestFit="1" customWidth="1"/>
    <col min="205" max="480" width="8.5703125" bestFit="1" customWidth="1"/>
    <col min="481" max="530" width="10.42578125" bestFit="1" customWidth="1"/>
    <col min="531" max="537" width="11.5703125" bestFit="1" customWidth="1"/>
    <col min="538" max="538" width="12.42578125" bestFit="1" customWidth="1"/>
  </cols>
  <sheetData>
    <row r="1" spans="1:48" x14ac:dyDescent="0.25">
      <c r="A1" s="8" t="s">
        <v>0</v>
      </c>
      <c r="B1" s="2" t="s">
        <v>401</v>
      </c>
      <c r="C1" s="6" t="s">
        <v>348</v>
      </c>
      <c r="D1" s="6" t="s">
        <v>349</v>
      </c>
      <c r="E1" s="6" t="s">
        <v>422</v>
      </c>
      <c r="F1" s="7" t="s">
        <v>551</v>
      </c>
      <c r="G1" s="7" t="s">
        <v>709</v>
      </c>
      <c r="H1" s="7" t="s">
        <v>735</v>
      </c>
      <c r="I1" s="7" t="s">
        <v>710</v>
      </c>
      <c r="J1" s="7" t="s">
        <v>729</v>
      </c>
      <c r="K1" s="7" t="s">
        <v>730</v>
      </c>
      <c r="L1" s="7" t="s">
        <v>731</v>
      </c>
      <c r="M1" s="7" t="s">
        <v>732</v>
      </c>
      <c r="N1" s="7" t="s">
        <v>733</v>
      </c>
      <c r="O1" s="7" t="s">
        <v>734</v>
      </c>
      <c r="P1" s="7" t="s">
        <v>539</v>
      </c>
      <c r="Q1" s="7" t="s">
        <v>700</v>
      </c>
      <c r="R1" s="7" t="s">
        <v>736</v>
      </c>
      <c r="S1" s="7" t="s">
        <v>549</v>
      </c>
      <c r="T1" s="7" t="s">
        <v>540</v>
      </c>
      <c r="U1" s="7" t="s">
        <v>599</v>
      </c>
      <c r="V1" s="7" t="s">
        <v>550</v>
      </c>
      <c r="W1" s="7" t="s">
        <v>554</v>
      </c>
      <c r="X1" s="7" t="s">
        <v>708</v>
      </c>
      <c r="Y1" s="7" t="s">
        <v>598</v>
      </c>
      <c r="Z1" s="7" t="s">
        <v>590</v>
      </c>
      <c r="AA1" s="8" t="s">
        <v>541</v>
      </c>
      <c r="AB1" s="8" t="s">
        <v>701</v>
      </c>
      <c r="AC1" s="8" t="s">
        <v>542</v>
      </c>
      <c r="AD1" s="8" t="s">
        <v>707</v>
      </c>
      <c r="AE1" s="8" t="s">
        <v>543</v>
      </c>
      <c r="AF1" s="8" t="s">
        <v>702</v>
      </c>
      <c r="AG1" s="8" t="s">
        <v>544</v>
      </c>
      <c r="AH1" s="8" t="s">
        <v>706</v>
      </c>
      <c r="AI1" s="8" t="s">
        <v>545</v>
      </c>
      <c r="AJ1" s="8" t="s">
        <v>703</v>
      </c>
      <c r="AK1" s="8" t="s">
        <v>546</v>
      </c>
      <c r="AL1" s="8" t="s">
        <v>705</v>
      </c>
      <c r="AM1" s="8" t="s">
        <v>547</v>
      </c>
      <c r="AN1" s="8" t="s">
        <v>704</v>
      </c>
      <c r="AO1" s="8" t="s">
        <v>548</v>
      </c>
      <c r="AP1" s="8" t="s">
        <v>600</v>
      </c>
    </row>
    <row r="2" spans="1:48" x14ac:dyDescent="0.25">
      <c r="A2" t="s">
        <v>200</v>
      </c>
      <c r="B2">
        <v>823</v>
      </c>
      <c r="C2" t="s">
        <v>3</v>
      </c>
      <c r="D2" t="s">
        <v>5</v>
      </c>
      <c r="E2" t="s">
        <v>356</v>
      </c>
      <c r="F2" s="3">
        <v>1</v>
      </c>
      <c r="G2" s="3"/>
      <c r="H2" s="3" t="e">
        <f>Table1[[#This Row],[2024 U.S. Sales ($000)]]/SUMIF($E:$E, E2, $G:$G)</f>
        <v>#DIV/0!</v>
      </c>
      <c r="I2" s="3" t="e">
        <f>VLOOKUP(Table1[[#This Row],[Chain Name]],[1]Sheet1!A$3:G$26,7,0)</f>
        <v>#N/A</v>
      </c>
      <c r="J2" s="3" t="e">
        <f>Table1[[#This Row],[2024 U.S. Sales ($000)]]/Table1[[#This Row],[2024 U.S. Units]]</f>
        <v>#N/A</v>
      </c>
      <c r="K2" s="3" t="e">
        <f>Table1[[#This Row],[2024 U.S. Units]]/Table1[[#This Row],[2023 U.S. Units]]-1</f>
        <v>#N/A</v>
      </c>
      <c r="L2" s="3">
        <f>_xlfn.RRI(5,Table1[[#This Row],[2019 U.S. Sales ($000)]],Table1[[#This Row],[2024 U.S. Sales ($000)]])</f>
        <v>-1</v>
      </c>
      <c r="M2" s="3" t="e">
        <f>(Table1[[#This Row],[2024 Market share (%)]]-Table1[[#This Row],[2019 Market share (%)]])*10000</f>
        <v>#DIV/0!</v>
      </c>
      <c r="N2" s="3"/>
      <c r="O2" s="3"/>
      <c r="P2" s="3">
        <v>53134100</v>
      </c>
      <c r="Q2" s="12">
        <f>Table1[[#This Row],[2023 U.S. Sales ($000)]]/SUMIF($E:$E, E2, $P:$P)</f>
        <v>0.48531800705349309</v>
      </c>
      <c r="R2" s="11">
        <f>(Table1[[#This Row],[2023 Market share (%)]]-Table1[[#This Row],[2022 Market share (%)]])*10000</f>
        <v>83.296125424291432</v>
      </c>
      <c r="S2" s="10">
        <v>9.0283620127138642E-2</v>
      </c>
      <c r="T2" s="3">
        <v>13457</v>
      </c>
      <c r="U2" s="3">
        <f t="shared" ref="U2:U65" si="0">P2/T2</f>
        <v>3948.4357583413835</v>
      </c>
      <c r="V2" s="10">
        <v>9.6697411484677174E-4</v>
      </c>
      <c r="W2" s="10">
        <f t="shared" ref="W2" si="1">_xlfn.RRI(4,AM2,P2)</f>
        <v>7.0813568201784749E-2</v>
      </c>
      <c r="X2" s="11">
        <f>(Table1[[#This Row],[2023 Market share (%)]]-Table1[[#This Row],[2019 Market share (%)]])*10000</f>
        <v>181.64582317100385</v>
      </c>
      <c r="Y2" s="10">
        <f>_xlfn.RRI(4,AP2,U2)</f>
        <v>7.8469541648284569E-2</v>
      </c>
      <c r="Z2" s="10">
        <f t="shared" ref="Z2:Z65" si="2">_xlfn.RRI(4,AO2,T2)</f>
        <v>-7.0989241242720436E-3</v>
      </c>
      <c r="AA2" s="3">
        <v>48734200</v>
      </c>
      <c r="AB2" s="12">
        <f>Table1[[#This Row],[2022 U.S. Sales ($000)]]/SUMIF($E:$E, E2, $AA:$AA)</f>
        <v>0.47698839451106395</v>
      </c>
      <c r="AC2" s="3">
        <v>13444</v>
      </c>
      <c r="AD2" s="21">
        <f t="shared" ref="AD2" si="3">AA2/AC2</f>
        <v>3624.9776852127343</v>
      </c>
      <c r="AE2" s="3">
        <v>45960500</v>
      </c>
      <c r="AF2" s="12">
        <f>Table1[[#This Row],[2021 U.S. Sales ($000)]]/SUMIF($E:$E, E2, $AE:$AE)</f>
        <v>0.4723919121299755</v>
      </c>
      <c r="AG2" s="3">
        <v>13438</v>
      </c>
      <c r="AH2" s="21">
        <f t="shared" ref="AH2:AH65" si="4">AE2/AG2</f>
        <v>3420.1890162226523</v>
      </c>
      <c r="AI2" s="3">
        <v>40517000</v>
      </c>
      <c r="AJ2" s="12">
        <f>Table1[[#This Row],[2020 U.S. Sales ($000)]]/SUMIF($E:$E, E2, $AI:$AI)</f>
        <v>0.46366953981110021</v>
      </c>
      <c r="AK2" s="3">
        <v>13682</v>
      </c>
      <c r="AL2" s="3">
        <f t="shared" ref="AL2" si="5">AI2/AK2</f>
        <v>2961.3360619792429</v>
      </c>
      <c r="AM2" s="3">
        <v>40412700</v>
      </c>
      <c r="AN2" s="12">
        <f>Table1[[#This Row],[2019 U.S. Sales ($000)]]/SUMIF($E:$E, E2, $AM:$AM)</f>
        <v>0.46715342473639271</v>
      </c>
      <c r="AO2" s="3">
        <v>13846</v>
      </c>
      <c r="AP2" s="3">
        <f t="shared" ref="AP2:AP65" si="6">AM2/AO2</f>
        <v>2918.7274303047811</v>
      </c>
    </row>
    <row r="3" spans="1:48" x14ac:dyDescent="0.25">
      <c r="A3" t="s">
        <v>509</v>
      </c>
      <c r="B3">
        <v>5876</v>
      </c>
      <c r="C3" t="s">
        <v>3</v>
      </c>
      <c r="D3" t="s">
        <v>5</v>
      </c>
      <c r="E3" t="s">
        <v>361</v>
      </c>
      <c r="F3" s="3">
        <v>48</v>
      </c>
      <c r="G3" s="3">
        <v>1819000</v>
      </c>
      <c r="H3" s="12">
        <f>Table1[[#This Row],[2024 U.S. Sales ($000)]]/SUMIF($E:$E, E3, $G:$G)</f>
        <v>3.5997692981277085E-2</v>
      </c>
      <c r="I3" s="3">
        <v>982</v>
      </c>
      <c r="J3" s="3">
        <f>Table1[[#This Row],[2024 U.S. Sales ($000)]]/Table1[[#This Row],[2024 U.S. Units]]</f>
        <v>1852.3421588594704</v>
      </c>
      <c r="K3" s="12">
        <f>Table1[[#This Row],[2024 U.S. Units]]/Table1[[#This Row],[2023 U.S. Units]]-1</f>
        <v>0.18170878459687123</v>
      </c>
      <c r="L3" s="12">
        <f>_xlfn.RRI(5,Table1[[#This Row],[2019 U.S. Sales ($000)]],Table1[[#This Row],[2024 U.S. Sales ($000)]])</f>
        <v>0.26721803586771342</v>
      </c>
      <c r="M3" s="11">
        <f>(Table1[[#This Row],[2024 Market share (%)]]-Table1[[#This Row],[2019 Market share (%)]])*10000</f>
        <v>200.87108862226188</v>
      </c>
      <c r="N3" s="12"/>
      <c r="O3" s="12"/>
      <c r="P3" s="3">
        <v>1444433</v>
      </c>
      <c r="Q3" s="12">
        <f>Table1[[#This Row],[2023 U.S. Sales ($000)]]/SUMIF($E:$E, E3, $P:$P)</f>
        <v>2.9464034851134347E-2</v>
      </c>
      <c r="R3" s="11">
        <f>(Table1[[#This Row],[2023 Market share (%)]]-Table1[[#This Row],[2022 Market share (%)]])*10000</f>
        <v>30.28868554274835</v>
      </c>
      <c r="S3" s="10">
        <v>0.24179449131778175</v>
      </c>
      <c r="T3" s="3">
        <v>831</v>
      </c>
      <c r="U3" s="3">
        <f t="shared" si="0"/>
        <v>1738.1865222623346</v>
      </c>
      <c r="V3" s="10">
        <v>0.23845007451564829</v>
      </c>
      <c r="W3" s="10">
        <f t="shared" ref="W3:W66" si="7">_xlfn.RRI(4,AM3,P3)</f>
        <v>0.26920085947329575</v>
      </c>
      <c r="X3" s="11">
        <f>(Table1[[#This Row],[2023 Market share (%)]]-Table1[[#This Row],[2019 Market share (%)]])*10000</f>
        <v>135.53450732083451</v>
      </c>
      <c r="Y3" s="10">
        <f>_xlfn.RRI(4,AP3,U3)</f>
        <v>3.6765489632661019E-2</v>
      </c>
      <c r="Z3" s="10">
        <f t="shared" si="2"/>
        <v>0.22419281135890179</v>
      </c>
      <c r="AA3" s="3">
        <v>1163182</v>
      </c>
      <c r="AB3" s="12">
        <f>Table1[[#This Row],[2022 U.S. Sales ($000)]]/SUMIF($E:$E, E3, $AA:$AA)</f>
        <v>2.6435166296859512E-2</v>
      </c>
      <c r="AC3" s="3">
        <v>671</v>
      </c>
      <c r="AD3" s="3">
        <f t="shared" ref="AD3:AD66" si="8">AA3/AC3</f>
        <v>1733.5052160953801</v>
      </c>
      <c r="AE3" s="3">
        <v>913822</v>
      </c>
      <c r="AF3" s="12">
        <f>Table1[[#This Row],[2021 U.S. Sales ($000)]]/SUMIF($E:$E, E3, $AE:$AE)</f>
        <v>2.3545990837588647E-2</v>
      </c>
      <c r="AG3" s="3">
        <v>538</v>
      </c>
      <c r="AH3" s="68">
        <f t="shared" si="4"/>
        <v>1698.5539033457248</v>
      </c>
      <c r="AI3" s="3">
        <v>687238</v>
      </c>
      <c r="AJ3" s="12">
        <f>Table1[[#This Row],[2020 U.S. Sales ($000)]]/SUMIF($E:$E, E3, $AI:$AI)</f>
        <v>2.2162858657186268E-2</v>
      </c>
      <c r="AK3" s="3">
        <v>441</v>
      </c>
      <c r="AL3" s="3">
        <f t="shared" ref="AL3:AL66" si="9">AI3/AK3</f>
        <v>1558.3628117913831</v>
      </c>
      <c r="AM3" s="3">
        <v>556642</v>
      </c>
      <c r="AN3" s="12">
        <f>Table1[[#This Row],[2019 U.S. Sales ($000)]]/SUMIF($E:$E, E3, $AM:$AM)</f>
        <v>1.5910584119050896E-2</v>
      </c>
      <c r="AO3" s="3">
        <v>370</v>
      </c>
      <c r="AP3" s="3">
        <f t="shared" si="6"/>
        <v>1504.4378378378378</v>
      </c>
    </row>
    <row r="4" spans="1:48" x14ac:dyDescent="0.25">
      <c r="A4" t="s">
        <v>80</v>
      </c>
      <c r="B4">
        <v>799</v>
      </c>
      <c r="C4" t="s">
        <v>3</v>
      </c>
      <c r="D4" t="s">
        <v>5</v>
      </c>
      <c r="E4" t="s">
        <v>364</v>
      </c>
      <c r="F4" s="3">
        <v>3</v>
      </c>
      <c r="G4" s="3"/>
      <c r="H4" s="3" t="e">
        <f>Table1[[#This Row],[2024 U.S. Sales ($000)]]/SUMIF($E:$E, E4, $G:$G)</f>
        <v>#DIV/0!</v>
      </c>
      <c r="I4" s="3" t="e">
        <f>VLOOKUP(Table1[[#This Row],[Chain Name]],[1]Sheet1!A$3:G$26,7,0)</f>
        <v>#N/A</v>
      </c>
      <c r="J4" s="3" t="e">
        <f>Table1[[#This Row],[2024 U.S. Sales ($000)]]/Table1[[#This Row],[2024 U.S. Units]]</f>
        <v>#N/A</v>
      </c>
      <c r="K4" s="3" t="e">
        <f>Table1[[#This Row],[2024 U.S. Units]]/Table1[[#This Row],[2023 U.S. Units]]-1</f>
        <v>#N/A</v>
      </c>
      <c r="L4" s="3">
        <f>_xlfn.RRI(5,Table1[[#This Row],[2019 U.S. Sales ($000)]],Table1[[#This Row],[2024 U.S. Sales ($000)]])</f>
        <v>-1</v>
      </c>
      <c r="M4" s="3" t="e">
        <f>(Table1[[#This Row],[2024 Market share (%)]]-Table1[[#This Row],[2019 Market share (%)]])*10000</f>
        <v>#DIV/0!</v>
      </c>
      <c r="N4" s="3"/>
      <c r="O4" s="3"/>
      <c r="P4" s="3">
        <v>21585752</v>
      </c>
      <c r="Q4" s="12">
        <f>Table1[[#This Row],[2023 U.S. Sales ($000)]]/SUMIF($E:$E, E4, $P:$P)</f>
        <v>0.44068099449609938</v>
      </c>
      <c r="R4" s="11">
        <f>(Table1[[#This Row],[2023 Market share (%)]]-Table1[[#This Row],[2022 Market share (%)]])*10000</f>
        <v>94.810629232745526</v>
      </c>
      <c r="S4" s="10">
        <v>0.14732244415123527</v>
      </c>
      <c r="T4" s="3">
        <v>2964</v>
      </c>
      <c r="U4" s="3">
        <f t="shared" si="0"/>
        <v>7282.6423751686907</v>
      </c>
      <c r="V4" s="10">
        <v>5.6307911617961511E-2</v>
      </c>
      <c r="W4" s="10">
        <f t="shared" si="7"/>
        <v>0.15429003662704721</v>
      </c>
      <c r="X4" s="11">
        <f>(Table1[[#This Row],[2023 Market share (%)]]-Table1[[#This Row],[2019 Market share (%)]])*10000</f>
        <v>446.09137127306633</v>
      </c>
      <c r="Y4" s="10">
        <f>_xlfn.RRI(4,AP4,U4)</f>
        <v>0.10541656115300602</v>
      </c>
      <c r="Z4" s="10">
        <f t="shared" si="2"/>
        <v>4.4212722327104936E-2</v>
      </c>
      <c r="AA4" s="3">
        <v>18814024</v>
      </c>
      <c r="AB4" s="12">
        <f>Table1[[#This Row],[2022 U.S. Sales ($000)]]/SUMIF($E:$E, E4, $AA:$AA)</f>
        <v>0.43119993157282482</v>
      </c>
      <c r="AC4" s="3">
        <v>2806</v>
      </c>
      <c r="AD4" s="3">
        <f t="shared" si="8"/>
        <v>6704.9265858873841</v>
      </c>
      <c r="AE4" s="3">
        <v>16673679</v>
      </c>
      <c r="AF4" s="12">
        <f>Table1[[#This Row],[2021 U.S. Sales ($000)]]/SUMIF($E:$E, E4, $AE:$AE)</f>
        <v>0.42410620389482684</v>
      </c>
      <c r="AG4" s="3">
        <v>2704</v>
      </c>
      <c r="AH4" s="68">
        <f t="shared" si="4"/>
        <v>6166.3014053254437</v>
      </c>
      <c r="AI4" s="3">
        <v>13703568</v>
      </c>
      <c r="AJ4" s="12">
        <f>Table1[[#This Row],[2020 U.S. Sales ($000)]]/SUMIF($E:$E, E4, $AI:$AI)</f>
        <v>0.40519938292078661</v>
      </c>
      <c r="AK4" s="3">
        <v>2598</v>
      </c>
      <c r="AL4" s="3">
        <f t="shared" si="9"/>
        <v>5274.6605080831405</v>
      </c>
      <c r="AM4" s="3">
        <v>12159267</v>
      </c>
      <c r="AN4" s="12">
        <f>Table1[[#This Row],[2019 U.S. Sales ($000)]]/SUMIF($E:$E, E4, $AM:$AM)</f>
        <v>0.39607185736879275</v>
      </c>
      <c r="AO4" s="3">
        <v>2493</v>
      </c>
      <c r="AP4" s="3">
        <f t="shared" si="6"/>
        <v>4877.3634175691941</v>
      </c>
    </row>
    <row r="5" spans="1:48" x14ac:dyDescent="0.25">
      <c r="A5" t="s">
        <v>303</v>
      </c>
      <c r="B5">
        <v>326</v>
      </c>
      <c r="C5" t="s">
        <v>3</v>
      </c>
      <c r="D5" t="s">
        <v>5</v>
      </c>
      <c r="E5" t="s">
        <v>358</v>
      </c>
      <c r="F5" s="3">
        <v>4</v>
      </c>
      <c r="G5" s="3"/>
      <c r="H5" s="3" t="e">
        <f>Table1[[#This Row],[2024 U.S. Sales ($000)]]/SUMIF($E:$E, E5, $G:$G)</f>
        <v>#DIV/0!</v>
      </c>
      <c r="I5" s="3" t="e">
        <f>VLOOKUP(Table1[[#This Row],[Chain Name]],[1]Sheet1!A$3:G$26,7,0)</f>
        <v>#N/A</v>
      </c>
      <c r="J5" s="3" t="e">
        <f>Table1[[#This Row],[2024 U.S. Sales ($000)]]/Table1[[#This Row],[2024 U.S. Units]]</f>
        <v>#N/A</v>
      </c>
      <c r="K5" s="3" t="e">
        <f>Table1[[#This Row],[2024 U.S. Units]]/Table1[[#This Row],[2023 U.S. Units]]-1</f>
        <v>#N/A</v>
      </c>
      <c r="L5" s="3">
        <f>_xlfn.RRI(5,Table1[[#This Row],[2019 U.S. Sales ($000)]],Table1[[#This Row],[2024 U.S. Sales ($000)]])</f>
        <v>-1</v>
      </c>
      <c r="M5" s="3" t="e">
        <f>(Table1[[#This Row],[2024 Market share (%)]]-Table1[[#This Row],[2019 Market share (%)]])*10000</f>
        <v>#DIV/0!</v>
      </c>
      <c r="N5" s="3"/>
      <c r="O5" s="3"/>
      <c r="P5" s="3">
        <v>14980000</v>
      </c>
      <c r="Q5" s="12">
        <f>Table1[[#This Row],[2023 U.S. Sales ($000)]]/SUMIF($E:$E, E5, $P:$P)</f>
        <v>0.45272056044024989</v>
      </c>
      <c r="R5" s="11">
        <f>(Table1[[#This Row],[2023 Market share (%)]]-Table1[[#This Row],[2022 Market share (%)]])*10000</f>
        <v>-45.490474043439754</v>
      </c>
      <c r="S5" s="10">
        <v>8.1588447653429597E-2</v>
      </c>
      <c r="T5" s="3">
        <v>7405</v>
      </c>
      <c r="U5" s="3">
        <f t="shared" si="0"/>
        <v>2022.9574611748819</v>
      </c>
      <c r="V5" s="10">
        <v>2.8757988330091692E-2</v>
      </c>
      <c r="W5" s="10">
        <f t="shared" si="7"/>
        <v>7.3187538897682369E-2</v>
      </c>
      <c r="X5" s="11">
        <f>(Table1[[#This Row],[2023 Market share (%)]]-Table1[[#This Row],[2019 Market share (%)]])*10000</f>
        <v>-131.0846920979053</v>
      </c>
      <c r="Y5" s="10">
        <f>_xlfn.RRI(4,AP5,U5)</f>
        <v>4.9246076615022449E-2</v>
      </c>
      <c r="Z5" s="10">
        <f t="shared" si="2"/>
        <v>2.2817776321735206E-2</v>
      </c>
      <c r="AA5" s="3">
        <v>13850000</v>
      </c>
      <c r="AB5" s="12">
        <f>Table1[[#This Row],[2022 U.S. Sales ($000)]]/SUMIF($E:$E, E5, $AA:$AA)</f>
        <v>0.45726960784459386</v>
      </c>
      <c r="AC5" s="3">
        <v>7198</v>
      </c>
      <c r="AD5" s="3">
        <f t="shared" si="8"/>
        <v>1924.1455959988887</v>
      </c>
      <c r="AE5" s="3">
        <v>12615000</v>
      </c>
      <c r="AF5" s="12">
        <f>Table1[[#This Row],[2021 U.S. Sales ($000)]]/SUMIF($E:$E, E5, $AE:$AE)</f>
        <v>0.46024598405735639</v>
      </c>
      <c r="AG5" s="3">
        <v>7002</v>
      </c>
      <c r="AH5" s="68">
        <f t="shared" si="4"/>
        <v>1801.6281062553555</v>
      </c>
      <c r="AI5" s="3">
        <v>11294000</v>
      </c>
      <c r="AJ5" s="12">
        <f>Table1[[#This Row],[2020 U.S. Sales ($000)]]/SUMIF($E:$E, E5, $AI:$AI)</f>
        <v>0.47913515722306432</v>
      </c>
      <c r="AK5" s="3">
        <v>6799</v>
      </c>
      <c r="AL5" s="3">
        <f t="shared" si="9"/>
        <v>1661.1266362700396</v>
      </c>
      <c r="AM5" s="3">
        <v>11293000</v>
      </c>
      <c r="AN5" s="12">
        <f>Table1[[#This Row],[2019 U.S. Sales ($000)]]/SUMIF($E:$E, E5, $AM:$AM)</f>
        <v>0.46582902965004042</v>
      </c>
      <c r="AO5" s="3">
        <v>6766</v>
      </c>
      <c r="AP5" s="3">
        <f t="shared" si="6"/>
        <v>1669.0806976056754</v>
      </c>
      <c r="AU5" s="11"/>
      <c r="AV5" s="11"/>
    </row>
    <row r="6" spans="1:48" x14ac:dyDescent="0.25">
      <c r="A6" t="s">
        <v>19</v>
      </c>
      <c r="B6">
        <v>550</v>
      </c>
      <c r="C6" t="s">
        <v>3</v>
      </c>
      <c r="D6" t="s">
        <v>5</v>
      </c>
      <c r="E6" t="s">
        <v>356</v>
      </c>
      <c r="F6" s="3">
        <v>5</v>
      </c>
      <c r="G6" s="3"/>
      <c r="H6" s="3" t="e">
        <f>Table1[[#This Row],[2024 U.S. Sales ($000)]]/SUMIF($E:$E, E6, $G:$G)</f>
        <v>#DIV/0!</v>
      </c>
      <c r="I6" s="3" t="e">
        <f>VLOOKUP(Table1[[#This Row],[Chain Name]],[1]Sheet1!A$3:G$26,7,0)</f>
        <v>#N/A</v>
      </c>
      <c r="J6" s="3" t="e">
        <f>Table1[[#This Row],[2024 U.S. Sales ($000)]]/Table1[[#This Row],[2024 U.S. Units]]</f>
        <v>#N/A</v>
      </c>
      <c r="K6" s="3" t="e">
        <f>Table1[[#This Row],[2024 U.S. Units]]/Table1[[#This Row],[2023 U.S. Units]]-1</f>
        <v>#N/A</v>
      </c>
      <c r="L6" s="3">
        <f>_xlfn.RRI(5,Table1[[#This Row],[2019 U.S. Sales ($000)]],Table1[[#This Row],[2024 U.S. Sales ($000)]])</f>
        <v>-1</v>
      </c>
      <c r="M6" s="3" t="e">
        <f>(Table1[[#This Row],[2024 Market share (%)]]-Table1[[#This Row],[2019 Market share (%)]])*10000</f>
        <v>#DIV/0!</v>
      </c>
      <c r="N6" s="3"/>
      <c r="O6" s="3"/>
      <c r="P6" s="3">
        <v>12285300</v>
      </c>
      <c r="Q6" s="12">
        <f>Table1[[#This Row],[2023 U.S. Sales ($000)]]/SUMIF($E:$E, E6, $P:$P)</f>
        <v>0.11221188110938699</v>
      </c>
      <c r="R6" s="11">
        <f>(Table1[[#This Row],[2023 Market share (%)]]-Table1[[#This Row],[2022 Market share (%)]])*10000</f>
        <v>-22.476376837846786</v>
      </c>
      <c r="S6" s="10">
        <v>5.0528458065398824E-2</v>
      </c>
      <c r="T6" s="3">
        <v>6030</v>
      </c>
      <c r="U6" s="3">
        <f t="shared" si="0"/>
        <v>2037.363184079602</v>
      </c>
      <c r="V6" s="10">
        <v>6.006006006006006E-3</v>
      </c>
      <c r="W6" s="10">
        <f t="shared" si="7"/>
        <v>4.7191770222351881E-2</v>
      </c>
      <c r="X6" s="11">
        <f>(Table1[[#This Row],[2023 Market share (%)]]-Table1[[#This Row],[2019 Market share (%)]])*10000</f>
        <v>-58.806835325940639</v>
      </c>
      <c r="Y6" s="10">
        <f>_xlfn.RRI(4,AP6,U6)</f>
        <v>3.9376687823652334E-2</v>
      </c>
      <c r="Z6" s="10">
        <f t="shared" si="2"/>
        <v>7.5190087388465887E-3</v>
      </c>
      <c r="AA6" s="3">
        <v>11694400</v>
      </c>
      <c r="AB6" s="12">
        <f>Table1[[#This Row],[2022 U.S. Sales ($000)]]/SUMIF($E:$E, E6, $AA:$AA)</f>
        <v>0.11445951879317166</v>
      </c>
      <c r="AC6" s="3">
        <v>5994</v>
      </c>
      <c r="AD6" s="3">
        <f t="shared" si="8"/>
        <v>1951.0176843510176</v>
      </c>
      <c r="AE6" s="3">
        <v>11110700</v>
      </c>
      <c r="AF6" s="12">
        <f>Table1[[#This Row],[2021 U.S. Sales ($000)]]/SUMIF($E:$E, E6, $AE:$AE)</f>
        <v>0.11419816621017001</v>
      </c>
      <c r="AG6" s="3">
        <v>5938</v>
      </c>
      <c r="AH6" s="68">
        <f t="shared" si="4"/>
        <v>1871.1182216234422</v>
      </c>
      <c r="AI6" s="3">
        <v>10231300</v>
      </c>
      <c r="AJ6" s="12">
        <f>Table1[[#This Row],[2020 U.S. Sales ($000)]]/SUMIF($E:$E, E6, $AI:$AI)</f>
        <v>0.1170852275012787</v>
      </c>
      <c r="AK6" s="3">
        <v>5881</v>
      </c>
      <c r="AL6" s="3">
        <f t="shared" si="9"/>
        <v>1739.7211358612481</v>
      </c>
      <c r="AM6" s="3">
        <v>10216000</v>
      </c>
      <c r="AN6" s="12">
        <f>Table1[[#This Row],[2019 U.S. Sales ($000)]]/SUMIF($E:$E, E6, $AM:$AM)</f>
        <v>0.11809256464198105</v>
      </c>
      <c r="AO6" s="3">
        <v>5852</v>
      </c>
      <c r="AP6" s="3">
        <f t="shared" si="6"/>
        <v>1745.7279562542719</v>
      </c>
      <c r="AU6" s="11"/>
      <c r="AV6" s="11"/>
    </row>
    <row r="7" spans="1:48" x14ac:dyDescent="0.25">
      <c r="A7" t="s">
        <v>419</v>
      </c>
      <c r="B7">
        <v>5951</v>
      </c>
      <c r="C7" t="s">
        <v>3</v>
      </c>
      <c r="D7" t="s">
        <v>5</v>
      </c>
      <c r="E7" t="s">
        <v>361</v>
      </c>
      <c r="F7" s="3">
        <v>98</v>
      </c>
      <c r="G7" s="3">
        <v>723000</v>
      </c>
      <c r="H7" s="12">
        <f>Table1[[#This Row],[2024 U.S. Sales ($000)]]/SUMIF($E:$E, E7, $G:$G)</f>
        <v>1.4308043994207438E-2</v>
      </c>
      <c r="I7" s="3">
        <v>849</v>
      </c>
      <c r="J7" s="3">
        <f>Table1[[#This Row],[2024 U.S. Sales ($000)]]/Table1[[#This Row],[2024 U.S. Units]]</f>
        <v>851.59010600706711</v>
      </c>
      <c r="K7" s="12">
        <f>Table1[[#This Row],[2024 U.S. Units]]/Table1[[#This Row],[2023 U.S. Units]]-1</f>
        <v>0.1319999999999999</v>
      </c>
      <c r="L7" s="12">
        <f>_xlfn.RRI(5,Table1[[#This Row],[2019 U.S. Sales ($000)]],Table1[[#This Row],[2024 U.S. Sales ($000)]])</f>
        <v>0.35073592436784562</v>
      </c>
      <c r="M7" s="11">
        <f>(Table1[[#This Row],[2024 Market share (%)]]-Table1[[#This Row],[2019 Market share (%)]])*10000</f>
        <v>97.118727991783445</v>
      </c>
      <c r="N7" s="12"/>
      <c r="O7" s="12"/>
      <c r="P7" s="3">
        <v>561316</v>
      </c>
      <c r="Q7" s="12">
        <f>Table1[[#This Row],[2023 U.S. Sales ($000)]]/SUMIF($E:$E, E7, $P:$P)</f>
        <v>1.14499143861289E-2</v>
      </c>
      <c r="R7" s="11">
        <f>(Table1[[#This Row],[2023 Market share (%)]]-Table1[[#This Row],[2022 Market share (%)]])*10000</f>
        <v>23.945025838626403</v>
      </c>
      <c r="S7" s="10">
        <v>0.40874890199523151</v>
      </c>
      <c r="T7" s="3">
        <v>750</v>
      </c>
      <c r="U7" s="3">
        <f t="shared" si="0"/>
        <v>748.42133333333334</v>
      </c>
      <c r="V7" s="10">
        <v>0.35135135135135137</v>
      </c>
      <c r="W7" s="10">
        <f t="shared" si="7"/>
        <v>0.3668798593371172</v>
      </c>
      <c r="X7" s="11">
        <f>(Table1[[#This Row],[2023 Market share (%)]]-Table1[[#This Row],[2019 Market share (%)]])*10000</f>
        <v>68.53743191099808</v>
      </c>
      <c r="Y7" s="10"/>
      <c r="Z7" s="10">
        <f t="shared" si="2"/>
        <v>0.29826794467016904</v>
      </c>
      <c r="AA7" s="3">
        <v>398450</v>
      </c>
      <c r="AB7" s="12">
        <f>Table1[[#This Row],[2022 U.S. Sales ($000)]]/SUMIF($E:$E, E7, $AA:$AA)</f>
        <v>9.0554118022662597E-3</v>
      </c>
      <c r="AC7" s="3">
        <v>555</v>
      </c>
      <c r="AD7" s="3">
        <f t="shared" si="8"/>
        <v>717.92792792792795</v>
      </c>
      <c r="AE7" s="3">
        <v>262800</v>
      </c>
      <c r="AF7" s="12">
        <f>Table1[[#This Row],[2021 U.S. Sales ($000)]]/SUMIF($E:$E, E7, $AE:$AE)</f>
        <v>6.7714351286336915E-3</v>
      </c>
      <c r="AG7" s="3">
        <v>400</v>
      </c>
      <c r="AH7" s="68">
        <f t="shared" si="4"/>
        <v>657</v>
      </c>
      <c r="AI7" s="3">
        <v>168100</v>
      </c>
      <c r="AJ7" s="12">
        <f>Table1[[#This Row],[2020 U.S. Sales ($000)]]/SUMIF($E:$E, E7, $AI:$AI)</f>
        <v>5.4210863489402676E-3</v>
      </c>
      <c r="AK7" s="3">
        <v>308</v>
      </c>
      <c r="AL7" s="3">
        <f t="shared" si="9"/>
        <v>545.77922077922074</v>
      </c>
      <c r="AM7" s="3">
        <v>160800</v>
      </c>
      <c r="AN7" s="12">
        <f>Table1[[#This Row],[2019 U.S. Sales ($000)]]/SUMIF($E:$E, E7, $AM:$AM)</f>
        <v>4.5961711950290923E-3</v>
      </c>
      <c r="AO7" s="3">
        <v>264</v>
      </c>
      <c r="AP7" s="3">
        <f t="shared" si="6"/>
        <v>609.09090909090912</v>
      </c>
      <c r="AU7" s="11"/>
      <c r="AV7" s="11"/>
    </row>
    <row r="8" spans="1:48" x14ac:dyDescent="0.25">
      <c r="A8" t="s">
        <v>62</v>
      </c>
      <c r="B8">
        <v>232</v>
      </c>
      <c r="C8" t="s">
        <v>3</v>
      </c>
      <c r="D8" t="s">
        <v>5</v>
      </c>
      <c r="E8" t="s">
        <v>356</v>
      </c>
      <c r="F8" s="3">
        <v>7</v>
      </c>
      <c r="G8" s="3"/>
      <c r="H8" s="3" t="e">
        <f>Table1[[#This Row],[2024 U.S. Sales ($000)]]/SUMIF($E:$E, E8, $G:$G)</f>
        <v>#DIV/0!</v>
      </c>
      <c r="I8" s="3" t="e">
        <f>VLOOKUP(Table1[[#This Row],[Chain Name]],[1]Sheet1!A$3:G$26,7,0)</f>
        <v>#N/A</v>
      </c>
      <c r="J8" s="3" t="e">
        <f>Table1[[#This Row],[2024 U.S. Sales ($000)]]/Table1[[#This Row],[2024 U.S. Units]]</f>
        <v>#N/A</v>
      </c>
      <c r="K8" s="3" t="e">
        <f>Table1[[#This Row],[2024 U.S. Units]]/Table1[[#This Row],[2023 U.S. Units]]-1</f>
        <v>#N/A</v>
      </c>
      <c r="L8" s="3">
        <f>_xlfn.RRI(5,Table1[[#This Row],[2019 U.S. Sales ($000)]],Table1[[#This Row],[2024 U.S. Sales ($000)]])</f>
        <v>-1</v>
      </c>
      <c r="M8" s="3" t="e">
        <f>(Table1[[#This Row],[2024 Market share (%)]]-Table1[[#This Row],[2019 Market share (%)]])*10000</f>
        <v>#DIV/0!</v>
      </c>
      <c r="N8" s="3"/>
      <c r="O8" s="3"/>
      <c r="P8" s="3">
        <v>10957000</v>
      </c>
      <c r="Q8" s="12">
        <f>Table1[[#This Row],[2023 U.S. Sales ($000)]]/SUMIF($E:$E, E8, $P:$P)</f>
        <v>0.10007941045929307</v>
      </c>
      <c r="R8" s="11">
        <f>(Table1[[#This Row],[2023 Market share (%)]]-Table1[[#This Row],[2022 Market share (%)]])*10000</f>
        <v>-5.1702323172299334</v>
      </c>
      <c r="S8" s="10">
        <v>6.6063436466238565E-2</v>
      </c>
      <c r="T8" s="3">
        <v>6778</v>
      </c>
      <c r="U8" s="3">
        <f t="shared" si="0"/>
        <v>1616.5535556211271</v>
      </c>
      <c r="V8" s="10">
        <v>-3.7489349616586197E-2</v>
      </c>
      <c r="W8" s="10">
        <f t="shared" si="7"/>
        <v>1.795903870053106E-2</v>
      </c>
      <c r="X8" s="11">
        <f>(Table1[[#This Row],[2023 Market share (%)]]-Table1[[#This Row],[2019 Market share (%)]])*10000</f>
        <v>-178.74439345598736</v>
      </c>
      <c r="Y8" s="10">
        <f t="shared" ref="Y8:Y17" si="10">_xlfn.RRI(4,AP8,U8)</f>
        <v>3.8646215000653017E-2</v>
      </c>
      <c r="Z8" s="10">
        <f t="shared" si="2"/>
        <v>-1.9917442533701202E-2</v>
      </c>
      <c r="AA8" s="3">
        <v>10278000</v>
      </c>
      <c r="AB8" s="12">
        <f>Table1[[#This Row],[2022 U.S. Sales ($000)]]/SUMIF($E:$E, E8, $AA:$AA)</f>
        <v>0.10059643369101606</v>
      </c>
      <c r="AC8" s="3">
        <v>7042</v>
      </c>
      <c r="AD8" s="3">
        <f t="shared" si="8"/>
        <v>1459.5285430275489</v>
      </c>
      <c r="AE8" s="3">
        <v>10033000</v>
      </c>
      <c r="AF8" s="12">
        <f>Table1[[#This Row],[2021 U.S. Sales ($000)]]/SUMIF($E:$E, E8, $AE:$AE)</f>
        <v>0.10312133363214161</v>
      </c>
      <c r="AG8" s="3">
        <v>7105</v>
      </c>
      <c r="AH8" s="68">
        <f t="shared" si="4"/>
        <v>1412.1041520056299</v>
      </c>
      <c r="AI8" s="3">
        <v>9657000</v>
      </c>
      <c r="AJ8" s="12">
        <f>Table1[[#This Row],[2020 U.S. Sales ($000)]]/SUMIF($E:$E, E8, $AI:$AI)</f>
        <v>0.11051303763743106</v>
      </c>
      <c r="AK8" s="3">
        <v>7081</v>
      </c>
      <c r="AL8" s="3">
        <f t="shared" si="9"/>
        <v>1363.7904250812032</v>
      </c>
      <c r="AM8" s="3">
        <v>10204000</v>
      </c>
      <c r="AN8" s="12">
        <f>Table1[[#This Row],[2019 U.S. Sales ($000)]]/SUMIF($E:$E, E8, $AM:$AM)</f>
        <v>0.11795384980489181</v>
      </c>
      <c r="AO8" s="3">
        <v>7346</v>
      </c>
      <c r="AP8" s="3">
        <f t="shared" si="6"/>
        <v>1389.0552681731554</v>
      </c>
      <c r="AU8" s="11"/>
      <c r="AV8" s="11"/>
    </row>
    <row r="9" spans="1:48" x14ac:dyDescent="0.25">
      <c r="A9" t="s">
        <v>296</v>
      </c>
      <c r="B9">
        <v>435</v>
      </c>
      <c r="C9" t="s">
        <v>3</v>
      </c>
      <c r="D9" t="s">
        <v>5</v>
      </c>
      <c r="E9" t="s">
        <v>351</v>
      </c>
      <c r="F9" s="3">
        <v>8</v>
      </c>
      <c r="G9" s="3"/>
      <c r="H9" s="3" t="e">
        <f>Table1[[#This Row],[2024 U.S. Sales ($000)]]/SUMIF($E:$E, E9, $G:$G)</f>
        <v>#DIV/0!</v>
      </c>
      <c r="I9" s="3" t="e">
        <f>VLOOKUP(Table1[[#This Row],[Chain Name]],[1]Sheet1!A$3:G$26,7,0)</f>
        <v>#N/A</v>
      </c>
      <c r="J9" s="3" t="e">
        <f>Table1[[#This Row],[2024 U.S. Sales ($000)]]/Table1[[#This Row],[2024 U.S. Units]]</f>
        <v>#N/A</v>
      </c>
      <c r="K9" s="3" t="e">
        <f>Table1[[#This Row],[2024 U.S. Units]]/Table1[[#This Row],[2023 U.S. Units]]-1</f>
        <v>#N/A</v>
      </c>
      <c r="L9" s="3">
        <f>_xlfn.RRI(5,Table1[[#This Row],[2019 U.S. Sales ($000)]],Table1[[#This Row],[2024 U.S. Sales ($000)]])</f>
        <v>-1</v>
      </c>
      <c r="M9" s="3" t="e">
        <f>(Table1[[#This Row],[2024 Market share (%)]]-Table1[[#This Row],[2019 Market share (%)]])*10000</f>
        <v>#DIV/0!</v>
      </c>
      <c r="N9" s="3"/>
      <c r="O9" s="3"/>
      <c r="P9" s="3">
        <v>9982800</v>
      </c>
      <c r="Q9" s="12">
        <f>Table1[[#This Row],[2023 U.S. Sales ($000)]]/SUMIF($E:$E, E9, $P:$P)</f>
        <v>0.26429848222966806</v>
      </c>
      <c r="R9" s="11">
        <f>(Table1[[#This Row],[2023 Market share (%)]]-Table1[[#This Row],[2022 Market share (%)]])*10000</f>
        <v>-89.181774915307869</v>
      </c>
      <c r="S9" s="10">
        <v>2.1153846153846155E-2</v>
      </c>
      <c r="T9" s="3">
        <v>20133</v>
      </c>
      <c r="U9" s="3">
        <f t="shared" si="0"/>
        <v>495.8426464014305</v>
      </c>
      <c r="V9" s="10">
        <v>-2.1529937791601866E-2</v>
      </c>
      <c r="W9" s="10">
        <f t="shared" si="7"/>
        <v>-5.366575256029571E-3</v>
      </c>
      <c r="X9" s="11">
        <f>(Table1[[#This Row],[2023 Market share (%)]]-Table1[[#This Row],[2019 Market share (%)]])*10000</f>
        <v>-479.63188642122458</v>
      </c>
      <c r="Y9" s="10">
        <f t="shared" si="10"/>
        <v>3.7111866694440776E-2</v>
      </c>
      <c r="Z9" s="10">
        <f t="shared" si="2"/>
        <v>-4.0958399295787484E-2</v>
      </c>
      <c r="AA9" s="3">
        <v>9776000</v>
      </c>
      <c r="AB9" s="12">
        <f>Table1[[#This Row],[2022 U.S. Sales ($000)]]/SUMIF($E:$E, E9, $AA:$AA)</f>
        <v>0.27321665972119885</v>
      </c>
      <c r="AC9" s="3">
        <v>20576</v>
      </c>
      <c r="AD9" s="3">
        <f t="shared" si="8"/>
        <v>475.11664074650076</v>
      </c>
      <c r="AE9" s="3">
        <v>9397300</v>
      </c>
      <c r="AF9" s="12">
        <f>Table1[[#This Row],[2021 U.S. Sales ($000)]]/SUMIF($E:$E, E9, $AE:$AE)</f>
        <v>0.28323757855846954</v>
      </c>
      <c r="AG9" s="3">
        <v>21147</v>
      </c>
      <c r="AH9" s="68">
        <f t="shared" si="4"/>
        <v>444.37981746819878</v>
      </c>
      <c r="AI9" s="3">
        <v>8318000</v>
      </c>
      <c r="AJ9" s="12">
        <f>Table1[[#This Row],[2020 U.S. Sales ($000)]]/SUMIF($E:$E, E9, $AI:$AI)</f>
        <v>0.29207018561028691</v>
      </c>
      <c r="AK9" s="3">
        <v>22190</v>
      </c>
      <c r="AL9" s="3">
        <f t="shared" si="9"/>
        <v>374.85353762956288</v>
      </c>
      <c r="AM9" s="3">
        <v>10200000</v>
      </c>
      <c r="AN9" s="12">
        <f>Table1[[#This Row],[2019 U.S. Sales ($000)]]/SUMIF($E:$E, E9, $AM:$AM)</f>
        <v>0.31226167087179052</v>
      </c>
      <c r="AO9" s="3">
        <v>23799</v>
      </c>
      <c r="AP9" s="3">
        <f t="shared" si="6"/>
        <v>428.58943653094667</v>
      </c>
      <c r="AU9" s="11"/>
      <c r="AV9" s="11"/>
    </row>
    <row r="10" spans="1:48" x14ac:dyDescent="0.25">
      <c r="A10" t="s">
        <v>83</v>
      </c>
      <c r="B10">
        <v>1750</v>
      </c>
      <c r="C10" t="s">
        <v>3</v>
      </c>
      <c r="D10" t="s">
        <v>4</v>
      </c>
      <c r="E10" t="s">
        <v>358</v>
      </c>
      <c r="F10" s="3">
        <v>9</v>
      </c>
      <c r="G10" s="3"/>
      <c r="H10" s="3" t="e">
        <f>Table1[[#This Row],[2024 U.S. Sales ($000)]]/SUMIF($E:$E, E10, $G:$G)</f>
        <v>#DIV/0!</v>
      </c>
      <c r="I10" s="3" t="e">
        <f>VLOOKUP(Table1[[#This Row],[Chain Name]],[1]Sheet1!A$3:G$26,7,0)</f>
        <v>#N/A</v>
      </c>
      <c r="J10" s="3" t="e">
        <f>Table1[[#This Row],[2024 U.S. Sales ($000)]]/Table1[[#This Row],[2024 U.S. Units]]</f>
        <v>#N/A</v>
      </c>
      <c r="K10" s="3" t="e">
        <f>Table1[[#This Row],[2024 U.S. Units]]/Table1[[#This Row],[2023 U.S. Units]]-1</f>
        <v>#N/A</v>
      </c>
      <c r="L10" s="3">
        <f>_xlfn.RRI(5,Table1[[#This Row],[2019 U.S. Sales ($000)]],Table1[[#This Row],[2024 U.S. Sales ($000)]])</f>
        <v>-1</v>
      </c>
      <c r="M10" s="3" t="e">
        <f>(Table1[[#This Row],[2024 Market share (%)]]-Table1[[#This Row],[2019 Market share (%)]])*10000</f>
        <v>#DIV/0!</v>
      </c>
      <c r="N10" s="3"/>
      <c r="O10" s="3"/>
      <c r="P10" s="3">
        <v>9804124</v>
      </c>
      <c r="Q10" s="12">
        <f>Table1[[#This Row],[2023 U.S. Sales ($000)]]/SUMIF($E:$E, E10, $P:$P)</f>
        <v>0.29629696341159578</v>
      </c>
      <c r="R10" s="11">
        <f>(Table1[[#This Row],[2023 Market share (%)]]-Table1[[#This Row],[2022 Market share (%)]])*10000</f>
        <v>137.4723336079131</v>
      </c>
      <c r="S10" s="10">
        <v>0.1456091206345968</v>
      </c>
      <c r="T10" s="3">
        <v>3371</v>
      </c>
      <c r="U10" s="3">
        <f t="shared" si="0"/>
        <v>2908.3725897359832</v>
      </c>
      <c r="V10" s="10">
        <v>7.7341003515500162E-2</v>
      </c>
      <c r="W10" s="10">
        <f t="shared" si="7"/>
        <v>0.15229392494438376</v>
      </c>
      <c r="X10" s="11">
        <f>(Table1[[#This Row],[2023 Market share (%)]]-Table1[[#This Row],[2019 Market share (%)]])*10000</f>
        <v>669.0778394387753</v>
      </c>
      <c r="Y10" s="10">
        <f t="shared" si="10"/>
        <v>7.7776005274939219E-2</v>
      </c>
      <c r="Z10" s="10">
        <f t="shared" si="2"/>
        <v>6.914045154534243E-2</v>
      </c>
      <c r="AA10" s="3">
        <v>8558001</v>
      </c>
      <c r="AB10" s="12">
        <f>Table1[[#This Row],[2022 U.S. Sales ($000)]]/SUMIF($E:$E, E10, $AA:$AA)</f>
        <v>0.28254973005080447</v>
      </c>
      <c r="AC10" s="3">
        <v>3129</v>
      </c>
      <c r="AD10" s="3">
        <f t="shared" si="8"/>
        <v>2735.0594439117931</v>
      </c>
      <c r="AE10" s="3">
        <v>7457169</v>
      </c>
      <c r="AF10" s="12">
        <f>Table1[[#This Row],[2021 U.S. Sales ($000)]]/SUMIF($E:$E, E10, $AE:$AE)</f>
        <v>0.27206754535767042</v>
      </c>
      <c r="AG10" s="3">
        <v>2918</v>
      </c>
      <c r="AH10" s="68">
        <f t="shared" si="4"/>
        <v>2555.5753941055518</v>
      </c>
      <c r="AI10" s="3">
        <v>5920545</v>
      </c>
      <c r="AJ10" s="12">
        <f>Table1[[#This Row],[2020 U.S. Sales ($000)]]/SUMIF($E:$E, E10, $AI:$AI)</f>
        <v>0.25117241539058149</v>
      </c>
      <c r="AK10" s="3">
        <v>2724</v>
      </c>
      <c r="AL10" s="3">
        <f t="shared" si="9"/>
        <v>2173.474669603524</v>
      </c>
      <c r="AM10" s="3">
        <v>5561036</v>
      </c>
      <c r="AN10" s="12">
        <f>Table1[[#This Row],[2019 U.S. Sales ($000)]]/SUMIF($E:$E, E10, $AM:$AM)</f>
        <v>0.22938917946771825</v>
      </c>
      <c r="AO10" s="3">
        <v>2580</v>
      </c>
      <c r="AP10" s="3">
        <f t="shared" si="6"/>
        <v>2155.4403100775194</v>
      </c>
      <c r="AU10" s="11"/>
      <c r="AV10" s="11"/>
    </row>
    <row r="11" spans="1:48" x14ac:dyDescent="0.25">
      <c r="A11" t="s">
        <v>103</v>
      </c>
      <c r="B11">
        <v>808</v>
      </c>
      <c r="C11" t="s">
        <v>3</v>
      </c>
      <c r="D11" t="s">
        <v>5</v>
      </c>
      <c r="E11" t="s">
        <v>350</v>
      </c>
      <c r="F11" s="3">
        <v>10</v>
      </c>
      <c r="G11" s="3"/>
      <c r="H11" s="3" t="e">
        <f>Table1[[#This Row],[2024 U.S. Sales ($000)]]/SUMIF($E:$E, E11, $G:$G)</f>
        <v>#DIV/0!</v>
      </c>
      <c r="I11" s="3" t="e">
        <f>VLOOKUP(Table1[[#This Row],[Chain Name]],[1]Sheet1!A$3:G$26,7,0)</f>
        <v>#N/A</v>
      </c>
      <c r="J11" s="3" t="e">
        <f>Table1[[#This Row],[2024 U.S. Sales ($000)]]/Table1[[#This Row],[2024 U.S. Units]]</f>
        <v>#N/A</v>
      </c>
      <c r="K11" s="3" t="e">
        <f>Table1[[#This Row],[2024 U.S. Units]]/Table1[[#This Row],[2023 U.S. Units]]-1</f>
        <v>#N/A</v>
      </c>
      <c r="L11" s="3">
        <f>_xlfn.RRI(5,Table1[[#This Row],[2019 U.S. Sales ($000)]],Table1[[#This Row],[2024 U.S. Sales ($000)]])</f>
        <v>-1</v>
      </c>
      <c r="M11" s="3" t="e">
        <f>(Table1[[#This Row],[2024 Market share (%)]]-Table1[[#This Row],[2019 Market share (%)]])*10000</f>
        <v>#DIV/0!</v>
      </c>
      <c r="N11" s="3"/>
      <c r="O11" s="3"/>
      <c r="P11" s="3">
        <v>9026100</v>
      </c>
      <c r="Q11" s="12">
        <f>Table1[[#This Row],[2023 U.S. Sales ($000)]]/SUMIF($E:$E, E11, $P:$P)</f>
        <v>0.29548452853143886</v>
      </c>
      <c r="R11" s="11">
        <f>(Table1[[#This Row],[2023 Market share (%)]]-Table1[[#This Row],[2022 Market share (%)]])*10000</f>
        <v>6.530423600216162</v>
      </c>
      <c r="S11" s="10">
        <v>3.1353908383514061E-2</v>
      </c>
      <c r="T11" s="3">
        <v>6854</v>
      </c>
      <c r="U11" s="3">
        <f t="shared" si="0"/>
        <v>1316.9098336737673</v>
      </c>
      <c r="V11" s="10">
        <v>2.5127131319174396E-2</v>
      </c>
      <c r="W11" s="10">
        <f t="shared" si="7"/>
        <v>6.3932396075000453E-2</v>
      </c>
      <c r="X11" s="11">
        <f>(Table1[[#This Row],[2023 Market share (%)]]-Table1[[#This Row],[2019 Market share (%)]])*10000</f>
        <v>225.37354255768471</v>
      </c>
      <c r="Y11" s="10">
        <f t="shared" si="10"/>
        <v>3.4480375114356088E-2</v>
      </c>
      <c r="Z11" s="10">
        <f t="shared" si="2"/>
        <v>2.8470352525913123E-2</v>
      </c>
      <c r="AA11" s="3">
        <v>8751700</v>
      </c>
      <c r="AB11" s="12">
        <f>Table1[[#This Row],[2022 U.S. Sales ($000)]]/SUMIF($E:$E, E11, $AA:$AA)</f>
        <v>0.29483148617141725</v>
      </c>
      <c r="AC11" s="3">
        <v>6686</v>
      </c>
      <c r="AD11" s="3">
        <f t="shared" si="8"/>
        <v>1308.9590188453485</v>
      </c>
      <c r="AE11" s="3">
        <v>8641400</v>
      </c>
      <c r="AF11" s="12">
        <f>Table1[[#This Row],[2021 U.S. Sales ($000)]]/SUMIF($E:$E, E11, $AE:$AE)</f>
        <v>0.29727650767702285</v>
      </c>
      <c r="AG11" s="3">
        <v>6560</v>
      </c>
      <c r="AH11" s="68">
        <f t="shared" si="4"/>
        <v>1317.2865853658536</v>
      </c>
      <c r="AI11" s="3">
        <v>8287100</v>
      </c>
      <c r="AJ11" s="12">
        <f>Table1[[#This Row],[2020 U.S. Sales ($000)]]/SUMIF($E:$E, E11, $AI:$AI)</f>
        <v>0.30617079099398053</v>
      </c>
      <c r="AK11" s="3">
        <v>6355</v>
      </c>
      <c r="AL11" s="3">
        <f t="shared" si="9"/>
        <v>1304.0283241542093</v>
      </c>
      <c r="AM11" s="3">
        <v>7044400</v>
      </c>
      <c r="AN11" s="12">
        <f>Table1[[#This Row],[2019 U.S. Sales ($000)]]/SUMIF($E:$E, E11, $AM:$AM)</f>
        <v>0.27294717427567039</v>
      </c>
      <c r="AO11" s="3">
        <v>6126</v>
      </c>
      <c r="AP11" s="3">
        <f t="shared" si="6"/>
        <v>1149.9183806725432</v>
      </c>
      <c r="AU11" s="11"/>
      <c r="AV11" s="11"/>
    </row>
    <row r="12" spans="1:48" x14ac:dyDescent="0.25">
      <c r="A12" t="s">
        <v>379</v>
      </c>
      <c r="B12">
        <v>540</v>
      </c>
      <c r="C12" t="s">
        <v>3</v>
      </c>
      <c r="D12" t="s">
        <v>4</v>
      </c>
      <c r="E12" t="s">
        <v>351</v>
      </c>
      <c r="F12" s="3">
        <v>11</v>
      </c>
      <c r="G12" s="3"/>
      <c r="H12" s="3" t="e">
        <f>Table1[[#This Row],[2024 U.S. Sales ($000)]]/SUMIF($E:$E, E12, $G:$G)</f>
        <v>#DIV/0!</v>
      </c>
      <c r="I12" s="3" t="e">
        <f>VLOOKUP(Table1[[#This Row],[Chain Name]],[1]Sheet1!A$3:G$26,7,0)</f>
        <v>#N/A</v>
      </c>
      <c r="J12" s="3" t="e">
        <f>Table1[[#This Row],[2024 U.S. Sales ($000)]]/Table1[[#This Row],[2024 U.S. Units]]</f>
        <v>#N/A</v>
      </c>
      <c r="K12" s="3" t="e">
        <f>Table1[[#This Row],[2024 U.S. Units]]/Table1[[#This Row],[2023 U.S. Units]]-1</f>
        <v>#N/A</v>
      </c>
      <c r="L12" s="3">
        <f>_xlfn.RRI(5,Table1[[#This Row],[2019 U.S. Sales ($000)]],Table1[[#This Row],[2024 U.S. Sales ($000)]])</f>
        <v>-1</v>
      </c>
      <c r="M12" s="3" t="e">
        <f>(Table1[[#This Row],[2024 Market share (%)]]-Table1[[#This Row],[2019 Market share (%)]])*10000</f>
        <v>#DIV/0!</v>
      </c>
      <c r="N12" s="3"/>
      <c r="O12" s="3"/>
      <c r="P12" s="3">
        <v>6456368</v>
      </c>
      <c r="Q12" s="12">
        <f>Table1[[#This Row],[2023 U.S. Sales ($000)]]/SUMIF($E:$E, E12, $P:$P)</f>
        <v>0.17093483422648931</v>
      </c>
      <c r="R12" s="11">
        <f>(Table1[[#This Row],[2023 Market share (%)]]-Table1[[#This Row],[2022 Market share (%)]])*10000</f>
        <v>-48.980007761644792</v>
      </c>
      <c r="S12" s="10">
        <v>2.620536892888926E-2</v>
      </c>
      <c r="T12" s="3">
        <v>2178</v>
      </c>
      <c r="U12" s="3">
        <f t="shared" si="0"/>
        <v>2964.3562901744722</v>
      </c>
      <c r="V12" s="10">
        <v>2.1575984990619138E-2</v>
      </c>
      <c r="W12" s="10">
        <f t="shared" si="7"/>
        <v>1.6384949434052665E-2</v>
      </c>
      <c r="X12" s="11">
        <f>(Table1[[#This Row],[2023 Market share (%)]]-Table1[[#This Row],[2019 Market share (%)]])*10000</f>
        <v>-142.79196045504068</v>
      </c>
      <c r="Y12" s="10">
        <f t="shared" si="10"/>
        <v>1.3808541009784125E-2</v>
      </c>
      <c r="Z12" s="10">
        <f t="shared" si="2"/>
        <v>2.5413165504626356E-3</v>
      </c>
      <c r="AA12" s="3">
        <v>6291497</v>
      </c>
      <c r="AB12" s="12">
        <f>Table1[[#This Row],[2022 U.S. Sales ($000)]]/SUMIF($E:$E, E12, $AA:$AA)</f>
        <v>0.17583283500265379</v>
      </c>
      <c r="AC12" s="3">
        <v>2132</v>
      </c>
      <c r="AD12" s="3">
        <f t="shared" si="8"/>
        <v>2950.9835834896812</v>
      </c>
      <c r="AE12" s="3">
        <v>5632778</v>
      </c>
      <c r="AF12" s="12">
        <f>Table1[[#This Row],[2021 U.S. Sales ($000)]]/SUMIF($E:$E, E12, $AE:$AE)</f>
        <v>0.16977370109259243</v>
      </c>
      <c r="AG12" s="3">
        <v>2121</v>
      </c>
      <c r="AH12" s="68">
        <f t="shared" si="4"/>
        <v>2655.7180575200377</v>
      </c>
      <c r="AI12" s="3">
        <v>4984200</v>
      </c>
      <c r="AJ12" s="12">
        <f>Table1[[#This Row],[2020 U.S. Sales ($000)]]/SUMIF($E:$E, E12, $AI:$AI)</f>
        <v>0.17501036536652947</v>
      </c>
      <c r="AK12" s="3">
        <v>2081</v>
      </c>
      <c r="AL12" s="3">
        <f t="shared" si="9"/>
        <v>2395.0985103315716</v>
      </c>
      <c r="AM12" s="3">
        <v>6050000</v>
      </c>
      <c r="AN12" s="12">
        <f>Table1[[#This Row],[2019 U.S. Sales ($000)]]/SUMIF($E:$E, E12, $AM:$AM)</f>
        <v>0.18521403027199337</v>
      </c>
      <c r="AO12" s="3">
        <v>2156</v>
      </c>
      <c r="AP12" s="3">
        <f t="shared" si="6"/>
        <v>2806.1224489795918</v>
      </c>
      <c r="AU12" s="11"/>
      <c r="AV12" s="11"/>
    </row>
    <row r="13" spans="1:48" x14ac:dyDescent="0.25">
      <c r="A13" t="s">
        <v>229</v>
      </c>
      <c r="B13">
        <v>906</v>
      </c>
      <c r="C13" t="s">
        <v>3</v>
      </c>
      <c r="D13" t="s">
        <v>4</v>
      </c>
      <c r="E13" t="s">
        <v>363</v>
      </c>
      <c r="F13" s="3">
        <v>12</v>
      </c>
      <c r="G13" s="3"/>
      <c r="H13" s="3" t="e">
        <f>Table1[[#This Row],[2024 U.S. Sales ($000)]]/SUMIF($E:$E, E13, $G:$G)</f>
        <v>#DIV/0!</v>
      </c>
      <c r="I13" s="3" t="e">
        <f>VLOOKUP(Table1[[#This Row],[Chain Name]],[1]Sheet1!A$3:G$26,7,0)</f>
        <v>#N/A</v>
      </c>
      <c r="J13" s="3" t="e">
        <f>Table1[[#This Row],[2024 U.S. Sales ($000)]]/Table1[[#This Row],[2024 U.S. Units]]</f>
        <v>#N/A</v>
      </c>
      <c r="K13" s="3" t="e">
        <f>Table1[[#This Row],[2024 U.S. Units]]/Table1[[#This Row],[2023 U.S. Units]]-1</f>
        <v>#N/A</v>
      </c>
      <c r="L13" s="3">
        <f>_xlfn.RRI(5,Table1[[#This Row],[2019 U.S. Sales ($000)]],Table1[[#This Row],[2024 U.S. Sales ($000)]])</f>
        <v>-1</v>
      </c>
      <c r="M13" s="3" t="e">
        <f>(Table1[[#This Row],[2024 Market share (%)]]-Table1[[#This Row],[2019 Market share (%)]])*10000</f>
        <v>#DIV/0!</v>
      </c>
      <c r="N13" s="3"/>
      <c r="O13" s="3"/>
      <c r="P13" s="3">
        <v>5885000</v>
      </c>
      <c r="Q13" s="12">
        <f>Table1[[#This Row],[2023 U.S. Sales ($000)]]/SUMIF($E:$E, E13, $P:$P)</f>
        <v>0.71261139320915856</v>
      </c>
      <c r="R13" s="11">
        <f>(Table1[[#This Row],[2023 Market share (%)]]-Table1[[#This Row],[2022 Market share (%)]])*10000</f>
        <v>93.69669777770207</v>
      </c>
      <c r="S13" s="10">
        <v>0.10041136873597607</v>
      </c>
      <c r="T13" s="3">
        <v>2420</v>
      </c>
      <c r="U13" s="3">
        <f t="shared" si="0"/>
        <v>2431.818181818182</v>
      </c>
      <c r="V13" s="10">
        <v>2.6293469041560644E-2</v>
      </c>
      <c r="W13" s="10">
        <f t="shared" si="7"/>
        <v>0.10503497686938457</v>
      </c>
      <c r="X13" s="11">
        <f>(Table1[[#This Row],[2023 Market share (%)]]-Table1[[#This Row],[2019 Market share (%)]])*10000</f>
        <v>362.29718764887343</v>
      </c>
      <c r="Y13" s="10">
        <f t="shared" si="10"/>
        <v>7.7048701962489474E-2</v>
      </c>
      <c r="Z13" s="10">
        <f t="shared" si="2"/>
        <v>2.5984224163588143E-2</v>
      </c>
      <c r="AA13" s="3">
        <v>5348000</v>
      </c>
      <c r="AB13" s="12">
        <f>Table1[[#This Row],[2022 U.S. Sales ($000)]]/SUMIF($E:$E, E13, $AA:$AA)</f>
        <v>0.70324172343138835</v>
      </c>
      <c r="AC13" s="3">
        <v>2358</v>
      </c>
      <c r="AD13" s="3">
        <f t="shared" si="8"/>
        <v>2268.0237489397796</v>
      </c>
      <c r="AE13" s="3">
        <v>4578000</v>
      </c>
      <c r="AF13" s="12">
        <f>Table1[[#This Row],[2021 U.S. Sales ($000)]]/SUMIF($E:$E, E13, $AE:$AE)</f>
        <v>0.69101699044440335</v>
      </c>
      <c r="AG13" s="3">
        <v>2316</v>
      </c>
      <c r="AH13" s="68">
        <f t="shared" si="4"/>
        <v>1976.6839378238342</v>
      </c>
      <c r="AI13" s="3">
        <v>3817000</v>
      </c>
      <c r="AJ13" s="12">
        <f>Table1[[#This Row],[2020 U.S. Sales ($000)]]/SUMIF($E:$E, E13, $AI:$AI)</f>
        <v>0.69590691146594608</v>
      </c>
      <c r="AK13" s="3">
        <v>2263</v>
      </c>
      <c r="AL13" s="3">
        <f t="shared" si="9"/>
        <v>1686.6990720282811</v>
      </c>
      <c r="AM13" s="3">
        <v>3946775</v>
      </c>
      <c r="AN13" s="12">
        <f>Table1[[#This Row],[2019 U.S. Sales ($000)]]/SUMIF($E:$E, E13, $AM:$AM)</f>
        <v>0.67638167444427122</v>
      </c>
      <c r="AO13" s="3">
        <v>2184</v>
      </c>
      <c r="AP13" s="3">
        <f t="shared" si="6"/>
        <v>1807.1314102564102</v>
      </c>
      <c r="AU13" s="11"/>
      <c r="AV13" s="11"/>
    </row>
    <row r="14" spans="1:48" x14ac:dyDescent="0.25">
      <c r="A14" t="s">
        <v>244</v>
      </c>
      <c r="B14">
        <v>325</v>
      </c>
      <c r="C14" t="s">
        <v>3</v>
      </c>
      <c r="D14" t="s">
        <v>5</v>
      </c>
      <c r="E14" t="s">
        <v>350</v>
      </c>
      <c r="F14" s="3">
        <v>13</v>
      </c>
      <c r="G14" s="3"/>
      <c r="H14" s="3" t="e">
        <f>Table1[[#This Row],[2024 U.S. Sales ($000)]]/SUMIF($E:$E, E14, $G:$G)</f>
        <v>#DIV/0!</v>
      </c>
      <c r="I14" s="3" t="e">
        <f>VLOOKUP(Table1[[#This Row],[Chain Name]],[1]Sheet1!A$3:G$26,7,0)</f>
        <v>#N/A</v>
      </c>
      <c r="J14" s="3" t="e">
        <f>Table1[[#This Row],[2024 U.S. Sales ($000)]]/Table1[[#This Row],[2024 U.S. Units]]</f>
        <v>#N/A</v>
      </c>
      <c r="K14" s="3" t="e">
        <f>Table1[[#This Row],[2024 U.S. Units]]/Table1[[#This Row],[2023 U.S. Units]]-1</f>
        <v>#N/A</v>
      </c>
      <c r="L14" s="3">
        <f>_xlfn.RRI(5,Table1[[#This Row],[2019 U.S. Sales ($000)]],Table1[[#This Row],[2024 U.S. Sales ($000)]])</f>
        <v>-1</v>
      </c>
      <c r="M14" s="3" t="e">
        <f>(Table1[[#This Row],[2024 Market share (%)]]-Table1[[#This Row],[2019 Market share (%)]])*10000</f>
        <v>#DIV/0!</v>
      </c>
      <c r="N14" s="3"/>
      <c r="O14" s="3"/>
      <c r="P14" s="3">
        <v>5577000</v>
      </c>
      <c r="Q14" s="12">
        <f>Table1[[#This Row],[2023 U.S. Sales ($000)]]/SUMIF($E:$E, E14, $P:$P)</f>
        <v>0.1825724527337205</v>
      </c>
      <c r="R14" s="11">
        <f>(Table1[[#This Row],[2023 Market share (%)]]-Table1[[#This Row],[2022 Market share (%)]])*10000</f>
        <v>-22.76246904357404</v>
      </c>
      <c r="S14" s="10">
        <v>1.6402405686167305E-2</v>
      </c>
      <c r="T14" s="3">
        <v>6593</v>
      </c>
      <c r="U14" s="3">
        <f t="shared" si="0"/>
        <v>845.8971636584256</v>
      </c>
      <c r="V14" s="10">
        <v>4.8773052888279227E-3</v>
      </c>
      <c r="W14" s="10">
        <f t="shared" si="7"/>
        <v>8.5353057185755254E-4</v>
      </c>
      <c r="X14" s="11">
        <f>(Table1[[#This Row],[2023 Market share (%)]]-Table1[[#This Row],[2019 Market share (%)]])*10000</f>
        <v>-327.81643374418718</v>
      </c>
      <c r="Y14" s="10">
        <f t="shared" si="10"/>
        <v>2.6879948289305844E-2</v>
      </c>
      <c r="Z14" s="10">
        <f t="shared" si="2"/>
        <v>-2.5345141621282985E-2</v>
      </c>
      <c r="AA14" s="3">
        <v>5487000</v>
      </c>
      <c r="AB14" s="12">
        <f>Table1[[#This Row],[2022 U.S. Sales ($000)]]/SUMIF($E:$E, E14, $AA:$AA)</f>
        <v>0.1848486996380779</v>
      </c>
      <c r="AC14" s="3">
        <v>6561</v>
      </c>
      <c r="AD14" s="3">
        <f t="shared" si="8"/>
        <v>836.30544124371283</v>
      </c>
      <c r="AE14" s="3">
        <v>5509000</v>
      </c>
      <c r="AF14" s="12">
        <f>Table1[[#This Row],[2021 U.S. Sales ($000)]]/SUMIF($E:$E, E14, $AE:$AE)</f>
        <v>0.18951747179770859</v>
      </c>
      <c r="AG14" s="3">
        <v>6548</v>
      </c>
      <c r="AH14" s="68">
        <f t="shared" si="4"/>
        <v>841.32559560171046</v>
      </c>
      <c r="AI14" s="3">
        <v>5436000</v>
      </c>
      <c r="AJ14" s="12">
        <f>Table1[[#This Row],[2020 U.S. Sales ($000)]]/SUMIF($E:$E, E14, $AI:$AI)</f>
        <v>0.20083556610192685</v>
      </c>
      <c r="AK14" s="3">
        <v>6561</v>
      </c>
      <c r="AL14" s="3">
        <f t="shared" si="9"/>
        <v>828.53223593964333</v>
      </c>
      <c r="AM14" s="3">
        <v>5558000</v>
      </c>
      <c r="AN14" s="12">
        <f>Table1[[#This Row],[2019 U.S. Sales ($000)]]/SUMIF($E:$E, E14, $AM:$AM)</f>
        <v>0.21535409610813921</v>
      </c>
      <c r="AO14" s="3">
        <v>7306</v>
      </c>
      <c r="AP14" s="3">
        <f t="shared" si="6"/>
        <v>760.74459348480696</v>
      </c>
      <c r="AU14" s="11"/>
      <c r="AV14" s="11"/>
    </row>
    <row r="15" spans="1:48" x14ac:dyDescent="0.25">
      <c r="A15" t="s">
        <v>391</v>
      </c>
      <c r="B15">
        <v>536</v>
      </c>
      <c r="C15" t="s">
        <v>3</v>
      </c>
      <c r="D15" t="s">
        <v>5</v>
      </c>
      <c r="E15" t="s">
        <v>356</v>
      </c>
      <c r="F15" s="3">
        <v>14</v>
      </c>
      <c r="G15" s="3"/>
      <c r="H15" s="3" t="e">
        <f>Table1[[#This Row],[2024 U.S. Sales ($000)]]/SUMIF($E:$E, E15, $G:$G)</f>
        <v>#DIV/0!</v>
      </c>
      <c r="I15" s="3" t="e">
        <f>VLOOKUP(Table1[[#This Row],[Chain Name]],[1]Sheet1!A$3:G$26,7,0)</f>
        <v>#N/A</v>
      </c>
      <c r="J15" s="3" t="e">
        <f>Table1[[#This Row],[2024 U.S. Sales ($000)]]/Table1[[#This Row],[2024 U.S. Units]]</f>
        <v>#N/A</v>
      </c>
      <c r="K15" s="3" t="e">
        <f>Table1[[#This Row],[2024 U.S. Units]]/Table1[[#This Row],[2023 U.S. Units]]-1</f>
        <v>#N/A</v>
      </c>
      <c r="L15" s="3">
        <f>_xlfn.RRI(5,Table1[[#This Row],[2019 U.S. Sales ($000)]],Table1[[#This Row],[2024 U.S. Sales ($000)]])</f>
        <v>-1</v>
      </c>
      <c r="M15" s="3" t="e">
        <f>(Table1[[#This Row],[2024 Market share (%)]]-Table1[[#This Row],[2019 Market share (%)]])*10000</f>
        <v>#DIV/0!</v>
      </c>
      <c r="N15" s="3"/>
      <c r="O15" s="3"/>
      <c r="P15" s="3">
        <v>5533582</v>
      </c>
      <c r="Q15" s="12">
        <f>Table1[[#This Row],[2023 U.S. Sales ($000)]]/SUMIF($E:$E, E15, $P:$P)</f>
        <v>5.0542815030405752E-2</v>
      </c>
      <c r="R15" s="11">
        <f>(Table1[[#This Row],[2023 Market share (%)]]-Table1[[#This Row],[2022 Market share (%)]])*10000</f>
        <v>-32.800158381942403</v>
      </c>
      <c r="S15" s="10">
        <v>6.2682847703411024E-3</v>
      </c>
      <c r="T15" s="3">
        <v>3521</v>
      </c>
      <c r="U15" s="3">
        <f t="shared" si="0"/>
        <v>1571.5938653791536</v>
      </c>
      <c r="V15" s="10">
        <v>-7.050197405527355E-3</v>
      </c>
      <c r="W15" s="10">
        <f t="shared" si="7"/>
        <v>4.2365922978450765E-2</v>
      </c>
      <c r="X15" s="11">
        <f>(Table1[[#This Row],[2023 Market share (%)]]-Table1[[#This Row],[2019 Market share (%)]])*10000</f>
        <v>-36.407030807235621</v>
      </c>
      <c r="Y15" s="10">
        <f t="shared" si="10"/>
        <v>4.2735779305666188E-2</v>
      </c>
      <c r="Z15" s="10">
        <f t="shared" si="2"/>
        <v>-3.5469803046539461E-4</v>
      </c>
      <c r="AA15" s="3">
        <v>5499112</v>
      </c>
      <c r="AB15" s="12">
        <f>Table1[[#This Row],[2022 U.S. Sales ($000)]]/SUMIF($E:$E, E15, $AA:$AA)</f>
        <v>5.3822830868599993E-2</v>
      </c>
      <c r="AC15" s="3">
        <v>3546</v>
      </c>
      <c r="AD15" s="3">
        <f t="shared" si="8"/>
        <v>1550.7930062041737</v>
      </c>
      <c r="AE15" s="3">
        <v>5835448</v>
      </c>
      <c r="AF15" s="12">
        <f>Table1[[#This Row],[2021 U.S. Sales ($000)]]/SUMIF($E:$E, E15, $AE:$AE)</f>
        <v>5.9977990640986092E-2</v>
      </c>
      <c r="AG15" s="3">
        <v>3552</v>
      </c>
      <c r="AH15" s="68">
        <f t="shared" si="4"/>
        <v>1642.8626126126126</v>
      </c>
      <c r="AI15" s="3">
        <v>5680323</v>
      </c>
      <c r="AJ15" s="12">
        <f>Table1[[#This Row],[2020 U.S. Sales ($000)]]/SUMIF($E:$E, E15, $AI:$AI)</f>
        <v>6.5004633891660488E-2</v>
      </c>
      <c r="AK15" s="3">
        <v>3526</v>
      </c>
      <c r="AL15" s="3">
        <f t="shared" si="9"/>
        <v>1610.9821327283041</v>
      </c>
      <c r="AM15" s="3">
        <v>4687330</v>
      </c>
      <c r="AN15" s="12">
        <f>Table1[[#This Row],[2019 U.S. Sales ($000)]]/SUMIF($E:$E, E15, $AM:$AM)</f>
        <v>5.4183518111129314E-2</v>
      </c>
      <c r="AO15" s="3">
        <v>3526</v>
      </c>
      <c r="AP15" s="3">
        <f t="shared" si="6"/>
        <v>1329.3618831537153</v>
      </c>
      <c r="AU15" s="11"/>
      <c r="AV15" s="11"/>
    </row>
    <row r="16" spans="1:48" x14ac:dyDescent="0.25">
      <c r="A16" t="s">
        <v>468</v>
      </c>
      <c r="B16">
        <v>526</v>
      </c>
      <c r="C16" t="s">
        <v>3</v>
      </c>
      <c r="D16" t="s">
        <v>5</v>
      </c>
      <c r="E16" t="s">
        <v>364</v>
      </c>
      <c r="F16" s="3">
        <v>15</v>
      </c>
      <c r="G16" s="3"/>
      <c r="H16" s="3" t="e">
        <f>Table1[[#This Row],[2024 U.S. Sales ($000)]]/SUMIF($E:$E, E16, $G:$G)</f>
        <v>#DIV/0!</v>
      </c>
      <c r="I16" s="3" t="e">
        <f>VLOOKUP(Table1[[#This Row],[Chain Name]],[1]Sheet1!A$3:G$26,7,0)</f>
        <v>#N/A</v>
      </c>
      <c r="J16" s="3" t="e">
        <f>Table1[[#This Row],[2024 U.S. Sales ($000)]]/Table1[[#This Row],[2024 U.S. Units]]</f>
        <v>#N/A</v>
      </c>
      <c r="K16" s="3" t="e">
        <f>Table1[[#This Row],[2024 U.S. Units]]/Table1[[#This Row],[2023 U.S. Units]]-1</f>
        <v>#N/A</v>
      </c>
      <c r="L16" s="3">
        <f>_xlfn.RRI(5,Table1[[#This Row],[2019 U.S. Sales ($000)]],Table1[[#This Row],[2024 U.S. Sales ($000)]])</f>
        <v>-1</v>
      </c>
      <c r="M16" s="3" t="e">
        <f>(Table1[[#This Row],[2024 Market share (%)]]-Table1[[#This Row],[2019 Market share (%)]])*10000</f>
        <v>#DIV/0!</v>
      </c>
      <c r="N16" s="3"/>
      <c r="O16" s="3"/>
      <c r="P16" s="3">
        <v>5511000</v>
      </c>
      <c r="Q16" s="12">
        <f>Table1[[#This Row],[2023 U.S. Sales ($000)]]/SUMIF($E:$E, E16, $P:$P)</f>
        <v>0.11250907360873987</v>
      </c>
      <c r="R16" s="11">
        <f>(Table1[[#This Row],[2023 Market share (%)]]-Table1[[#This Row],[2022 Market share (%)]])*10000</f>
        <v>-21.091950718835349</v>
      </c>
      <c r="S16" s="10">
        <v>0.10197960407918416</v>
      </c>
      <c r="T16" s="3">
        <v>3051</v>
      </c>
      <c r="U16" s="3">
        <f t="shared" si="0"/>
        <v>1806.2930186823992</v>
      </c>
      <c r="V16" s="10">
        <v>4.4505306401917154E-2</v>
      </c>
      <c r="W16" s="10">
        <f t="shared" si="7"/>
        <v>9.6527125992748042E-2</v>
      </c>
      <c r="X16" s="11">
        <f>(Table1[[#This Row],[2023 Market share (%)]]-Table1[[#This Row],[2019 Market share (%)]])*10000</f>
        <v>-116.61727171425412</v>
      </c>
      <c r="Y16" s="10">
        <f t="shared" si="10"/>
        <v>4.075016387264907E-2</v>
      </c>
      <c r="Z16" s="10">
        <f t="shared" si="2"/>
        <v>5.3593037076787198E-2</v>
      </c>
      <c r="AA16" s="3">
        <v>5001000</v>
      </c>
      <c r="AB16" s="12">
        <f>Table1[[#This Row],[2022 U.S. Sales ($000)]]/SUMIF($E:$E, E16, $AA:$AA)</f>
        <v>0.1146182686806234</v>
      </c>
      <c r="AC16" s="3">
        <v>2921</v>
      </c>
      <c r="AD16" s="3">
        <f t="shared" si="8"/>
        <v>1712.0849024306744</v>
      </c>
      <c r="AE16" s="3">
        <v>4775000</v>
      </c>
      <c r="AF16" s="12">
        <f>Table1[[#This Row],[2021 U.S. Sales ($000)]]/SUMIF($E:$E, E16, $AE:$AE)</f>
        <v>0.12145532630187965</v>
      </c>
      <c r="AG16" s="3">
        <v>2754</v>
      </c>
      <c r="AH16" s="68">
        <f t="shared" si="4"/>
        <v>1733.841684822077</v>
      </c>
      <c r="AI16" s="3">
        <v>4587000</v>
      </c>
      <c r="AJ16" s="12">
        <f>Table1[[#This Row],[2020 U.S. Sales ($000)]]/SUMIF($E:$E, E16, $AI:$AI)</f>
        <v>0.1356325279268617</v>
      </c>
      <c r="AK16" s="3">
        <v>2609</v>
      </c>
      <c r="AL16" s="3">
        <f t="shared" si="9"/>
        <v>1758.1448830969721</v>
      </c>
      <c r="AM16" s="3">
        <v>3812000</v>
      </c>
      <c r="AN16" s="12">
        <f>Table1[[#This Row],[2019 U.S. Sales ($000)]]/SUMIF($E:$E, E16, $AM:$AM)</f>
        <v>0.12417080078016528</v>
      </c>
      <c r="AO16" s="3">
        <v>2476</v>
      </c>
      <c r="AP16" s="3">
        <f t="shared" si="6"/>
        <v>1539.5799676898223</v>
      </c>
      <c r="AU16" s="11"/>
      <c r="AV16" s="11"/>
    </row>
    <row r="17" spans="1:48" x14ac:dyDescent="0.25">
      <c r="A17" t="s">
        <v>169</v>
      </c>
      <c r="B17">
        <v>516</v>
      </c>
      <c r="C17" t="s">
        <v>3</v>
      </c>
      <c r="D17" t="s">
        <v>5</v>
      </c>
      <c r="E17" t="s">
        <v>364</v>
      </c>
      <c r="F17" s="3">
        <v>16</v>
      </c>
      <c r="G17" s="3"/>
      <c r="H17" s="3" t="e">
        <f>Table1[[#This Row],[2024 U.S. Sales ($000)]]/SUMIF($E:$E, E17, $G:$G)</f>
        <v>#DIV/0!</v>
      </c>
      <c r="I17" s="3" t="e">
        <f>VLOOKUP(Table1[[#This Row],[Chain Name]],[1]Sheet1!A$3:G$26,7,0)</f>
        <v>#N/A</v>
      </c>
      <c r="J17" s="3" t="e">
        <f>Table1[[#This Row],[2024 U.S. Sales ($000)]]/Table1[[#This Row],[2024 U.S. Units]]</f>
        <v>#N/A</v>
      </c>
      <c r="K17" s="3" t="e">
        <f>Table1[[#This Row],[2024 U.S. Units]]/Table1[[#This Row],[2023 U.S. Units]]-1</f>
        <v>#N/A</v>
      </c>
      <c r="L17" s="3">
        <f>_xlfn.RRI(5,Table1[[#This Row],[2019 U.S. Sales ($000)]],Table1[[#This Row],[2024 U.S. Sales ($000)]])</f>
        <v>-1</v>
      </c>
      <c r="M17" s="3" t="e">
        <f>(Table1[[#This Row],[2024 Market share (%)]]-Table1[[#This Row],[2019 Market share (%)]])*10000</f>
        <v>#DIV/0!</v>
      </c>
      <c r="N17" s="3"/>
      <c r="O17" s="3"/>
      <c r="P17" s="3">
        <v>5176000</v>
      </c>
      <c r="Q17" s="12">
        <f>Table1[[#This Row],[2023 U.S. Sales ($000)]]/SUMIF($E:$E, E17, $P:$P)</f>
        <v>0.1056699265104042</v>
      </c>
      <c r="R17" s="11">
        <f>(Table1[[#This Row],[2023 Market share (%)]]-Table1[[#This Row],[2022 Market share (%)]])*10000</f>
        <v>-109.19382183523257</v>
      </c>
      <c r="S17" s="10">
        <v>1.7495576960880676E-2</v>
      </c>
      <c r="T17" s="3">
        <v>3791</v>
      </c>
      <c r="U17" s="3">
        <f t="shared" si="0"/>
        <v>1365.3389606963863</v>
      </c>
      <c r="V17" s="10">
        <v>-3.2414497192445123E-2</v>
      </c>
      <c r="W17" s="10">
        <f t="shared" si="7"/>
        <v>3.297832561949976E-2</v>
      </c>
      <c r="X17" s="11">
        <f>(Table1[[#This Row],[2023 Market share (%)]]-Table1[[#This Row],[2019 Market share (%)]])*10000</f>
        <v>-424.09942415784508</v>
      </c>
      <c r="Y17" s="10">
        <f t="shared" si="10"/>
        <v>5.1157759228442901E-2</v>
      </c>
      <c r="Z17" s="10">
        <f t="shared" si="2"/>
        <v>-1.7294676702274359E-2</v>
      </c>
      <c r="AA17" s="3">
        <v>5087000</v>
      </c>
      <c r="AB17" s="12">
        <f>Table1[[#This Row],[2022 U.S. Sales ($000)]]/SUMIF($E:$E, E17, $AA:$AA)</f>
        <v>0.11658930869392746</v>
      </c>
      <c r="AC17" s="3">
        <v>3918</v>
      </c>
      <c r="AD17" s="3">
        <f t="shared" si="8"/>
        <v>1298.36651352731</v>
      </c>
      <c r="AE17" s="3">
        <v>5079000</v>
      </c>
      <c r="AF17" s="12">
        <f>Table1[[#This Row],[2021 U.S. Sales ($000)]]/SUMIF($E:$E, E17, $AE:$AE)</f>
        <v>0.1291877701125124</v>
      </c>
      <c r="AG17" s="3">
        <v>3953</v>
      </c>
      <c r="AH17" s="68">
        <f t="shared" si="4"/>
        <v>1284.8469516822665</v>
      </c>
      <c r="AI17" s="3">
        <v>4742000</v>
      </c>
      <c r="AJ17" s="12">
        <f>Table1[[#This Row],[2020 U.S. Sales ($000)]]/SUMIF($E:$E, E17, $AI:$AI)</f>
        <v>0.14021570687359453</v>
      </c>
      <c r="AK17" s="3">
        <v>3943</v>
      </c>
      <c r="AL17" s="3">
        <f t="shared" si="9"/>
        <v>1202.6375855947249</v>
      </c>
      <c r="AM17" s="3">
        <v>4546000</v>
      </c>
      <c r="AN17" s="12">
        <f>Table1[[#This Row],[2019 U.S. Sales ($000)]]/SUMIF($E:$E, E17, $AM:$AM)</f>
        <v>0.14807986892618871</v>
      </c>
      <c r="AO17" s="3">
        <v>4065</v>
      </c>
      <c r="AP17" s="3">
        <f t="shared" si="6"/>
        <v>1118.3271832718326</v>
      </c>
      <c r="AU17" s="11"/>
      <c r="AV17" s="11"/>
    </row>
    <row r="18" spans="1:48" x14ac:dyDescent="0.25">
      <c r="A18" t="s">
        <v>220</v>
      </c>
      <c r="B18">
        <v>433</v>
      </c>
      <c r="C18" t="s">
        <v>1</v>
      </c>
      <c r="D18" t="s">
        <v>2</v>
      </c>
      <c r="E18" t="s">
        <v>357</v>
      </c>
      <c r="F18" s="3">
        <v>17</v>
      </c>
      <c r="G18" s="3"/>
      <c r="H18" s="3" t="e">
        <f>Table1[[#This Row],[2024 U.S. Sales ($000)]]/SUMIF($E:$E, E18, $G:$G)</f>
        <v>#DIV/0!</v>
      </c>
      <c r="I18" s="3" t="e">
        <f>VLOOKUP(Table1[[#This Row],[Chain Name]],[1]Sheet1!A$3:G$26,7,0)</f>
        <v>#N/A</v>
      </c>
      <c r="J18" s="3" t="e">
        <f>Table1[[#This Row],[2024 U.S. Sales ($000)]]/Table1[[#This Row],[2024 U.S. Units]]</f>
        <v>#N/A</v>
      </c>
      <c r="K18" s="3" t="e">
        <f>Table1[[#This Row],[2024 U.S. Units]]/Table1[[#This Row],[2023 U.S. Units]]-1</f>
        <v>#N/A</v>
      </c>
      <c r="L18" s="3">
        <f>_xlfn.RRI(5,Table1[[#This Row],[2019 U.S. Sales ($000)]],Table1[[#This Row],[2024 U.S. Sales ($000)]])</f>
        <v>-1</v>
      </c>
      <c r="M18" s="3" t="e">
        <f>(Table1[[#This Row],[2024 Market share (%)]]-Table1[[#This Row],[2019 Market share (%)]])*10000</f>
        <v>#DIV/0!</v>
      </c>
      <c r="N18" s="3"/>
      <c r="O18" s="3"/>
      <c r="P18" s="3">
        <v>5112400</v>
      </c>
      <c r="Q18" s="12">
        <f>Table1[[#This Row],[2023 U.S. Sales ($000)]]/SUMIF($E:$E, E18, $P:$P)</f>
        <v>0.53198734693423089</v>
      </c>
      <c r="R18" s="11">
        <f>(Table1[[#This Row],[2023 Market share (%)]]-Table1[[#This Row],[2022 Market share (%)]])*10000</f>
        <v>205.47069264734819</v>
      </c>
      <c r="S18" s="10">
        <v>8.8439429423035981E-2</v>
      </c>
      <c r="T18" s="3">
        <v>908</v>
      </c>
      <c r="U18" s="3">
        <f t="shared" si="0"/>
        <v>5630.3964757709255</v>
      </c>
      <c r="V18" s="10">
        <v>2.367531003382187E-2</v>
      </c>
      <c r="W18" s="10">
        <f t="shared" si="7"/>
        <v>3.9471221890872155E-2</v>
      </c>
      <c r="X18" s="11">
        <f>(Table1[[#This Row],[2023 Market share (%)]]-Table1[[#This Row],[2019 Market share (%)]])*10000</f>
        <v>519.01429205981231</v>
      </c>
      <c r="Y18" s="10"/>
      <c r="Z18" s="10">
        <f t="shared" si="2"/>
        <v>1.1910236185408651E-2</v>
      </c>
      <c r="AA18" s="3">
        <v>4697000</v>
      </c>
      <c r="AB18" s="12">
        <f>Table1[[#This Row],[2022 U.S. Sales ($000)]]/SUMIF($E:$E, E18, $AA:$AA)</f>
        <v>0.51144027766949607</v>
      </c>
      <c r="AC18" s="3">
        <v>887</v>
      </c>
      <c r="AD18" s="3">
        <f t="shared" si="8"/>
        <v>5295.3776775648248</v>
      </c>
      <c r="AE18" s="3">
        <v>4181700</v>
      </c>
      <c r="AF18" s="12">
        <f>Table1[[#This Row],[2021 U.S. Sales ($000)]]/SUMIF($E:$E, E18, $AE:$AE)</f>
        <v>0.49940036606212834</v>
      </c>
      <c r="AG18" s="3">
        <v>876</v>
      </c>
      <c r="AH18" s="68">
        <f t="shared" si="4"/>
        <v>4773.6301369863013</v>
      </c>
      <c r="AI18" s="3">
        <v>3544400</v>
      </c>
      <c r="AJ18" s="12">
        <f>Table1[[#This Row],[2020 U.S. Sales ($000)]]/SUMIF($E:$E, E18, $AI:$AI)</f>
        <v>0.51376462755760754</v>
      </c>
      <c r="AK18" s="3">
        <v>868</v>
      </c>
      <c r="AL18" s="3">
        <f t="shared" si="9"/>
        <v>4083.4101382488479</v>
      </c>
      <c r="AM18" s="3">
        <v>4379000</v>
      </c>
      <c r="AN18" s="12">
        <f>Table1[[#This Row],[2019 U.S. Sales ($000)]]/SUMIF($E:$E, E18, $AM:$AM)</f>
        <v>0.48008591772824966</v>
      </c>
      <c r="AO18" s="3">
        <v>866</v>
      </c>
      <c r="AP18" s="3">
        <f t="shared" si="6"/>
        <v>5056.5819861431874</v>
      </c>
      <c r="AU18" s="11"/>
      <c r="AV18" s="11"/>
    </row>
    <row r="19" spans="1:48" x14ac:dyDescent="0.25">
      <c r="A19" t="s">
        <v>378</v>
      </c>
      <c r="B19">
        <v>491</v>
      </c>
      <c r="C19" t="s">
        <v>3</v>
      </c>
      <c r="D19" t="s">
        <v>5</v>
      </c>
      <c r="E19" t="s">
        <v>352</v>
      </c>
      <c r="F19" s="3">
        <v>18</v>
      </c>
      <c r="G19" s="3"/>
      <c r="H19" s="3" t="e">
        <f>Table1[[#This Row],[2024 U.S. Sales ($000)]]/SUMIF($E:$E, E19, $G:$G)</f>
        <v>#DIV/0!</v>
      </c>
      <c r="I19" s="3" t="e">
        <f>VLOOKUP(Table1[[#This Row],[Chain Name]],[1]Sheet1!A$3:G$26,7,0)</f>
        <v>#N/A</v>
      </c>
      <c r="J19" s="3" t="e">
        <f>Table1[[#This Row],[2024 U.S. Sales ($000)]]/Table1[[#This Row],[2024 U.S. Units]]</f>
        <v>#N/A</v>
      </c>
      <c r="K19" s="3" t="e">
        <f>Table1[[#This Row],[2024 U.S. Units]]/Table1[[#This Row],[2023 U.S. Units]]-1</f>
        <v>#N/A</v>
      </c>
      <c r="L19" s="3">
        <f>_xlfn.RRI(5,Table1[[#This Row],[2019 U.S. Sales ($000)]],Table1[[#This Row],[2024 U.S. Sales ($000)]])</f>
        <v>-1</v>
      </c>
      <c r="M19" s="3" t="e">
        <f>(Table1[[#This Row],[2024 Market share (%)]]-Table1[[#This Row],[2019 Market share (%)]])*10000</f>
        <v>#DIV/0!</v>
      </c>
      <c r="N19" s="3"/>
      <c r="O19" s="3"/>
      <c r="P19" s="3">
        <v>4967664</v>
      </c>
      <c r="Q19" s="12">
        <f>Table1[[#This Row],[2023 U.S. Sales ($000)]]/SUMIF($E:$E, E19, $P:$P)</f>
        <v>0.61225117602573798</v>
      </c>
      <c r="R19" s="11">
        <f>(Table1[[#This Row],[2023 Market share (%)]]-Table1[[#This Row],[2022 Market share (%)]])*10000</f>
        <v>41.199828165359165</v>
      </c>
      <c r="S19" s="10">
        <v>8.4866163491740768E-2</v>
      </c>
      <c r="T19" s="3">
        <v>4254</v>
      </c>
      <c r="U19" s="3">
        <f t="shared" si="0"/>
        <v>1167.7630465444288</v>
      </c>
      <c r="V19" s="10">
        <v>-1.2305549106106338E-2</v>
      </c>
      <c r="W19" s="10">
        <f t="shared" si="7"/>
        <v>7.2088790271647607E-2</v>
      </c>
      <c r="X19" s="11">
        <f>(Table1[[#This Row],[2023 Market share (%)]]-Table1[[#This Row],[2019 Market share (%)]])*10000</f>
        <v>199.90280959021999</v>
      </c>
      <c r="Y19" s="10">
        <f>_xlfn.RRI(4,AP19,U19)</f>
        <v>8.0002341271795618E-2</v>
      </c>
      <c r="Z19" s="10">
        <f t="shared" si="2"/>
        <v>-7.3273461526287553E-3</v>
      </c>
      <c r="AA19" s="3">
        <v>4579057</v>
      </c>
      <c r="AB19" s="12">
        <f>Table1[[#This Row],[2022 U.S. Sales ($000)]]/SUMIF($E:$E, E19, $AA:$AA)</f>
        <v>0.60813119320920206</v>
      </c>
      <c r="AC19" s="3">
        <v>4307</v>
      </c>
      <c r="AD19" s="3">
        <f t="shared" si="8"/>
        <v>1063.1662410030183</v>
      </c>
      <c r="AE19" s="3">
        <v>4493655</v>
      </c>
      <c r="AF19" s="12">
        <f>Table1[[#This Row],[2021 U.S. Sales ($000)]]/SUMIF($E:$E, E19, $AE:$AE)</f>
        <v>0.6154804814429482</v>
      </c>
      <c r="AG19" s="3">
        <v>4339</v>
      </c>
      <c r="AH19" s="68">
        <f t="shared" si="4"/>
        <v>1035.6430053007605</v>
      </c>
      <c r="AI19" s="3">
        <v>3981900</v>
      </c>
      <c r="AJ19" s="12">
        <f>Table1[[#This Row],[2020 U.S. Sales ($000)]]/SUMIF($E:$E, E19, $AI:$AI)</f>
        <v>0.62312467156811968</v>
      </c>
      <c r="AK19" s="3">
        <v>4361</v>
      </c>
      <c r="AL19" s="3">
        <f t="shared" si="9"/>
        <v>913.07039669800508</v>
      </c>
      <c r="AM19" s="3">
        <v>3760358</v>
      </c>
      <c r="AN19" s="12">
        <f>Table1[[#This Row],[2019 U.S. Sales ($000)]]/SUMIF($E:$E, E19, $AM:$AM)</f>
        <v>0.59226089506671598</v>
      </c>
      <c r="AO19" s="3">
        <v>4381</v>
      </c>
      <c r="AP19" s="3">
        <f t="shared" si="6"/>
        <v>858.33325724720385</v>
      </c>
      <c r="AU19" s="11"/>
      <c r="AV19" s="11"/>
    </row>
    <row r="20" spans="1:48" x14ac:dyDescent="0.25">
      <c r="A20" t="s">
        <v>313</v>
      </c>
      <c r="B20">
        <v>2403</v>
      </c>
      <c r="C20" t="s">
        <v>1</v>
      </c>
      <c r="D20" t="s">
        <v>2</v>
      </c>
      <c r="E20" t="s">
        <v>355</v>
      </c>
      <c r="F20" s="3">
        <v>19</v>
      </c>
      <c r="G20" s="3"/>
      <c r="H20" s="3" t="e">
        <f>Table1[[#This Row],[2024 U.S. Sales ($000)]]/SUMIF($E:$E, E20, $G:$G)</f>
        <v>#DIV/0!</v>
      </c>
      <c r="I20" s="3" t="e">
        <f>VLOOKUP(Table1[[#This Row],[Chain Name]],[1]Sheet1!A$3:G$26,7,0)</f>
        <v>#N/A</v>
      </c>
      <c r="J20" s="3" t="e">
        <f>Table1[[#This Row],[2024 U.S. Sales ($000)]]/Table1[[#This Row],[2024 U.S. Units]]</f>
        <v>#N/A</v>
      </c>
      <c r="K20" s="3" t="e">
        <f>Table1[[#This Row],[2024 U.S. Units]]/Table1[[#This Row],[2023 U.S. Units]]-1</f>
        <v>#N/A</v>
      </c>
      <c r="L20" s="3">
        <f>_xlfn.RRI(5,Table1[[#This Row],[2019 U.S. Sales ($000)]],Table1[[#This Row],[2024 U.S. Sales ($000)]])</f>
        <v>-1</v>
      </c>
      <c r="M20" s="3" t="e">
        <f>(Table1[[#This Row],[2024 Market share (%)]]-Table1[[#This Row],[2019 Market share (%)]])*10000</f>
        <v>#DIV/0!</v>
      </c>
      <c r="N20" s="3"/>
      <c r="O20" s="3"/>
      <c r="P20" s="3">
        <v>4783923</v>
      </c>
      <c r="Q20" s="12">
        <f>Table1[[#This Row],[2023 U.S. Sales ($000)]]/SUMIF($E:$E, E20, $P:$P)</f>
        <v>0.29964753892020046</v>
      </c>
      <c r="R20" s="11">
        <f>(Table1[[#This Row],[2023 Market share (%)]]-Table1[[#This Row],[2022 Market share (%)]])*10000</f>
        <v>124.6038581687925</v>
      </c>
      <c r="S20" s="10">
        <v>0.13849148402278544</v>
      </c>
      <c r="T20" s="3">
        <v>638</v>
      </c>
      <c r="U20" s="3">
        <f t="shared" si="0"/>
        <v>7498.3119122257058</v>
      </c>
      <c r="V20" s="10">
        <v>3.9087947882736153E-2</v>
      </c>
      <c r="W20" s="10">
        <f t="shared" si="7"/>
        <v>0.12220609815854355</v>
      </c>
      <c r="X20" s="11">
        <f>(Table1[[#This Row],[2023 Market share (%)]]-Table1[[#This Row],[2019 Market share (%)]])*10000</f>
        <v>590.81674606827698</v>
      </c>
      <c r="Y20" s="10"/>
      <c r="Z20" s="10">
        <f t="shared" si="2"/>
        <v>3.6391605971081153E-2</v>
      </c>
      <c r="AA20" s="3">
        <v>4201984</v>
      </c>
      <c r="AB20" s="12">
        <f>Table1[[#This Row],[2022 U.S. Sales ($000)]]/SUMIF($E:$E, E20, $AA:$AA)</f>
        <v>0.28718715310332121</v>
      </c>
      <c r="AC20" s="3">
        <v>614</v>
      </c>
      <c r="AD20" s="3">
        <f t="shared" si="8"/>
        <v>6843.6221498371333</v>
      </c>
      <c r="AE20" s="3">
        <v>3713089</v>
      </c>
      <c r="AF20" s="12">
        <f>Table1[[#This Row],[2021 U.S. Sales ($000)]]/SUMIF($E:$E, E20, $AE:$AE)</f>
        <v>0.2856781577624235</v>
      </c>
      <c r="AG20" s="3">
        <v>596</v>
      </c>
      <c r="AH20" s="68">
        <f t="shared" si="4"/>
        <v>6230.0151006711412</v>
      </c>
      <c r="AI20" s="3">
        <v>2615115</v>
      </c>
      <c r="AJ20" s="12">
        <f>Table1[[#This Row],[2020 U.S. Sales ($000)]]/SUMIF($E:$E, E20, $AI:$AI)</f>
        <v>0.27845545898834928</v>
      </c>
      <c r="AK20" s="3">
        <v>572</v>
      </c>
      <c r="AL20" s="3">
        <f t="shared" si="9"/>
        <v>4571.8793706293709</v>
      </c>
      <c r="AM20" s="3">
        <v>3016433</v>
      </c>
      <c r="AN20" s="12">
        <f>Table1[[#This Row],[2019 U.S. Sales ($000)]]/SUMIF($E:$E, E20, $AM:$AM)</f>
        <v>0.24056586431337276</v>
      </c>
      <c r="AO20" s="3">
        <v>553</v>
      </c>
      <c r="AP20" s="3">
        <f t="shared" si="6"/>
        <v>5454.6708860759491</v>
      </c>
      <c r="AU20" s="11"/>
      <c r="AV20" s="11"/>
    </row>
    <row r="21" spans="1:48" x14ac:dyDescent="0.25">
      <c r="A21" t="s">
        <v>34</v>
      </c>
      <c r="B21">
        <v>463</v>
      </c>
      <c r="C21" t="s">
        <v>3</v>
      </c>
      <c r="D21" t="s">
        <v>5</v>
      </c>
      <c r="E21" t="s">
        <v>351</v>
      </c>
      <c r="F21" s="3">
        <v>20</v>
      </c>
      <c r="G21" s="3"/>
      <c r="H21" s="3" t="e">
        <f>Table1[[#This Row],[2024 U.S. Sales ($000)]]/SUMIF($E:$E, E21, $G:$G)</f>
        <v>#DIV/0!</v>
      </c>
      <c r="I21" s="3" t="e">
        <f>VLOOKUP(Table1[[#This Row],[Chain Name]],[1]Sheet1!A$3:G$26,7,0)</f>
        <v>#N/A</v>
      </c>
      <c r="J21" s="3" t="e">
        <f>Table1[[#This Row],[2024 U.S. Sales ($000)]]/Table1[[#This Row],[2024 U.S. Units]]</f>
        <v>#N/A</v>
      </c>
      <c r="K21" s="3" t="e">
        <f>Table1[[#This Row],[2024 U.S. Units]]/Table1[[#This Row],[2023 U.S. Units]]-1</f>
        <v>#N/A</v>
      </c>
      <c r="L21" s="3">
        <f>_xlfn.RRI(5,Table1[[#This Row],[2019 U.S. Sales ($000)]],Table1[[#This Row],[2024 U.S. Sales ($000)]])</f>
        <v>-1</v>
      </c>
      <c r="M21" s="3" t="e">
        <f>(Table1[[#This Row],[2024 Market share (%)]]-Table1[[#This Row],[2019 Market share (%)]])*10000</f>
        <v>#DIV/0!</v>
      </c>
      <c r="N21" s="3"/>
      <c r="O21" s="3"/>
      <c r="P21" s="3">
        <v>4616904</v>
      </c>
      <c r="Q21" s="12">
        <f>Table1[[#This Row],[2023 U.S. Sales ($000)]]/SUMIF($E:$E, E21, $P:$P)</f>
        <v>0.12223431500181145</v>
      </c>
      <c r="R21" s="11">
        <f>(Table1[[#This Row],[2023 Market share (%)]]-Table1[[#This Row],[2022 Market share (%)]])*10000</f>
        <v>-45.165276980285995</v>
      </c>
      <c r="S21" s="10">
        <v>1.7995770059145086E-2</v>
      </c>
      <c r="T21" s="3">
        <v>3413</v>
      </c>
      <c r="U21" s="3">
        <f t="shared" si="0"/>
        <v>1352.740697333724</v>
      </c>
      <c r="V21" s="10">
        <v>-5.856515373352855E-4</v>
      </c>
      <c r="W21" s="10">
        <f t="shared" si="7"/>
        <v>4.4111651606485447E-2</v>
      </c>
      <c r="X21" s="11">
        <f>(Table1[[#This Row],[2023 Market share (%)]]-Table1[[#This Row],[2019 Market share (%)]])*10000</f>
        <v>33.0700853914595</v>
      </c>
      <c r="Y21" s="10">
        <f>_xlfn.RRI(4,AP21,U21)</f>
        <v>3.9956972708506289E-2</v>
      </c>
      <c r="Z21" s="10">
        <f t="shared" si="2"/>
        <v>3.9950488404905116E-3</v>
      </c>
      <c r="AA21" s="3">
        <v>4535288</v>
      </c>
      <c r="AB21" s="12">
        <f>Table1[[#This Row],[2022 U.S. Sales ($000)]]/SUMIF($E:$E, E21, $AA:$AA)</f>
        <v>0.12675084269984005</v>
      </c>
      <c r="AC21" s="3">
        <v>3415</v>
      </c>
      <c r="AD21" s="3">
        <f t="shared" si="8"/>
        <v>1328.0491947291362</v>
      </c>
      <c r="AE21" s="3">
        <v>4462374</v>
      </c>
      <c r="AF21" s="12">
        <f>Table1[[#This Row],[2021 U.S. Sales ($000)]]/SUMIF($E:$E, E21, $AE:$AE)</f>
        <v>0.13449735630258391</v>
      </c>
      <c r="AG21" s="3">
        <v>3409</v>
      </c>
      <c r="AH21" s="68">
        <f t="shared" si="4"/>
        <v>1308.9979466119096</v>
      </c>
      <c r="AI21" s="3">
        <v>4214876</v>
      </c>
      <c r="AJ21" s="12">
        <f>Table1[[#This Row],[2020 U.S. Sales ($000)]]/SUMIF($E:$E, E21, $AI:$AI)</f>
        <v>0.14799706848333058</v>
      </c>
      <c r="AK21" s="3">
        <v>3369</v>
      </c>
      <c r="AL21" s="3">
        <f t="shared" si="9"/>
        <v>1251.076283763728</v>
      </c>
      <c r="AM21" s="3">
        <v>3884750</v>
      </c>
      <c r="AN21" s="12">
        <f>Table1[[#This Row],[2019 U.S. Sales ($000)]]/SUMIF($E:$E, E21, $AM:$AM)</f>
        <v>0.1189273064626655</v>
      </c>
      <c r="AO21" s="3">
        <v>3359</v>
      </c>
      <c r="AP21" s="3">
        <f t="shared" si="6"/>
        <v>1156.5197975587973</v>
      </c>
      <c r="AU21" s="11"/>
      <c r="AV21" s="11"/>
    </row>
    <row r="22" spans="1:48" x14ac:dyDescent="0.25">
      <c r="A22" t="s">
        <v>183</v>
      </c>
      <c r="B22">
        <v>821</v>
      </c>
      <c r="C22" t="s">
        <v>3</v>
      </c>
      <c r="D22" t="s">
        <v>5</v>
      </c>
      <c r="E22" t="s">
        <v>350</v>
      </c>
      <c r="F22" s="3">
        <v>21</v>
      </c>
      <c r="G22" s="3"/>
      <c r="H22" s="3" t="e">
        <f>Table1[[#This Row],[2024 U.S. Sales ($000)]]/SUMIF($E:$E, E22, $G:$G)</f>
        <v>#DIV/0!</v>
      </c>
      <c r="I22" s="3" t="e">
        <f>VLOOKUP(Table1[[#This Row],[Chain Name]],[1]Sheet1!A$3:G$26,7,0)</f>
        <v>#N/A</v>
      </c>
      <c r="J22" s="3" t="e">
        <f>Table1[[#This Row],[2024 U.S. Sales ($000)]]/Table1[[#This Row],[2024 U.S. Units]]</f>
        <v>#N/A</v>
      </c>
      <c r="K22" s="3" t="e">
        <f>Table1[[#This Row],[2024 U.S. Units]]/Table1[[#This Row],[2023 U.S. Units]]-1</f>
        <v>#N/A</v>
      </c>
      <c r="L22" s="3">
        <f>_xlfn.RRI(5,Table1[[#This Row],[2019 U.S. Sales ($000)]],Table1[[#This Row],[2024 U.S. Sales ($000)]])</f>
        <v>-1</v>
      </c>
      <c r="M22" s="3" t="e">
        <f>(Table1[[#This Row],[2024 Market share (%)]]-Table1[[#This Row],[2019 Market share (%)]])*10000</f>
        <v>#DIV/0!</v>
      </c>
      <c r="N22" s="3"/>
      <c r="O22" s="3"/>
      <c r="P22" s="3">
        <v>4451200</v>
      </c>
      <c r="Q22" s="12">
        <f>Table1[[#This Row],[2023 U.S. Sales ($000)]]/SUMIF($E:$E, E22, $P:$P)</f>
        <v>0.1457175007366571</v>
      </c>
      <c r="R22" s="11">
        <f>(Table1[[#This Row],[2023 Market share (%)]]-Table1[[#This Row],[2022 Market share (%)]])*10000</f>
        <v>7.7954548735828517</v>
      </c>
      <c r="S22" s="10">
        <v>3.4609394974780931E-2</v>
      </c>
      <c r="T22" s="3">
        <v>4217</v>
      </c>
      <c r="U22" s="3">
        <f t="shared" si="0"/>
        <v>1055.5371116907754</v>
      </c>
      <c r="V22" s="10">
        <v>1.054397316079559E-2</v>
      </c>
      <c r="W22" s="10">
        <f t="shared" si="7"/>
        <v>3.9393025898796008E-2</v>
      </c>
      <c r="X22" s="11">
        <f>(Table1[[#This Row],[2023 Market share (%)]]-Table1[[#This Row],[2019 Market share (%)]])*10000</f>
        <v>-20.546208425478994</v>
      </c>
      <c r="Y22" s="10">
        <f>_xlfn.RRI(4,AP22,U22)</f>
        <v>3.9208118898406807E-2</v>
      </c>
      <c r="Z22" s="10">
        <f t="shared" si="2"/>
        <v>1.7793067339111346E-4</v>
      </c>
      <c r="AA22" s="3">
        <v>4302300</v>
      </c>
      <c r="AB22" s="12">
        <f>Table1[[#This Row],[2022 U.S. Sales ($000)]]/SUMIF($E:$E, E22, $AA:$AA)</f>
        <v>0.14493795524929881</v>
      </c>
      <c r="AC22" s="3">
        <v>4173</v>
      </c>
      <c r="AD22" s="3">
        <f t="shared" si="8"/>
        <v>1030.9849029475197</v>
      </c>
      <c r="AE22" s="3">
        <v>4233500</v>
      </c>
      <c r="AF22" s="12">
        <f>Table1[[#This Row],[2021 U.S. Sales ($000)]]/SUMIF($E:$E, E22, $AE:$AE)</f>
        <v>0.14563844923862757</v>
      </c>
      <c r="AG22" s="3">
        <v>4181</v>
      </c>
      <c r="AH22" s="68">
        <f t="shared" si="4"/>
        <v>1012.5568045922029</v>
      </c>
      <c r="AI22" s="3">
        <v>3985000</v>
      </c>
      <c r="AJ22" s="12">
        <f>Table1[[#This Row],[2020 U.S. Sales ($000)]]/SUMIF($E:$E, E22, $AI:$AI)</f>
        <v>0.14722769148568404</v>
      </c>
      <c r="AK22" s="3">
        <v>4209</v>
      </c>
      <c r="AL22" s="3">
        <f t="shared" si="9"/>
        <v>946.78070800665239</v>
      </c>
      <c r="AM22" s="3">
        <v>3813800</v>
      </c>
      <c r="AN22" s="12">
        <f>Table1[[#This Row],[2019 U.S. Sales ($000)]]/SUMIF($E:$E, E22, $AM:$AM)</f>
        <v>0.147772121579205</v>
      </c>
      <c r="AO22" s="3">
        <v>4214</v>
      </c>
      <c r="AP22" s="3">
        <f t="shared" si="6"/>
        <v>905.03084954912197</v>
      </c>
      <c r="AU22" s="11"/>
      <c r="AV22" s="11"/>
    </row>
    <row r="23" spans="1:48" x14ac:dyDescent="0.25">
      <c r="A23" t="s">
        <v>157</v>
      </c>
      <c r="B23">
        <v>514</v>
      </c>
      <c r="C23" t="s">
        <v>3</v>
      </c>
      <c r="D23" t="s">
        <v>5</v>
      </c>
      <c r="E23" t="s">
        <v>356</v>
      </c>
      <c r="F23" s="3">
        <v>22</v>
      </c>
      <c r="G23" s="3"/>
      <c r="H23" s="3" t="e">
        <f>Table1[[#This Row],[2024 U.S. Sales ($000)]]/SUMIF($E:$E, E23, $G:$G)</f>
        <v>#DIV/0!</v>
      </c>
      <c r="I23" s="3" t="e">
        <f>VLOOKUP(Table1[[#This Row],[Chain Name]],[1]Sheet1!A$3:G$26,7,0)</f>
        <v>#N/A</v>
      </c>
      <c r="J23" s="3" t="e">
        <f>Table1[[#This Row],[2024 U.S. Sales ($000)]]/Table1[[#This Row],[2024 U.S. Units]]</f>
        <v>#N/A</v>
      </c>
      <c r="K23" s="3" t="e">
        <f>Table1[[#This Row],[2024 U.S. Units]]/Table1[[#This Row],[2023 U.S. Units]]-1</f>
        <v>#N/A</v>
      </c>
      <c r="L23" s="3">
        <f>_xlfn.RRI(5,Table1[[#This Row],[2019 U.S. Sales ($000)]],Table1[[#This Row],[2024 U.S. Sales ($000)]])</f>
        <v>-1</v>
      </c>
      <c r="M23" s="3" t="e">
        <f>(Table1[[#This Row],[2024 Market share (%)]]-Table1[[#This Row],[2019 Market share (%)]])*10000</f>
        <v>#DIV/0!</v>
      </c>
      <c r="N23" s="3"/>
      <c r="O23" s="3"/>
      <c r="P23" s="3">
        <v>4419733</v>
      </c>
      <c r="Q23" s="12">
        <f>Table1[[#This Row],[2023 U.S. Sales ($000)]]/SUMIF($E:$E, E23, $P:$P)</f>
        <v>4.0369104045585719E-2</v>
      </c>
      <c r="R23" s="11">
        <f>(Table1[[#This Row],[2023 Market share (%)]]-Table1[[#This Row],[2022 Market share (%)]])*10000</f>
        <v>1.3207700199921457</v>
      </c>
      <c r="S23" s="10">
        <v>7.5088262294571551E-2</v>
      </c>
      <c r="T23" s="3">
        <v>2186</v>
      </c>
      <c r="U23" s="3">
        <f t="shared" si="0"/>
        <v>2021.8357731015553</v>
      </c>
      <c r="V23" s="10">
        <v>2.2925263640531865E-3</v>
      </c>
      <c r="W23" s="10">
        <f t="shared" si="7"/>
        <v>5.9706162572899402E-2</v>
      </c>
      <c r="X23" s="11">
        <f>(Table1[[#This Row],[2023 Market share (%)]]-Table1[[#This Row],[2019 Market share (%)]])*10000</f>
        <v>-1.4403219168878518</v>
      </c>
      <c r="Y23" s="10">
        <f>_xlfn.RRI(4,AP23,U23)</f>
        <v>6.6547590523215128E-2</v>
      </c>
      <c r="Z23" s="10">
        <f t="shared" si="2"/>
        <v>-6.4145547850888995E-3</v>
      </c>
      <c r="AA23" s="3">
        <v>4111042</v>
      </c>
      <c r="AB23" s="12">
        <f>Table1[[#This Row],[2022 U.S. Sales ($000)]]/SUMIF($E:$E, E23, $AA:$AA)</f>
        <v>4.0237027043586504E-2</v>
      </c>
      <c r="AC23" s="3">
        <v>2181</v>
      </c>
      <c r="AD23" s="3">
        <f t="shared" si="8"/>
        <v>1884.9344337459881</v>
      </c>
      <c r="AE23" s="3">
        <v>4155340</v>
      </c>
      <c r="AF23" s="12">
        <f>Table1[[#This Row],[2021 U.S. Sales ($000)]]/SUMIF($E:$E, E23, $AE:$AE)</f>
        <v>4.2709478968900955E-2</v>
      </c>
      <c r="AG23" s="3">
        <v>2218</v>
      </c>
      <c r="AH23" s="68">
        <f t="shared" si="4"/>
        <v>1873.4625788999099</v>
      </c>
      <c r="AI23" s="3">
        <v>3672732</v>
      </c>
      <c r="AJ23" s="12">
        <f>Table1[[#This Row],[2020 U.S. Sales ($000)]]/SUMIF($E:$E, E23, $AI:$AI)</f>
        <v>4.2030109738862738E-2</v>
      </c>
      <c r="AK23" s="3">
        <v>2241</v>
      </c>
      <c r="AL23" s="3">
        <f t="shared" si="9"/>
        <v>1638.8808567603749</v>
      </c>
      <c r="AM23" s="3">
        <v>3504727</v>
      </c>
      <c r="AN23" s="12">
        <f>Table1[[#This Row],[2019 U.S. Sales ($000)]]/SUMIF($E:$E, E23, $AM:$AM)</f>
        <v>4.0513136237274504E-2</v>
      </c>
      <c r="AO23" s="3">
        <v>2243</v>
      </c>
      <c r="AP23" s="3">
        <f t="shared" si="6"/>
        <v>1562.5176103432902</v>
      </c>
      <c r="AT23" s="11"/>
      <c r="AU23" s="11"/>
      <c r="AV23" s="11"/>
    </row>
    <row r="24" spans="1:48" x14ac:dyDescent="0.25">
      <c r="A24" t="s">
        <v>33</v>
      </c>
      <c r="B24">
        <v>1029</v>
      </c>
      <c r="C24" t="s">
        <v>1</v>
      </c>
      <c r="D24" t="s">
        <v>2</v>
      </c>
      <c r="E24" t="s">
        <v>353</v>
      </c>
      <c r="F24" s="3">
        <v>23</v>
      </c>
      <c r="G24" s="3"/>
      <c r="H24" s="3" t="e">
        <f>Table1[[#This Row],[2024 U.S. Sales ($000)]]/SUMIF($E:$E, E24, $G:$G)</f>
        <v>#DIV/0!</v>
      </c>
      <c r="I24" s="3" t="e">
        <f>VLOOKUP(Table1[[#This Row],[Chain Name]],[1]Sheet1!A$3:G$26,7,0)</f>
        <v>#N/A</v>
      </c>
      <c r="J24" s="3" t="e">
        <f>Table1[[#This Row],[2024 U.S. Sales ($000)]]/Table1[[#This Row],[2024 U.S. Units]]</f>
        <v>#N/A</v>
      </c>
      <c r="K24" s="3" t="e">
        <f>Table1[[#This Row],[2024 U.S. Units]]/Table1[[#This Row],[2023 U.S. Units]]-1</f>
        <v>#N/A</v>
      </c>
      <c r="L24" s="3">
        <f>_xlfn.RRI(5,Table1[[#This Row],[2019 U.S. Sales ($000)]],Table1[[#This Row],[2024 U.S. Sales ($000)]])</f>
        <v>-1</v>
      </c>
      <c r="M24" s="3" t="e">
        <f>(Table1[[#This Row],[2024 Market share (%)]]-Table1[[#This Row],[2019 Market share (%)]])*10000</f>
        <v>#DIV/0!</v>
      </c>
      <c r="N24" s="3"/>
      <c r="O24" s="3"/>
      <c r="P24" s="3">
        <v>4356600</v>
      </c>
      <c r="Q24" s="12">
        <f>Table1[[#This Row],[2023 U.S. Sales ($000)]]/SUMIF($E:$E, E24, $P:$P)</f>
        <v>0.18060177875714173</v>
      </c>
      <c r="R24" s="11">
        <f>(Table1[[#This Row],[2023 Market share (%)]]-Table1[[#This Row],[2022 Market share (%)]])*10000</f>
        <v>-48.82569905978351</v>
      </c>
      <c r="S24" s="10">
        <v>-1.2379642365887209E-3</v>
      </c>
      <c r="T24" s="3">
        <v>1536</v>
      </c>
      <c r="U24" s="3">
        <f t="shared" si="0"/>
        <v>2836.328125</v>
      </c>
      <c r="V24" s="10">
        <v>-2.1032504780114723E-2</v>
      </c>
      <c r="W24" s="10">
        <f t="shared" si="7"/>
        <v>1.6191640793382422E-2</v>
      </c>
      <c r="X24" s="11">
        <f>(Table1[[#This Row],[2023 Market share (%)]]-Table1[[#This Row],[2019 Market share (%)]])*10000</f>
        <v>17.024499262942861</v>
      </c>
      <c r="Y24" s="10"/>
      <c r="Z24" s="10">
        <f t="shared" si="2"/>
        <v>-1.9959000704428354E-2</v>
      </c>
      <c r="AA24" s="3">
        <v>4362000</v>
      </c>
      <c r="AB24" s="12">
        <f>Table1[[#This Row],[2022 U.S. Sales ($000)]]/SUMIF($E:$E, E24, $AA:$AA)</f>
        <v>0.18548434866312008</v>
      </c>
      <c r="AC24" s="3">
        <v>1569</v>
      </c>
      <c r="AD24" s="3">
        <f t="shared" si="8"/>
        <v>2780.1147227533461</v>
      </c>
      <c r="AE24" s="3">
        <v>4167700</v>
      </c>
      <c r="AF24" s="12">
        <f>Table1[[#This Row],[2021 U.S. Sales ($000)]]/SUMIF($E:$E, E24, $AE:$AE)</f>
        <v>0.19188212948325986</v>
      </c>
      <c r="AG24" s="3">
        <v>1578</v>
      </c>
      <c r="AH24" s="68">
        <f t="shared" si="4"/>
        <v>2641.1280101394168</v>
      </c>
      <c r="AI24" s="3">
        <v>3101000</v>
      </c>
      <c r="AJ24" s="12">
        <f>Table1[[#This Row],[2020 U.S. Sales ($000)]]/SUMIF($E:$E, E24, $AI:$AI)</f>
        <v>0.19017193173900857</v>
      </c>
      <c r="AK24" s="3">
        <v>1598</v>
      </c>
      <c r="AL24" s="3">
        <f t="shared" si="9"/>
        <v>1940.5506883604505</v>
      </c>
      <c r="AM24" s="3">
        <v>4085500</v>
      </c>
      <c r="AN24" s="12">
        <f>Table1[[#This Row],[2019 U.S. Sales ($000)]]/SUMIF($E:$E, E24, $AM:$AM)</f>
        <v>0.17889932883084744</v>
      </c>
      <c r="AO24" s="3">
        <v>1665</v>
      </c>
      <c r="AP24" s="3">
        <f t="shared" si="6"/>
        <v>2453.7537537537537</v>
      </c>
      <c r="AT24" s="11"/>
      <c r="AU24" s="11"/>
      <c r="AV24" s="11"/>
    </row>
    <row r="25" spans="1:48" x14ac:dyDescent="0.25">
      <c r="A25" t="s">
        <v>82</v>
      </c>
      <c r="B25">
        <v>482</v>
      </c>
      <c r="C25" t="s">
        <v>1</v>
      </c>
      <c r="D25" t="s">
        <v>2</v>
      </c>
      <c r="E25" t="s">
        <v>353</v>
      </c>
      <c r="F25" s="3">
        <v>24</v>
      </c>
      <c r="G25" s="3"/>
      <c r="H25" s="3" t="e">
        <f>Table1[[#This Row],[2024 U.S. Sales ($000)]]/SUMIF($E:$E, E25, $G:$G)</f>
        <v>#DIV/0!</v>
      </c>
      <c r="I25" s="3" t="e">
        <f>VLOOKUP(Table1[[#This Row],[Chain Name]],[1]Sheet1!A$3:G$26,7,0)</f>
        <v>#N/A</v>
      </c>
      <c r="J25" s="3" t="e">
        <f>Table1[[#This Row],[2024 U.S. Sales ($000)]]/Table1[[#This Row],[2024 U.S. Units]]</f>
        <v>#N/A</v>
      </c>
      <c r="K25" s="3" t="e">
        <f>Table1[[#This Row],[2024 U.S. Units]]/Table1[[#This Row],[2023 U.S. Units]]-1</f>
        <v>#N/A</v>
      </c>
      <c r="L25" s="3">
        <f>_xlfn.RRI(5,Table1[[#This Row],[2019 U.S. Sales ($000)]],Table1[[#This Row],[2024 U.S. Sales ($000)]])</f>
        <v>-1</v>
      </c>
      <c r="M25" s="3" t="e">
        <f>(Table1[[#This Row],[2024 Market share (%)]]-Table1[[#This Row],[2019 Market share (%)]])*10000</f>
        <v>#DIV/0!</v>
      </c>
      <c r="N25" s="3"/>
      <c r="O25" s="3"/>
      <c r="P25" s="3">
        <v>4023300</v>
      </c>
      <c r="Q25" s="12">
        <f>Table1[[#This Row],[2023 U.S. Sales ($000)]]/SUMIF($E:$E, E25, $P:$P)</f>
        <v>0.16678490944167659</v>
      </c>
      <c r="R25" s="11">
        <f>(Table1[[#This Row],[2023 Market share (%)]]-Table1[[#This Row],[2022 Market share (%)]])*10000</f>
        <v>58.744729959836484</v>
      </c>
      <c r="S25" s="10">
        <v>6.3211860151687324E-2</v>
      </c>
      <c r="T25" s="3">
        <v>1230</v>
      </c>
      <c r="U25" s="3">
        <f t="shared" si="0"/>
        <v>3270.9756097560976</v>
      </c>
      <c r="V25" s="10">
        <v>2.4449877750611247E-3</v>
      </c>
      <c r="W25" s="10">
        <f t="shared" si="7"/>
        <v>4.3979101867506643E-2</v>
      </c>
      <c r="X25" s="11">
        <f>(Table1[[#This Row],[2023 Market share (%)]]-Table1[[#This Row],[2019 Market share (%)]])*10000</f>
        <v>184.7208928500535</v>
      </c>
      <c r="Y25" s="10"/>
      <c r="Z25" s="10">
        <f t="shared" si="2"/>
        <v>-2.0222550395634364E-3</v>
      </c>
      <c r="AA25" s="3">
        <v>3784100</v>
      </c>
      <c r="AB25" s="12">
        <f>Table1[[#This Row],[2022 U.S. Sales ($000)]]/SUMIF($E:$E, E25, $AA:$AA)</f>
        <v>0.16091043644569294</v>
      </c>
      <c r="AC25" s="3">
        <v>1227</v>
      </c>
      <c r="AD25" s="3">
        <f t="shared" si="8"/>
        <v>3084.0260798696008</v>
      </c>
      <c r="AE25" s="3">
        <v>3585800</v>
      </c>
      <c r="AF25" s="12">
        <f>Table1[[#This Row],[2021 U.S. Sales ($000)]]/SUMIF($E:$E, E25, $AE:$AE)</f>
        <v>0.16509128293808892</v>
      </c>
      <c r="AG25" s="3">
        <v>1234</v>
      </c>
      <c r="AH25" s="68">
        <f t="shared" si="4"/>
        <v>2905.8346839546193</v>
      </c>
      <c r="AI25" s="3">
        <v>2930000</v>
      </c>
      <c r="AJ25" s="12">
        <f>Table1[[#This Row],[2020 U.S. Sales ($000)]]/SUMIF($E:$E, E25, $AI:$AI)</f>
        <v>0.17968518542253953</v>
      </c>
      <c r="AK25" s="3">
        <v>1232</v>
      </c>
      <c r="AL25" s="3">
        <f t="shared" si="9"/>
        <v>2378.2467532467531</v>
      </c>
      <c r="AM25" s="3">
        <v>3387000</v>
      </c>
      <c r="AN25" s="12">
        <f>Table1[[#This Row],[2019 U.S. Sales ($000)]]/SUMIF($E:$E, E25, $AM:$AM)</f>
        <v>0.14831282015667124</v>
      </c>
      <c r="AO25" s="3">
        <v>1240</v>
      </c>
      <c r="AP25" s="3">
        <f t="shared" si="6"/>
        <v>2731.4516129032259</v>
      </c>
      <c r="AT25" s="11"/>
      <c r="AU25" s="11"/>
      <c r="AV25" s="11"/>
    </row>
    <row r="26" spans="1:48" x14ac:dyDescent="0.25">
      <c r="A26" t="s">
        <v>61</v>
      </c>
      <c r="B26">
        <v>1588</v>
      </c>
      <c r="C26" t="s">
        <v>1</v>
      </c>
      <c r="D26" t="s">
        <v>2</v>
      </c>
      <c r="E26" t="s">
        <v>362</v>
      </c>
      <c r="F26" s="3">
        <v>25</v>
      </c>
      <c r="G26" s="3"/>
      <c r="H26" s="3" t="e">
        <f>Table1[[#This Row],[2024 U.S. Sales ($000)]]/SUMIF($E:$E, E26, $G:$G)</f>
        <v>#DIV/0!</v>
      </c>
      <c r="I26" s="3" t="e">
        <f>VLOOKUP(Table1[[#This Row],[Chain Name]],[1]Sheet1!A$3:G$26,7,0)</f>
        <v>#N/A</v>
      </c>
      <c r="J26" s="3" t="e">
        <f>Table1[[#This Row],[2024 U.S. Sales ($000)]]/Table1[[#This Row],[2024 U.S. Units]]</f>
        <v>#N/A</v>
      </c>
      <c r="K26" s="3" t="e">
        <f>Table1[[#This Row],[2024 U.S. Units]]/Table1[[#This Row],[2023 U.S. Units]]-1</f>
        <v>#N/A</v>
      </c>
      <c r="L26" s="3">
        <f>_xlfn.RRI(5,Table1[[#This Row],[2019 U.S. Sales ($000)]],Table1[[#This Row],[2024 U.S. Sales ($000)]])</f>
        <v>-1</v>
      </c>
      <c r="M26" s="3" t="e">
        <f>(Table1[[#This Row],[2024 Market share (%)]]-Table1[[#This Row],[2019 Market share (%)]])*10000</f>
        <v>#DIV/0!</v>
      </c>
      <c r="N26" s="3"/>
      <c r="O26" s="3"/>
      <c r="P26" s="3">
        <v>3958425</v>
      </c>
      <c r="Q26" s="12">
        <f>Table1[[#This Row],[2023 U.S. Sales ($000)]]/SUMIF($E:$E, E26, $P:$P)</f>
        <v>0.40595462677566851</v>
      </c>
      <c r="R26" s="11">
        <f>(Table1[[#This Row],[2023 Market share (%)]]-Table1[[#This Row],[2022 Market share (%)]])*10000</f>
        <v>-145.74107933344573</v>
      </c>
      <c r="S26" s="10">
        <v>5.3336902502753069E-3</v>
      </c>
      <c r="T26" s="3">
        <v>1264</v>
      </c>
      <c r="U26" s="3">
        <f t="shared" si="0"/>
        <v>3131.6653481012659</v>
      </c>
      <c r="V26" s="10">
        <v>1.7713365539452495E-2</v>
      </c>
      <c r="W26" s="10">
        <f t="shared" si="7"/>
        <v>1.9124182408478241E-2</v>
      </c>
      <c r="X26" s="11">
        <f>(Table1[[#This Row],[2023 Market share (%)]]-Table1[[#This Row],[2019 Market share (%)]])*10000</f>
        <v>-227.89788947374711</v>
      </c>
      <c r="Y26" s="10"/>
      <c r="Z26" s="10">
        <f t="shared" si="2"/>
        <v>1.1812269646067852E-2</v>
      </c>
      <c r="AA26" s="3">
        <v>3937424</v>
      </c>
      <c r="AB26" s="12">
        <f>Table1[[#This Row],[2022 U.S. Sales ($000)]]/SUMIF($E:$E, E26, $AA:$AA)</f>
        <v>0.42052873470901309</v>
      </c>
      <c r="AC26" s="3">
        <v>1242</v>
      </c>
      <c r="AD26" s="3">
        <f t="shared" si="8"/>
        <v>3170.2286634460547</v>
      </c>
      <c r="AE26" s="3">
        <v>3740250</v>
      </c>
      <c r="AF26" s="12">
        <f>Table1[[#This Row],[2021 U.S. Sales ($000)]]/SUMIF($E:$E, E26, $AE:$AE)</f>
        <v>0.43855596690554255</v>
      </c>
      <c r="AG26" s="3">
        <v>1212</v>
      </c>
      <c r="AH26" s="68">
        <f t="shared" si="4"/>
        <v>3086.0148514851485</v>
      </c>
      <c r="AI26" s="3">
        <v>3163919</v>
      </c>
      <c r="AJ26" s="12">
        <f>Table1[[#This Row],[2020 U.S. Sales ($000)]]/SUMIF($E:$E, E26, $AI:$AI)</f>
        <v>0.47753281876999548</v>
      </c>
      <c r="AK26" s="3">
        <v>1170</v>
      </c>
      <c r="AL26" s="3">
        <f t="shared" si="9"/>
        <v>2704.2042735042737</v>
      </c>
      <c r="AM26" s="3">
        <v>3669560</v>
      </c>
      <c r="AN26" s="12">
        <f>Table1[[#This Row],[2019 U.S. Sales ($000)]]/SUMIF($E:$E, E26, $AM:$AM)</f>
        <v>0.42874441572304323</v>
      </c>
      <c r="AO26" s="3">
        <v>1206</v>
      </c>
      <c r="AP26" s="3">
        <f t="shared" si="6"/>
        <v>3042.7529021558871</v>
      </c>
      <c r="AT26" s="11"/>
      <c r="AU26" s="11"/>
      <c r="AV26" s="11"/>
    </row>
    <row r="27" spans="1:48" x14ac:dyDescent="0.25">
      <c r="A27" t="s">
        <v>475</v>
      </c>
      <c r="B27">
        <v>834</v>
      </c>
      <c r="C27" t="s">
        <v>3</v>
      </c>
      <c r="D27" t="s">
        <v>5</v>
      </c>
      <c r="E27" t="s">
        <v>350</v>
      </c>
      <c r="F27" s="3">
        <v>26</v>
      </c>
      <c r="G27" s="3"/>
      <c r="H27" s="3" t="e">
        <f>Table1[[#This Row],[2024 U.S. Sales ($000)]]/SUMIF($E:$E, E27, $G:$G)</f>
        <v>#DIV/0!</v>
      </c>
      <c r="I27" s="3" t="e">
        <f>VLOOKUP(Table1[[#This Row],[Chain Name]],[1]Sheet1!A$3:G$26,7,0)</f>
        <v>#N/A</v>
      </c>
      <c r="J27" s="3" t="e">
        <f>Table1[[#This Row],[2024 U.S. Sales ($000)]]/Table1[[#This Row],[2024 U.S. Units]]</f>
        <v>#N/A</v>
      </c>
      <c r="K27" s="3" t="e">
        <f>Table1[[#This Row],[2024 U.S. Units]]/Table1[[#This Row],[2023 U.S. Units]]-1</f>
        <v>#N/A</v>
      </c>
      <c r="L27" s="3">
        <f>_xlfn.RRI(5,Table1[[#This Row],[2019 U.S. Sales ($000)]],Table1[[#This Row],[2024 U.S. Sales ($000)]])</f>
        <v>-1</v>
      </c>
      <c r="M27" s="3" t="e">
        <f>(Table1[[#This Row],[2024 Market share (%)]]-Table1[[#This Row],[2019 Market share (%)]])*10000</f>
        <v>#DIV/0!</v>
      </c>
      <c r="N27" s="3"/>
      <c r="O27" s="3"/>
      <c r="P27" s="3">
        <v>3816400</v>
      </c>
      <c r="Q27" s="12">
        <f>Table1[[#This Row],[2023 U.S. Sales ($000)]]/SUMIF($E:$E, E27, $P:$P)</f>
        <v>0.12493625759601414</v>
      </c>
      <c r="R27" s="11">
        <f>(Table1[[#This Row],[2023 Market share (%)]]-Table1[[#This Row],[2022 Market share (%)]])*10000</f>
        <v>3.4277650589797926</v>
      </c>
      <c r="S27" s="10">
        <v>3.1905688946571489E-2</v>
      </c>
      <c r="T27" s="3">
        <v>3220</v>
      </c>
      <c r="U27" s="3">
        <f t="shared" si="0"/>
        <v>1185.2173913043478</v>
      </c>
      <c r="V27" s="10">
        <v>1.2578616352201259E-2</v>
      </c>
      <c r="W27" s="10">
        <f t="shared" si="7"/>
        <v>8.3695470612839662E-2</v>
      </c>
      <c r="X27" s="11">
        <f>(Table1[[#This Row],[2023 Market share (%)]]-Table1[[#This Row],[2019 Market share (%)]])*10000</f>
        <v>177.20295138145838</v>
      </c>
      <c r="Y27" s="10">
        <f>_xlfn.RRI(4,AP27,U27)</f>
        <v>7.7072246802237565E-2</v>
      </c>
      <c r="Z27" s="10">
        <f t="shared" si="2"/>
        <v>6.1492846280890578E-3</v>
      </c>
      <c r="AA27" s="3">
        <v>3698400</v>
      </c>
      <c r="AB27" s="12">
        <f>Table1[[#This Row],[2022 U.S. Sales ($000)]]/SUMIF($E:$E, E27, $AA:$AA)</f>
        <v>0.12459348109011616</v>
      </c>
      <c r="AC27" s="3">
        <v>3180</v>
      </c>
      <c r="AD27" s="3">
        <f t="shared" si="8"/>
        <v>1163.0188679245282</v>
      </c>
      <c r="AE27" s="3">
        <v>3614300</v>
      </c>
      <c r="AF27" s="12">
        <f>Table1[[#This Row],[2021 U.S. Sales ($000)]]/SUMIF($E:$E, E27, $AE:$AE)</f>
        <v>0.12433708446514034</v>
      </c>
      <c r="AG27" s="3">
        <v>3164</v>
      </c>
      <c r="AH27" s="68">
        <f t="shared" si="4"/>
        <v>1142.3198482932996</v>
      </c>
      <c r="AI27" s="3">
        <v>3210800</v>
      </c>
      <c r="AJ27" s="12">
        <f>Table1[[#This Row],[2020 U.S. Sales ($000)]]/SUMIF($E:$E, E27, $AI:$AI)</f>
        <v>0.11862450986756196</v>
      </c>
      <c r="AK27" s="3">
        <v>3134</v>
      </c>
      <c r="AL27" s="3">
        <f t="shared" si="9"/>
        <v>1024.505424377792</v>
      </c>
      <c r="AM27" s="3">
        <v>2767100</v>
      </c>
      <c r="AN27" s="12">
        <f>Table1[[#This Row],[2019 U.S. Sales ($000)]]/SUMIF($E:$E, E27, $AM:$AM)</f>
        <v>0.1072159624578683</v>
      </c>
      <c r="AO27" s="3">
        <v>3142</v>
      </c>
      <c r="AP27" s="3">
        <f t="shared" si="6"/>
        <v>880.6810948440484</v>
      </c>
      <c r="AT27" s="11"/>
      <c r="AU27" s="11"/>
      <c r="AV27" s="11"/>
    </row>
    <row r="28" spans="1:48" x14ac:dyDescent="0.25">
      <c r="A28" t="s">
        <v>17</v>
      </c>
      <c r="B28">
        <v>853</v>
      </c>
      <c r="C28" t="s">
        <v>3</v>
      </c>
      <c r="D28" t="s">
        <v>5</v>
      </c>
      <c r="E28" t="s">
        <v>356</v>
      </c>
      <c r="F28" s="3">
        <v>27</v>
      </c>
      <c r="G28" s="3"/>
      <c r="H28" s="3" t="e">
        <f>Table1[[#This Row],[2024 U.S. Sales ($000)]]/SUMIF($E:$E, E28, $G:$G)</f>
        <v>#DIV/0!</v>
      </c>
      <c r="I28" s="3" t="e">
        <f>VLOOKUP(Table1[[#This Row],[Chain Name]],[1]Sheet1!A$3:G$26,7,0)</f>
        <v>#N/A</v>
      </c>
      <c r="J28" s="3" t="e">
        <f>Table1[[#This Row],[2024 U.S. Sales ($000)]]/Table1[[#This Row],[2024 U.S. Units]]</f>
        <v>#N/A</v>
      </c>
      <c r="K28" s="3" t="e">
        <f>Table1[[#This Row],[2024 U.S. Units]]/Table1[[#This Row],[2023 U.S. Units]]-1</f>
        <v>#N/A</v>
      </c>
      <c r="L28" s="3">
        <f>_xlfn.RRI(5,Table1[[#This Row],[2019 U.S. Sales ($000)]],Table1[[#This Row],[2024 U.S. Sales ($000)]])</f>
        <v>-1</v>
      </c>
      <c r="M28" s="3" t="e">
        <f>(Table1[[#This Row],[2024 Market share (%)]]-Table1[[#This Row],[2019 Market share (%)]])*10000</f>
        <v>#DIV/0!</v>
      </c>
      <c r="N28" s="3"/>
      <c r="O28" s="3"/>
      <c r="P28" s="3">
        <v>3769100</v>
      </c>
      <c r="Q28" s="12">
        <f>Table1[[#This Row],[2023 U.S. Sales ($000)]]/SUMIF($E:$E, E28, $P:$P)</f>
        <v>3.4426330744010358E-2</v>
      </c>
      <c r="R28" s="11">
        <f>(Table1[[#This Row],[2023 Market share (%)]]-Table1[[#This Row],[2022 Market share (%)]])*10000</f>
        <v>17.349366818034326</v>
      </c>
      <c r="S28" s="10">
        <v>0.12843926828538069</v>
      </c>
      <c r="T28" s="3">
        <v>997</v>
      </c>
      <c r="U28" s="3">
        <f t="shared" si="0"/>
        <v>3780.4413239719156</v>
      </c>
      <c r="V28" s="10">
        <v>7.7837837837837834E-2</v>
      </c>
      <c r="W28" s="10">
        <f t="shared" si="7"/>
        <v>0.10195820985340931</v>
      </c>
      <c r="X28" s="11">
        <f>(Table1[[#This Row],[2023 Market share (%)]]-Table1[[#This Row],[2019 Market share (%)]])*10000</f>
        <v>48.789607253035065</v>
      </c>
      <c r="Y28" s="10">
        <f>_xlfn.RRI(4,AP28,U28)</f>
        <v>5.2593923029569556E-2</v>
      </c>
      <c r="Z28" s="10">
        <f t="shared" si="2"/>
        <v>4.6897750161581486E-2</v>
      </c>
      <c r="AA28" s="3">
        <v>3340100</v>
      </c>
      <c r="AB28" s="12">
        <f>Table1[[#This Row],[2022 U.S. Sales ($000)]]/SUMIF($E:$E, E28, $AA:$AA)</f>
        <v>3.2691394062206926E-2</v>
      </c>
      <c r="AC28" s="3">
        <v>925</v>
      </c>
      <c r="AD28" s="3">
        <f t="shared" si="8"/>
        <v>3610.9189189189187</v>
      </c>
      <c r="AE28" s="3">
        <v>3089500</v>
      </c>
      <c r="AF28" s="12">
        <f>Table1[[#This Row],[2021 U.S. Sales ($000)]]/SUMIF($E:$E, E28, $AE:$AE)</f>
        <v>3.1754546023771701E-2</v>
      </c>
      <c r="AG28" s="3">
        <v>873</v>
      </c>
      <c r="AH28" s="68">
        <f t="shared" si="4"/>
        <v>3538.946162657503</v>
      </c>
      <c r="AI28" s="3">
        <v>2698300</v>
      </c>
      <c r="AJ28" s="12">
        <f>Table1[[#This Row],[2020 U.S. Sales ($000)]]/SUMIF($E:$E, E28, $AI:$AI)</f>
        <v>3.0878878477485786E-2</v>
      </c>
      <c r="AK28" s="3">
        <v>844</v>
      </c>
      <c r="AL28" s="3">
        <f t="shared" si="9"/>
        <v>3197.0379146919431</v>
      </c>
      <c r="AM28" s="3">
        <v>2556096</v>
      </c>
      <c r="AN28" s="12">
        <f>Table1[[#This Row],[2019 U.S. Sales ($000)]]/SUMIF($E:$E, E28, $AM:$AM)</f>
        <v>2.9547370018706852E-2</v>
      </c>
      <c r="AO28" s="3">
        <v>830</v>
      </c>
      <c r="AP28" s="3">
        <f t="shared" si="6"/>
        <v>3079.6337349397591</v>
      </c>
      <c r="AT28" s="11"/>
      <c r="AU28" s="11"/>
      <c r="AV28" s="11"/>
    </row>
    <row r="29" spans="1:48" x14ac:dyDescent="0.25">
      <c r="A29" t="s">
        <v>492</v>
      </c>
      <c r="B29">
        <v>2440</v>
      </c>
      <c r="C29" t="s">
        <v>3</v>
      </c>
      <c r="D29" t="s">
        <v>4</v>
      </c>
      <c r="E29" t="s">
        <v>364</v>
      </c>
      <c r="F29" s="3">
        <v>28</v>
      </c>
      <c r="G29" s="3"/>
      <c r="H29" s="3" t="e">
        <f>Table1[[#This Row],[2024 U.S. Sales ($000)]]/SUMIF($E:$E, E29, $G:$G)</f>
        <v>#DIV/0!</v>
      </c>
      <c r="I29" s="3" t="e">
        <f>VLOOKUP(Table1[[#This Row],[Chain Name]],[1]Sheet1!A$3:G$26,7,0)</f>
        <v>#N/A</v>
      </c>
      <c r="J29" s="3" t="e">
        <f>Table1[[#This Row],[2024 U.S. Sales ($000)]]/Table1[[#This Row],[2024 U.S. Units]]</f>
        <v>#N/A</v>
      </c>
      <c r="K29" s="3" t="e">
        <f>Table1[[#This Row],[2024 U.S. Units]]/Table1[[#This Row],[2023 U.S. Units]]-1</f>
        <v>#N/A</v>
      </c>
      <c r="L29" s="3">
        <f>_xlfn.RRI(5,Table1[[#This Row],[2019 U.S. Sales ($000)]],Table1[[#This Row],[2024 U.S. Sales ($000)]])</f>
        <v>-1</v>
      </c>
      <c r="M29" s="3" t="e">
        <f>(Table1[[#This Row],[2024 Market share (%)]]-Table1[[#This Row],[2019 Market share (%)]])*10000</f>
        <v>#DIV/0!</v>
      </c>
      <c r="N29" s="3"/>
      <c r="O29" s="3"/>
      <c r="P29" s="3">
        <v>3758000</v>
      </c>
      <c r="Q29" s="12">
        <f>Table1[[#This Row],[2023 U.S. Sales ($000)]]/SUMIF($E:$E, E29, $P:$P)</f>
        <v>7.6720939688195322E-2</v>
      </c>
      <c r="R29" s="11">
        <f>(Table1[[#This Row],[2023 Market share (%)]]-Table1[[#This Row],[2022 Market share (%)]])*10000</f>
        <v>52.592796709620139</v>
      </c>
      <c r="S29" s="10">
        <v>0.20525978191148173</v>
      </c>
      <c r="T29" s="3">
        <v>727</v>
      </c>
      <c r="U29" s="3">
        <f t="shared" si="0"/>
        <v>5169.1884456671251</v>
      </c>
      <c r="V29" s="10">
        <v>0.12538699690402477</v>
      </c>
      <c r="W29" s="10">
        <f t="shared" si="7"/>
        <v>0.26529992403400904</v>
      </c>
      <c r="X29" s="11">
        <f>(Table1[[#This Row],[2023 Market share (%)]]-Table1[[#This Row],[2019 Market share (%)]])*10000</f>
        <v>289.6257606651352</v>
      </c>
      <c r="Y29" s="10">
        <f>_xlfn.RRI(4,AP29,U29)</f>
        <v>0.12664976193587041</v>
      </c>
      <c r="Z29" s="10">
        <f t="shared" si="2"/>
        <v>0.12306412053014815</v>
      </c>
      <c r="AA29" s="3">
        <v>3118000</v>
      </c>
      <c r="AB29" s="12">
        <f>Table1[[#This Row],[2022 U.S. Sales ($000)]]/SUMIF($E:$E, E29, $AA:$AA)</f>
        <v>7.1461660017233308E-2</v>
      </c>
      <c r="AC29" s="3">
        <v>646</v>
      </c>
      <c r="AD29" s="3">
        <f t="shared" si="8"/>
        <v>4826.6253869969041</v>
      </c>
      <c r="AE29" s="3">
        <v>2377000</v>
      </c>
      <c r="AF29" s="12">
        <f>Table1[[#This Row],[2021 U.S. Sales ($000)]]/SUMIF($E:$E, E29, $AE:$AE)</f>
        <v>6.0460588611427835E-2</v>
      </c>
      <c r="AG29" s="3">
        <v>567</v>
      </c>
      <c r="AH29" s="68">
        <f t="shared" si="4"/>
        <v>4192.239858906526</v>
      </c>
      <c r="AI29" s="3">
        <v>1722500</v>
      </c>
      <c r="AJ29" s="12">
        <f>Table1[[#This Row],[2020 U.S. Sales ($000)]]/SUMIF($E:$E, E29, $AI:$AI)</f>
        <v>5.0932424101595652E-2</v>
      </c>
      <c r="AK29" s="3">
        <v>509</v>
      </c>
      <c r="AL29" s="3">
        <f t="shared" si="9"/>
        <v>3384.0864440078585</v>
      </c>
      <c r="AM29" s="3">
        <v>1466165</v>
      </c>
      <c r="AN29" s="12">
        <f>Table1[[#This Row],[2019 U.S. Sales ($000)]]/SUMIF($E:$E, E29, $AM:$AM)</f>
        <v>4.7758363621681801E-2</v>
      </c>
      <c r="AO29" s="3">
        <v>457</v>
      </c>
      <c r="AP29" s="3">
        <f t="shared" si="6"/>
        <v>3208.2385120350109</v>
      </c>
      <c r="AT29" s="11"/>
      <c r="AU29" s="11"/>
      <c r="AV29" s="11"/>
    </row>
    <row r="30" spans="1:48" x14ac:dyDescent="0.25">
      <c r="A30" t="s">
        <v>150</v>
      </c>
      <c r="B30">
        <v>818</v>
      </c>
      <c r="C30" t="s">
        <v>1</v>
      </c>
      <c r="D30" t="s">
        <v>6</v>
      </c>
      <c r="E30" t="s">
        <v>354</v>
      </c>
      <c r="F30" s="3">
        <v>29</v>
      </c>
      <c r="G30" s="3"/>
      <c r="H30" s="3" t="e">
        <f>Table1[[#This Row],[2024 U.S. Sales ($000)]]/SUMIF($E:$E, E30, $G:$G)</f>
        <v>#DIV/0!</v>
      </c>
      <c r="I30" s="3" t="e">
        <f>VLOOKUP(Table1[[#This Row],[Chain Name]],[1]Sheet1!A$3:G$26,7,0)</f>
        <v>#N/A</v>
      </c>
      <c r="J30" s="3" t="e">
        <f>Table1[[#This Row],[2024 U.S. Sales ($000)]]/Table1[[#This Row],[2024 U.S. Units]]</f>
        <v>#N/A</v>
      </c>
      <c r="K30" s="3" t="e">
        <f>Table1[[#This Row],[2024 U.S. Units]]/Table1[[#This Row],[2023 U.S. Units]]-1</f>
        <v>#N/A</v>
      </c>
      <c r="L30" s="3">
        <f>_xlfn.RRI(5,Table1[[#This Row],[2019 U.S. Sales ($000)]],Table1[[#This Row],[2024 U.S. Sales ($000)]])</f>
        <v>-1</v>
      </c>
      <c r="M30" s="3" t="e">
        <f>(Table1[[#This Row],[2024 Market share (%)]]-Table1[[#This Row],[2019 Market share (%)]])*10000</f>
        <v>#DIV/0!</v>
      </c>
      <c r="N30" s="3"/>
      <c r="O30" s="3"/>
      <c r="P30" s="3">
        <v>3398800</v>
      </c>
      <c r="Q30" s="12">
        <f>Table1[[#This Row],[2023 U.S. Sales ($000)]]/SUMIF($E:$E, E30, $P:$P)</f>
        <v>0.19421331408037956</v>
      </c>
      <c r="R30" s="11">
        <f>(Table1[[#This Row],[2023 Market share (%)]]-Table1[[#This Row],[2022 Market share (%)]])*10000</f>
        <v>-6.3598498405076365</v>
      </c>
      <c r="S30" s="10">
        <v>5.611832701510161E-2</v>
      </c>
      <c r="T30" s="3">
        <v>1696</v>
      </c>
      <c r="U30" s="3">
        <f t="shared" si="0"/>
        <v>2004.0094339622642</v>
      </c>
      <c r="V30" s="10">
        <v>1.7396520695860829E-2</v>
      </c>
      <c r="W30" s="10">
        <f t="shared" si="7"/>
        <v>9.72806057222253E-3</v>
      </c>
      <c r="X30" s="11">
        <f>(Table1[[#This Row],[2023 Market share (%)]]-Table1[[#This Row],[2019 Market share (%)]])*10000</f>
        <v>12.470771226563148</v>
      </c>
      <c r="Y30" s="10"/>
      <c r="Z30" s="10">
        <f t="shared" si="2"/>
        <v>-2.0530977917472271E-3</v>
      </c>
      <c r="AA30" s="3">
        <v>3218200</v>
      </c>
      <c r="AB30" s="12">
        <f>Table1[[#This Row],[2022 U.S. Sales ($000)]]/SUMIF($E:$E, E30, $AA:$AA)</f>
        <v>0.19484929906443033</v>
      </c>
      <c r="AC30" s="3">
        <v>1667</v>
      </c>
      <c r="AD30" s="3">
        <f t="shared" si="8"/>
        <v>1930.5338932213558</v>
      </c>
      <c r="AE30" s="3">
        <v>2997000</v>
      </c>
      <c r="AF30" s="12">
        <f>Table1[[#This Row],[2021 U.S. Sales ($000)]]/SUMIF($E:$E, E30, $AE:$AE)</f>
        <v>0.19850859571363177</v>
      </c>
      <c r="AG30" s="3">
        <v>1657</v>
      </c>
      <c r="AH30" s="68">
        <f t="shared" si="4"/>
        <v>1808.6904043452021</v>
      </c>
      <c r="AI30" s="3">
        <v>2141000</v>
      </c>
      <c r="AJ30" s="12">
        <f>Table1[[#This Row],[2020 U.S. Sales ($000)]]/SUMIF($E:$E, E30, $AI:$AI)</f>
        <v>0.20062011386714151</v>
      </c>
      <c r="AK30" s="3">
        <v>1670</v>
      </c>
      <c r="AL30" s="3">
        <f t="shared" si="9"/>
        <v>1282.0359281437127</v>
      </c>
      <c r="AM30" s="3">
        <v>3269700</v>
      </c>
      <c r="AN30" s="12">
        <f>Table1[[#This Row],[2019 U.S. Sales ($000)]]/SUMIF($E:$E, E30, $AM:$AM)</f>
        <v>0.19296623695772325</v>
      </c>
      <c r="AO30" s="3">
        <v>1710</v>
      </c>
      <c r="AP30" s="3">
        <f t="shared" si="6"/>
        <v>1912.1052631578948</v>
      </c>
      <c r="AT30" s="11"/>
      <c r="AU30" s="11"/>
      <c r="AV30" s="11"/>
    </row>
    <row r="31" spans="1:48" x14ac:dyDescent="0.25">
      <c r="A31" t="s">
        <v>161</v>
      </c>
      <c r="B31">
        <v>2499</v>
      </c>
      <c r="C31" t="s">
        <v>3</v>
      </c>
      <c r="D31" t="s">
        <v>4</v>
      </c>
      <c r="E31" t="s">
        <v>351</v>
      </c>
      <c r="F31" s="3">
        <v>30</v>
      </c>
      <c r="G31" s="3"/>
      <c r="H31" s="3" t="e">
        <f>Table1[[#This Row],[2024 U.S. Sales ($000)]]/SUMIF($E:$E, E31, $G:$G)</f>
        <v>#DIV/0!</v>
      </c>
      <c r="I31" s="3" t="e">
        <f>VLOOKUP(Table1[[#This Row],[Chain Name]],[1]Sheet1!A$3:G$26,7,0)</f>
        <v>#N/A</v>
      </c>
      <c r="J31" s="3" t="e">
        <f>Table1[[#This Row],[2024 U.S. Sales ($000)]]/Table1[[#This Row],[2024 U.S. Units]]</f>
        <v>#N/A</v>
      </c>
      <c r="K31" s="3" t="e">
        <f>Table1[[#This Row],[2024 U.S. Units]]/Table1[[#This Row],[2023 U.S. Units]]-1</f>
        <v>#N/A</v>
      </c>
      <c r="L31" s="3">
        <f>_xlfn.RRI(5,Table1[[#This Row],[2019 U.S. Sales ($000)]],Table1[[#This Row],[2024 U.S. Sales ($000)]])</f>
        <v>-1</v>
      </c>
      <c r="M31" s="3" t="e">
        <f>(Table1[[#This Row],[2024 Market share (%)]]-Table1[[#This Row],[2019 Market share (%)]])*10000</f>
        <v>#DIV/0!</v>
      </c>
      <c r="N31" s="3"/>
      <c r="O31" s="3"/>
      <c r="P31" s="3">
        <v>3342000</v>
      </c>
      <c r="Q31" s="12">
        <f>Table1[[#This Row],[2023 U.S. Sales ($000)]]/SUMIF($E:$E, E31, $P:$P)</f>
        <v>8.8480739633324382E-2</v>
      </c>
      <c r="R31" s="11">
        <f>(Table1[[#This Row],[2023 Market share (%)]]-Table1[[#This Row],[2022 Market share (%)]])*10000</f>
        <v>136.36814230974696</v>
      </c>
      <c r="S31" s="10">
        <v>0.24794622852875281</v>
      </c>
      <c r="T31" s="3">
        <v>2684</v>
      </c>
      <c r="U31" s="3">
        <f t="shared" si="0"/>
        <v>1245.1564828614009</v>
      </c>
      <c r="V31" s="10">
        <v>0.11973299958281185</v>
      </c>
      <c r="W31" s="10">
        <f t="shared" si="7"/>
        <v>0.25809273360651663</v>
      </c>
      <c r="X31" s="11">
        <f>(Table1[[#This Row],[2023 Market share (%)]]-Table1[[#This Row],[2019 Market share (%)]])*10000</f>
        <v>476.41811305582371</v>
      </c>
      <c r="Y31" s="10">
        <f>_xlfn.RRI(4,AP31,U31)</f>
        <v>0.11653048583753667</v>
      </c>
      <c r="Z31" s="10">
        <f t="shared" si="2"/>
        <v>0.12678762430995394</v>
      </c>
      <c r="AA31" s="3">
        <v>2678000</v>
      </c>
      <c r="AB31" s="12">
        <f>Table1[[#This Row],[2022 U.S. Sales ($000)]]/SUMIF($E:$E, E31, $AA:$AA)</f>
        <v>7.4843925402349687E-2</v>
      </c>
      <c r="AC31" s="3">
        <v>2397</v>
      </c>
      <c r="AD31" s="3">
        <f t="shared" si="8"/>
        <v>1117.2298706716729</v>
      </c>
      <c r="AE31" s="3">
        <v>2203000</v>
      </c>
      <c r="AF31" s="12">
        <f>Table1[[#This Row],[2021 U.S. Sales ($000)]]/SUMIF($E:$E, E31, $AE:$AE)</f>
        <v>6.6399113103158186E-2</v>
      </c>
      <c r="AG31" s="3">
        <v>2100</v>
      </c>
      <c r="AH31" s="68">
        <f t="shared" si="4"/>
        <v>1049.047619047619</v>
      </c>
      <c r="AI31" s="3">
        <v>1595000</v>
      </c>
      <c r="AJ31" s="12">
        <f>Table1[[#This Row],[2020 U.S. Sales ($000)]]/SUMIF($E:$E, E31, $AI:$AI)</f>
        <v>5.6005283246983367E-2</v>
      </c>
      <c r="AK31" s="3">
        <v>1854</v>
      </c>
      <c r="AL31" s="3">
        <f t="shared" si="9"/>
        <v>860.30204962243795</v>
      </c>
      <c r="AM31" s="3">
        <v>1334000</v>
      </c>
      <c r="AN31" s="12">
        <f>Table1[[#This Row],[2019 U.S. Sales ($000)]]/SUMIF($E:$E, E31, $AM:$AM)</f>
        <v>4.0838928327742011E-2</v>
      </c>
      <c r="AO31" s="3">
        <v>1665</v>
      </c>
      <c r="AP31" s="3">
        <f t="shared" si="6"/>
        <v>801.20120120120123</v>
      </c>
      <c r="AT31" s="11"/>
      <c r="AU31" s="11"/>
      <c r="AV31" s="11"/>
    </row>
    <row r="32" spans="1:48" x14ac:dyDescent="0.25">
      <c r="A32" t="s">
        <v>94</v>
      </c>
      <c r="B32">
        <v>1607</v>
      </c>
      <c r="C32" t="s">
        <v>3</v>
      </c>
      <c r="D32" t="s">
        <v>5</v>
      </c>
      <c r="E32" t="s">
        <v>356</v>
      </c>
      <c r="F32" s="3">
        <v>31</v>
      </c>
      <c r="G32" s="3"/>
      <c r="H32" s="3" t="e">
        <f>Table1[[#This Row],[2024 U.S. Sales ($000)]]/SUMIF($E:$E, E32, $G:$G)</f>
        <v>#DIV/0!</v>
      </c>
      <c r="I32" s="3" t="e">
        <f>VLOOKUP(Table1[[#This Row],[Chain Name]],[1]Sheet1!A$3:G$26,7,0)</f>
        <v>#N/A</v>
      </c>
      <c r="J32" s="3" t="e">
        <f>Table1[[#This Row],[2024 U.S. Sales ($000)]]/Table1[[#This Row],[2024 U.S. Units]]</f>
        <v>#N/A</v>
      </c>
      <c r="K32" s="3" t="e">
        <f>Table1[[#This Row],[2024 U.S. Units]]/Table1[[#This Row],[2023 U.S. Units]]-1</f>
        <v>#N/A</v>
      </c>
      <c r="L32" s="3">
        <f>_xlfn.RRI(5,Table1[[#This Row],[2019 U.S. Sales ($000)]],Table1[[#This Row],[2024 U.S. Sales ($000)]])</f>
        <v>-1</v>
      </c>
      <c r="M32" s="3" t="e">
        <f>(Table1[[#This Row],[2024 Market share (%)]]-Table1[[#This Row],[2019 Market share (%)]])*10000</f>
        <v>#DIV/0!</v>
      </c>
      <c r="N32" s="3"/>
      <c r="O32" s="3"/>
      <c r="P32" s="3">
        <v>3310469</v>
      </c>
      <c r="Q32" s="12">
        <f>Table1[[#This Row],[2023 U.S. Sales ($000)]]/SUMIF($E:$E, E32, $P:$P)</f>
        <v>3.0237271686024046E-2</v>
      </c>
      <c r="R32" s="11">
        <f>(Table1[[#This Row],[2023 Market share (%)]]-Table1[[#This Row],[2022 Market share (%)]])*10000</f>
        <v>15.082593730910316</v>
      </c>
      <c r="S32" s="10">
        <v>0.12782781497113885</v>
      </c>
      <c r="T32" s="3">
        <v>945</v>
      </c>
      <c r="U32" s="3">
        <f t="shared" si="0"/>
        <v>3503.1417989417992</v>
      </c>
      <c r="V32" s="10">
        <v>5.823068309070549E-2</v>
      </c>
      <c r="W32" s="10">
        <f t="shared" si="7"/>
        <v>0.16529111371262006</v>
      </c>
      <c r="X32" s="11">
        <f>(Table1[[#This Row],[2023 Market share (%)]]-Table1[[#This Row],[2019 Market share (%)]])*10000</f>
        <v>94.836709667413771</v>
      </c>
      <c r="Y32" s="10">
        <f>_xlfn.RRI(4,AP32,U32)</f>
        <v>9.3211653970232344E-2</v>
      </c>
      <c r="Z32" s="10">
        <f t="shared" si="2"/>
        <v>6.5933673027190887E-2</v>
      </c>
      <c r="AA32" s="3">
        <v>2935261</v>
      </c>
      <c r="AB32" s="12">
        <f>Table1[[#This Row],[2022 U.S. Sales ($000)]]/SUMIF($E:$E, E32, $AA:$AA)</f>
        <v>2.8729012312933015E-2</v>
      </c>
      <c r="AC32" s="3">
        <v>893</v>
      </c>
      <c r="AD32" s="3">
        <f t="shared" si="8"/>
        <v>3286.9664053751399</v>
      </c>
      <c r="AE32" s="3">
        <v>2489100</v>
      </c>
      <c r="AF32" s="12">
        <f>Table1[[#This Row],[2021 U.S. Sales ($000)]]/SUMIF($E:$E, E32, $AE:$AE)</f>
        <v>2.5583505585942756E-2</v>
      </c>
      <c r="AG32" s="3">
        <v>837</v>
      </c>
      <c r="AH32" s="68">
        <f t="shared" si="4"/>
        <v>2973.8351254480285</v>
      </c>
      <c r="AI32" s="3">
        <v>1985820</v>
      </c>
      <c r="AJ32" s="12">
        <f>Table1[[#This Row],[2020 U.S. Sales ($000)]]/SUMIF($E:$E, E32, $AI:$AI)</f>
        <v>2.272538059450796E-2</v>
      </c>
      <c r="AK32" s="3">
        <v>782</v>
      </c>
      <c r="AL32" s="3">
        <f t="shared" si="9"/>
        <v>2539.4117647058824</v>
      </c>
      <c r="AM32" s="3">
        <v>1795361</v>
      </c>
      <c r="AN32" s="12">
        <f>Table1[[#This Row],[2019 U.S. Sales ($000)]]/SUMIF($E:$E, E32, $AM:$AM)</f>
        <v>2.0753600719282669E-2</v>
      </c>
      <c r="AO32" s="3">
        <v>732</v>
      </c>
      <c r="AP32" s="3">
        <f t="shared" si="6"/>
        <v>2452.6789617486338</v>
      </c>
      <c r="AT32" s="11"/>
      <c r="AU32" s="11"/>
      <c r="AV32" s="11"/>
    </row>
    <row r="33" spans="1:48" x14ac:dyDescent="0.25">
      <c r="A33" t="s">
        <v>13</v>
      </c>
      <c r="B33">
        <v>2409</v>
      </c>
      <c r="C33" t="s">
        <v>3</v>
      </c>
      <c r="D33" t="s">
        <v>4</v>
      </c>
      <c r="E33" t="s">
        <v>364</v>
      </c>
      <c r="F33" s="3">
        <v>32</v>
      </c>
      <c r="G33" s="3"/>
      <c r="H33" s="3" t="e">
        <f>Table1[[#This Row],[2024 U.S. Sales ($000)]]/SUMIF($E:$E, E33, $G:$G)</f>
        <v>#DIV/0!</v>
      </c>
      <c r="I33" s="3" t="e">
        <f>VLOOKUP(Table1[[#This Row],[Chain Name]],[1]Sheet1!A$3:G$26,7,0)</f>
        <v>#N/A</v>
      </c>
      <c r="J33" s="3" t="e">
        <f>Table1[[#This Row],[2024 U.S. Sales ($000)]]/Table1[[#This Row],[2024 U.S. Units]]</f>
        <v>#N/A</v>
      </c>
      <c r="K33" s="3" t="e">
        <f>Table1[[#This Row],[2024 U.S. Units]]/Table1[[#This Row],[2023 U.S. Units]]-1</f>
        <v>#N/A</v>
      </c>
      <c r="L33" s="3">
        <f>_xlfn.RRI(5,Table1[[#This Row],[2019 U.S. Sales ($000)]],Table1[[#This Row],[2024 U.S. Sales ($000)]])</f>
        <v>-1</v>
      </c>
      <c r="M33" s="3" t="e">
        <f>(Table1[[#This Row],[2024 Market share (%)]]-Table1[[#This Row],[2019 Market share (%)]])*10000</f>
        <v>#DIV/0!</v>
      </c>
      <c r="N33" s="3"/>
      <c r="O33" s="3"/>
      <c r="P33" s="3">
        <v>3210800</v>
      </c>
      <c r="Q33" s="12">
        <f>Table1[[#This Row],[2023 U.S. Sales ($000)]]/SUMIF($E:$E, E33, $P:$P)</f>
        <v>6.5549652248764648E-2</v>
      </c>
      <c r="R33" s="11">
        <f>(Table1[[#This Row],[2023 Market share (%)]]-Table1[[#This Row],[2022 Market share (%)]])*10000</f>
        <v>75.87324415671948</v>
      </c>
      <c r="S33" s="10">
        <v>0.26959272439699489</v>
      </c>
      <c r="T33" s="3">
        <v>1926</v>
      </c>
      <c r="U33" s="3">
        <f t="shared" si="0"/>
        <v>1667.0820353063343</v>
      </c>
      <c r="V33" s="10">
        <v>0.11911679256246369</v>
      </c>
      <c r="W33" s="10">
        <f t="shared" si="7"/>
        <v>0.23569686256548605</v>
      </c>
      <c r="X33" s="11">
        <f>(Table1[[#This Row],[2023 Market share (%)]]-Table1[[#This Row],[2019 Market share (%)]])*10000</f>
        <v>206.92461861995082</v>
      </c>
      <c r="Y33" s="10">
        <f>_xlfn.RRI(4,AP33,U33)</f>
        <v>0.10487306557406506</v>
      </c>
      <c r="Z33" s="10">
        <f t="shared" si="2"/>
        <v>0.11840617811010556</v>
      </c>
      <c r="AA33" s="3">
        <v>2529000</v>
      </c>
      <c r="AB33" s="12">
        <f>Table1[[#This Row],[2022 U.S. Sales ($000)]]/SUMIF($E:$E, E33, $AA:$AA)</f>
        <v>5.79623278330927E-2</v>
      </c>
      <c r="AC33" s="3">
        <v>1721</v>
      </c>
      <c r="AD33" s="3">
        <f t="shared" si="8"/>
        <v>1469.4944799535153</v>
      </c>
      <c r="AE33" s="3">
        <v>2165000</v>
      </c>
      <c r="AF33" s="12">
        <f>Table1[[#This Row],[2021 U.S. Sales ($000)]]/SUMIF($E:$E, E33, $AE:$AE)</f>
        <v>5.5068226480328678E-2</v>
      </c>
      <c r="AG33" s="3">
        <v>1534</v>
      </c>
      <c r="AH33" s="68">
        <f t="shared" si="4"/>
        <v>1411.3428943937417</v>
      </c>
      <c r="AI33" s="3">
        <v>1804000</v>
      </c>
      <c r="AJ33" s="12">
        <f>Table1[[#This Row],[2020 U.S. Sales ($000)]]/SUMIF($E:$E, E33, $AI:$AI)</f>
        <v>5.3342289160684217E-2</v>
      </c>
      <c r="AK33" s="3">
        <v>1359</v>
      </c>
      <c r="AL33" s="3">
        <f t="shared" si="9"/>
        <v>1327.4466519499631</v>
      </c>
      <c r="AM33" s="3">
        <v>1377100</v>
      </c>
      <c r="AN33" s="12">
        <f>Table1[[#This Row],[2019 U.S. Sales ($000)]]/SUMIF($E:$E, E33, $AM:$AM)</f>
        <v>4.4857190386769566E-2</v>
      </c>
      <c r="AO33" s="3">
        <v>1231</v>
      </c>
      <c r="AP33" s="3">
        <f t="shared" si="6"/>
        <v>1118.6839967506094</v>
      </c>
      <c r="AT33" s="11"/>
      <c r="AU33" s="11"/>
      <c r="AV33" s="11"/>
    </row>
    <row r="34" spans="1:48" x14ac:dyDescent="0.25">
      <c r="A34" t="s">
        <v>223</v>
      </c>
      <c r="B34">
        <v>831</v>
      </c>
      <c r="C34" t="s">
        <v>1</v>
      </c>
      <c r="D34" t="s">
        <v>2</v>
      </c>
      <c r="E34" t="s">
        <v>355</v>
      </c>
      <c r="F34" s="3">
        <v>33</v>
      </c>
      <c r="G34" s="3"/>
      <c r="H34" s="3" t="e">
        <f>Table1[[#This Row],[2024 U.S. Sales ($000)]]/SUMIF($E:$E, E34, $G:$G)</f>
        <v>#DIV/0!</v>
      </c>
      <c r="I34" s="3" t="e">
        <f>VLOOKUP(Table1[[#This Row],[Chain Name]],[1]Sheet1!A$3:G$26,7,0)</f>
        <v>#N/A</v>
      </c>
      <c r="J34" s="3" t="e">
        <f>Table1[[#This Row],[2024 U.S. Sales ($000)]]/Table1[[#This Row],[2024 U.S. Units]]</f>
        <v>#N/A</v>
      </c>
      <c r="K34" s="3" t="e">
        <f>Table1[[#This Row],[2024 U.S. Units]]/Table1[[#This Row],[2023 U.S. Units]]-1</f>
        <v>#N/A</v>
      </c>
      <c r="L34" s="3">
        <f>_xlfn.RRI(5,Table1[[#This Row],[2019 U.S. Sales ($000)]],Table1[[#This Row],[2024 U.S. Sales ($000)]])</f>
        <v>-1</v>
      </c>
      <c r="M34" s="3" t="e">
        <f>(Table1[[#This Row],[2024 Market share (%)]]-Table1[[#This Row],[2019 Market share (%)]])*10000</f>
        <v>#DIV/0!</v>
      </c>
      <c r="N34" s="3"/>
      <c r="O34" s="3"/>
      <c r="P34" s="3">
        <v>2830449</v>
      </c>
      <c r="Q34" s="12">
        <f>Table1[[#This Row],[2023 U.S. Sales ($000)]]/SUMIF($E:$E, E34, $P:$P)</f>
        <v>0.17728903180279917</v>
      </c>
      <c r="R34" s="11">
        <f>(Table1[[#This Row],[2023 Market share (%)]]-Table1[[#This Row],[2022 Market share (%)]])*10000</f>
        <v>-95.973869542976544</v>
      </c>
      <c r="S34" s="10">
        <v>3.5114056593837401E-2</v>
      </c>
      <c r="T34" s="3">
        <v>688</v>
      </c>
      <c r="U34" s="3">
        <f t="shared" si="0"/>
        <v>4114.0247093023254</v>
      </c>
      <c r="V34" s="10">
        <v>-7.215007215007215E-3</v>
      </c>
      <c r="W34" s="10">
        <f t="shared" si="7"/>
        <v>1.797405354912085E-2</v>
      </c>
      <c r="X34" s="11">
        <f>(Table1[[#This Row],[2023 Market share (%)]]-Table1[[#This Row],[2019 Market share (%)]])*10000</f>
        <v>-329.18763820854457</v>
      </c>
      <c r="Y34" s="10"/>
      <c r="Z34" s="10">
        <f t="shared" si="2"/>
        <v>-1.2669693619269728E-2</v>
      </c>
      <c r="AA34" s="3">
        <v>2734432</v>
      </c>
      <c r="AB34" s="12">
        <f>Table1[[#This Row],[2022 U.S. Sales ($000)]]/SUMIF($E:$E, E34, $AA:$AA)</f>
        <v>0.18688641875709683</v>
      </c>
      <c r="AC34" s="3">
        <v>693</v>
      </c>
      <c r="AD34" s="3">
        <f t="shared" si="8"/>
        <v>3945.789321789322</v>
      </c>
      <c r="AE34" s="3">
        <v>2620909</v>
      </c>
      <c r="AF34" s="12">
        <f>Table1[[#This Row],[2021 U.S. Sales ($000)]]/SUMIF($E:$E, E34, $AE:$AE)</f>
        <v>0.201647861062031</v>
      </c>
      <c r="AG34" s="3">
        <v>694</v>
      </c>
      <c r="AH34" s="68">
        <f t="shared" si="4"/>
        <v>3776.5259365994239</v>
      </c>
      <c r="AI34" s="3">
        <v>2087071</v>
      </c>
      <c r="AJ34" s="12">
        <f>Table1[[#This Row],[2020 U.S. Sales ($000)]]/SUMIF($E:$E, E34, $AI:$AI)</f>
        <v>0.22222973492418999</v>
      </c>
      <c r="AK34" s="3">
        <v>706</v>
      </c>
      <c r="AL34" s="3">
        <f t="shared" si="9"/>
        <v>2956.1912181303114</v>
      </c>
      <c r="AM34" s="3">
        <v>2635776</v>
      </c>
      <c r="AN34" s="12">
        <f>Table1[[#This Row],[2019 U.S. Sales ($000)]]/SUMIF($E:$E, E34, $AM:$AM)</f>
        <v>0.21020779562365363</v>
      </c>
      <c r="AO34" s="3">
        <v>724</v>
      </c>
      <c r="AP34" s="3">
        <f t="shared" si="6"/>
        <v>3640.5745856353592</v>
      </c>
      <c r="AT34" s="11"/>
      <c r="AU34" s="11"/>
      <c r="AV34" s="11"/>
    </row>
    <row r="35" spans="1:48" x14ac:dyDescent="0.25">
      <c r="A35" t="s">
        <v>186</v>
      </c>
      <c r="B35">
        <v>896</v>
      </c>
      <c r="C35" t="s">
        <v>1</v>
      </c>
      <c r="D35" t="s">
        <v>2</v>
      </c>
      <c r="E35" t="s">
        <v>355</v>
      </c>
      <c r="F35" s="3">
        <v>34</v>
      </c>
      <c r="G35" s="3"/>
      <c r="H35" s="3" t="e">
        <f>Table1[[#This Row],[2024 U.S. Sales ($000)]]/SUMIF($E:$E, E35, $G:$G)</f>
        <v>#DIV/0!</v>
      </c>
      <c r="I35" s="3" t="e">
        <f>VLOOKUP(Table1[[#This Row],[Chain Name]],[1]Sheet1!A$3:G$26,7,0)</f>
        <v>#N/A</v>
      </c>
      <c r="J35" s="3" t="e">
        <f>Table1[[#This Row],[2024 U.S. Sales ($000)]]/Table1[[#This Row],[2024 U.S. Units]]</f>
        <v>#N/A</v>
      </c>
      <c r="K35" s="3" t="e">
        <f>Table1[[#This Row],[2024 U.S. Units]]/Table1[[#This Row],[2023 U.S. Units]]-1</f>
        <v>#N/A</v>
      </c>
      <c r="L35" s="3">
        <f>_xlfn.RRI(5,Table1[[#This Row],[2019 U.S. Sales ($000)]],Table1[[#This Row],[2024 U.S. Sales ($000)]])</f>
        <v>-1</v>
      </c>
      <c r="M35" s="3" t="e">
        <f>(Table1[[#This Row],[2024 Market share (%)]]-Table1[[#This Row],[2019 Market share (%)]])*10000</f>
        <v>#DIV/0!</v>
      </c>
      <c r="N35" s="3"/>
      <c r="O35" s="3"/>
      <c r="P35" s="3">
        <v>2808400</v>
      </c>
      <c r="Q35" s="12">
        <f>Table1[[#This Row],[2023 U.S. Sales ($000)]]/SUMIF($E:$E, E35, $P:$P)</f>
        <v>0.17590796262889075</v>
      </c>
      <c r="R35" s="11">
        <f>(Table1[[#This Row],[2023 Market share (%)]]-Table1[[#This Row],[2022 Market share (%)]])*10000</f>
        <v>18.043597081275063</v>
      </c>
      <c r="S35" s="10">
        <v>0.10245740755279893</v>
      </c>
      <c r="T35" s="3">
        <v>580</v>
      </c>
      <c r="U35" s="3">
        <f t="shared" si="0"/>
        <v>4842.0689655172409</v>
      </c>
      <c r="V35" s="10">
        <v>2.8368794326241134E-2</v>
      </c>
      <c r="W35" s="10">
        <f t="shared" si="7"/>
        <v>9.9209327105285183E-2</v>
      </c>
      <c r="X35" s="11">
        <f>(Table1[[#This Row],[2023 Market share (%)]]-Table1[[#This Row],[2019 Market share (%)]])*10000</f>
        <v>224.89486839892547</v>
      </c>
      <c r="Y35" s="10"/>
      <c r="Z35" s="10">
        <f t="shared" si="2"/>
        <v>2.2793668697027814E-2</v>
      </c>
      <c r="AA35" s="3">
        <v>2547400</v>
      </c>
      <c r="AB35" s="12">
        <f>Table1[[#This Row],[2022 U.S. Sales ($000)]]/SUMIF($E:$E, E35, $AA:$AA)</f>
        <v>0.17410360292076324</v>
      </c>
      <c r="AC35" s="3">
        <v>564</v>
      </c>
      <c r="AD35" s="3">
        <f t="shared" si="8"/>
        <v>4516.666666666667</v>
      </c>
      <c r="AE35" s="3">
        <v>2208600</v>
      </c>
      <c r="AF35" s="12">
        <f>Table1[[#This Row],[2021 U.S. Sales ($000)]]/SUMIF($E:$E, E35, $AE:$AE)</f>
        <v>0.16992557389119639</v>
      </c>
      <c r="AG35" s="3">
        <v>551</v>
      </c>
      <c r="AH35" s="68">
        <f t="shared" si="4"/>
        <v>4008.3484573502724</v>
      </c>
      <c r="AI35" s="3">
        <v>1636100</v>
      </c>
      <c r="AJ35" s="12">
        <f>Table1[[#This Row],[2020 U.S. Sales ($000)]]/SUMIF($E:$E, E35, $AI:$AI)</f>
        <v>0.17421068536214973</v>
      </c>
      <c r="AK35" s="3">
        <v>538</v>
      </c>
      <c r="AL35" s="3">
        <f t="shared" si="9"/>
        <v>3041.0780669144983</v>
      </c>
      <c r="AM35" s="3">
        <v>1923700</v>
      </c>
      <c r="AN35" s="12">
        <f>Table1[[#This Row],[2019 U.S. Sales ($000)]]/SUMIF($E:$E, E35, $AM:$AM)</f>
        <v>0.1534184757889982</v>
      </c>
      <c r="AO35" s="3">
        <v>530</v>
      </c>
      <c r="AP35" s="3">
        <f t="shared" si="6"/>
        <v>3629.6226415094338</v>
      </c>
      <c r="AT35" s="11"/>
      <c r="AU35" s="11"/>
      <c r="AV35" s="11"/>
    </row>
    <row r="36" spans="1:48" x14ac:dyDescent="0.25">
      <c r="A36" t="s">
        <v>100</v>
      </c>
      <c r="B36">
        <v>494</v>
      </c>
      <c r="C36" t="s">
        <v>1</v>
      </c>
      <c r="D36" t="s">
        <v>6</v>
      </c>
      <c r="E36" t="s">
        <v>354</v>
      </c>
      <c r="F36" s="3">
        <v>35</v>
      </c>
      <c r="G36" s="3"/>
      <c r="H36" s="3" t="e">
        <f>Table1[[#This Row],[2024 U.S. Sales ($000)]]/SUMIF($E:$E, E36, $G:$G)</f>
        <v>#DIV/0!</v>
      </c>
      <c r="I36" s="3" t="e">
        <f>VLOOKUP(Table1[[#This Row],[Chain Name]],[1]Sheet1!A$3:G$26,7,0)</f>
        <v>#N/A</v>
      </c>
      <c r="J36" s="3" t="e">
        <f>Table1[[#This Row],[2024 U.S. Sales ($000)]]/Table1[[#This Row],[2024 U.S. Units]]</f>
        <v>#N/A</v>
      </c>
      <c r="K36" s="3" t="e">
        <f>Table1[[#This Row],[2024 U.S. Units]]/Table1[[#This Row],[2023 U.S. Units]]-1</f>
        <v>#N/A</v>
      </c>
      <c r="L36" s="3">
        <f>_xlfn.RRI(5,Table1[[#This Row],[2019 U.S. Sales ($000)]],Table1[[#This Row],[2024 U.S. Sales ($000)]])</f>
        <v>-1</v>
      </c>
      <c r="M36" s="3" t="e">
        <f>(Table1[[#This Row],[2024 Market share (%)]]-Table1[[#This Row],[2019 Market share (%)]])*10000</f>
        <v>#DIV/0!</v>
      </c>
      <c r="N36" s="3"/>
      <c r="O36" s="3"/>
      <c r="P36" s="3">
        <v>2694300</v>
      </c>
      <c r="Q36" s="12">
        <f>Table1[[#This Row],[2023 U.S. Sales ($000)]]/SUMIF($E:$E, E36, $P:$P)</f>
        <v>0.15395696484840726</v>
      </c>
      <c r="R36" s="11">
        <f>(Table1[[#This Row],[2023 Market share (%)]]-Table1[[#This Row],[2022 Market share (%)]])*10000</f>
        <v>-44.757618901937747</v>
      </c>
      <c r="S36" s="10">
        <v>2.9643475007557138E-2</v>
      </c>
      <c r="T36" s="3">
        <v>1407</v>
      </c>
      <c r="U36" s="3">
        <f t="shared" si="0"/>
        <v>1914.9253731343283</v>
      </c>
      <c r="V36" s="10">
        <v>-2.6297577854671281E-2</v>
      </c>
      <c r="W36" s="10">
        <f t="shared" si="7"/>
        <v>2.394447541904654E-4</v>
      </c>
      <c r="X36" s="11">
        <f>(Table1[[#This Row],[2023 Market share (%)]]-Table1[[#This Row],[2019 Market share (%)]])*10000</f>
        <v>-48.989767701142497</v>
      </c>
      <c r="Y36" s="10"/>
      <c r="Z36" s="10">
        <f t="shared" si="2"/>
        <v>-2.5320132558674935E-2</v>
      </c>
      <c r="AA36" s="3">
        <v>2616731</v>
      </c>
      <c r="AB36" s="12">
        <f>Table1[[#This Row],[2022 U.S. Sales ($000)]]/SUMIF($E:$E, E36, $AA:$AA)</f>
        <v>0.15843272673860104</v>
      </c>
      <c r="AC36" s="3">
        <v>1445</v>
      </c>
      <c r="AD36" s="3">
        <f t="shared" si="8"/>
        <v>1810.8865051903115</v>
      </c>
      <c r="AE36" s="3">
        <v>2462351</v>
      </c>
      <c r="AF36" s="12">
        <f>Table1[[#This Row],[2021 U.S. Sales ($000)]]/SUMIF($E:$E, E36, $AE:$AE)</f>
        <v>0.16309570876344909</v>
      </c>
      <c r="AG36" s="3">
        <v>1487</v>
      </c>
      <c r="AH36" s="68">
        <f t="shared" si="4"/>
        <v>1655.9186281102891</v>
      </c>
      <c r="AI36" s="3">
        <v>1744452</v>
      </c>
      <c r="AJ36" s="12">
        <f>Table1[[#This Row],[2020 U.S. Sales ($000)]]/SUMIF($E:$E, E36, $AI:$AI)</f>
        <v>0.16346200788218718</v>
      </c>
      <c r="AK36" s="3">
        <v>1504</v>
      </c>
      <c r="AL36" s="3">
        <f t="shared" si="9"/>
        <v>1159.875</v>
      </c>
      <c r="AM36" s="3">
        <v>2691721</v>
      </c>
      <c r="AN36" s="12">
        <f>Table1[[#This Row],[2019 U.S. Sales ($000)]]/SUMIF($E:$E, E36, $AM:$AM)</f>
        <v>0.15885594161852151</v>
      </c>
      <c r="AO36" s="3">
        <v>1559</v>
      </c>
      <c r="AP36" s="3">
        <f t="shared" si="6"/>
        <v>1726.5689544579859</v>
      </c>
      <c r="AT36" s="11"/>
      <c r="AU36" s="11"/>
      <c r="AV36" s="11"/>
    </row>
    <row r="37" spans="1:48" x14ac:dyDescent="0.25">
      <c r="A37" t="s">
        <v>393</v>
      </c>
      <c r="B37">
        <v>805</v>
      </c>
      <c r="C37" t="s">
        <v>1</v>
      </c>
      <c r="D37" t="s">
        <v>6</v>
      </c>
      <c r="E37" t="s">
        <v>354</v>
      </c>
      <c r="F37" s="3">
        <v>36</v>
      </c>
      <c r="G37" s="3"/>
      <c r="H37" s="3" t="e">
        <f>Table1[[#This Row],[2024 U.S. Sales ($000)]]/SUMIF($E:$E, E37, $G:$G)</f>
        <v>#DIV/0!</v>
      </c>
      <c r="I37" s="3" t="e">
        <f>VLOOKUP(Table1[[#This Row],[Chain Name]],[1]Sheet1!A$3:G$26,7,0)</f>
        <v>#N/A</v>
      </c>
      <c r="J37" s="3" t="e">
        <f>Table1[[#This Row],[2024 U.S. Sales ($000)]]/Table1[[#This Row],[2024 U.S. Units]]</f>
        <v>#N/A</v>
      </c>
      <c r="K37" s="3" t="e">
        <f>Table1[[#This Row],[2024 U.S. Units]]/Table1[[#This Row],[2023 U.S. Units]]-1</f>
        <v>#N/A</v>
      </c>
      <c r="L37" s="3">
        <f>_xlfn.RRI(5,Table1[[#This Row],[2019 U.S. Sales ($000)]],Table1[[#This Row],[2024 U.S. Sales ($000)]])</f>
        <v>-1</v>
      </c>
      <c r="M37" s="3" t="e">
        <f>(Table1[[#This Row],[2024 Market share (%)]]-Table1[[#This Row],[2019 Market share (%)]])*10000</f>
        <v>#DIV/0!</v>
      </c>
      <c r="N37" s="3"/>
      <c r="O37" s="3"/>
      <c r="P37" s="3">
        <v>2687932</v>
      </c>
      <c r="Q37" s="12">
        <f>Table1[[#This Row],[2023 U.S. Sales ($000)]]/SUMIF($E:$E, E37, $P:$P)</f>
        <v>0.15359308630772708</v>
      </c>
      <c r="R37" s="11">
        <f>(Table1[[#This Row],[2023 Market share (%)]]-Table1[[#This Row],[2022 Market share (%)]])*10000</f>
        <v>-48.841417778419107</v>
      </c>
      <c r="S37" s="10">
        <v>2.692145762351832E-2</v>
      </c>
      <c r="T37" s="3">
        <v>662</v>
      </c>
      <c r="U37" s="3">
        <f t="shared" si="0"/>
        <v>4060.320241691843</v>
      </c>
      <c r="V37" s="10">
        <v>-4.5112781954887221E-3</v>
      </c>
      <c r="W37" s="10">
        <f t="shared" si="7"/>
        <v>1.6472111050670257E-2</v>
      </c>
      <c r="X37" s="11">
        <f>(Table1[[#This Row],[2023 Market share (%)]]-Table1[[#This Row],[2019 Market share (%)]])*10000</f>
        <v>49.961592376570884</v>
      </c>
      <c r="Y37" s="10"/>
      <c r="Z37" s="10">
        <f t="shared" si="2"/>
        <v>7.5671639463026352E-4</v>
      </c>
      <c r="AA37" s="3">
        <v>2617466</v>
      </c>
      <c r="AB37" s="12">
        <f>Table1[[#This Row],[2022 U.S. Sales ($000)]]/SUMIF($E:$E, E37, $AA:$AA)</f>
        <v>0.15847722808556899</v>
      </c>
      <c r="AC37" s="3">
        <v>665</v>
      </c>
      <c r="AD37" s="3">
        <f t="shared" si="8"/>
        <v>3936.0390977443608</v>
      </c>
      <c r="AE37" s="3">
        <v>2418076</v>
      </c>
      <c r="AF37" s="12">
        <f>Table1[[#This Row],[2021 U.S. Sales ($000)]]/SUMIF($E:$E, E37, $AE:$AE)</f>
        <v>0.16016312014976172</v>
      </c>
      <c r="AG37" s="3">
        <v>664</v>
      </c>
      <c r="AH37" s="68">
        <f t="shared" si="4"/>
        <v>3641.6807228915663</v>
      </c>
      <c r="AI37" s="3">
        <v>1770011</v>
      </c>
      <c r="AJ37" s="12">
        <f>Table1[[#This Row],[2020 U.S. Sales ($000)]]/SUMIF($E:$E, E37, $AI:$AI)</f>
        <v>0.16585698662591919</v>
      </c>
      <c r="AK37" s="3">
        <v>663</v>
      </c>
      <c r="AL37" s="3">
        <f t="shared" si="9"/>
        <v>2669.6998491704376</v>
      </c>
      <c r="AM37" s="3">
        <v>2517888</v>
      </c>
      <c r="AN37" s="12">
        <f>Table1[[#This Row],[2019 U.S. Sales ($000)]]/SUMIF($E:$E, E37, $AM:$AM)</f>
        <v>0.14859692707007</v>
      </c>
      <c r="AO37" s="3">
        <v>660</v>
      </c>
      <c r="AP37" s="3">
        <f t="shared" si="6"/>
        <v>3814.9818181818182</v>
      </c>
      <c r="AT37" s="11"/>
      <c r="AU37" s="11"/>
      <c r="AV37" s="11"/>
    </row>
    <row r="38" spans="1:48" x14ac:dyDescent="0.25">
      <c r="A38" t="s">
        <v>79</v>
      </c>
      <c r="B38">
        <v>869</v>
      </c>
      <c r="C38" t="s">
        <v>1</v>
      </c>
      <c r="D38" t="s">
        <v>2</v>
      </c>
      <c r="E38" t="s">
        <v>353</v>
      </c>
      <c r="F38" s="3">
        <v>37</v>
      </c>
      <c r="G38" s="3"/>
      <c r="H38" s="3" t="e">
        <f>Table1[[#This Row],[2024 U.S. Sales ($000)]]/SUMIF($E:$E, E38, $G:$G)</f>
        <v>#DIV/0!</v>
      </c>
      <c r="I38" s="3" t="e">
        <f>VLOOKUP(Table1[[#This Row],[Chain Name]],[1]Sheet1!A$3:G$26,7,0)</f>
        <v>#N/A</v>
      </c>
      <c r="J38" s="3" t="e">
        <f>Table1[[#This Row],[2024 U.S. Sales ($000)]]/Table1[[#This Row],[2024 U.S. Units]]</f>
        <v>#N/A</v>
      </c>
      <c r="K38" s="3" t="e">
        <f>Table1[[#This Row],[2024 U.S. Units]]/Table1[[#This Row],[2023 U.S. Units]]-1</f>
        <v>#N/A</v>
      </c>
      <c r="L38" s="3">
        <f>_xlfn.RRI(5,Table1[[#This Row],[2019 U.S. Sales ($000)]],Table1[[#This Row],[2024 U.S. Sales ($000)]])</f>
        <v>-1</v>
      </c>
      <c r="M38" s="3" t="e">
        <f>(Table1[[#This Row],[2024 Market share (%)]]-Table1[[#This Row],[2019 Market share (%)]])*10000</f>
        <v>#DIV/0!</v>
      </c>
      <c r="N38" s="3"/>
      <c r="O38" s="3"/>
      <c r="P38" s="3">
        <v>2595066</v>
      </c>
      <c r="Q38" s="12">
        <f>Table1[[#This Row],[2023 U.S. Sales ($000)]]/SUMIF($E:$E, E38, $P:$P)</f>
        <v>0.10757782114313473</v>
      </c>
      <c r="R38" s="11">
        <f>(Table1[[#This Row],[2023 Market share (%)]]-Table1[[#This Row],[2022 Market share (%)]])*10000</f>
        <v>0.78415080007707139</v>
      </c>
      <c r="S38" s="10">
        <v>2.6511811705734436E-2</v>
      </c>
      <c r="T38" s="3">
        <v>216</v>
      </c>
      <c r="U38" s="3">
        <f t="shared" si="0"/>
        <v>12014.194444444445</v>
      </c>
      <c r="V38" s="10">
        <v>2.3696682464454975E-2</v>
      </c>
      <c r="W38" s="10">
        <f t="shared" si="7"/>
        <v>4.4429331423833318E-2</v>
      </c>
      <c r="X38" s="11">
        <f>(Table1[[#This Row],[2023 Market share (%)]]-Table1[[#This Row],[2019 Market share (%)]])*10000</f>
        <v>120.79515902827242</v>
      </c>
      <c r="Y38" s="10"/>
      <c r="Z38" s="10">
        <f t="shared" si="2"/>
        <v>1.1921055803976177E-2</v>
      </c>
      <c r="AA38" s="3">
        <v>2528043</v>
      </c>
      <c r="AB38" s="12">
        <f>Table1[[#This Row],[2022 U.S. Sales ($000)]]/SUMIF($E:$E, E38, $AA:$AA)</f>
        <v>0.10749940606312702</v>
      </c>
      <c r="AC38" s="3">
        <v>211</v>
      </c>
      <c r="AD38" s="3">
        <f t="shared" si="8"/>
        <v>11981.246445497631</v>
      </c>
      <c r="AE38" s="3">
        <v>2293225</v>
      </c>
      <c r="AF38" s="12">
        <f>Table1[[#This Row],[2021 U.S. Sales ($000)]]/SUMIF($E:$E, E38, $AE:$AE)</f>
        <v>0.10558075110594539</v>
      </c>
      <c r="AG38" s="3">
        <v>207</v>
      </c>
      <c r="AH38" s="68">
        <f t="shared" si="4"/>
        <v>11078.381642512077</v>
      </c>
      <c r="AI38" s="3">
        <v>1585008</v>
      </c>
      <c r="AJ38" s="12">
        <f>Table1[[#This Row],[2020 U.S. Sales ($000)]]/SUMIF($E:$E, E38, $AI:$AI)</f>
        <v>9.7202203541368104E-2</v>
      </c>
      <c r="AK38" s="3">
        <v>206</v>
      </c>
      <c r="AL38" s="3">
        <f t="shared" si="9"/>
        <v>7694.2135922330099</v>
      </c>
      <c r="AM38" s="3">
        <v>2180882</v>
      </c>
      <c r="AN38" s="12">
        <f>Table1[[#This Row],[2019 U.S. Sales ($000)]]/SUMIF($E:$E, E38, $AM:$AM)</f>
        <v>9.5498305240307488E-2</v>
      </c>
      <c r="AO38" s="3">
        <v>206</v>
      </c>
      <c r="AP38" s="3">
        <f t="shared" si="6"/>
        <v>10586.805825242718</v>
      </c>
      <c r="AT38" s="11"/>
      <c r="AU38" s="11"/>
      <c r="AV38" s="11"/>
    </row>
    <row r="39" spans="1:48" x14ac:dyDescent="0.25">
      <c r="A39" t="s">
        <v>473</v>
      </c>
      <c r="B39">
        <v>1652</v>
      </c>
      <c r="C39" t="s">
        <v>3</v>
      </c>
      <c r="D39" t="s">
        <v>4</v>
      </c>
      <c r="E39" t="s">
        <v>351</v>
      </c>
      <c r="F39" s="3">
        <v>38</v>
      </c>
      <c r="G39" s="3"/>
      <c r="H39" s="3" t="e">
        <f>Table1[[#This Row],[2024 U.S. Sales ($000)]]/SUMIF($E:$E, E39, $G:$G)</f>
        <v>#DIV/0!</v>
      </c>
      <c r="I39" s="3" t="e">
        <f>VLOOKUP(Table1[[#This Row],[Chain Name]],[1]Sheet1!A$3:G$26,7,0)</f>
        <v>#N/A</v>
      </c>
      <c r="J39" s="3" t="e">
        <f>Table1[[#This Row],[2024 U.S. Sales ($000)]]/Table1[[#This Row],[2024 U.S. Units]]</f>
        <v>#N/A</v>
      </c>
      <c r="K39" s="3" t="e">
        <f>Table1[[#This Row],[2024 U.S. Units]]/Table1[[#This Row],[2023 U.S. Units]]-1</f>
        <v>#N/A</v>
      </c>
      <c r="L39" s="3">
        <f>_xlfn.RRI(5,Table1[[#This Row],[2019 U.S. Sales ($000)]],Table1[[#This Row],[2024 U.S. Sales ($000)]])</f>
        <v>-1</v>
      </c>
      <c r="M39" s="3" t="e">
        <f>(Table1[[#This Row],[2024 Market share (%)]]-Table1[[#This Row],[2019 Market share (%)]])*10000</f>
        <v>#DIV/0!</v>
      </c>
      <c r="N39" s="3"/>
      <c r="O39" s="3"/>
      <c r="P39" s="3">
        <v>2551112</v>
      </c>
      <c r="Q39" s="12">
        <f>Table1[[#This Row],[2023 U.S. Sales ($000)]]/SUMIF($E:$E, E39, $P:$P)</f>
        <v>6.7541674640170385E-2</v>
      </c>
      <c r="R39" s="11">
        <f>(Table1[[#This Row],[2023 Market share (%)]]-Table1[[#This Row],[2022 Market share (%)]])*10000</f>
        <v>14.598824149003459</v>
      </c>
      <c r="S39" s="10">
        <v>7.8931063518801803E-2</v>
      </c>
      <c r="T39" s="3">
        <v>2644</v>
      </c>
      <c r="U39" s="3">
        <f t="shared" si="0"/>
        <v>964.86838124054464</v>
      </c>
      <c r="V39" s="10">
        <v>2.6545316647705727E-3</v>
      </c>
      <c r="W39" s="10">
        <f t="shared" si="7"/>
        <v>4.9196850206081999E-2</v>
      </c>
      <c r="X39" s="11">
        <f>(Table1[[#This Row],[2023 Market share (%)]]-Table1[[#This Row],[2019 Market share (%)]])*10000</f>
        <v>30.920903278048723</v>
      </c>
      <c r="Y39" s="10">
        <f>_xlfn.RRI(4,AP39,U39)</f>
        <v>6.3104257968759958E-2</v>
      </c>
      <c r="Z39" s="10">
        <f t="shared" si="2"/>
        <v>-1.3081885109979985E-2</v>
      </c>
      <c r="AA39" s="3">
        <v>2364481</v>
      </c>
      <c r="AB39" s="12">
        <f>Table1[[#This Row],[2022 U.S. Sales ($000)]]/SUMIF($E:$E, E39, $AA:$AA)</f>
        <v>6.6081792225270039E-2</v>
      </c>
      <c r="AC39" s="3">
        <v>2637</v>
      </c>
      <c r="AD39" s="3">
        <f t="shared" si="8"/>
        <v>896.65566932119827</v>
      </c>
      <c r="AE39" s="3">
        <v>2301060</v>
      </c>
      <c r="AF39" s="12">
        <f>Table1[[#This Row],[2021 U.S. Sales ($000)]]/SUMIF($E:$E, E39, $AE:$AE)</f>
        <v>6.9354672354586089E-2</v>
      </c>
      <c r="AG39" s="3">
        <v>2663</v>
      </c>
      <c r="AH39" s="68">
        <f t="shared" si="4"/>
        <v>864.08561772437099</v>
      </c>
      <c r="AI39" s="3">
        <v>1925405</v>
      </c>
      <c r="AJ39" s="12">
        <f>Table1[[#This Row],[2020 U.S. Sales ($000)]]/SUMIF($E:$E, E39, $AI:$AI)</f>
        <v>6.7606804006368662E-2</v>
      </c>
      <c r="AK39" s="3">
        <v>2705</v>
      </c>
      <c r="AL39" s="3">
        <f t="shared" si="9"/>
        <v>711.79482439926062</v>
      </c>
      <c r="AM39" s="3">
        <v>2105240</v>
      </c>
      <c r="AN39" s="12">
        <f>Table1[[#This Row],[2019 U.S. Sales ($000)]]/SUMIF($E:$E, E39, $AM:$AM)</f>
        <v>6.4449584312365513E-2</v>
      </c>
      <c r="AO39" s="3">
        <v>2787</v>
      </c>
      <c r="AP39" s="3">
        <f t="shared" si="6"/>
        <v>755.37854323645502</v>
      </c>
      <c r="AT39" s="11"/>
      <c r="AU39" s="11"/>
      <c r="AV39" s="11"/>
    </row>
    <row r="40" spans="1:48" x14ac:dyDescent="0.25">
      <c r="A40" t="s">
        <v>8</v>
      </c>
      <c r="B40">
        <v>2716</v>
      </c>
      <c r="C40" t="s">
        <v>3</v>
      </c>
      <c r="D40" t="s">
        <v>4</v>
      </c>
      <c r="E40" t="s">
        <v>364</v>
      </c>
      <c r="F40" s="3">
        <v>39</v>
      </c>
      <c r="G40" s="3"/>
      <c r="H40" s="3" t="e">
        <f>Table1[[#This Row],[2024 U.S. Sales ($000)]]/SUMIF($E:$E, E40, $G:$G)</f>
        <v>#DIV/0!</v>
      </c>
      <c r="I40" s="3" t="e">
        <f>VLOOKUP(Table1[[#This Row],[Chain Name]],[1]Sheet1!A$3:G$26,7,0)</f>
        <v>#N/A</v>
      </c>
      <c r="J40" s="3" t="e">
        <f>Table1[[#This Row],[2024 U.S. Sales ($000)]]/Table1[[#This Row],[2024 U.S. Units]]</f>
        <v>#N/A</v>
      </c>
      <c r="K40" s="3" t="e">
        <f>Table1[[#This Row],[2024 U.S. Units]]/Table1[[#This Row],[2023 U.S. Units]]-1</f>
        <v>#N/A</v>
      </c>
      <c r="L40" s="3">
        <f>_xlfn.RRI(5,Table1[[#This Row],[2019 U.S. Sales ($000)]],Table1[[#This Row],[2024 U.S. Sales ($000)]])</f>
        <v>-1</v>
      </c>
      <c r="M40" s="3" t="e">
        <f>(Table1[[#This Row],[2024 Market share (%)]]-Table1[[#This Row],[2019 Market share (%)]])*10000</f>
        <v>#DIV/0!</v>
      </c>
      <c r="N40" s="3"/>
      <c r="O40" s="3"/>
      <c r="P40" s="3">
        <v>2474500</v>
      </c>
      <c r="Q40" s="12">
        <f>Table1[[#This Row],[2023 U.S. Sales ($000)]]/SUMIF($E:$E, E40, $P:$P)</f>
        <v>5.0517819387557034E-2</v>
      </c>
      <c r="R40" s="11">
        <f>(Table1[[#This Row],[2023 Market share (%)]]-Table1[[#This Row],[2022 Market share (%)]])*10000</f>
        <v>-40.295670271367698</v>
      </c>
      <c r="S40" s="10">
        <v>3.9705882352941174E-2</v>
      </c>
      <c r="T40" s="3">
        <v>941</v>
      </c>
      <c r="U40" s="3">
        <f t="shared" si="0"/>
        <v>2629.6493092454834</v>
      </c>
      <c r="V40" s="10">
        <v>2.0607375271149676E-2</v>
      </c>
      <c r="W40" s="10">
        <f t="shared" si="7"/>
        <v>6.7084529201677734E-2</v>
      </c>
      <c r="X40" s="11">
        <f>(Table1[[#This Row],[2023 Market share (%)]]-Table1[[#This Row],[2019 Market share (%)]])*10000</f>
        <v>-116.49015158336309</v>
      </c>
      <c r="Y40" s="10">
        <f>_xlfn.RRI(4,AP40,U40)</f>
        <v>5.6728845255593185E-2</v>
      </c>
      <c r="Z40" s="10">
        <f t="shared" si="2"/>
        <v>9.7997551524959814E-3</v>
      </c>
      <c r="AA40" s="3">
        <v>2380000</v>
      </c>
      <c r="AB40" s="12">
        <f>Table1[[#This Row],[2022 U.S. Sales ($000)]]/SUMIF($E:$E, E40, $AA:$AA)</f>
        <v>5.4547386414693803E-2</v>
      </c>
      <c r="AC40" s="3">
        <v>922</v>
      </c>
      <c r="AD40" s="3">
        <f t="shared" si="8"/>
        <v>2581.3449023861172</v>
      </c>
      <c r="AE40" s="3">
        <v>2266000</v>
      </c>
      <c r="AF40" s="12">
        <f>Table1[[#This Row],[2021 U.S. Sales ($000)]]/SUMIF($E:$E, E40, $AE:$AE)</f>
        <v>5.763722919372969E-2</v>
      </c>
      <c r="AG40" s="3">
        <v>911</v>
      </c>
      <c r="AH40" s="68">
        <f t="shared" si="4"/>
        <v>2487.376509330406</v>
      </c>
      <c r="AI40" s="3">
        <v>2028700</v>
      </c>
      <c r="AJ40" s="12">
        <f>Table1[[#This Row],[2020 U.S. Sales ($000)]]/SUMIF($E:$E, E40, $AI:$AI)</f>
        <v>5.9986420188625315E-2</v>
      </c>
      <c r="AK40" s="3">
        <v>908</v>
      </c>
      <c r="AL40" s="3">
        <f t="shared" si="9"/>
        <v>2234.2511013215858</v>
      </c>
      <c r="AM40" s="3">
        <v>1908500</v>
      </c>
      <c r="AN40" s="12">
        <f>Table1[[#This Row],[2019 U.S. Sales ($000)]]/SUMIF($E:$E, E40, $AM:$AM)</f>
        <v>6.2166834545893342E-2</v>
      </c>
      <c r="AO40" s="3">
        <v>905</v>
      </c>
      <c r="AP40" s="3">
        <f t="shared" si="6"/>
        <v>2108.8397790055251</v>
      </c>
      <c r="AV40" s="11"/>
    </row>
    <row r="41" spans="1:48" x14ac:dyDescent="0.25">
      <c r="A41" t="s">
        <v>425</v>
      </c>
      <c r="B41">
        <v>2553</v>
      </c>
      <c r="C41" t="s">
        <v>3</v>
      </c>
      <c r="D41" t="s">
        <v>4</v>
      </c>
      <c r="E41" t="s">
        <v>356</v>
      </c>
      <c r="F41" s="3">
        <v>40</v>
      </c>
      <c r="G41" s="3"/>
      <c r="H41" s="3" t="e">
        <f>Table1[[#This Row],[2024 U.S. Sales ($000)]]/SUMIF($E:$E, E41, $G:$G)</f>
        <v>#DIV/0!</v>
      </c>
      <c r="I41" s="3" t="e">
        <f>VLOOKUP(Table1[[#This Row],[Chain Name]],[1]Sheet1!A$3:G$26,7,0)</f>
        <v>#N/A</v>
      </c>
      <c r="J41" s="3" t="e">
        <f>Table1[[#This Row],[2024 U.S. Sales ($000)]]/Table1[[#This Row],[2024 U.S. Units]]</f>
        <v>#N/A</v>
      </c>
      <c r="K41" s="3" t="e">
        <f>Table1[[#This Row],[2024 U.S. Units]]/Table1[[#This Row],[2023 U.S. Units]]-1</f>
        <v>#N/A</v>
      </c>
      <c r="L41" s="3">
        <f>_xlfn.RRI(5,Table1[[#This Row],[2019 U.S. Sales ($000)]],Table1[[#This Row],[2024 U.S. Sales ($000)]])</f>
        <v>-1</v>
      </c>
      <c r="M41" s="3" t="e">
        <f>(Table1[[#This Row],[2024 Market share (%)]]-Table1[[#This Row],[2019 Market share (%)]])*10000</f>
        <v>#DIV/0!</v>
      </c>
      <c r="N41" s="3"/>
      <c r="O41" s="3"/>
      <c r="P41" s="3">
        <v>2346600</v>
      </c>
      <c r="Q41" s="12">
        <f>Table1[[#This Row],[2023 U.S. Sales ($000)]]/SUMIF($E:$E, E41, $P:$P)</f>
        <v>2.1433453005729408E-2</v>
      </c>
      <c r="R41" s="11">
        <f>(Table1[[#This Row],[2023 Market share (%)]]-Table1[[#This Row],[2022 Market share (%)]])*10000</f>
        <v>-1.3820820176840138</v>
      </c>
      <c r="S41" s="10">
        <v>6.4705375251248864E-2</v>
      </c>
      <c r="T41" s="3">
        <v>1453</v>
      </c>
      <c r="U41" s="3">
        <f t="shared" si="0"/>
        <v>1615.0034411562285</v>
      </c>
      <c r="V41" s="10">
        <v>3.1227821149751596E-2</v>
      </c>
      <c r="W41" s="10">
        <f t="shared" si="7"/>
        <v>9.0118153214983732E-2</v>
      </c>
      <c r="X41" s="11">
        <f>(Table1[[#This Row],[2023 Market share (%)]]-Table1[[#This Row],[2019 Market share (%)]])*10000</f>
        <v>22.252627268883121</v>
      </c>
      <c r="Y41" s="10">
        <f>_xlfn.RRI(4,AP41,U41)</f>
        <v>7.381308697229283E-2</v>
      </c>
      <c r="Z41" s="10">
        <f t="shared" si="2"/>
        <v>1.5184268510513688E-2</v>
      </c>
      <c r="AA41" s="3">
        <v>2203990</v>
      </c>
      <c r="AB41" s="12">
        <f>Table1[[#This Row],[2022 U.S. Sales ($000)]]/SUMIF($E:$E, E41, $AA:$AA)</f>
        <v>2.157166120749781E-2</v>
      </c>
      <c r="AC41" s="3">
        <v>1409</v>
      </c>
      <c r="AD41" s="3">
        <f t="shared" si="8"/>
        <v>1564.222853087296</v>
      </c>
      <c r="AE41" s="3">
        <v>2092822</v>
      </c>
      <c r="AF41" s="12">
        <f>Table1[[#This Row],[2021 U.S. Sales ($000)]]/SUMIF($E:$E, E41, $AE:$AE)</f>
        <v>2.1510475001962112E-2</v>
      </c>
      <c r="AG41" s="3">
        <v>1390</v>
      </c>
      <c r="AH41" s="68">
        <f t="shared" si="4"/>
        <v>1505.6273381294964</v>
      </c>
      <c r="AI41" s="3">
        <v>1710956</v>
      </c>
      <c r="AJ41" s="12">
        <f>Table1[[#This Row],[2020 U.S. Sales ($000)]]/SUMIF($E:$E, E41, $AI:$AI)</f>
        <v>1.9579884521485815E-2</v>
      </c>
      <c r="AK41" s="3">
        <v>1382</v>
      </c>
      <c r="AL41" s="3">
        <f t="shared" si="9"/>
        <v>1238.028943560058</v>
      </c>
      <c r="AM41" s="3">
        <v>1661670</v>
      </c>
      <c r="AN41" s="12">
        <f>Table1[[#This Row],[2019 U.S. Sales ($000)]]/SUMIF($E:$E, E41, $AM:$AM)</f>
        <v>1.9208190278841096E-2</v>
      </c>
      <c r="AO41" s="3">
        <v>1368</v>
      </c>
      <c r="AP41" s="3">
        <f t="shared" si="6"/>
        <v>1214.671052631579</v>
      </c>
    </row>
    <row r="42" spans="1:48" x14ac:dyDescent="0.25">
      <c r="A42" t="s">
        <v>260</v>
      </c>
      <c r="B42">
        <v>434</v>
      </c>
      <c r="C42" t="s">
        <v>1</v>
      </c>
      <c r="D42" t="s">
        <v>2</v>
      </c>
      <c r="E42" t="s">
        <v>360</v>
      </c>
      <c r="F42" s="3">
        <v>41</v>
      </c>
      <c r="G42" s="3"/>
      <c r="H42" s="3" t="e">
        <f>Table1[[#This Row],[2024 U.S. Sales ($000)]]/SUMIF($E:$E, E42, $G:$G)</f>
        <v>#DIV/0!</v>
      </c>
      <c r="I42" s="3" t="e">
        <f>VLOOKUP(Table1[[#This Row],[Chain Name]],[1]Sheet1!A$3:G$26,7,0)</f>
        <v>#N/A</v>
      </c>
      <c r="J42" s="3" t="e">
        <f>Table1[[#This Row],[2024 U.S. Sales ($000)]]/Table1[[#This Row],[2024 U.S. Units]]</f>
        <v>#N/A</v>
      </c>
      <c r="K42" s="3" t="e">
        <f>Table1[[#This Row],[2024 U.S. Units]]/Table1[[#This Row],[2023 U.S. Units]]-1</f>
        <v>#N/A</v>
      </c>
      <c r="L42" s="3">
        <f>_xlfn.RRI(5,Table1[[#This Row],[2019 U.S. Sales ($000)]],Table1[[#This Row],[2024 U.S. Sales ($000)]])</f>
        <v>-1</v>
      </c>
      <c r="M42" s="3" t="e">
        <f>(Table1[[#This Row],[2024 Market share (%)]]-Table1[[#This Row],[2019 Market share (%)]])*10000</f>
        <v>#DIV/0!</v>
      </c>
      <c r="N42" s="3"/>
      <c r="O42" s="3"/>
      <c r="P42" s="3">
        <v>2173000</v>
      </c>
      <c r="Q42" s="12">
        <f>Table1[[#This Row],[2023 U.S. Sales ($000)]]/SUMIF($E:$E, E42, $P:$P)</f>
        <v>0.42230534017054683</v>
      </c>
      <c r="R42" s="11">
        <f>(Table1[[#This Row],[2023 Market share (%)]]-Table1[[#This Row],[2022 Market share (%)]])*10000</f>
        <v>-304.25347973205675</v>
      </c>
      <c r="S42" s="10">
        <v>-8.0911897813306266E-2</v>
      </c>
      <c r="T42" s="3">
        <v>649</v>
      </c>
      <c r="U42" s="3">
        <f t="shared" si="0"/>
        <v>3348.2280431432973</v>
      </c>
      <c r="V42" s="10">
        <v>-1.9637462235649546E-2</v>
      </c>
      <c r="W42" s="10">
        <f t="shared" si="7"/>
        <v>-3.34802463994891E-2</v>
      </c>
      <c r="X42" s="11">
        <f>(Table1[[#This Row],[2023 Market share (%)]]-Table1[[#This Row],[2019 Market share (%)]])*10000</f>
        <v>-618.11407768734557</v>
      </c>
      <c r="Y42" s="10"/>
      <c r="Z42" s="10">
        <f t="shared" si="2"/>
        <v>-1.123353006955663E-2</v>
      </c>
      <c r="AA42" s="3">
        <v>2364300</v>
      </c>
      <c r="AB42" s="12">
        <f>Table1[[#This Row],[2022 U.S. Sales ($000)]]/SUMIF($E:$E, E42, $AA:$AA)</f>
        <v>0.4527306881437525</v>
      </c>
      <c r="AC42" s="3">
        <v>662</v>
      </c>
      <c r="AD42" s="3">
        <f t="shared" si="8"/>
        <v>3571.4501510574019</v>
      </c>
      <c r="AE42" s="3">
        <v>2303300</v>
      </c>
      <c r="AF42" s="12">
        <f>Table1[[#This Row],[2021 U.S. Sales ($000)]]/SUMIF($E:$E, E42, $AE:$AE)</f>
        <v>0.47840241467247513</v>
      </c>
      <c r="AG42" s="3">
        <v>670</v>
      </c>
      <c r="AH42" s="68">
        <f t="shared" si="4"/>
        <v>3437.7611940298507</v>
      </c>
      <c r="AI42" s="3">
        <v>1753400</v>
      </c>
      <c r="AJ42" s="12">
        <f>Table1[[#This Row],[2020 U.S. Sales ($000)]]/SUMIF($E:$E, E42, $AI:$AI)</f>
        <v>0.51469994672177466</v>
      </c>
      <c r="AK42" s="3">
        <v>675</v>
      </c>
      <c r="AL42" s="3">
        <f t="shared" si="9"/>
        <v>2597.6296296296296</v>
      </c>
      <c r="AM42" s="3">
        <v>2490100</v>
      </c>
      <c r="AN42" s="12">
        <f>Table1[[#This Row],[2019 U.S. Sales ($000)]]/SUMIF($E:$E, E42, $AM:$AM)</f>
        <v>0.48411674793928139</v>
      </c>
      <c r="AO42" s="3">
        <v>679</v>
      </c>
      <c r="AP42" s="3">
        <f t="shared" si="6"/>
        <v>3667.3048600883653</v>
      </c>
    </row>
    <row r="43" spans="1:48" x14ac:dyDescent="0.25">
      <c r="A43" t="s">
        <v>153</v>
      </c>
      <c r="B43">
        <v>888</v>
      </c>
      <c r="C43" t="s">
        <v>3</v>
      </c>
      <c r="D43" t="s">
        <v>5</v>
      </c>
      <c r="E43" t="s">
        <v>356</v>
      </c>
      <c r="F43" s="3">
        <v>42</v>
      </c>
      <c r="G43" s="3"/>
      <c r="H43" s="3" t="e">
        <f>Table1[[#This Row],[2024 U.S. Sales ($000)]]/SUMIF($E:$E, E43, $G:$G)</f>
        <v>#DIV/0!</v>
      </c>
      <c r="I43" s="3" t="e">
        <f>VLOOKUP(Table1[[#This Row],[Chain Name]],[1]Sheet1!A$3:G$26,7,0)</f>
        <v>#N/A</v>
      </c>
      <c r="J43" s="3" t="e">
        <f>Table1[[#This Row],[2024 U.S. Sales ($000)]]/Table1[[#This Row],[2024 U.S. Units]]</f>
        <v>#N/A</v>
      </c>
      <c r="K43" s="3" t="e">
        <f>Table1[[#This Row],[2024 U.S. Units]]/Table1[[#This Row],[2023 U.S. Units]]-1</f>
        <v>#N/A</v>
      </c>
      <c r="L43" s="3">
        <f>_xlfn.RRI(5,Table1[[#This Row],[2019 U.S. Sales ($000)]],Table1[[#This Row],[2024 U.S. Sales ($000)]])</f>
        <v>-1</v>
      </c>
      <c r="M43" s="3" t="e">
        <f>(Table1[[#This Row],[2024 Market share (%)]]-Table1[[#This Row],[2019 Market share (%)]])*10000</f>
        <v>#DIV/0!</v>
      </c>
      <c r="N43" s="3"/>
      <c r="O43" s="3"/>
      <c r="P43" s="3">
        <v>2111700</v>
      </c>
      <c r="Q43" s="12">
        <f>Table1[[#This Row],[2023 U.S. Sales ($000)]]/SUMIF($E:$E, E43, $P:$P)</f>
        <v>1.9287915585186562E-2</v>
      </c>
      <c r="R43" s="11">
        <f>(Table1[[#This Row],[2023 Market share (%)]]-Table1[[#This Row],[2022 Market share (%)]])*10000</f>
        <v>9.4409032504817745</v>
      </c>
      <c r="S43" s="10">
        <v>0.12672073417991678</v>
      </c>
      <c r="T43" s="3">
        <v>400</v>
      </c>
      <c r="U43" s="3">
        <f t="shared" si="0"/>
        <v>5279.25</v>
      </c>
      <c r="V43" s="10">
        <v>3.896103896103896E-2</v>
      </c>
      <c r="W43" s="10">
        <f t="shared" si="7"/>
        <v>0.11892257584450694</v>
      </c>
      <c r="X43" s="11">
        <f>(Table1[[#This Row],[2023 Market share (%)]]-Table1[[#This Row],[2019 Market share (%)]])*10000</f>
        <v>37.148632079668211</v>
      </c>
      <c r="Y43" s="10">
        <f>_xlfn.RRI(4,AP43,U43)</f>
        <v>8.295850837806884E-2</v>
      </c>
      <c r="Z43" s="10">
        <f t="shared" si="2"/>
        <v>3.3209090826850751E-2</v>
      </c>
      <c r="AA43" s="3">
        <v>1874200</v>
      </c>
      <c r="AB43" s="12">
        <f>Table1[[#This Row],[2022 U.S. Sales ($000)]]/SUMIF($E:$E, E43, $AA:$AA)</f>
        <v>1.8343825260138384E-2</v>
      </c>
      <c r="AC43" s="3">
        <v>385</v>
      </c>
      <c r="AD43" s="3">
        <f t="shared" si="8"/>
        <v>4868.0519480519479</v>
      </c>
      <c r="AE43" s="3">
        <v>1650500</v>
      </c>
      <c r="AF43" s="12">
        <f>Table1[[#This Row],[2021 U.S. Sales ($000)]]/SUMIF($E:$E, E43, $AE:$AE)</f>
        <v>1.6964194274877876E-2</v>
      </c>
      <c r="AG43" s="3">
        <v>373</v>
      </c>
      <c r="AH43" s="68">
        <f t="shared" si="4"/>
        <v>4424.9329758713138</v>
      </c>
      <c r="AI43" s="3">
        <v>1472600</v>
      </c>
      <c r="AJ43" s="12">
        <f>Table1[[#This Row],[2020 U.S. Sales ($000)]]/SUMIF($E:$E, E43, $AI:$AI)</f>
        <v>1.6852179685707878E-2</v>
      </c>
      <c r="AK43" s="3">
        <v>363</v>
      </c>
      <c r="AL43" s="3">
        <f t="shared" si="9"/>
        <v>4056.7493112947659</v>
      </c>
      <c r="AM43" s="3">
        <v>1347200</v>
      </c>
      <c r="AN43" s="12">
        <f>Table1[[#This Row],[2019 U.S. Sales ($000)]]/SUMIF($E:$E, E43, $AM:$AM)</f>
        <v>1.557305237721974E-2</v>
      </c>
      <c r="AO43" s="3">
        <v>351</v>
      </c>
      <c r="AP43" s="3">
        <f t="shared" si="6"/>
        <v>3838.1766381766383</v>
      </c>
    </row>
    <row r="44" spans="1:48" x14ac:dyDescent="0.25">
      <c r="A44" t="s">
        <v>138</v>
      </c>
      <c r="B44">
        <v>506</v>
      </c>
      <c r="C44" t="s">
        <v>3</v>
      </c>
      <c r="D44" t="s">
        <v>5</v>
      </c>
      <c r="E44" t="s">
        <v>356</v>
      </c>
      <c r="F44" s="3">
        <v>43</v>
      </c>
      <c r="G44" s="3"/>
      <c r="H44" s="3" t="e">
        <f>Table1[[#This Row],[2024 U.S. Sales ($000)]]/SUMIF($E:$E, E44, $G:$G)</f>
        <v>#DIV/0!</v>
      </c>
      <c r="I44" s="3" t="e">
        <f>VLOOKUP(Table1[[#This Row],[Chain Name]],[1]Sheet1!A$3:G$26,7,0)</f>
        <v>#N/A</v>
      </c>
      <c r="J44" s="3" t="e">
        <f>Table1[[#This Row],[2024 U.S. Sales ($000)]]/Table1[[#This Row],[2024 U.S. Units]]</f>
        <v>#N/A</v>
      </c>
      <c r="K44" s="3" t="e">
        <f>Table1[[#This Row],[2024 U.S. Units]]/Table1[[#This Row],[2023 U.S. Units]]-1</f>
        <v>#N/A</v>
      </c>
      <c r="L44" s="3">
        <f>_xlfn.RRI(5,Table1[[#This Row],[2019 U.S. Sales ($000)]],Table1[[#This Row],[2024 U.S. Sales ($000)]])</f>
        <v>-1</v>
      </c>
      <c r="M44" s="3" t="e">
        <f>(Table1[[#This Row],[2024 Market share (%)]]-Table1[[#This Row],[2019 Market share (%)]])*10000</f>
        <v>#DIV/0!</v>
      </c>
      <c r="N44" s="3"/>
      <c r="O44" s="3"/>
      <c r="P44" s="3">
        <v>1932800</v>
      </c>
      <c r="Q44" s="12">
        <f>Table1[[#This Row],[2023 U.S. Sales ($000)]]/SUMIF($E:$E, E44, $P:$P)</f>
        <v>1.765387282428782E-2</v>
      </c>
      <c r="R44" s="11">
        <f>(Table1[[#This Row],[2023 Market share (%)]]-Table1[[#This Row],[2022 Market share (%)]])*10000</f>
        <v>-24.898827876483725</v>
      </c>
      <c r="S44" s="10">
        <v>-6.0881395461833729E-2</v>
      </c>
      <c r="T44" s="3">
        <v>1597</v>
      </c>
      <c r="U44" s="3">
        <f t="shared" si="0"/>
        <v>1210.2692548528491</v>
      </c>
      <c r="V44" s="10">
        <v>-6.4440538957234922E-2</v>
      </c>
      <c r="W44" s="10">
        <f t="shared" si="7"/>
        <v>-6.0261742649989625E-3</v>
      </c>
      <c r="X44" s="11">
        <f>(Table1[[#This Row],[2023 Market share (%)]]-Table1[[#This Row],[2019 Market share (%)]])*10000</f>
        <v>-52.352312524140864</v>
      </c>
      <c r="Y44" s="10">
        <f>_xlfn.RRI(4,AP44,U44)</f>
        <v>2.4726228913005688E-2</v>
      </c>
      <c r="Z44" s="10">
        <f t="shared" si="2"/>
        <v>-3.0010360143338688E-2</v>
      </c>
      <c r="AA44" s="3">
        <v>2058100</v>
      </c>
      <c r="AB44" s="12">
        <f>Table1[[#This Row],[2022 U.S. Sales ($000)]]/SUMIF($E:$E, E44, $AA:$AA)</f>
        <v>2.0143755611936192E-2</v>
      </c>
      <c r="AC44" s="3">
        <v>1707</v>
      </c>
      <c r="AD44" s="3">
        <f t="shared" si="8"/>
        <v>1205.6824838898654</v>
      </c>
      <c r="AE44" s="3">
        <v>2010000</v>
      </c>
      <c r="AF44" s="12">
        <f>Table1[[#This Row],[2021 U.S. Sales ($000)]]/SUMIF($E:$E, E44, $AE:$AE)</f>
        <v>2.0659212658288111E-2</v>
      </c>
      <c r="AG44" s="3">
        <v>1752</v>
      </c>
      <c r="AH44" s="68">
        <f t="shared" si="4"/>
        <v>1147.2602739726028</v>
      </c>
      <c r="AI44" s="3">
        <v>1959600</v>
      </c>
      <c r="AJ44" s="12">
        <f>Table1[[#This Row],[2020 U.S. Sales ($000)]]/SUMIF($E:$E, E44, $AI:$AI)</f>
        <v>2.2425323449757679E-2</v>
      </c>
      <c r="AK44" s="3">
        <v>1759</v>
      </c>
      <c r="AL44" s="3">
        <f t="shared" si="9"/>
        <v>1114.0420693575895</v>
      </c>
      <c r="AM44" s="3">
        <v>1980100</v>
      </c>
      <c r="AN44" s="12">
        <f>Table1[[#This Row],[2019 U.S. Sales ($000)]]/SUMIF($E:$E, E44, $AM:$AM)</f>
        <v>2.2889104076701906E-2</v>
      </c>
      <c r="AO44" s="3">
        <v>1804</v>
      </c>
      <c r="AP44" s="3">
        <f t="shared" si="6"/>
        <v>1097.6164079822615</v>
      </c>
    </row>
    <row r="45" spans="1:48" x14ac:dyDescent="0.25">
      <c r="A45" t="s">
        <v>439</v>
      </c>
      <c r="B45">
        <v>711</v>
      </c>
      <c r="C45" t="s">
        <v>3</v>
      </c>
      <c r="D45" t="s">
        <v>5</v>
      </c>
      <c r="E45" t="s">
        <v>364</v>
      </c>
      <c r="F45" s="3">
        <v>44</v>
      </c>
      <c r="G45" s="3"/>
      <c r="H45" s="3" t="e">
        <f>Table1[[#This Row],[2024 U.S. Sales ($000)]]/SUMIF($E:$E, E45, $G:$G)</f>
        <v>#DIV/0!</v>
      </c>
      <c r="I45" s="3" t="e">
        <f>VLOOKUP(Table1[[#This Row],[Chain Name]],[1]Sheet1!A$3:G$26,7,0)</f>
        <v>#N/A</v>
      </c>
      <c r="J45" s="3" t="e">
        <f>Table1[[#This Row],[2024 U.S. Sales ($000)]]/Table1[[#This Row],[2024 U.S. Units]]</f>
        <v>#N/A</v>
      </c>
      <c r="K45" s="3" t="e">
        <f>Table1[[#This Row],[2024 U.S. Units]]/Table1[[#This Row],[2023 U.S. Units]]-1</f>
        <v>#N/A</v>
      </c>
      <c r="L45" s="3">
        <f>_xlfn.RRI(5,Table1[[#This Row],[2019 U.S. Sales ($000)]],Table1[[#This Row],[2024 U.S. Sales ($000)]])</f>
        <v>-1</v>
      </c>
      <c r="M45" s="3" t="e">
        <f>(Table1[[#This Row],[2024 Market share (%)]]-Table1[[#This Row],[2019 Market share (%)]])*10000</f>
        <v>#DIV/0!</v>
      </c>
      <c r="N45" s="3"/>
      <c r="O45" s="3"/>
      <c r="P45" s="3">
        <v>1780400</v>
      </c>
      <c r="Q45" s="12">
        <f>Table1[[#This Row],[2023 U.S. Sales ($000)]]/SUMIF($E:$E, E45, $P:$P)</f>
        <v>3.6347514907094987E-2</v>
      </c>
      <c r="R45" s="11">
        <f>(Table1[[#This Row],[2023 Market share (%)]]-Table1[[#This Row],[2022 Market share (%)]])*10000</f>
        <v>-7.5845929685008224</v>
      </c>
      <c r="S45" s="10">
        <v>9.9691167387276097E-2</v>
      </c>
      <c r="T45" s="3">
        <v>816</v>
      </c>
      <c r="U45" s="3">
        <f t="shared" si="0"/>
        <v>2181.8627450980393</v>
      </c>
      <c r="V45" s="10">
        <v>3.553299492385787E-2</v>
      </c>
      <c r="W45" s="10">
        <f t="shared" si="7"/>
        <v>7.5310965287447962E-2</v>
      </c>
      <c r="X45" s="11">
        <f>(Table1[[#This Row],[2023 Market share (%)]]-Table1[[#This Row],[2019 Market share (%)]])*10000</f>
        <v>-70.283230381531851</v>
      </c>
      <c r="Y45" s="10">
        <f>_xlfn.RRI(4,AP45,U45)</f>
        <v>5.1468439630955487E-2</v>
      </c>
      <c r="Z45" s="10">
        <f t="shared" si="2"/>
        <v>2.2675455351623075E-2</v>
      </c>
      <c r="AA45" s="3">
        <v>1619000</v>
      </c>
      <c r="AB45" s="12">
        <f>Table1[[#This Row],[2022 U.S. Sales ($000)]]/SUMIF($E:$E, E45, $AA:$AA)</f>
        <v>3.7105974203945069E-2</v>
      </c>
      <c r="AC45" s="3">
        <v>788</v>
      </c>
      <c r="AD45" s="3">
        <f t="shared" si="8"/>
        <v>2054.5685279187819</v>
      </c>
      <c r="AE45" s="3">
        <v>1484844</v>
      </c>
      <c r="AF45" s="12">
        <f>Table1[[#This Row],[2021 U.S. Sales ($000)]]/SUMIF($E:$E, E45, $AE:$AE)</f>
        <v>3.7768002623536794E-2</v>
      </c>
      <c r="AG45" s="3">
        <v>773</v>
      </c>
      <c r="AH45" s="68">
        <f t="shared" si="4"/>
        <v>1920.8848641655886</v>
      </c>
      <c r="AI45" s="3">
        <v>1374188</v>
      </c>
      <c r="AJ45" s="12">
        <f>Table1[[#This Row],[2020 U.S. Sales ($000)]]/SUMIF($E:$E, E45, $AI:$AI)</f>
        <v>4.0633222648083327E-2</v>
      </c>
      <c r="AK45" s="3">
        <v>758</v>
      </c>
      <c r="AL45" s="3">
        <f t="shared" si="9"/>
        <v>1812.9129287598944</v>
      </c>
      <c r="AM45" s="3">
        <v>1331623</v>
      </c>
      <c r="AN45" s="12">
        <f>Table1[[#This Row],[2019 U.S. Sales ($000)]]/SUMIF($E:$E, E45, $AM:$AM)</f>
        <v>4.3375837945248172E-2</v>
      </c>
      <c r="AO45" s="3">
        <v>746</v>
      </c>
      <c r="AP45" s="3">
        <f t="shared" si="6"/>
        <v>1785.0174262734583</v>
      </c>
    </row>
    <row r="46" spans="1:48" x14ac:dyDescent="0.25">
      <c r="A46" t="s">
        <v>132</v>
      </c>
      <c r="B46">
        <v>432</v>
      </c>
      <c r="C46" t="s">
        <v>1</v>
      </c>
      <c r="D46" t="s">
        <v>6</v>
      </c>
      <c r="E46" t="s">
        <v>354</v>
      </c>
      <c r="F46" s="3">
        <v>45</v>
      </c>
      <c r="G46" s="3"/>
      <c r="H46" s="3" t="e">
        <f>Table1[[#This Row],[2024 U.S. Sales ($000)]]/SUMIF($E:$E, E46, $G:$G)</f>
        <v>#DIV/0!</v>
      </c>
      <c r="I46" s="3" t="e">
        <f>VLOOKUP(Table1[[#This Row],[Chain Name]],[1]Sheet1!A$3:G$26,7,0)</f>
        <v>#N/A</v>
      </c>
      <c r="J46" s="3" t="e">
        <f>Table1[[#This Row],[2024 U.S. Sales ($000)]]/Table1[[#This Row],[2024 U.S. Units]]</f>
        <v>#N/A</v>
      </c>
      <c r="K46" s="3" t="e">
        <f>Table1[[#This Row],[2024 U.S. Units]]/Table1[[#This Row],[2023 U.S. Units]]-1</f>
        <v>#N/A</v>
      </c>
      <c r="L46" s="3">
        <f>_xlfn.RRI(5,Table1[[#This Row],[2019 U.S. Sales ($000)]],Table1[[#This Row],[2024 U.S. Sales ($000)]])</f>
        <v>-1</v>
      </c>
      <c r="M46" s="3" t="e">
        <f>(Table1[[#This Row],[2024 Market share (%)]]-Table1[[#This Row],[2019 Market share (%)]])*10000</f>
        <v>#DIV/0!</v>
      </c>
      <c r="N46" s="3"/>
      <c r="O46" s="3"/>
      <c r="P46" s="3">
        <v>1640064</v>
      </c>
      <c r="Q46" s="12">
        <f>Table1[[#This Row],[2023 U.S. Sales ($000)]]/SUMIF($E:$E, E46, $P:$P)</f>
        <v>9.3716095311263861E-2</v>
      </c>
      <c r="R46" s="11">
        <f>(Table1[[#This Row],[2023 Market share (%)]]-Table1[[#This Row],[2022 Market share (%)]])*10000</f>
        <v>90.023019401602866</v>
      </c>
      <c r="S46" s="10">
        <v>0.17217507895791984</v>
      </c>
      <c r="T46" s="3">
        <v>357</v>
      </c>
      <c r="U46" s="3">
        <f t="shared" si="0"/>
        <v>4594.0168067226887</v>
      </c>
      <c r="V46" s="10">
        <v>-1.3812154696132596E-2</v>
      </c>
      <c r="W46" s="10">
        <f t="shared" si="7"/>
        <v>-1.5571496775259486E-2</v>
      </c>
      <c r="X46" s="11">
        <f>(Table1[[#This Row],[2023 Market share (%)]]-Table1[[#This Row],[2019 Market share (%)]])*10000</f>
        <v>-93.456509927543067</v>
      </c>
      <c r="Y46" s="10"/>
      <c r="Z46" s="10">
        <f t="shared" si="2"/>
        <v>-7.2785378878711171E-2</v>
      </c>
      <c r="AA46" s="3">
        <v>1399163</v>
      </c>
      <c r="AB46" s="12">
        <f>Table1[[#This Row],[2022 U.S. Sales ($000)]]/SUMIF($E:$E, E46, $AA:$AA)</f>
        <v>8.4713793371103574E-2</v>
      </c>
      <c r="AC46" s="3">
        <v>362</v>
      </c>
      <c r="AD46" s="3">
        <f t="shared" si="8"/>
        <v>3865.0911602209944</v>
      </c>
      <c r="AE46" s="3">
        <v>1150900</v>
      </c>
      <c r="AF46" s="12">
        <f>Table1[[#This Row],[2021 U.S. Sales ($000)]]/SUMIF($E:$E, E46, $AE:$AE)</f>
        <v>7.6230745013953563E-2</v>
      </c>
      <c r="AG46" s="3">
        <v>359</v>
      </c>
      <c r="AH46" s="68">
        <f t="shared" si="4"/>
        <v>3205.849582172702</v>
      </c>
      <c r="AI46" s="3">
        <v>602700</v>
      </c>
      <c r="AJ46" s="12">
        <f>Table1[[#This Row],[2020 U.S. Sales ($000)]]/SUMIF($E:$E, E46, $AI:$AI)</f>
        <v>5.6475358537004292E-2</v>
      </c>
      <c r="AK46" s="3">
        <v>420</v>
      </c>
      <c r="AL46" s="3">
        <f t="shared" si="9"/>
        <v>1435</v>
      </c>
      <c r="AM46" s="3">
        <v>1746321</v>
      </c>
      <c r="AN46" s="12">
        <f>Table1[[#This Row],[2019 U.S. Sales ($000)]]/SUMIF($E:$E, E46, $AM:$AM)</f>
        <v>0.10306174630401817</v>
      </c>
      <c r="AO46" s="3">
        <v>483</v>
      </c>
      <c r="AP46" s="3">
        <f t="shared" si="6"/>
        <v>3615.5714285714284</v>
      </c>
    </row>
    <row r="47" spans="1:48" x14ac:dyDescent="0.25">
      <c r="A47" t="s">
        <v>72</v>
      </c>
      <c r="B47">
        <v>478</v>
      </c>
      <c r="C47" t="s">
        <v>3</v>
      </c>
      <c r="D47" t="s">
        <v>5</v>
      </c>
      <c r="E47" t="s">
        <v>356</v>
      </c>
      <c r="F47" s="3">
        <v>46</v>
      </c>
      <c r="G47" s="3"/>
      <c r="H47" s="3" t="e">
        <f>Table1[[#This Row],[2024 U.S. Sales ($000)]]/SUMIF($E:$E, E47, $G:$G)</f>
        <v>#DIV/0!</v>
      </c>
      <c r="I47" s="3" t="e">
        <f>VLOOKUP(Table1[[#This Row],[Chain Name]],[1]Sheet1!A$3:G$26,7,0)</f>
        <v>#N/A</v>
      </c>
      <c r="J47" s="3" t="e">
        <f>Table1[[#This Row],[2024 U.S. Sales ($000)]]/Table1[[#This Row],[2024 U.S. Units]]</f>
        <v>#N/A</v>
      </c>
      <c r="K47" s="3" t="e">
        <f>Table1[[#This Row],[2024 U.S. Units]]/Table1[[#This Row],[2023 U.S. Units]]-1</f>
        <v>#N/A</v>
      </c>
      <c r="L47" s="3">
        <f>_xlfn.RRI(5,Table1[[#This Row],[2019 U.S. Sales ($000)]],Table1[[#This Row],[2024 U.S. Sales ($000)]])</f>
        <v>-1</v>
      </c>
      <c r="M47" s="3" t="e">
        <f>(Table1[[#This Row],[2024 Market share (%)]]-Table1[[#This Row],[2019 Market share (%)]])*10000</f>
        <v>#DIV/0!</v>
      </c>
      <c r="N47" s="3"/>
      <c r="O47" s="3"/>
      <c r="P47" s="3">
        <v>1614300</v>
      </c>
      <c r="Q47" s="12">
        <f>Table1[[#This Row],[2023 U.S. Sales ($000)]]/SUMIF($E:$E, E47, $P:$P)</f>
        <v>1.4744746947561997E-2</v>
      </c>
      <c r="R47" s="11">
        <f>(Table1[[#This Row],[2023 Market share (%)]]-Table1[[#This Row],[2022 Market share (%)]])*10000</f>
        <v>-18.598307676363639</v>
      </c>
      <c r="S47" s="10">
        <v>-4.84526967285588E-2</v>
      </c>
      <c r="T47" s="3">
        <v>1063</v>
      </c>
      <c r="U47" s="3">
        <f t="shared" si="0"/>
        <v>1518.6265286923801</v>
      </c>
      <c r="V47" s="10">
        <v>-4.6816479400749065E-3</v>
      </c>
      <c r="W47" s="10">
        <f t="shared" si="7"/>
        <v>3.4920775042646568E-2</v>
      </c>
      <c r="X47" s="11">
        <f>(Table1[[#This Row],[2023 Market share (%)]]-Table1[[#This Row],[2019 Market share (%)]])*10000</f>
        <v>-15.218796151039923</v>
      </c>
      <c r="Y47" s="10">
        <f>_xlfn.RRI(4,AP47,U47)</f>
        <v>4.2384918943725758E-2</v>
      </c>
      <c r="Z47" s="10">
        <f t="shared" si="2"/>
        <v>-7.160640724390599E-3</v>
      </c>
      <c r="AA47" s="3">
        <v>1696500</v>
      </c>
      <c r="AB47" s="12">
        <f>Table1[[#This Row],[2022 U.S. Sales ($000)]]/SUMIF($E:$E, E47, $AA:$AA)</f>
        <v>1.6604577715198361E-2</v>
      </c>
      <c r="AC47" s="3">
        <v>1068</v>
      </c>
      <c r="AD47" s="3">
        <f t="shared" si="8"/>
        <v>1588.4831460674156</v>
      </c>
      <c r="AE47" s="3">
        <v>1581900</v>
      </c>
      <c r="AF47" s="12">
        <f>Table1[[#This Row],[2021 U.S. Sales ($000)]]/SUMIF($E:$E, E47, $AE:$AE)</f>
        <v>1.6259108708530329E-2</v>
      </c>
      <c r="AG47" s="3">
        <v>1066</v>
      </c>
      <c r="AH47" s="68">
        <f t="shared" si="4"/>
        <v>1483.9587242026266</v>
      </c>
      <c r="AI47" s="3">
        <v>1428700</v>
      </c>
      <c r="AJ47" s="12">
        <f>Table1[[#This Row],[2020 U.S. Sales ($000)]]/SUMIF($E:$E, E47, $AI:$AI)</f>
        <v>1.6349795679051232E-2</v>
      </c>
      <c r="AK47" s="3">
        <v>1079</v>
      </c>
      <c r="AL47" s="3">
        <f t="shared" si="9"/>
        <v>1324.0963855421687</v>
      </c>
      <c r="AM47" s="3">
        <v>1407200</v>
      </c>
      <c r="AN47" s="12">
        <f>Table1[[#This Row],[2019 U.S. Sales ($000)]]/SUMIF($E:$E, E47, $AM:$AM)</f>
        <v>1.6266626562665989E-2</v>
      </c>
      <c r="AO47" s="3">
        <v>1094</v>
      </c>
      <c r="AP47" s="3">
        <f t="shared" si="6"/>
        <v>1286.2888482632541</v>
      </c>
    </row>
    <row r="48" spans="1:48" x14ac:dyDescent="0.25">
      <c r="A48" t="s">
        <v>440</v>
      </c>
      <c r="B48">
        <v>531</v>
      </c>
      <c r="C48" t="s">
        <v>1</v>
      </c>
      <c r="D48" t="s">
        <v>2</v>
      </c>
      <c r="E48" t="s">
        <v>353</v>
      </c>
      <c r="F48" s="3">
        <v>47</v>
      </c>
      <c r="G48" s="3"/>
      <c r="H48" s="3" t="e">
        <f>Table1[[#This Row],[2024 U.S. Sales ($000)]]/SUMIF($E:$E, E48, $G:$G)</f>
        <v>#DIV/0!</v>
      </c>
      <c r="I48" s="3" t="e">
        <f>VLOOKUP(Table1[[#This Row],[Chain Name]],[1]Sheet1!A$3:G$26,7,0)</f>
        <v>#N/A</v>
      </c>
      <c r="J48" s="3" t="e">
        <f>Table1[[#This Row],[2024 U.S. Sales ($000)]]/Table1[[#This Row],[2024 U.S. Units]]</f>
        <v>#N/A</v>
      </c>
      <c r="K48" s="3" t="e">
        <f>Table1[[#This Row],[2024 U.S. Units]]/Table1[[#This Row],[2023 U.S. Units]]-1</f>
        <v>#N/A</v>
      </c>
      <c r="L48" s="3">
        <f>_xlfn.RRI(5,Table1[[#This Row],[2019 U.S. Sales ($000)]],Table1[[#This Row],[2024 U.S. Sales ($000)]])</f>
        <v>-1</v>
      </c>
      <c r="M48" s="3" t="e">
        <f>(Table1[[#This Row],[2024 Market share (%)]]-Table1[[#This Row],[2019 Market share (%)]])*10000</f>
        <v>#DIV/0!</v>
      </c>
      <c r="N48" s="3"/>
      <c r="O48" s="3"/>
      <c r="P48" s="3">
        <v>1563600</v>
      </c>
      <c r="Q48" s="12">
        <f>Table1[[#This Row],[2023 U.S. Sales ($000)]]/SUMIF($E:$E, E48, $P:$P)</f>
        <v>6.4818652450228803E-2</v>
      </c>
      <c r="R48" s="11">
        <f>(Table1[[#This Row],[2023 Market share (%)]]-Table1[[#This Row],[2022 Market share (%)]])*10000</f>
        <v>2.393126256803324</v>
      </c>
      <c r="S48" s="10">
        <v>2.9564759333640615E-2</v>
      </c>
      <c r="T48" s="3">
        <v>506</v>
      </c>
      <c r="U48" s="3">
        <f t="shared" si="0"/>
        <v>3090.118577075099</v>
      </c>
      <c r="V48" s="10">
        <v>-9.7847358121330719E-3</v>
      </c>
      <c r="W48" s="10">
        <f t="shared" si="7"/>
        <v>1.8438158161047102E-3</v>
      </c>
      <c r="X48" s="11">
        <f>(Table1[[#This Row],[2023 Market share (%)]]-Table1[[#This Row],[2019 Market share (%)]])*10000</f>
        <v>-31.469344214549029</v>
      </c>
      <c r="Y48" s="10"/>
      <c r="Z48" s="10">
        <f t="shared" si="2"/>
        <v>-2.3282585002525447E-2</v>
      </c>
      <c r="AA48" s="3">
        <v>1518700</v>
      </c>
      <c r="AB48" s="12">
        <f>Table1[[#This Row],[2022 U.S. Sales ($000)]]/SUMIF($E:$E, E48, $AA:$AA)</f>
        <v>6.4579339824548471E-2</v>
      </c>
      <c r="AC48" s="3">
        <v>511</v>
      </c>
      <c r="AD48" s="3">
        <f t="shared" si="8"/>
        <v>2972.0156555772996</v>
      </c>
      <c r="AE48" s="3">
        <v>1402800</v>
      </c>
      <c r="AF48" s="12">
        <f>Table1[[#This Row],[2021 U.S. Sales ($000)]]/SUMIF($E:$E, E48, $AE:$AE)</f>
        <v>6.4585323137250031E-2</v>
      </c>
      <c r="AG48" s="3">
        <v>531</v>
      </c>
      <c r="AH48" s="68">
        <f t="shared" si="4"/>
        <v>2641.8079096045199</v>
      </c>
      <c r="AI48" s="3">
        <v>1049336</v>
      </c>
      <c r="AJ48" s="12">
        <f>Table1[[#This Row],[2020 U.S. Sales ($000)]]/SUMIF($E:$E, E48, $AI:$AI)</f>
        <v>6.4351581478002032E-2</v>
      </c>
      <c r="AK48" s="3">
        <v>546</v>
      </c>
      <c r="AL48" s="3">
        <f t="shared" si="9"/>
        <v>1921.8608058608058</v>
      </c>
      <c r="AM48" s="3">
        <v>1552121</v>
      </c>
      <c r="AN48" s="12">
        <f>Table1[[#This Row],[2019 U.S. Sales ($000)]]/SUMIF($E:$E, E48, $AM:$AM)</f>
        <v>6.7965586871683706E-2</v>
      </c>
      <c r="AO48" s="3">
        <v>556</v>
      </c>
      <c r="AP48" s="3">
        <f t="shared" si="6"/>
        <v>2791.5845323741009</v>
      </c>
    </row>
    <row r="49" spans="1:42" x14ac:dyDescent="0.25">
      <c r="A49" t="s">
        <v>516</v>
      </c>
      <c r="B49">
        <v>563068</v>
      </c>
      <c r="C49" t="s">
        <v>3</v>
      </c>
      <c r="D49" t="s">
        <v>5</v>
      </c>
      <c r="E49" t="s">
        <v>361</v>
      </c>
      <c r="F49" s="3">
        <v>208</v>
      </c>
      <c r="G49" s="3">
        <v>502000</v>
      </c>
      <c r="H49" s="12">
        <f>Table1[[#This Row],[2024 U.S. Sales ($000)]]/SUMIF($E:$E, E49, $G:$G)</f>
        <v>9.9344925105008773E-3</v>
      </c>
      <c r="I49" s="3">
        <v>321</v>
      </c>
      <c r="J49" s="3">
        <f>Table1[[#This Row],[2024 U.S. Sales ($000)]]/Table1[[#This Row],[2024 U.S. Units]]</f>
        <v>1563.8629283489097</v>
      </c>
      <c r="K49" s="12">
        <f>Table1[[#This Row],[2024 U.S. Units]]/Table1[[#This Row],[2023 U.S. Units]]-1</f>
        <v>0.78333333333333344</v>
      </c>
      <c r="L49" s="12">
        <f>_xlfn.RRI(5,Table1[[#This Row],[2019 U.S. Sales ($000)]],Table1[[#This Row],[2024 U.S. Sales ($000)]])</f>
        <v>1.103142876090708</v>
      </c>
      <c r="M49" s="11">
        <f>(Table1[[#This Row],[2024 Market share (%)]]-Table1[[#This Row],[2019 Market share (%)]])*10000</f>
        <v>95.857780292859829</v>
      </c>
      <c r="N49" s="12"/>
      <c r="O49" s="12"/>
      <c r="P49" s="3">
        <v>191000</v>
      </c>
      <c r="Q49" s="12">
        <f>Table1[[#This Row],[2023 U.S. Sales ($000)]]/SUMIF($E:$E, E49, $P:$P)</f>
        <v>3.8960828619719018E-3</v>
      </c>
      <c r="R49" s="11">
        <f>(Table1[[#This Row],[2023 Market share (%)]]-Table1[[#This Row],[2022 Market share (%)]])*10000</f>
        <v>27.142999187723895</v>
      </c>
      <c r="S49" s="10">
        <v>2.6730769230769229</v>
      </c>
      <c r="T49" s="3">
        <v>180</v>
      </c>
      <c r="U49" s="3">
        <f t="shared" si="0"/>
        <v>1061.1111111111111</v>
      </c>
      <c r="V49" s="10">
        <v>3.5</v>
      </c>
      <c r="W49" s="10">
        <f t="shared" si="7"/>
        <v>0.98915389330200854</v>
      </c>
      <c r="X49" s="11">
        <f>(Table1[[#This Row],[2023 Market share (%)]]-Table1[[#This Row],[2019 Market share (%)]])*10000</f>
        <v>35.473683807570076</v>
      </c>
      <c r="Y49" s="10"/>
      <c r="Z49" s="10">
        <f t="shared" si="2"/>
        <v>1.2518715612510185</v>
      </c>
      <c r="AA49" s="3">
        <v>52000</v>
      </c>
      <c r="AB49" s="12">
        <f>Table1[[#This Row],[2022 U.S. Sales ($000)]]/SUMIF($E:$E, E49, $AA:$AA)</f>
        <v>1.1817829431995119E-3</v>
      </c>
      <c r="AC49" s="3">
        <v>40</v>
      </c>
      <c r="AD49" s="3">
        <f t="shared" si="8"/>
        <v>1300</v>
      </c>
      <c r="AE49" s="3">
        <v>21600</v>
      </c>
      <c r="AF49" s="12">
        <f>Table1[[#This Row],[2021 U.S. Sales ($000)]]/SUMIF($E:$E, E49, $AE:$AE)</f>
        <v>5.5655631194249521E-4</v>
      </c>
      <c r="AG49" s="3">
        <v>14</v>
      </c>
      <c r="AH49" s="68">
        <f t="shared" si="4"/>
        <v>1542.8571428571429</v>
      </c>
      <c r="AI49" s="3">
        <v>15000</v>
      </c>
      <c r="AJ49" s="12">
        <f>Table1[[#This Row],[2020 U.S. Sales ($000)]]/SUMIF($E:$E, E49, $AI:$AI)</f>
        <v>4.8373762780549686E-4</v>
      </c>
      <c r="AK49" s="3">
        <v>8</v>
      </c>
      <c r="AL49" s="3">
        <f t="shared" si="9"/>
        <v>1875</v>
      </c>
      <c r="AM49" s="3">
        <v>12200</v>
      </c>
      <c r="AN49" s="12">
        <f>Table1[[#This Row],[2019 U.S. Sales ($000)]]/SUMIF($E:$E, E49, $AM:$AM)</f>
        <v>3.487144812148938E-4</v>
      </c>
      <c r="AO49" s="3">
        <v>7</v>
      </c>
      <c r="AP49" s="3">
        <f t="shared" si="6"/>
        <v>1742.8571428571429</v>
      </c>
    </row>
    <row r="50" spans="1:42" x14ac:dyDescent="0.25">
      <c r="A50" t="s">
        <v>22</v>
      </c>
      <c r="B50">
        <v>851</v>
      </c>
      <c r="C50" t="s">
        <v>1</v>
      </c>
      <c r="D50" t="s">
        <v>6</v>
      </c>
      <c r="E50" t="s">
        <v>354</v>
      </c>
      <c r="F50" s="3">
        <v>49</v>
      </c>
      <c r="G50" s="3"/>
      <c r="H50" s="3" t="e">
        <f>Table1[[#This Row],[2024 U.S. Sales ($000)]]/SUMIF($E:$E, E50, $G:$G)</f>
        <v>#DIV/0!</v>
      </c>
      <c r="I50" s="3" t="e">
        <f>VLOOKUP(Table1[[#This Row],[Chain Name]],[1]Sheet1!A$3:G$26,7,0)</f>
        <v>#N/A</v>
      </c>
      <c r="J50" s="3" t="e">
        <f>Table1[[#This Row],[2024 U.S. Sales ($000)]]/Table1[[#This Row],[2024 U.S. Units]]</f>
        <v>#N/A</v>
      </c>
      <c r="K50" s="3" t="e">
        <f>Table1[[#This Row],[2024 U.S. Units]]/Table1[[#This Row],[2023 U.S. Units]]-1</f>
        <v>#N/A</v>
      </c>
      <c r="L50" s="3">
        <f>_xlfn.RRI(5,Table1[[#This Row],[2019 U.S. Sales ($000)]],Table1[[#This Row],[2024 U.S. Sales ($000)]])</f>
        <v>-1</v>
      </c>
      <c r="M50" s="3" t="e">
        <f>(Table1[[#This Row],[2024 Market share (%)]]-Table1[[#This Row],[2019 Market share (%)]])*10000</f>
        <v>#DIV/0!</v>
      </c>
      <c r="N50" s="3"/>
      <c r="O50" s="3"/>
      <c r="P50" s="3">
        <v>1384600</v>
      </c>
      <c r="Q50" s="12">
        <f>Table1[[#This Row],[2023 U.S. Sales ($000)]]/SUMIF($E:$E, E50, $P:$P)</f>
        <v>7.9118440236463916E-2</v>
      </c>
      <c r="R50" s="11">
        <f>(Table1[[#This Row],[2023 Market share (%)]]-Table1[[#This Row],[2022 Market share (%)]])*10000</f>
        <v>-6.3281721418166628</v>
      </c>
      <c r="S50" s="10">
        <v>5.1169146674764653E-2</v>
      </c>
      <c r="T50" s="3">
        <v>1985</v>
      </c>
      <c r="U50" s="3">
        <f t="shared" si="0"/>
        <v>697.53148614609574</v>
      </c>
      <c r="V50" s="10">
        <v>7.102993404363267E-3</v>
      </c>
      <c r="W50" s="10">
        <f t="shared" si="7"/>
        <v>-9.1918759776469239E-3</v>
      </c>
      <c r="X50" s="11">
        <f>(Table1[[#This Row],[2023 Market share (%)]]-Table1[[#This Row],[2019 Market share (%)]])*10000</f>
        <v>-56.705595608144144</v>
      </c>
      <c r="Y50" s="10"/>
      <c r="Z50" s="10">
        <f t="shared" si="2"/>
        <v>4.8439913134292745E-3</v>
      </c>
      <c r="AA50" s="3">
        <v>1317200</v>
      </c>
      <c r="AB50" s="12">
        <f>Table1[[#This Row],[2022 U.S. Sales ($000)]]/SUMIF($E:$E, E50, $AA:$AA)</f>
        <v>7.9751257450645582E-2</v>
      </c>
      <c r="AC50" s="3">
        <v>1971</v>
      </c>
      <c r="AD50" s="3">
        <f t="shared" si="8"/>
        <v>668.2902080162354</v>
      </c>
      <c r="AE50" s="3">
        <v>1233500</v>
      </c>
      <c r="AF50" s="12">
        <f>Table1[[#This Row],[2021 U.S. Sales ($000)]]/SUMIF($E:$E, E50, $AE:$AE)</f>
        <v>8.1701819423678615E-2</v>
      </c>
      <c r="AG50" s="3">
        <v>1961</v>
      </c>
      <c r="AH50" s="68">
        <f t="shared" si="4"/>
        <v>629.01580826109125</v>
      </c>
      <c r="AI50" s="3">
        <v>917000</v>
      </c>
      <c r="AJ50" s="12">
        <f>Table1[[#This Row],[2020 U.S. Sales ($000)]]/SUMIF($E:$E, E50, $AI:$AI)</f>
        <v>8.5926503697416515E-2</v>
      </c>
      <c r="AK50" s="3">
        <v>1955</v>
      </c>
      <c r="AL50" s="3">
        <f t="shared" si="9"/>
        <v>469.05370843989772</v>
      </c>
      <c r="AM50" s="3">
        <v>1436700</v>
      </c>
      <c r="AN50" s="12">
        <f>Table1[[#This Row],[2019 U.S. Sales ($000)]]/SUMIF($E:$E, E50, $AM:$AM)</f>
        <v>8.478899979727833E-2</v>
      </c>
      <c r="AO50" s="3">
        <v>1947</v>
      </c>
      <c r="AP50" s="3">
        <f t="shared" si="6"/>
        <v>737.90446841294295</v>
      </c>
    </row>
    <row r="51" spans="1:42" x14ac:dyDescent="0.25">
      <c r="A51" t="s">
        <v>49</v>
      </c>
      <c r="B51">
        <v>2538</v>
      </c>
      <c r="C51" t="s">
        <v>1</v>
      </c>
      <c r="D51" t="s">
        <v>2</v>
      </c>
      <c r="E51" t="s">
        <v>353</v>
      </c>
      <c r="F51" s="3">
        <v>50</v>
      </c>
      <c r="G51" s="3"/>
      <c r="H51" s="3" t="e">
        <f>Table1[[#This Row],[2024 U.S. Sales ($000)]]/SUMIF($E:$E, E51, $G:$G)</f>
        <v>#DIV/0!</v>
      </c>
      <c r="I51" s="3" t="e">
        <f>VLOOKUP(Table1[[#This Row],[Chain Name]],[1]Sheet1!A$3:G$26,7,0)</f>
        <v>#N/A</v>
      </c>
      <c r="J51" s="3" t="e">
        <f>Table1[[#This Row],[2024 U.S. Sales ($000)]]/Table1[[#This Row],[2024 U.S. Units]]</f>
        <v>#N/A</v>
      </c>
      <c r="K51" s="3" t="e">
        <f>Table1[[#This Row],[2024 U.S. Units]]/Table1[[#This Row],[2023 U.S. Units]]-1</f>
        <v>#N/A</v>
      </c>
      <c r="L51" s="3">
        <f>_xlfn.RRI(5,Table1[[#This Row],[2019 U.S. Sales ($000)]],Table1[[#This Row],[2024 U.S. Sales ($000)]])</f>
        <v>-1</v>
      </c>
      <c r="M51" s="3" t="e">
        <f>(Table1[[#This Row],[2024 Market share (%)]]-Table1[[#This Row],[2019 Market share (%)]])*10000</f>
        <v>#DIV/0!</v>
      </c>
      <c r="N51" s="3"/>
      <c r="O51" s="3"/>
      <c r="P51" s="3">
        <v>1333229</v>
      </c>
      <c r="Q51" s="12">
        <f>Table1[[#This Row],[2023 U.S. Sales ($000)]]/SUMIF($E:$E, E51, $P:$P)</f>
        <v>5.5268679449709708E-2</v>
      </c>
      <c r="R51" s="11">
        <f>(Table1[[#This Row],[2023 Market share (%)]]-Table1[[#This Row],[2022 Market share (%)]])*10000</f>
        <v>6.7258182438988126</v>
      </c>
      <c r="S51" s="10">
        <v>3.840018817283862E-2</v>
      </c>
      <c r="T51" s="3">
        <v>216</v>
      </c>
      <c r="U51" s="3">
        <f t="shared" si="0"/>
        <v>6172.3564814814818</v>
      </c>
      <c r="V51" s="10">
        <v>0</v>
      </c>
      <c r="W51" s="10">
        <f t="shared" si="7"/>
        <v>3.5085103269164364E-2</v>
      </c>
      <c r="X51" s="11">
        <f>(Table1[[#This Row],[2023 Market share (%)]]-Table1[[#This Row],[2019 Market share (%)]])*10000</f>
        <v>44.101246900504762</v>
      </c>
      <c r="Y51" s="10"/>
      <c r="Z51" s="10">
        <f t="shared" si="2"/>
        <v>9.4797326990454511E-3</v>
      </c>
      <c r="AA51" s="3">
        <v>1283926</v>
      </c>
      <c r="AB51" s="12">
        <f>Table1[[#This Row],[2022 U.S. Sales ($000)]]/SUMIF($E:$E, E51, $AA:$AA)</f>
        <v>5.4596097625319827E-2</v>
      </c>
      <c r="AC51" s="3">
        <v>216</v>
      </c>
      <c r="AD51" s="3">
        <f t="shared" si="8"/>
        <v>5944.1018518518522</v>
      </c>
      <c r="AE51" s="3">
        <v>1087038</v>
      </c>
      <c r="AF51" s="12">
        <f>Table1[[#This Row],[2021 U.S. Sales ($000)]]/SUMIF($E:$E, E51, $AE:$AE)</f>
        <v>5.0047548112681778E-2</v>
      </c>
      <c r="AG51" s="3">
        <v>212</v>
      </c>
      <c r="AH51" s="68">
        <f t="shared" si="4"/>
        <v>5127.5377358490568</v>
      </c>
      <c r="AI51" s="3">
        <v>778510</v>
      </c>
      <c r="AJ51" s="12">
        <f>Table1[[#This Row],[2020 U.S. Sales ($000)]]/SUMIF($E:$E, E51, $AI:$AI)</f>
        <v>4.7742905700785411E-2</v>
      </c>
      <c r="AK51" s="3">
        <v>210</v>
      </c>
      <c r="AL51" s="3">
        <f t="shared" si="9"/>
        <v>3707.1904761904761</v>
      </c>
      <c r="AM51" s="3">
        <v>1161450</v>
      </c>
      <c r="AN51" s="12">
        <f>Table1[[#This Row],[2019 U.S. Sales ($000)]]/SUMIF($E:$E, E51, $AM:$AM)</f>
        <v>5.0858554759659232E-2</v>
      </c>
      <c r="AO51" s="3">
        <v>208</v>
      </c>
      <c r="AP51" s="3">
        <f t="shared" si="6"/>
        <v>5583.8942307692305</v>
      </c>
    </row>
    <row r="52" spans="1:42" x14ac:dyDescent="0.25">
      <c r="A52" t="s">
        <v>328</v>
      </c>
      <c r="B52">
        <v>5332</v>
      </c>
      <c r="C52" t="s">
        <v>3</v>
      </c>
      <c r="D52" t="s">
        <v>5</v>
      </c>
      <c r="E52" t="s">
        <v>446</v>
      </c>
      <c r="F52" s="3">
        <v>51</v>
      </c>
      <c r="G52" s="3"/>
      <c r="H52" s="3" t="e">
        <f>Table1[[#This Row],[2024 U.S. Sales ($000)]]/SUMIF($E:$E, E52, $G:$G)</f>
        <v>#DIV/0!</v>
      </c>
      <c r="I52" s="3" t="e">
        <f>VLOOKUP(Table1[[#This Row],[Chain Name]],[1]Sheet1!A$3:G$26,7,0)</f>
        <v>#N/A</v>
      </c>
      <c r="J52" s="3" t="e">
        <f>Table1[[#This Row],[2024 U.S. Sales ($000)]]/Table1[[#This Row],[2024 U.S. Units]]</f>
        <v>#N/A</v>
      </c>
      <c r="K52" s="3" t="e">
        <f>Table1[[#This Row],[2024 U.S. Units]]/Table1[[#This Row],[2023 U.S. Units]]-1</f>
        <v>#N/A</v>
      </c>
      <c r="L52" s="3">
        <f>_xlfn.RRI(5,Table1[[#This Row],[2019 U.S. Sales ($000)]],Table1[[#This Row],[2024 U.S. Sales ($000)]])</f>
        <v>-1</v>
      </c>
      <c r="M52" s="3" t="e">
        <f>(Table1[[#This Row],[2024 Market share (%)]]-Table1[[#This Row],[2019 Market share (%)]])*10000</f>
        <v>#DIV/0!</v>
      </c>
      <c r="N52" s="3"/>
      <c r="O52" s="3"/>
      <c r="P52" s="3">
        <v>1252655</v>
      </c>
      <c r="Q52" s="12">
        <f>Table1[[#This Row],[2023 U.S. Sales ($000)]]/SUMIF($E:$E, E52, $P:$P)</f>
        <v>0.15137219284642511</v>
      </c>
      <c r="R52" s="11">
        <f>(Table1[[#This Row],[2023 Market share (%)]]-Table1[[#This Row],[2022 Market share (%)]])*10000</f>
        <v>56.63606766738355</v>
      </c>
      <c r="S52" s="10">
        <v>0.16483678959559825</v>
      </c>
      <c r="T52" s="3">
        <v>1372</v>
      </c>
      <c r="U52" s="3">
        <f t="shared" si="0"/>
        <v>913.01384839650143</v>
      </c>
      <c r="V52" s="10">
        <v>0.14524207011686144</v>
      </c>
      <c r="W52" s="10">
        <f t="shared" si="7"/>
        <v>0.21394527514230877</v>
      </c>
      <c r="X52" s="11">
        <f>(Table1[[#This Row],[2023 Market share (%)]]-Table1[[#This Row],[2019 Market share (%)]])*10000</f>
        <v>326.06895827659258</v>
      </c>
      <c r="Y52" s="10">
        <f>_xlfn.RRI(4,AP52,U52)</f>
        <v>7.1894626887115454E-2</v>
      </c>
      <c r="Z52" s="10">
        <f t="shared" si="2"/>
        <v>0.13252295952608883</v>
      </c>
      <c r="AA52" s="3">
        <v>1075391</v>
      </c>
      <c r="AB52" s="12">
        <f>Table1[[#This Row],[2022 U.S. Sales ($000)]]/SUMIF($E:$E, E52, $AA:$AA)</f>
        <v>0.14570858607968676</v>
      </c>
      <c r="AC52" s="3">
        <v>1198</v>
      </c>
      <c r="AD52" s="3">
        <f t="shared" si="8"/>
        <v>897.65525876460765</v>
      </c>
      <c r="AE52" s="3">
        <v>948348</v>
      </c>
      <c r="AF52" s="12">
        <f>Table1[[#This Row],[2021 U.S. Sales ($000)]]/SUMIF($E:$E, E52, $AE:$AE)</f>
        <v>0.15159306124797789</v>
      </c>
      <c r="AG52" s="3">
        <v>1039</v>
      </c>
      <c r="AH52" s="68">
        <f t="shared" si="4"/>
        <v>912.75072184793066</v>
      </c>
      <c r="AI52" s="3">
        <v>690454</v>
      </c>
      <c r="AJ52" s="12">
        <f>Table1[[#This Row],[2020 U.S. Sales ($000)]]/SUMIF($E:$E, E52, $AI:$AI)</f>
        <v>0.14959974797100625</v>
      </c>
      <c r="AK52" s="3">
        <v>914</v>
      </c>
      <c r="AL52" s="3">
        <f t="shared" si="9"/>
        <v>755.4201312910285</v>
      </c>
      <c r="AM52" s="3">
        <v>576813</v>
      </c>
      <c r="AN52" s="12">
        <f>Table1[[#This Row],[2019 U.S. Sales ($000)]]/SUMIF($E:$E, E52, $AM:$AM)</f>
        <v>0.11876529701876586</v>
      </c>
      <c r="AO52" s="3">
        <v>834</v>
      </c>
      <c r="AP52" s="3">
        <f t="shared" si="6"/>
        <v>691.62230215827333</v>
      </c>
    </row>
    <row r="53" spans="1:42" x14ac:dyDescent="0.25">
      <c r="A53" t="s">
        <v>117</v>
      </c>
      <c r="B53">
        <v>2415</v>
      </c>
      <c r="C53" t="s">
        <v>3</v>
      </c>
      <c r="D53" t="s">
        <v>4</v>
      </c>
      <c r="E53" t="s">
        <v>351</v>
      </c>
      <c r="F53" s="3">
        <v>52</v>
      </c>
      <c r="G53" s="3"/>
      <c r="H53" s="3" t="e">
        <f>Table1[[#This Row],[2024 U.S. Sales ($000)]]/SUMIF($E:$E, E53, $G:$G)</f>
        <v>#DIV/0!</v>
      </c>
      <c r="I53" s="3" t="e">
        <f>VLOOKUP(Table1[[#This Row],[Chain Name]],[1]Sheet1!A$3:G$26,7,0)</f>
        <v>#N/A</v>
      </c>
      <c r="J53" s="3" t="e">
        <f>Table1[[#This Row],[2024 U.S. Sales ($000)]]/Table1[[#This Row],[2024 U.S. Units]]</f>
        <v>#N/A</v>
      </c>
      <c r="K53" s="3" t="e">
        <f>Table1[[#This Row],[2024 U.S. Units]]/Table1[[#This Row],[2023 U.S. Units]]-1</f>
        <v>#N/A</v>
      </c>
      <c r="L53" s="3">
        <f>_xlfn.RRI(5,Table1[[#This Row],[2019 U.S. Sales ($000)]],Table1[[#This Row],[2024 U.S. Sales ($000)]])</f>
        <v>-1</v>
      </c>
      <c r="M53" s="3" t="e">
        <f>(Table1[[#This Row],[2024 Market share (%)]]-Table1[[#This Row],[2019 Market share (%)]])*10000</f>
        <v>#DIV/0!</v>
      </c>
      <c r="N53" s="3"/>
      <c r="O53" s="3"/>
      <c r="P53" s="3">
        <v>1138000</v>
      </c>
      <c r="Q53" s="12">
        <f>Table1[[#This Row],[2023 U.S. Sales ($000)]]/SUMIF($E:$E, E53, $P:$P)</f>
        <v>3.0128989139055398E-2</v>
      </c>
      <c r="R53" s="11">
        <f>(Table1[[#This Row],[2023 Market share (%)]]-Table1[[#This Row],[2022 Market share (%)]])*10000</f>
        <v>-6.6937000709446988</v>
      </c>
      <c r="S53" s="10">
        <v>3.2667876588021776E-2</v>
      </c>
      <c r="T53" s="3">
        <v>1209</v>
      </c>
      <c r="U53" s="3">
        <f t="shared" si="0"/>
        <v>941.27377998345742</v>
      </c>
      <c r="V53" s="10">
        <v>1.8534119629317607E-2</v>
      </c>
      <c r="W53" s="10">
        <f t="shared" si="7"/>
        <v>8.1312549345013752E-2</v>
      </c>
      <c r="X53" s="11">
        <f>(Table1[[#This Row],[2023 Market share (%)]]-Table1[[#This Row],[2019 Market share (%)]])*10000</f>
        <v>46.45681545880187</v>
      </c>
      <c r="Y53" s="10">
        <f>_xlfn.RRI(4,AP53,U53)</f>
        <v>6.9030667632175025E-2</v>
      </c>
      <c r="Z53" s="10">
        <f t="shared" si="2"/>
        <v>1.1488802037870505E-2</v>
      </c>
      <c r="AA53" s="3">
        <v>1102000</v>
      </c>
      <c r="AB53" s="12">
        <f>Table1[[#This Row],[2022 U.S. Sales ($000)]]/SUMIF($E:$E, E53, $AA:$AA)</f>
        <v>3.0798359146149867E-2</v>
      </c>
      <c r="AC53" s="3">
        <v>1187</v>
      </c>
      <c r="AD53" s="3">
        <f t="shared" si="8"/>
        <v>928.39090143218198</v>
      </c>
      <c r="AE53" s="3">
        <v>1044000</v>
      </c>
      <c r="AF53" s="12">
        <f>Table1[[#This Row],[2021 U.S. Sales ($000)]]/SUMIF($E:$E, E53, $AE:$AE)</f>
        <v>3.1466488461051809E-2</v>
      </c>
      <c r="AG53" s="3">
        <v>1164</v>
      </c>
      <c r="AH53" s="68">
        <f t="shared" si="4"/>
        <v>896.90721649484533</v>
      </c>
      <c r="AI53" s="3">
        <v>840016</v>
      </c>
      <c r="AJ53" s="12">
        <f>Table1[[#This Row],[2020 U.S. Sales ($000)]]/SUMIF($E:$E, E53, $AI:$AI)</f>
        <v>2.9495507217553594E-2</v>
      </c>
      <c r="AK53" s="3">
        <v>1153</v>
      </c>
      <c r="AL53" s="3">
        <f t="shared" si="9"/>
        <v>728.54813529921944</v>
      </c>
      <c r="AM53" s="3">
        <v>832410</v>
      </c>
      <c r="AN53" s="12">
        <f>Table1[[#This Row],[2019 U.S. Sales ($000)]]/SUMIF($E:$E, E53, $AM:$AM)</f>
        <v>2.5483307593175211E-2</v>
      </c>
      <c r="AO53" s="3">
        <v>1155</v>
      </c>
      <c r="AP53" s="3">
        <f t="shared" si="6"/>
        <v>720.7012987012987</v>
      </c>
    </row>
    <row r="54" spans="1:42" x14ac:dyDescent="0.25">
      <c r="A54" t="s">
        <v>279</v>
      </c>
      <c r="B54">
        <v>7716</v>
      </c>
      <c r="C54" t="s">
        <v>3</v>
      </c>
      <c r="D54" t="s">
        <v>4</v>
      </c>
      <c r="E54" t="s">
        <v>356</v>
      </c>
      <c r="F54" s="3">
        <v>53</v>
      </c>
      <c r="G54" s="3"/>
      <c r="H54" s="3" t="e">
        <f>Table1[[#This Row],[2024 U.S. Sales ($000)]]/SUMIF($E:$E, E54, $G:$G)</f>
        <v>#DIV/0!</v>
      </c>
      <c r="I54" s="3" t="e">
        <f>VLOOKUP(Table1[[#This Row],[Chain Name]],[1]Sheet1!A$3:G$26,7,0)</f>
        <v>#N/A</v>
      </c>
      <c r="J54" s="3" t="e">
        <f>Table1[[#This Row],[2024 U.S. Sales ($000)]]/Table1[[#This Row],[2024 U.S. Units]]</f>
        <v>#N/A</v>
      </c>
      <c r="K54" s="3" t="e">
        <f>Table1[[#This Row],[2024 U.S. Units]]/Table1[[#This Row],[2023 U.S. Units]]-1</f>
        <v>#N/A</v>
      </c>
      <c r="L54" s="3">
        <f>_xlfn.RRI(5,Table1[[#This Row],[2019 U.S. Sales ($000)]],Table1[[#This Row],[2024 U.S. Sales ($000)]])</f>
        <v>-1</v>
      </c>
      <c r="M54" s="3" t="e">
        <f>(Table1[[#This Row],[2024 Market share (%)]]-Table1[[#This Row],[2019 Market share (%)]])*10000</f>
        <v>#DIV/0!</v>
      </c>
      <c r="N54" s="3"/>
      <c r="O54" s="3"/>
      <c r="P54" s="3">
        <v>1129219</v>
      </c>
      <c r="Q54" s="12">
        <f>Table1[[#This Row],[2023 U.S. Sales ($000)]]/SUMIF($E:$E, E54, $P:$P)</f>
        <v>1.0314098001225925E-2</v>
      </c>
      <c r="R54" s="11">
        <f>(Table1[[#This Row],[2023 Market share (%)]]-Table1[[#This Row],[2022 Market share (%)]])*10000</f>
        <v>11.786929307663341</v>
      </c>
      <c r="S54" s="10">
        <v>0.20982997096542635</v>
      </c>
      <c r="T54" s="3">
        <v>334</v>
      </c>
      <c r="U54" s="3">
        <f t="shared" si="0"/>
        <v>3380.8952095808381</v>
      </c>
      <c r="V54" s="10">
        <v>0.16376306620209058</v>
      </c>
      <c r="W54" s="10">
        <f t="shared" si="7"/>
        <v>0.16386004877036875</v>
      </c>
      <c r="X54" s="11">
        <f>(Table1[[#This Row],[2023 Market share (%)]]-Table1[[#This Row],[2019 Market share (%)]])*10000</f>
        <v>32.000497832549783</v>
      </c>
      <c r="Y54" s="10">
        <f>_xlfn.RRI(4,AP54,U54)</f>
        <v>4.0540124574941494E-3</v>
      </c>
      <c r="Z54" s="10">
        <f t="shared" si="2"/>
        <v>0.15916079646127601</v>
      </c>
      <c r="AA54" s="3">
        <v>933370</v>
      </c>
      <c r="AB54" s="12">
        <f>Table1[[#This Row],[2022 U.S. Sales ($000)]]/SUMIF($E:$E, E54, $AA:$AA)</f>
        <v>9.1354050704595905E-3</v>
      </c>
      <c r="AC54" s="3">
        <v>287</v>
      </c>
      <c r="AD54" s="3">
        <f t="shared" si="8"/>
        <v>3252.1602787456445</v>
      </c>
      <c r="AE54" s="3">
        <v>765289</v>
      </c>
      <c r="AF54" s="12">
        <f>Table1[[#This Row],[2021 U.S. Sales ($000)]]/SUMIF($E:$E, E54, $AE:$AE)</f>
        <v>7.8658050726610213E-3</v>
      </c>
      <c r="AG54" s="3">
        <v>243</v>
      </c>
      <c r="AH54" s="68">
        <f t="shared" si="4"/>
        <v>3149.337448559671</v>
      </c>
      <c r="AI54" s="3">
        <v>544939</v>
      </c>
      <c r="AJ54" s="12">
        <f>Table1[[#This Row],[2020 U.S. Sales ($000)]]/SUMIF($E:$E, E54, $AI:$AI)</f>
        <v>6.2361876583932946E-3</v>
      </c>
      <c r="AK54" s="3">
        <v>205</v>
      </c>
      <c r="AL54" s="3">
        <f t="shared" si="9"/>
        <v>2658.2390243902437</v>
      </c>
      <c r="AM54" s="3">
        <v>615425</v>
      </c>
      <c r="AN54" s="12">
        <f>Table1[[#This Row],[2019 U.S. Sales ($000)]]/SUMIF($E:$E, E54, $AM:$AM)</f>
        <v>7.1140482179709464E-3</v>
      </c>
      <c r="AO54" s="3">
        <v>185</v>
      </c>
      <c r="AP54" s="3">
        <f t="shared" si="6"/>
        <v>3326.6216216216217</v>
      </c>
    </row>
    <row r="55" spans="1:42" x14ac:dyDescent="0.25">
      <c r="A55" t="s">
        <v>118</v>
      </c>
      <c r="B55">
        <v>2410</v>
      </c>
      <c r="C55" t="s">
        <v>1</v>
      </c>
      <c r="D55" t="s">
        <v>6</v>
      </c>
      <c r="E55" t="s">
        <v>354</v>
      </c>
      <c r="F55" s="3">
        <v>54</v>
      </c>
      <c r="G55" s="3"/>
      <c r="H55" s="3" t="e">
        <f>Table1[[#This Row],[2024 U.S. Sales ($000)]]/SUMIF($E:$E, E55, $G:$G)</f>
        <v>#DIV/0!</v>
      </c>
      <c r="I55" s="3" t="e">
        <f>VLOOKUP(Table1[[#This Row],[Chain Name]],[1]Sheet1!A$3:G$26,7,0)</f>
        <v>#N/A</v>
      </c>
      <c r="J55" s="3" t="e">
        <f>Table1[[#This Row],[2024 U.S. Sales ($000)]]/Table1[[#This Row],[2024 U.S. Units]]</f>
        <v>#N/A</v>
      </c>
      <c r="K55" s="3" t="e">
        <f>Table1[[#This Row],[2024 U.S. Units]]/Table1[[#This Row],[2023 U.S. Units]]-1</f>
        <v>#N/A</v>
      </c>
      <c r="L55" s="3">
        <f>_xlfn.RRI(5,Table1[[#This Row],[2019 U.S. Sales ($000)]],Table1[[#This Row],[2024 U.S. Sales ($000)]])</f>
        <v>-1</v>
      </c>
      <c r="M55" s="3" t="e">
        <f>(Table1[[#This Row],[2024 Market share (%)]]-Table1[[#This Row],[2019 Market share (%)]])*10000</f>
        <v>#DIV/0!</v>
      </c>
      <c r="N55" s="3"/>
      <c r="O55" s="3"/>
      <c r="P55" s="3">
        <v>1103089</v>
      </c>
      <c r="Q55" s="12">
        <f>Table1[[#This Row],[2023 U.S. Sales ($000)]]/SUMIF($E:$E, E55, $P:$P)</f>
        <v>6.3032414503828349E-2</v>
      </c>
      <c r="R55" s="11">
        <f>(Table1[[#This Row],[2023 Market share (%)]]-Table1[[#This Row],[2022 Market share (%)]])*10000</f>
        <v>76.439189557188783</v>
      </c>
      <c r="S55" s="10">
        <v>0.20580422729816705</v>
      </c>
      <c r="T55" s="3">
        <v>524</v>
      </c>
      <c r="U55" s="3">
        <f t="shared" si="0"/>
        <v>2105.1316793893129</v>
      </c>
      <c r="V55" s="10">
        <v>0.10548523206751055</v>
      </c>
      <c r="W55" s="10">
        <f t="shared" si="7"/>
        <v>0.18554179553748296</v>
      </c>
      <c r="X55" s="11">
        <f>(Table1[[#This Row],[2023 Market share (%)]]-Table1[[#This Row],[2019 Market share (%)]])*10000</f>
        <v>300.77780189217901</v>
      </c>
      <c r="Y55" s="10"/>
      <c r="Z55" s="10">
        <f t="shared" si="2"/>
        <v>9.2372773274981723E-2</v>
      </c>
      <c r="AA55" s="3">
        <v>914816</v>
      </c>
      <c r="AB55" s="12">
        <f>Table1[[#This Row],[2022 U.S. Sales ($000)]]/SUMIF($E:$E, E55, $AA:$AA)</f>
        <v>5.538849554810947E-2</v>
      </c>
      <c r="AC55" s="3">
        <v>474</v>
      </c>
      <c r="AD55" s="3">
        <f t="shared" si="8"/>
        <v>1929.9915611814347</v>
      </c>
      <c r="AE55" s="3">
        <v>750674</v>
      </c>
      <c r="AF55" s="12">
        <f>Table1[[#This Row],[2021 U.S. Sales ($000)]]/SUMIF($E:$E, E55, $AE:$AE)</f>
        <v>4.9721468661573183E-2</v>
      </c>
      <c r="AG55" s="3">
        <v>435</v>
      </c>
      <c r="AH55" s="68">
        <f t="shared" si="4"/>
        <v>1725.6873563218392</v>
      </c>
      <c r="AI55" s="3">
        <v>426303</v>
      </c>
      <c r="AJ55" s="12">
        <f>Table1[[#This Row],[2020 U.S. Sales ($000)]]/SUMIF($E:$E, E55, $AI:$AI)</f>
        <v>3.9946266418451205E-2</v>
      </c>
      <c r="AK55" s="3">
        <v>409</v>
      </c>
      <c r="AL55" s="3">
        <f t="shared" si="9"/>
        <v>1042.3056234718827</v>
      </c>
      <c r="AM55" s="3">
        <v>558397</v>
      </c>
      <c r="AN55" s="12">
        <f>Table1[[#This Row],[2019 U.S. Sales ($000)]]/SUMIF($E:$E, E55, $AM:$AM)</f>
        <v>3.2954634314610445E-2</v>
      </c>
      <c r="AO55" s="3">
        <v>368</v>
      </c>
      <c r="AP55" s="3">
        <f t="shared" si="6"/>
        <v>1517.383152173913</v>
      </c>
    </row>
    <row r="56" spans="1:42" x14ac:dyDescent="0.25">
      <c r="A56" t="s">
        <v>110</v>
      </c>
      <c r="B56">
        <v>497</v>
      </c>
      <c r="C56" t="s">
        <v>3</v>
      </c>
      <c r="D56" t="s">
        <v>5</v>
      </c>
      <c r="E56" t="s">
        <v>364</v>
      </c>
      <c r="F56" s="3">
        <v>55</v>
      </c>
      <c r="G56" s="3"/>
      <c r="H56" s="3" t="e">
        <f>Table1[[#This Row],[2024 U.S. Sales ($000)]]/SUMIF($E:$E, E56, $G:$G)</f>
        <v>#DIV/0!</v>
      </c>
      <c r="I56" s="3" t="e">
        <f>VLOOKUP(Table1[[#This Row],[Chain Name]],[1]Sheet1!A$3:G$26,7,0)</f>
        <v>#N/A</v>
      </c>
      <c r="J56" s="3" t="e">
        <f>Table1[[#This Row],[2024 U.S. Sales ($000)]]/Table1[[#This Row],[2024 U.S. Units]]</f>
        <v>#N/A</v>
      </c>
      <c r="K56" s="3" t="e">
        <f>Table1[[#This Row],[2024 U.S. Units]]/Table1[[#This Row],[2023 U.S. Units]]-1</f>
        <v>#N/A</v>
      </c>
      <c r="L56" s="3">
        <f>_xlfn.RRI(5,Table1[[#This Row],[2019 U.S. Sales ($000)]],Table1[[#This Row],[2024 U.S. Sales ($000)]])</f>
        <v>-1</v>
      </c>
      <c r="M56" s="3" t="e">
        <f>(Table1[[#This Row],[2024 Market share (%)]]-Table1[[#This Row],[2019 Market share (%)]])*10000</f>
        <v>#DIV/0!</v>
      </c>
      <c r="N56" s="3"/>
      <c r="O56" s="3"/>
      <c r="P56" s="3">
        <v>1050214</v>
      </c>
      <c r="Q56" s="12">
        <f>Table1[[#This Row],[2023 U.S. Sales ($000)]]/SUMIF($E:$E, E56, $P:$P)</f>
        <v>2.1440501584273113E-2</v>
      </c>
      <c r="R56" s="11">
        <f>(Table1[[#This Row],[2023 Market share (%)]]-Table1[[#This Row],[2022 Market share (%)]])*10000</f>
        <v>-23.732600704177294</v>
      </c>
      <c r="S56" s="10">
        <v>1.0757076023279247E-2</v>
      </c>
      <c r="T56" s="3">
        <v>495</v>
      </c>
      <c r="U56" s="3">
        <f t="shared" si="0"/>
        <v>2121.6444444444446</v>
      </c>
      <c r="V56" s="10">
        <v>1.020408163265306E-2</v>
      </c>
      <c r="W56" s="10">
        <f t="shared" si="7"/>
        <v>4.0929532474383912E-2</v>
      </c>
      <c r="X56" s="11">
        <f>(Table1[[#This Row],[2023 Market share (%)]]-Table1[[#This Row],[2019 Market share (%)]])*10000</f>
        <v>-76.97453706355779</v>
      </c>
      <c r="Y56" s="10">
        <f>_xlfn.RRI(4,AP56,U56)</f>
        <v>3.4026788162549781E-2</v>
      </c>
      <c r="Z56" s="10">
        <f t="shared" si="2"/>
        <v>6.6755952465218371E-3</v>
      </c>
      <c r="AA56" s="3">
        <v>1039037</v>
      </c>
      <c r="AB56" s="12">
        <f>Table1[[#This Row],[2022 U.S. Sales ($000)]]/SUMIF($E:$E, E56, $AA:$AA)</f>
        <v>2.3813761654690842E-2</v>
      </c>
      <c r="AC56" s="3">
        <v>490</v>
      </c>
      <c r="AD56" s="3">
        <f t="shared" si="8"/>
        <v>2120.4836734693877</v>
      </c>
      <c r="AE56" s="3">
        <v>973230</v>
      </c>
      <c r="AF56" s="12">
        <f>Table1[[#This Row],[2021 U.S. Sales ($000)]]/SUMIF($E:$E, E56, $AE:$AE)</f>
        <v>2.4754757532309598E-2</v>
      </c>
      <c r="AG56" s="3">
        <v>480</v>
      </c>
      <c r="AH56" s="68">
        <f t="shared" si="4"/>
        <v>2027.5625</v>
      </c>
      <c r="AI56" s="3">
        <v>879623</v>
      </c>
      <c r="AJ56" s="12">
        <f>Table1[[#This Row],[2020 U.S. Sales ($000)]]/SUMIF($E:$E, E56, $AI:$AI)</f>
        <v>2.6009481384916038E-2</v>
      </c>
      <c r="AK56" s="3">
        <v>479</v>
      </c>
      <c r="AL56" s="3">
        <f t="shared" si="9"/>
        <v>1836.3736951983299</v>
      </c>
      <c r="AM56" s="3">
        <v>894525</v>
      </c>
      <c r="AN56" s="12">
        <f>Table1[[#This Row],[2019 U.S. Sales ($000)]]/SUMIF($E:$E, E56, $AM:$AM)</f>
        <v>2.9137955290628893E-2</v>
      </c>
      <c r="AO56" s="3">
        <v>482</v>
      </c>
      <c r="AP56" s="3">
        <f t="shared" si="6"/>
        <v>1855.8609958506224</v>
      </c>
    </row>
    <row r="57" spans="1:42" x14ac:dyDescent="0.25">
      <c r="A57" t="s">
        <v>193</v>
      </c>
      <c r="B57">
        <v>2775</v>
      </c>
      <c r="C57" t="s">
        <v>3</v>
      </c>
      <c r="D57" t="s">
        <v>5</v>
      </c>
      <c r="E57" t="s">
        <v>350</v>
      </c>
      <c r="F57" s="3">
        <v>56</v>
      </c>
      <c r="G57" s="3"/>
      <c r="H57" s="3" t="e">
        <f>Table1[[#This Row],[2024 U.S. Sales ($000)]]/SUMIF($E:$E, E57, $G:$G)</f>
        <v>#DIV/0!</v>
      </c>
      <c r="I57" s="3" t="e">
        <f>VLOOKUP(Table1[[#This Row],[Chain Name]],[1]Sheet1!A$3:G$26,7,0)</f>
        <v>#N/A</v>
      </c>
      <c r="J57" s="3" t="e">
        <f>Table1[[#This Row],[2024 U.S. Sales ($000)]]/Table1[[#This Row],[2024 U.S. Units]]</f>
        <v>#N/A</v>
      </c>
      <c r="K57" s="3" t="e">
        <f>Table1[[#This Row],[2024 U.S. Units]]/Table1[[#This Row],[2023 U.S. Units]]-1</f>
        <v>#N/A</v>
      </c>
      <c r="L57" s="3">
        <f>_xlfn.RRI(5,Table1[[#This Row],[2019 U.S. Sales ($000)]],Table1[[#This Row],[2024 U.S. Sales ($000)]])</f>
        <v>-1</v>
      </c>
      <c r="M57" s="3" t="e">
        <f>(Table1[[#This Row],[2024 Market share (%)]]-Table1[[#This Row],[2019 Market share (%)]])*10000</f>
        <v>#DIV/0!</v>
      </c>
      <c r="N57" s="3"/>
      <c r="O57" s="3"/>
      <c r="P57" s="3">
        <v>1041312</v>
      </c>
      <c r="Q57" s="12">
        <f>Table1[[#This Row],[2023 U.S. Sales ($000)]]/SUMIF($E:$E, E57, $P:$P)</f>
        <v>3.4089095553354126E-2</v>
      </c>
      <c r="R57" s="11">
        <f>(Table1[[#This Row],[2023 Market share (%)]]-Table1[[#This Row],[2022 Market share (%)]])*10000</f>
        <v>14.930975293857147</v>
      </c>
      <c r="S57" s="10">
        <v>7.6212495000366892E-2</v>
      </c>
      <c r="T57" s="3">
        <v>1144</v>
      </c>
      <c r="U57" s="3">
        <f t="shared" si="0"/>
        <v>910.23776223776224</v>
      </c>
      <c r="V57" s="10">
        <v>7.2164948453608241E-2</v>
      </c>
      <c r="W57" s="10">
        <f t="shared" si="7"/>
        <v>0.13470826210702214</v>
      </c>
      <c r="X57" s="11">
        <f>(Table1[[#This Row],[2023 Market share (%)]]-Table1[[#This Row],[2019 Market share (%)]])*10000</f>
        <v>97.514479182989575</v>
      </c>
      <c r="Y57" s="10">
        <f>_xlfn.RRI(4,AP57,U57)</f>
        <v>7.3082183989393812E-2</v>
      </c>
      <c r="Z57" s="10">
        <f t="shared" si="2"/>
        <v>5.7429038555575795E-2</v>
      </c>
      <c r="AA57" s="3">
        <v>967571</v>
      </c>
      <c r="AB57" s="12">
        <f>Table1[[#This Row],[2022 U.S. Sales ($000)]]/SUMIF($E:$E, E57, $AA:$AA)</f>
        <v>3.2595998023968412E-2</v>
      </c>
      <c r="AC57" s="3">
        <v>1067</v>
      </c>
      <c r="AD57" s="3">
        <f t="shared" si="8"/>
        <v>906.81443298969077</v>
      </c>
      <c r="AE57" s="3">
        <v>898630</v>
      </c>
      <c r="AF57" s="12">
        <f>Table1[[#This Row],[2021 U.S. Sales ($000)]]/SUMIF($E:$E, E57, $AE:$AE)</f>
        <v>3.0914156050385708E-2</v>
      </c>
      <c r="AG57" s="3">
        <v>1002</v>
      </c>
      <c r="AH57" s="68">
        <f t="shared" si="4"/>
        <v>896.83632734530943</v>
      </c>
      <c r="AI57" s="3">
        <v>760258</v>
      </c>
      <c r="AJ57" s="12">
        <f>Table1[[#This Row],[2020 U.S. Sales ($000)]]/SUMIF($E:$E, E57, $AI:$AI)</f>
        <v>2.8088087897998291E-2</v>
      </c>
      <c r="AK57" s="3">
        <v>954</v>
      </c>
      <c r="AL57" s="3">
        <f t="shared" si="9"/>
        <v>796.91614255765194</v>
      </c>
      <c r="AM57" s="3">
        <v>628122</v>
      </c>
      <c r="AN57" s="12">
        <f>Table1[[#This Row],[2019 U.S. Sales ($000)]]/SUMIF($E:$E, E57, $AM:$AM)</f>
        <v>2.4337647635055169E-2</v>
      </c>
      <c r="AO57" s="3">
        <v>915</v>
      </c>
      <c r="AP57" s="3">
        <f t="shared" si="6"/>
        <v>686.47213114754095</v>
      </c>
    </row>
    <row r="58" spans="1:42" x14ac:dyDescent="0.25">
      <c r="A58" t="s">
        <v>198</v>
      </c>
      <c r="B58">
        <v>1655</v>
      </c>
      <c r="C58" t="s">
        <v>3</v>
      </c>
      <c r="D58" t="s">
        <v>4</v>
      </c>
      <c r="E58" t="s">
        <v>351</v>
      </c>
      <c r="F58" s="3">
        <v>57</v>
      </c>
      <c r="G58" s="3"/>
      <c r="H58" s="3" t="e">
        <f>Table1[[#This Row],[2024 U.S. Sales ($000)]]/SUMIF($E:$E, E58, $G:$G)</f>
        <v>#DIV/0!</v>
      </c>
      <c r="I58" s="3" t="e">
        <f>VLOOKUP(Table1[[#This Row],[Chain Name]],[1]Sheet1!A$3:G$26,7,0)</f>
        <v>#N/A</v>
      </c>
      <c r="J58" s="3" t="e">
        <f>Table1[[#This Row],[2024 U.S. Sales ($000)]]/Table1[[#This Row],[2024 U.S. Units]]</f>
        <v>#N/A</v>
      </c>
      <c r="K58" s="3" t="e">
        <f>Table1[[#This Row],[2024 U.S. Units]]/Table1[[#This Row],[2023 U.S. Units]]-1</f>
        <v>#N/A</v>
      </c>
      <c r="L58" s="3">
        <f>_xlfn.RRI(5,Table1[[#This Row],[2019 U.S. Sales ($000)]],Table1[[#This Row],[2024 U.S. Sales ($000)]])</f>
        <v>-1</v>
      </c>
      <c r="M58" s="3" t="e">
        <f>(Table1[[#This Row],[2024 Market share (%)]]-Table1[[#This Row],[2019 Market share (%)]])*10000</f>
        <v>#DIV/0!</v>
      </c>
      <c r="N58" s="3"/>
      <c r="O58" s="3"/>
      <c r="P58" s="3">
        <v>1021833</v>
      </c>
      <c r="Q58" s="12">
        <f>Table1[[#This Row],[2023 U.S. Sales ($000)]]/SUMIF($E:$E, E58, $P:$P)</f>
        <v>2.7053422986756059E-2</v>
      </c>
      <c r="R58" s="11">
        <f>(Table1[[#This Row],[2023 Market share (%)]]-Table1[[#This Row],[2022 Market share (%)]])*10000</f>
        <v>3.3858530151489874</v>
      </c>
      <c r="S58" s="10">
        <v>6.8989326144199059E-2</v>
      </c>
      <c r="T58" s="3">
        <v>539</v>
      </c>
      <c r="U58" s="3">
        <f t="shared" si="0"/>
        <v>1895.7940630797773</v>
      </c>
      <c r="V58" s="10">
        <v>2.6666666666666668E-2</v>
      </c>
      <c r="W58" s="10">
        <f t="shared" si="7"/>
        <v>9.2008574691589295E-2</v>
      </c>
      <c r="X58" s="11">
        <f>(Table1[[#This Row],[2023 Market share (%)]]-Table1[[#This Row],[2019 Market share (%)]])*10000</f>
        <v>50.548637988421277</v>
      </c>
      <c r="Y58" s="10">
        <f>_xlfn.RRI(4,AP58,U58)</f>
        <v>5.4683296487080923E-2</v>
      </c>
      <c r="Z58" s="10">
        <f t="shared" si="2"/>
        <v>3.5390034457576602E-2</v>
      </c>
      <c r="AA58" s="3">
        <v>955887</v>
      </c>
      <c r="AB58" s="12">
        <f>Table1[[#This Row],[2022 U.S. Sales ($000)]]/SUMIF($E:$E, E58, $AA:$AA)</f>
        <v>2.6714837685241161E-2</v>
      </c>
      <c r="AC58" s="3">
        <v>525</v>
      </c>
      <c r="AD58" s="3">
        <f t="shared" si="8"/>
        <v>1820.7371428571428</v>
      </c>
      <c r="AE58" s="3">
        <v>869957</v>
      </c>
      <c r="AF58" s="12">
        <f>Table1[[#This Row],[2021 U.S. Sales ($000)]]/SUMIF($E:$E, E58, $AE:$AE)</f>
        <v>2.622077768401461E-2</v>
      </c>
      <c r="AG58" s="3">
        <v>505</v>
      </c>
      <c r="AH58" s="68">
        <f t="shared" si="4"/>
        <v>1722.6871287128713</v>
      </c>
      <c r="AI58" s="3">
        <v>625028</v>
      </c>
      <c r="AJ58" s="12">
        <f>Table1[[#This Row],[2020 U.S. Sales ($000)]]/SUMIF($E:$E, E58, $AI:$AI)</f>
        <v>2.1946627070404717E-2</v>
      </c>
      <c r="AK58" s="3">
        <v>481</v>
      </c>
      <c r="AL58" s="3">
        <f t="shared" si="9"/>
        <v>1299.4345114345115</v>
      </c>
      <c r="AM58" s="3">
        <v>718581</v>
      </c>
      <c r="AN58" s="12">
        <f>Table1[[#This Row],[2019 U.S. Sales ($000)]]/SUMIF($E:$E, E58, $AM:$AM)</f>
        <v>2.1998559187913932E-2</v>
      </c>
      <c r="AO58" s="3">
        <v>469</v>
      </c>
      <c r="AP58" s="3">
        <f t="shared" si="6"/>
        <v>1532.1556503198294</v>
      </c>
    </row>
    <row r="59" spans="1:42" x14ac:dyDescent="0.25">
      <c r="A59" t="s">
        <v>386</v>
      </c>
      <c r="B59">
        <v>1510</v>
      </c>
      <c r="C59" t="s">
        <v>1</v>
      </c>
      <c r="D59" t="s">
        <v>2</v>
      </c>
      <c r="E59" t="s">
        <v>359</v>
      </c>
      <c r="F59" s="3">
        <v>58</v>
      </c>
      <c r="G59" s="3"/>
      <c r="H59" s="3" t="e">
        <f>Table1[[#This Row],[2024 U.S. Sales ($000)]]/SUMIF($E:$E, E59, $G:$G)</f>
        <v>#DIV/0!</v>
      </c>
      <c r="I59" s="3" t="e">
        <f>VLOOKUP(Table1[[#This Row],[Chain Name]],[1]Sheet1!A$3:G$26,7,0)</f>
        <v>#N/A</v>
      </c>
      <c r="J59" s="3" t="e">
        <f>Table1[[#This Row],[2024 U.S. Sales ($000)]]/Table1[[#This Row],[2024 U.S. Units]]</f>
        <v>#N/A</v>
      </c>
      <c r="K59" s="3" t="e">
        <f>Table1[[#This Row],[2024 U.S. Units]]/Table1[[#This Row],[2023 U.S. Units]]-1</f>
        <v>#N/A</v>
      </c>
      <c r="L59" s="3">
        <f>_xlfn.RRI(5,Table1[[#This Row],[2019 U.S. Sales ($000)]],Table1[[#This Row],[2024 U.S. Sales ($000)]])</f>
        <v>-1</v>
      </c>
      <c r="M59" s="3" t="e">
        <f>(Table1[[#This Row],[2024 Market share (%)]]-Table1[[#This Row],[2019 Market share (%)]])*10000</f>
        <v>#DIV/0!</v>
      </c>
      <c r="N59" s="3"/>
      <c r="O59" s="3"/>
      <c r="P59" s="3">
        <v>994310</v>
      </c>
      <c r="Q59" s="12">
        <f>Table1[[#This Row],[2023 U.S. Sales ($000)]]/SUMIF($E:$E, E59, $P:$P)</f>
        <v>0.28064814590056864</v>
      </c>
      <c r="R59" s="11">
        <f>(Table1[[#This Row],[2023 Market share (%)]]-Table1[[#This Row],[2022 Market share (%)]])*10000</f>
        <v>-435.48160833149774</v>
      </c>
      <c r="S59" s="10">
        <v>-2.5797538799184824E-2</v>
      </c>
      <c r="T59" s="3">
        <v>225</v>
      </c>
      <c r="U59" s="3">
        <f t="shared" si="0"/>
        <v>4419.1555555555551</v>
      </c>
      <c r="V59" s="10">
        <v>8.9686098654708519E-3</v>
      </c>
      <c r="W59" s="10">
        <f t="shared" si="7"/>
        <v>3.0103954284102397E-2</v>
      </c>
      <c r="X59" s="11">
        <f>(Table1[[#This Row],[2023 Market share (%)]]-Table1[[#This Row],[2019 Market share (%)]])*10000</f>
        <v>-519.80311041641414</v>
      </c>
      <c r="Y59" s="10"/>
      <c r="Z59" s="10">
        <f t="shared" si="2"/>
        <v>1.1430427269078391E-2</v>
      </c>
      <c r="AA59" s="3">
        <v>1020640</v>
      </c>
      <c r="AB59" s="12">
        <f>Table1[[#This Row],[2022 U.S. Sales ($000)]]/SUMIF($E:$E, E59, $AA:$AA)</f>
        <v>0.32419630673371841</v>
      </c>
      <c r="AC59" s="3">
        <v>223</v>
      </c>
      <c r="AD59" s="3">
        <f t="shared" si="8"/>
        <v>4576.8609865470853</v>
      </c>
      <c r="AE59" s="3">
        <v>933500</v>
      </c>
      <c r="AF59" s="12">
        <f>Table1[[#This Row],[2021 U.S. Sales ($000)]]/SUMIF($E:$E, E59, $AE:$AE)</f>
        <v>0.35102483458401207</v>
      </c>
      <c r="AG59" s="3">
        <v>213</v>
      </c>
      <c r="AH59" s="68">
        <f t="shared" si="4"/>
        <v>4382.6291079812208</v>
      </c>
      <c r="AI59" s="3">
        <v>700200</v>
      </c>
      <c r="AJ59" s="12">
        <f>Table1[[#This Row],[2020 U.S. Sales ($000)]]/SUMIF($E:$E, E59, $AI:$AI)</f>
        <v>0.36950082559845993</v>
      </c>
      <c r="AK59" s="3">
        <v>208</v>
      </c>
      <c r="AL59" s="3">
        <f t="shared" si="9"/>
        <v>3366.3461538461538</v>
      </c>
      <c r="AM59" s="3">
        <v>883075</v>
      </c>
      <c r="AN59" s="12">
        <f>Table1[[#This Row],[2019 U.S. Sales ($000)]]/SUMIF($E:$E, E59, $AM:$AM)</f>
        <v>0.33262845694221005</v>
      </c>
      <c r="AO59" s="3">
        <v>215</v>
      </c>
      <c r="AP59" s="3">
        <f t="shared" si="6"/>
        <v>4107.3255813953492</v>
      </c>
    </row>
    <row r="60" spans="1:42" x14ac:dyDescent="0.25">
      <c r="A60" t="s">
        <v>255</v>
      </c>
      <c r="B60">
        <v>1767</v>
      </c>
      <c r="C60" t="s">
        <v>3</v>
      </c>
      <c r="D60" t="s">
        <v>4</v>
      </c>
      <c r="E60" t="s">
        <v>358</v>
      </c>
      <c r="F60" s="3">
        <v>59</v>
      </c>
      <c r="G60" s="3"/>
      <c r="H60" s="3" t="e">
        <f>Table1[[#This Row],[2024 U.S. Sales ($000)]]/SUMIF($E:$E, E60, $G:$G)</f>
        <v>#DIV/0!</v>
      </c>
      <c r="I60" s="3" t="e">
        <f>VLOOKUP(Table1[[#This Row],[Chain Name]],[1]Sheet1!A$3:G$26,7,0)</f>
        <v>#N/A</v>
      </c>
      <c r="J60" s="3" t="e">
        <f>Table1[[#This Row],[2024 U.S. Sales ($000)]]/Table1[[#This Row],[2024 U.S. Units]]</f>
        <v>#N/A</v>
      </c>
      <c r="K60" s="3" t="e">
        <f>Table1[[#This Row],[2024 U.S. Units]]/Table1[[#This Row],[2023 U.S. Units]]-1</f>
        <v>#N/A</v>
      </c>
      <c r="L60" s="3">
        <f>_xlfn.RRI(5,Table1[[#This Row],[2019 U.S. Sales ($000)]],Table1[[#This Row],[2024 U.S. Sales ($000)]])</f>
        <v>-1</v>
      </c>
      <c r="M60" s="3" t="e">
        <f>(Table1[[#This Row],[2024 Market share (%)]]-Table1[[#This Row],[2019 Market share (%)]])*10000</f>
        <v>#DIV/0!</v>
      </c>
      <c r="N60" s="3"/>
      <c r="O60" s="3"/>
      <c r="P60" s="3">
        <v>990400</v>
      </c>
      <c r="Q60" s="12">
        <f>Table1[[#This Row],[2023 U.S. Sales ($000)]]/SUMIF($E:$E, E60, $P:$P)</f>
        <v>2.9931538255008244E-2</v>
      </c>
      <c r="R60" s="11">
        <f>(Table1[[#This Row],[2023 Market share (%)]]-Table1[[#This Row],[2022 Market share (%)]])*10000</f>
        <v>-4.4304941409113034</v>
      </c>
      <c r="S60" s="10">
        <v>7.6521739130434779E-2</v>
      </c>
      <c r="T60" s="3">
        <v>747</v>
      </c>
      <c r="U60" s="3">
        <f t="shared" si="0"/>
        <v>1325.8366800535475</v>
      </c>
      <c r="V60" s="10">
        <v>1.9099590723055934E-2</v>
      </c>
      <c r="W60" s="10">
        <f t="shared" si="7"/>
        <v>2.3878270018787617E-2</v>
      </c>
      <c r="X60" s="11">
        <f>(Table1[[#This Row],[2023 Market share (%)]]-Table1[[#This Row],[2019 Market share (%)]])*10000</f>
        <v>-72.420555542877096</v>
      </c>
      <c r="Y60" s="10"/>
      <c r="Z60" s="10">
        <f t="shared" si="2"/>
        <v>5.7717555128034004E-3</v>
      </c>
      <c r="AA60" s="3">
        <v>920000</v>
      </c>
      <c r="AB60" s="12">
        <f>Table1[[#This Row],[2022 U.S. Sales ($000)]]/SUMIF($E:$E, E60, $AA:$AA)</f>
        <v>3.0374587669099375E-2</v>
      </c>
      <c r="AC60" s="3">
        <v>733</v>
      </c>
      <c r="AD60" s="3">
        <f t="shared" si="8"/>
        <v>1255.1159618008185</v>
      </c>
      <c r="AE60" s="3">
        <v>878212</v>
      </c>
      <c r="AF60" s="12">
        <f>Table1[[#This Row],[2021 U.S. Sales ($000)]]/SUMIF($E:$E, E60, $AE:$AE)</f>
        <v>3.204070916773516E-2</v>
      </c>
      <c r="AG60" s="3">
        <v>739</v>
      </c>
      <c r="AH60" s="68">
        <f t="shared" si="4"/>
        <v>1188.3788903924221</v>
      </c>
      <c r="AI60" s="3">
        <v>818000</v>
      </c>
      <c r="AJ60" s="12">
        <f>Table1[[#This Row],[2020 U.S. Sales ($000)]]/SUMIF($E:$E, E60, $AI:$AI)</f>
        <v>3.4702723446827219E-2</v>
      </c>
      <c r="AK60" s="3">
        <v>741</v>
      </c>
      <c r="AL60" s="3">
        <f t="shared" si="9"/>
        <v>1103.9136302294196</v>
      </c>
      <c r="AM60" s="3">
        <v>901192</v>
      </c>
      <c r="AN60" s="12">
        <f>Table1[[#This Row],[2019 U.S. Sales ($000)]]/SUMIF($E:$E, E60, $AM:$AM)</f>
        <v>3.7173593809295954E-2</v>
      </c>
      <c r="AO60" s="3">
        <v>730</v>
      </c>
      <c r="AP60" s="3">
        <f t="shared" si="6"/>
        <v>1234.509589041096</v>
      </c>
    </row>
    <row r="61" spans="1:42" x14ac:dyDescent="0.25">
      <c r="A61" t="s">
        <v>208</v>
      </c>
      <c r="B61">
        <v>2406</v>
      </c>
      <c r="C61" t="s">
        <v>3</v>
      </c>
      <c r="D61" t="s">
        <v>4</v>
      </c>
      <c r="E61" t="s">
        <v>358</v>
      </c>
      <c r="F61" s="3">
        <v>75</v>
      </c>
      <c r="G61" s="3"/>
      <c r="H61" s="3" t="e">
        <f>Table1[[#This Row],[2024 U.S. Sales ($000)]]/SUMIF($E:$E, E61, $G:$G)</f>
        <v>#DIV/0!</v>
      </c>
      <c r="I61" s="3" t="e">
        <f>VLOOKUP(Table1[[#This Row],[Chain Name]],[1]Sheet1!A$3:G$26,7,0)</f>
        <v>#N/A</v>
      </c>
      <c r="J61" s="3" t="e">
        <f>Table1[[#This Row],[2024 U.S. Sales ($000)]]/Table1[[#This Row],[2024 U.S. Units]]</f>
        <v>#N/A</v>
      </c>
      <c r="K61" s="3" t="e">
        <f>Table1[[#This Row],[2024 U.S. Units]]/Table1[[#This Row],[2023 U.S. Units]]-1</f>
        <v>#N/A</v>
      </c>
      <c r="L61" s="3">
        <f>_xlfn.RRI(5,Table1[[#This Row],[2019 U.S. Sales ($000)]],Table1[[#This Row],[2024 U.S. Sales ($000)]])</f>
        <v>-1</v>
      </c>
      <c r="M61" s="3" t="e">
        <f>(Table1[[#This Row],[2024 Market share (%)]]-Table1[[#This Row],[2019 Market share (%)]])*10000</f>
        <v>#DIV/0!</v>
      </c>
      <c r="N61" s="3"/>
      <c r="O61" s="3"/>
      <c r="P61" s="3">
        <v>731477</v>
      </c>
      <c r="Q61" s="12">
        <f>Table1[[#This Row],[2023 U.S. Sales ($000)]]/SUMIF($E:$E, E61, $P:$P)</f>
        <v>2.2106453764295906E-2</v>
      </c>
      <c r="R61" s="11">
        <f>(Table1[[#This Row],[2023 Market share (%)]]-Table1[[#This Row],[2022 Market share (%)]])*10000</f>
        <v>-11.804219673561024</v>
      </c>
      <c r="S61" s="10">
        <v>3.7079413149134301E-2</v>
      </c>
      <c r="T61" s="3">
        <v>612</v>
      </c>
      <c r="U61" s="3">
        <f t="shared" si="0"/>
        <v>1195.2238562091504</v>
      </c>
      <c r="V61" s="10">
        <v>-3.924646781789639E-2</v>
      </c>
      <c r="W61" s="10">
        <f t="shared" si="7"/>
        <v>1.8635375091813344E-4</v>
      </c>
      <c r="X61" s="11">
        <f>(Table1[[#This Row],[2023 Market share (%)]]-Table1[[#This Row],[2019 Market share (%)]])*10000</f>
        <v>-80.440239033002484</v>
      </c>
      <c r="Y61" s="10"/>
      <c r="Z61" s="10">
        <f t="shared" si="2"/>
        <v>-4.0481050225909421E-2</v>
      </c>
      <c r="AA61" s="3">
        <v>705324</v>
      </c>
      <c r="AB61" s="12">
        <f>Table1[[#This Row],[2022 U.S. Sales ($000)]]/SUMIF($E:$E, E61, $AA:$AA)</f>
        <v>2.3286875731652008E-2</v>
      </c>
      <c r="AC61" s="3">
        <v>637</v>
      </c>
      <c r="AD61" s="3">
        <f t="shared" si="8"/>
        <v>1107.2590266875982</v>
      </c>
      <c r="AE61" s="3">
        <v>661856</v>
      </c>
      <c r="AF61" s="12">
        <f>Table1[[#This Row],[2021 U.S. Sales ($000)]]/SUMIF($E:$E, E61, $AE:$AE)</f>
        <v>2.4147171305926727E-2</v>
      </c>
      <c r="AG61" s="3">
        <v>659</v>
      </c>
      <c r="AH61" s="68">
        <f t="shared" si="4"/>
        <v>1004.3338391502276</v>
      </c>
      <c r="AI61" s="3">
        <v>560630</v>
      </c>
      <c r="AJ61" s="12">
        <f>Table1[[#This Row],[2020 U.S. Sales ($000)]]/SUMIF($E:$E, E61, $AI:$AI)</f>
        <v>2.3784092721264968E-2</v>
      </c>
      <c r="AK61" s="3">
        <v>681</v>
      </c>
      <c r="AL61" s="3">
        <f t="shared" si="9"/>
        <v>823.24522760646107</v>
      </c>
      <c r="AM61" s="3">
        <v>730932</v>
      </c>
      <c r="AN61" s="12">
        <f>Table1[[#This Row],[2019 U.S. Sales ($000)]]/SUMIF($E:$E, E61, $AM:$AM)</f>
        <v>3.0150477667596154E-2</v>
      </c>
      <c r="AO61" s="3">
        <v>722</v>
      </c>
      <c r="AP61" s="3">
        <f t="shared" si="6"/>
        <v>1012.3711911357341</v>
      </c>
    </row>
    <row r="62" spans="1:42" x14ac:dyDescent="0.25">
      <c r="A62" t="s">
        <v>523</v>
      </c>
      <c r="B62">
        <v>563010</v>
      </c>
      <c r="C62" t="s">
        <v>3</v>
      </c>
      <c r="D62" t="s">
        <v>5</v>
      </c>
      <c r="E62" t="s">
        <v>446</v>
      </c>
      <c r="F62" s="3">
        <v>61</v>
      </c>
      <c r="G62" s="3"/>
      <c r="H62" s="3" t="e">
        <f>Table1[[#This Row],[2024 U.S. Sales ($000)]]/SUMIF($E:$E, E62, $G:$G)</f>
        <v>#DIV/0!</v>
      </c>
      <c r="I62" s="3" t="e">
        <f>VLOOKUP(Table1[[#This Row],[Chain Name]],[1]Sheet1!A$3:G$26,7,0)</f>
        <v>#N/A</v>
      </c>
      <c r="J62" s="3" t="e">
        <f>Table1[[#This Row],[2024 U.S. Sales ($000)]]/Table1[[#This Row],[2024 U.S. Units]]</f>
        <v>#N/A</v>
      </c>
      <c r="K62" s="3" t="e">
        <f>Table1[[#This Row],[2024 U.S. Units]]/Table1[[#This Row],[2023 U.S. Units]]-1</f>
        <v>#N/A</v>
      </c>
      <c r="L62" s="3">
        <f>_xlfn.RRI(5,Table1[[#This Row],[2019 U.S. Sales ($000)]],Table1[[#This Row],[2024 U.S. Sales ($000)]])</f>
        <v>-1</v>
      </c>
      <c r="M62" s="3" t="e">
        <f>(Table1[[#This Row],[2024 Market share (%)]]-Table1[[#This Row],[2019 Market share (%)]])*10000</f>
        <v>#DIV/0!</v>
      </c>
      <c r="N62" s="3"/>
      <c r="O62" s="3"/>
      <c r="P62" s="3">
        <v>950600</v>
      </c>
      <c r="Q62" s="12">
        <f>Table1[[#This Row],[2023 U.S. Sales ($000)]]/SUMIF($E:$E, E62, $P:$P)</f>
        <v>0.11487153806899084</v>
      </c>
      <c r="R62" s="11">
        <f>(Table1[[#This Row],[2023 Market share (%)]]-Table1[[#This Row],[2022 Market share (%)]])*10000</f>
        <v>-17.07145835712187</v>
      </c>
      <c r="S62" s="10">
        <v>0.10483496048349605</v>
      </c>
      <c r="T62" s="3">
        <v>970</v>
      </c>
      <c r="U62" s="3">
        <f t="shared" si="0"/>
        <v>980</v>
      </c>
      <c r="V62" s="10">
        <v>0.40783744557329465</v>
      </c>
      <c r="W62" s="10">
        <f t="shared" si="7"/>
        <v>1.1073549560656688</v>
      </c>
      <c r="X62" s="11">
        <f>(Table1[[#This Row],[2023 Market share (%)]]-Table1[[#This Row],[2019 Market share (%)]])*10000</f>
        <v>1049.4719982365914</v>
      </c>
      <c r="Y62" s="10"/>
      <c r="Z62" s="10">
        <f t="shared" si="2"/>
        <v>1.0492845281353551</v>
      </c>
      <c r="AA62" s="3">
        <v>860400</v>
      </c>
      <c r="AB62" s="12">
        <f>Table1[[#This Row],[2022 U.S. Sales ($000)]]/SUMIF($E:$E, E62, $AA:$AA)</f>
        <v>0.11657868390470302</v>
      </c>
      <c r="AC62" s="3">
        <v>689</v>
      </c>
      <c r="AD62" s="3">
        <f t="shared" si="8"/>
        <v>1248.766328011611</v>
      </c>
      <c r="AE62" s="3">
        <v>371200</v>
      </c>
      <c r="AF62" s="12">
        <f>Table1[[#This Row],[2021 U.S. Sales ($000)]]/SUMIF($E:$E, E62, $AE:$AE)</f>
        <v>5.9336176525125163E-2</v>
      </c>
      <c r="AG62" s="3">
        <v>326</v>
      </c>
      <c r="AH62" s="68">
        <f t="shared" si="4"/>
        <v>1138.6503067484662</v>
      </c>
      <c r="AI62" s="3">
        <v>132100</v>
      </c>
      <c r="AJ62" s="12">
        <f>Table1[[#This Row],[2020 U.S. Sales ($000)]]/SUMIF($E:$E, E62, $AI:$AI)</f>
        <v>2.8621930942495703E-2</v>
      </c>
      <c r="AK62" s="3">
        <v>142</v>
      </c>
      <c r="AL62" s="3">
        <f t="shared" si="9"/>
        <v>930.28169014084506</v>
      </c>
      <c r="AM62" s="3">
        <v>48200</v>
      </c>
      <c r="AN62" s="12">
        <f>Table1[[#This Row],[2019 U.S. Sales ($000)]]/SUMIF($E:$E, E62, $AM:$AM)</f>
        <v>9.9243382453317007E-3</v>
      </c>
      <c r="AO62" s="3">
        <v>55</v>
      </c>
      <c r="AP62" s="3">
        <f t="shared" si="6"/>
        <v>876.36363636363637</v>
      </c>
    </row>
    <row r="63" spans="1:42" x14ac:dyDescent="0.25">
      <c r="A63" t="s">
        <v>122</v>
      </c>
      <c r="B63">
        <v>6622</v>
      </c>
      <c r="C63" t="s">
        <v>3</v>
      </c>
      <c r="D63" t="s">
        <v>4</v>
      </c>
      <c r="E63" t="s">
        <v>356</v>
      </c>
      <c r="F63" s="3">
        <v>62</v>
      </c>
      <c r="G63" s="3"/>
      <c r="H63" s="3" t="e">
        <f>Table1[[#This Row],[2024 U.S. Sales ($000)]]/SUMIF($E:$E, E63, $G:$G)</f>
        <v>#DIV/0!</v>
      </c>
      <c r="I63" s="3" t="e">
        <f>VLOOKUP(Table1[[#This Row],[Chain Name]],[1]Sheet1!A$3:G$26,7,0)</f>
        <v>#N/A</v>
      </c>
      <c r="J63" s="3" t="e">
        <f>Table1[[#This Row],[2024 U.S. Sales ($000)]]/Table1[[#This Row],[2024 U.S. Units]]</f>
        <v>#N/A</v>
      </c>
      <c r="K63" s="3" t="e">
        <f>Table1[[#This Row],[2024 U.S. Units]]/Table1[[#This Row],[2023 U.S. Units]]-1</f>
        <v>#N/A</v>
      </c>
      <c r="L63" s="3">
        <f>_xlfn.RRI(5,Table1[[#This Row],[2019 U.S. Sales ($000)]],Table1[[#This Row],[2024 U.S. Sales ($000)]])</f>
        <v>-1</v>
      </c>
      <c r="M63" s="3" t="e">
        <f>(Table1[[#This Row],[2024 Market share (%)]]-Table1[[#This Row],[2019 Market share (%)]])*10000</f>
        <v>#DIV/0!</v>
      </c>
      <c r="N63" s="3"/>
      <c r="O63" s="3"/>
      <c r="P63" s="3">
        <v>925096</v>
      </c>
      <c r="Q63" s="12">
        <f>Table1[[#This Row],[2023 U.S. Sales ($000)]]/SUMIF($E:$E, E63, $P:$P)</f>
        <v>8.4496725653235537E-3</v>
      </c>
      <c r="R63" s="11">
        <f>(Table1[[#This Row],[2023 Market share (%)]]-Table1[[#This Row],[2022 Market share (%)]])*10000</f>
        <v>5.4305518353610882</v>
      </c>
      <c r="S63" s="10">
        <v>0.145170235100715</v>
      </c>
      <c r="T63" s="3">
        <v>515</v>
      </c>
      <c r="U63" s="3">
        <f t="shared" si="0"/>
        <v>1796.3029126213592</v>
      </c>
      <c r="V63" s="10">
        <v>0.12938596491228072</v>
      </c>
      <c r="W63" s="10">
        <f t="shared" si="7"/>
        <v>0.14623732397792799</v>
      </c>
      <c r="X63" s="11">
        <f>(Table1[[#This Row],[2023 Market share (%)]]-Table1[[#This Row],[2019 Market share (%)]])*10000</f>
        <v>22.548297748942762</v>
      </c>
      <c r="Y63" s="10"/>
      <c r="Z63" s="10">
        <f t="shared" si="2"/>
        <v>8.987976930830599E-2</v>
      </c>
      <c r="AA63" s="3">
        <v>807824</v>
      </c>
      <c r="AB63" s="12">
        <f>Table1[[#This Row],[2022 U.S. Sales ($000)]]/SUMIF($E:$E, E63, $AA:$AA)</f>
        <v>7.9066173817874449E-3</v>
      </c>
      <c r="AC63" s="3">
        <v>456</v>
      </c>
      <c r="AD63" s="3">
        <f t="shared" si="8"/>
        <v>1771.5438596491229</v>
      </c>
      <c r="AE63" s="3">
        <v>759014</v>
      </c>
      <c r="AF63" s="12">
        <f>Table1[[#This Row],[2021 U.S. Sales ($000)]]/SUMIF($E:$E, E63, $AE:$AE)</f>
        <v>7.8013092719492003E-3</v>
      </c>
      <c r="AG63" s="3">
        <v>421</v>
      </c>
      <c r="AH63" s="68">
        <f t="shared" si="4"/>
        <v>1802.8836104513064</v>
      </c>
      <c r="AI63" s="3">
        <v>643130</v>
      </c>
      <c r="AJ63" s="12">
        <f>Table1[[#This Row],[2020 U.S. Sales ($000)]]/SUMIF($E:$E, E63, $AI:$AI)</f>
        <v>7.3598684783846994E-3</v>
      </c>
      <c r="AK63" s="3">
        <v>390</v>
      </c>
      <c r="AL63" s="3">
        <f t="shared" si="9"/>
        <v>1649.051282051282</v>
      </c>
      <c r="AM63" s="3">
        <v>535906</v>
      </c>
      <c r="AN63" s="12">
        <f>Table1[[#This Row],[2019 U.S. Sales ($000)]]/SUMIF($E:$E, E63, $AM:$AM)</f>
        <v>6.1948427904292775E-3</v>
      </c>
      <c r="AO63" s="3">
        <v>365</v>
      </c>
      <c r="AP63" s="3">
        <f t="shared" si="6"/>
        <v>1468.2356164383561</v>
      </c>
    </row>
    <row r="64" spans="1:42" x14ac:dyDescent="0.25">
      <c r="A64" t="s">
        <v>173</v>
      </c>
      <c r="B64">
        <v>1115</v>
      </c>
      <c r="C64" t="s">
        <v>3</v>
      </c>
      <c r="D64" t="s">
        <v>5</v>
      </c>
      <c r="E64" t="s">
        <v>446</v>
      </c>
      <c r="F64" s="3">
        <v>63</v>
      </c>
      <c r="G64" s="3"/>
      <c r="H64" s="3" t="e">
        <f>Table1[[#This Row],[2024 U.S. Sales ($000)]]/SUMIF($E:$E, E64, $G:$G)</f>
        <v>#DIV/0!</v>
      </c>
      <c r="I64" s="3" t="e">
        <f>VLOOKUP(Table1[[#This Row],[Chain Name]],[1]Sheet1!A$3:G$26,7,0)</f>
        <v>#N/A</v>
      </c>
      <c r="J64" s="3" t="e">
        <f>Table1[[#This Row],[2024 U.S. Sales ($000)]]/Table1[[#This Row],[2024 U.S. Units]]</f>
        <v>#N/A</v>
      </c>
      <c r="K64" s="3" t="e">
        <f>Table1[[#This Row],[2024 U.S. Units]]/Table1[[#This Row],[2023 U.S. Units]]-1</f>
        <v>#N/A</v>
      </c>
      <c r="L64" s="3">
        <f>_xlfn.RRI(5,Table1[[#This Row],[2019 U.S. Sales ($000)]],Table1[[#This Row],[2024 U.S. Sales ($000)]])</f>
        <v>-1</v>
      </c>
      <c r="M64" s="3" t="e">
        <f>(Table1[[#This Row],[2024 Market share (%)]]-Table1[[#This Row],[2019 Market share (%)]])*10000</f>
        <v>#DIV/0!</v>
      </c>
      <c r="N64" s="3"/>
      <c r="O64" s="3"/>
      <c r="P64" s="3">
        <v>884000</v>
      </c>
      <c r="Q64" s="12">
        <f>Table1[[#This Row],[2023 U.S. Sales ($000)]]/SUMIF($E:$E, E64, $P:$P)</f>
        <v>0.10682352162106869</v>
      </c>
      <c r="R64" s="11">
        <f>(Table1[[#This Row],[2023 Market share (%)]]-Table1[[#This Row],[2022 Market share (%)]])*10000</f>
        <v>-54.193674382711357</v>
      </c>
      <c r="S64" s="10">
        <v>6.7117334620956065E-2</v>
      </c>
      <c r="T64" s="3">
        <v>362</v>
      </c>
      <c r="U64" s="3">
        <f t="shared" si="0"/>
        <v>2441.988950276243</v>
      </c>
      <c r="V64" s="10">
        <v>5.5555555555555558E-3</v>
      </c>
      <c r="W64" s="10">
        <f t="shared" si="7"/>
        <v>0.100129340896284</v>
      </c>
      <c r="X64" s="11">
        <f>(Table1[[#This Row],[2023 Market share (%)]]-Table1[[#This Row],[2019 Market share (%)]])*10000</f>
        <v>-174.36605579298146</v>
      </c>
      <c r="Y64" s="10"/>
      <c r="Z64" s="10">
        <f t="shared" si="2"/>
        <v>1.3860047118468E-3</v>
      </c>
      <c r="AA64" s="3">
        <v>828400</v>
      </c>
      <c r="AB64" s="12">
        <f>Table1[[#This Row],[2022 U.S. Sales ($000)]]/SUMIF($E:$E, E64, $AA:$AA)</f>
        <v>0.11224288905933982</v>
      </c>
      <c r="AC64" s="3">
        <v>360</v>
      </c>
      <c r="AD64" s="3">
        <f t="shared" si="8"/>
        <v>2301.1111111111113</v>
      </c>
      <c r="AE64" s="3">
        <v>766200</v>
      </c>
      <c r="AF64" s="12">
        <f>Table1[[#This Row],[2021 U.S. Sales ($000)]]/SUMIF($E:$E, E64, $AE:$AE)</f>
        <v>0.12247677385116083</v>
      </c>
      <c r="AG64" s="3">
        <v>363</v>
      </c>
      <c r="AH64" s="68">
        <f t="shared" si="4"/>
        <v>2110.7438016528927</v>
      </c>
      <c r="AI64" s="3">
        <v>655000</v>
      </c>
      <c r="AJ64" s="12">
        <f>Table1[[#This Row],[2020 U.S. Sales ($000)]]/SUMIF($E:$E, E64, $AI:$AI)</f>
        <v>0.14191797704265469</v>
      </c>
      <c r="AK64" s="3">
        <v>363</v>
      </c>
      <c r="AL64" s="3">
        <f t="shared" si="9"/>
        <v>1804.4077134986226</v>
      </c>
      <c r="AM64" s="3">
        <v>603500</v>
      </c>
      <c r="AN64" s="12">
        <f>Table1[[#This Row],[2019 U.S. Sales ($000)]]/SUMIF($E:$E, E64, $AM:$AM)</f>
        <v>0.12426012720036683</v>
      </c>
      <c r="AO64" s="3">
        <v>360</v>
      </c>
      <c r="AP64" s="3">
        <f t="shared" si="6"/>
        <v>1676.3888888888889</v>
      </c>
    </row>
    <row r="65" spans="1:42" x14ac:dyDescent="0.25">
      <c r="A65" t="s">
        <v>271</v>
      </c>
      <c r="B65">
        <v>606</v>
      </c>
      <c r="C65" t="s">
        <v>1</v>
      </c>
      <c r="D65" t="s">
        <v>7</v>
      </c>
      <c r="E65" t="s">
        <v>355</v>
      </c>
      <c r="F65" s="3">
        <v>64</v>
      </c>
      <c r="G65" s="3"/>
      <c r="H65" s="3" t="e">
        <f>Table1[[#This Row],[2024 U.S. Sales ($000)]]/SUMIF($E:$E, E65, $G:$G)</f>
        <v>#DIV/0!</v>
      </c>
      <c r="I65" s="3" t="e">
        <f>VLOOKUP(Table1[[#This Row],[Chain Name]],[1]Sheet1!A$3:G$26,7,0)</f>
        <v>#N/A</v>
      </c>
      <c r="J65" s="3" t="e">
        <f>Table1[[#This Row],[2024 U.S. Sales ($000)]]/Table1[[#This Row],[2024 U.S. Units]]</f>
        <v>#N/A</v>
      </c>
      <c r="K65" s="3" t="e">
        <f>Table1[[#This Row],[2024 U.S. Units]]/Table1[[#This Row],[2023 U.S. Units]]-1</f>
        <v>#N/A</v>
      </c>
      <c r="L65" s="3">
        <f>_xlfn.RRI(5,Table1[[#This Row],[2019 U.S. Sales ($000)]],Table1[[#This Row],[2024 U.S. Sales ($000)]])</f>
        <v>-1</v>
      </c>
      <c r="M65" s="3" t="e">
        <f>(Table1[[#This Row],[2024 Market share (%)]]-Table1[[#This Row],[2019 Market share (%)]])*10000</f>
        <v>#DIV/0!</v>
      </c>
      <c r="N65" s="3"/>
      <c r="O65" s="3"/>
      <c r="P65" s="3">
        <v>834000</v>
      </c>
      <c r="Q65" s="12">
        <f>Table1[[#This Row],[2023 U.S. Sales ($000)]]/SUMIF($E:$E, E65, $P:$P)</f>
        <v>5.2238726973541837E-2</v>
      </c>
      <c r="R65" s="11">
        <f>(Table1[[#This Row],[2023 Market share (%)]]-Table1[[#This Row],[2022 Market share (%)]])*10000</f>
        <v>-2.6740895604365766E-2</v>
      </c>
      <c r="S65" s="10">
        <v>9.1093199506522352E-2</v>
      </c>
      <c r="T65" s="3">
        <v>132</v>
      </c>
      <c r="U65" s="3">
        <f t="shared" si="0"/>
        <v>6318.181818181818</v>
      </c>
      <c r="V65" s="10">
        <v>3.125E-2</v>
      </c>
      <c r="W65" s="10">
        <f t="shared" si="7"/>
        <v>4.2770296670790353E-2</v>
      </c>
      <c r="X65" s="11">
        <f>(Table1[[#This Row],[2023 Market share (%)]]-Table1[[#This Row],[2019 Market share (%)]])*10000</f>
        <v>-40.150597400848007</v>
      </c>
      <c r="Y65" s="10"/>
      <c r="Z65" s="10">
        <f t="shared" si="2"/>
        <v>-5.602461313339524E-3</v>
      </c>
      <c r="AA65" s="3">
        <v>764371</v>
      </c>
      <c r="AB65" s="12">
        <f>Table1[[#This Row],[2022 U.S. Sales ($000)]]/SUMIF($E:$E, E65, $AA:$AA)</f>
        <v>5.2241401063102273E-2</v>
      </c>
      <c r="AC65" s="3">
        <v>128</v>
      </c>
      <c r="AD65" s="3">
        <f t="shared" si="8"/>
        <v>5971.6484375</v>
      </c>
      <c r="AE65" s="3">
        <v>651415</v>
      </c>
      <c r="AF65" s="12">
        <f>Table1[[#This Row],[2021 U.S. Sales ($000)]]/SUMIF($E:$E, E65, $AE:$AE)</f>
        <v>5.0118657844939643E-2</v>
      </c>
      <c r="AG65" s="3">
        <v>125</v>
      </c>
      <c r="AH65" s="68">
        <f t="shared" si="4"/>
        <v>5211.32</v>
      </c>
      <c r="AI65" s="3">
        <v>414763</v>
      </c>
      <c r="AJ65" s="12">
        <f>Table1[[#This Row],[2020 U.S. Sales ($000)]]/SUMIF($E:$E, E65, $AI:$AI)</f>
        <v>4.4163649222456643E-2</v>
      </c>
      <c r="AK65" s="3">
        <v>125</v>
      </c>
      <c r="AL65" s="3">
        <f t="shared" si="9"/>
        <v>3318.1039999999998</v>
      </c>
      <c r="AM65" s="3">
        <v>705361</v>
      </c>
      <c r="AN65" s="12">
        <f>Table1[[#This Row],[2019 U.S. Sales ($000)]]/SUMIF($E:$E, E65, $AM:$AM)</f>
        <v>5.6253786713626637E-2</v>
      </c>
      <c r="AO65" s="3">
        <v>135</v>
      </c>
      <c r="AP65" s="3">
        <f t="shared" si="6"/>
        <v>5224.896296296296</v>
      </c>
    </row>
    <row r="66" spans="1:42" x14ac:dyDescent="0.25">
      <c r="A66" t="s">
        <v>11</v>
      </c>
      <c r="B66">
        <v>2217</v>
      </c>
      <c r="C66" t="s">
        <v>1</v>
      </c>
      <c r="D66" t="s">
        <v>2</v>
      </c>
      <c r="E66" t="s">
        <v>353</v>
      </c>
      <c r="F66" s="3">
        <v>65</v>
      </c>
      <c r="G66" s="3"/>
      <c r="H66" s="3" t="e">
        <f>Table1[[#This Row],[2024 U.S. Sales ($000)]]/SUMIF($E:$E, E66, $G:$G)</f>
        <v>#DIV/0!</v>
      </c>
      <c r="I66" s="3" t="e">
        <f>VLOOKUP(Table1[[#This Row],[Chain Name]],[1]Sheet1!A$3:G$26,7,0)</f>
        <v>#N/A</v>
      </c>
      <c r="J66" s="3" t="e">
        <f>Table1[[#This Row],[2024 U.S. Sales ($000)]]/Table1[[#This Row],[2024 U.S. Units]]</f>
        <v>#N/A</v>
      </c>
      <c r="K66" s="3" t="e">
        <f>Table1[[#This Row],[2024 U.S. Units]]/Table1[[#This Row],[2023 U.S. Units]]-1</f>
        <v>#N/A</v>
      </c>
      <c r="L66" s="3">
        <f>_xlfn.RRI(5,Table1[[#This Row],[2019 U.S. Sales ($000)]],Table1[[#This Row],[2024 U.S. Sales ($000)]])</f>
        <v>-1</v>
      </c>
      <c r="M66" s="3" t="e">
        <f>(Table1[[#This Row],[2024 Market share (%)]]-Table1[[#This Row],[2019 Market share (%)]])*10000</f>
        <v>#DIV/0!</v>
      </c>
      <c r="N66" s="3"/>
      <c r="O66" s="3"/>
      <c r="P66" s="3">
        <v>813000</v>
      </c>
      <c r="Q66" s="12">
        <f>Table1[[#This Row],[2023 U.S. Sales ($000)]]/SUMIF($E:$E, E66, $P:$P)</f>
        <v>3.370271453187261E-2</v>
      </c>
      <c r="R66" s="11">
        <f>(Table1[[#This Row],[2023 Market share (%)]]-Table1[[#This Row],[2022 Market share (%)]])*10000</f>
        <v>30.012703010673171</v>
      </c>
      <c r="S66" s="10">
        <v>0.12603878116343489</v>
      </c>
      <c r="T66" s="3">
        <v>86</v>
      </c>
      <c r="U66" s="3">
        <f t="shared" ref="U66:U129" si="11">P66/T66</f>
        <v>9453.4883720930229</v>
      </c>
      <c r="V66" s="10">
        <v>1.1764705882352941E-2</v>
      </c>
      <c r="W66" s="10">
        <f t="shared" si="7"/>
        <v>7.4680104576496431E-2</v>
      </c>
      <c r="X66" s="11">
        <f>(Table1[[#This Row],[2023 Market share (%)]]-Table1[[#This Row],[2019 Market share (%)]])*10000</f>
        <v>70.134131189729601</v>
      </c>
      <c r="Y66" s="10"/>
      <c r="Z66" s="10">
        <f t="shared" ref="Z66:Z129" si="12">_xlfn.RRI(4,AO66,T66)</f>
        <v>2.1451710414448044E-2</v>
      </c>
      <c r="AA66" s="3">
        <v>722000</v>
      </c>
      <c r="AB66" s="12">
        <f>Table1[[#This Row],[2022 U.S. Sales ($000)]]/SUMIF($E:$E, E66, $AA:$AA)</f>
        <v>3.0701444230805293E-2</v>
      </c>
      <c r="AC66" s="3">
        <v>85</v>
      </c>
      <c r="AD66" s="3">
        <f t="shared" si="8"/>
        <v>8494.1176470588234</v>
      </c>
      <c r="AE66" s="3">
        <v>575200</v>
      </c>
      <c r="AF66" s="12">
        <f>Table1[[#This Row],[2021 U.S. Sales ($000)]]/SUMIF($E:$E, E66, $AE:$AE)</f>
        <v>2.6482376581512843E-2</v>
      </c>
      <c r="AG66" s="3">
        <v>81</v>
      </c>
      <c r="AH66" s="68">
        <f t="shared" ref="AH66:AH129" si="13">AE66/AG66</f>
        <v>7101.2345679012342</v>
      </c>
      <c r="AI66" s="3">
        <v>420000</v>
      </c>
      <c r="AJ66" s="12">
        <f>Table1[[#This Row],[2020 U.S. Sales ($000)]]/SUMIF($E:$E, E66, $AI:$AI)</f>
        <v>2.5756920777292355E-2</v>
      </c>
      <c r="AK66" s="3">
        <v>81</v>
      </c>
      <c r="AL66" s="3">
        <f t="shared" si="9"/>
        <v>5185.1851851851852</v>
      </c>
      <c r="AM66" s="3">
        <v>609500</v>
      </c>
      <c r="AN66" s="12">
        <f>Table1[[#This Row],[2019 U.S. Sales ($000)]]/SUMIF($E:$E, E66, $AM:$AM)</f>
        <v>2.6689301412899651E-2</v>
      </c>
      <c r="AO66" s="3">
        <v>79</v>
      </c>
      <c r="AP66" s="3">
        <f t="shared" ref="AP66:AP129" si="14">AM66/AO66</f>
        <v>7715.1898734177212</v>
      </c>
    </row>
    <row r="67" spans="1:42" x14ac:dyDescent="0.25">
      <c r="A67" t="s">
        <v>487</v>
      </c>
      <c r="B67">
        <v>484</v>
      </c>
      <c r="C67" t="s">
        <v>3</v>
      </c>
      <c r="D67" t="s">
        <v>5</v>
      </c>
      <c r="E67" t="s">
        <v>364</v>
      </c>
      <c r="F67" s="3">
        <v>66</v>
      </c>
      <c r="G67" s="3"/>
      <c r="H67" s="3" t="e">
        <f>Table1[[#This Row],[2024 U.S. Sales ($000)]]/SUMIF($E:$E, E67, $G:$G)</f>
        <v>#DIV/0!</v>
      </c>
      <c r="I67" s="3" t="e">
        <f>VLOOKUP(Table1[[#This Row],[Chain Name]],[1]Sheet1!A$3:G$26,7,0)</f>
        <v>#N/A</v>
      </c>
      <c r="J67" s="3" t="e">
        <f>Table1[[#This Row],[2024 U.S. Sales ($000)]]/Table1[[#This Row],[2024 U.S. Units]]</f>
        <v>#N/A</v>
      </c>
      <c r="K67" s="3" t="e">
        <f>Table1[[#This Row],[2024 U.S. Units]]/Table1[[#This Row],[2023 U.S. Units]]-1</f>
        <v>#N/A</v>
      </c>
      <c r="L67" s="3">
        <f>_xlfn.RRI(5,Table1[[#This Row],[2019 U.S. Sales ($000)]],Table1[[#This Row],[2024 U.S. Sales ($000)]])</f>
        <v>-1</v>
      </c>
      <c r="M67" s="3" t="e">
        <f>(Table1[[#This Row],[2024 Market share (%)]]-Table1[[#This Row],[2019 Market share (%)]])*10000</f>
        <v>#DIV/0!</v>
      </c>
      <c r="N67" s="3"/>
      <c r="O67" s="3"/>
      <c r="P67" s="3">
        <v>803001</v>
      </c>
      <c r="Q67" s="12">
        <f>Table1[[#This Row],[2023 U.S. Sales ($000)]]/SUMIF($E:$E, E67, $P:$P)</f>
        <v>1.6393558086897426E-2</v>
      </c>
      <c r="R67" s="11">
        <f>(Table1[[#This Row],[2023 Market share (%)]]-Table1[[#This Row],[2022 Market share (%)]])*10000</f>
        <v>-11.447101133422697</v>
      </c>
      <c r="S67" s="10">
        <v>4.936450146754031E-2</v>
      </c>
      <c r="T67" s="3">
        <v>789</v>
      </c>
      <c r="U67" s="3">
        <f t="shared" si="11"/>
        <v>1017.745247148289</v>
      </c>
      <c r="V67" s="10">
        <v>-0.14702702702702702</v>
      </c>
      <c r="W67" s="10">
        <f t="shared" ref="W67:W130" si="15">_xlfn.RRI(4,AM67,P67)</f>
        <v>-2.2825731326116649E-2</v>
      </c>
      <c r="X67" s="11">
        <f>(Table1[[#This Row],[2023 Market share (%)]]-Table1[[#This Row],[2019 Market share (%)]])*10000</f>
        <v>-122.9406632209826</v>
      </c>
      <c r="Y67" s="10"/>
      <c r="Z67" s="10">
        <f t="shared" si="12"/>
        <v>-6.8952311907921837E-2</v>
      </c>
      <c r="AA67" s="3">
        <v>765226</v>
      </c>
      <c r="AB67" s="12">
        <f>Table1[[#This Row],[2022 U.S. Sales ($000)]]/SUMIF($E:$E, E67, $AA:$AA)</f>
        <v>1.7538268200239696E-2</v>
      </c>
      <c r="AC67" s="3">
        <v>925</v>
      </c>
      <c r="AD67" s="3">
        <f t="shared" ref="AD67:AD130" si="16">AA67/AC67</f>
        <v>827.27135135135131</v>
      </c>
      <c r="AE67" s="3">
        <v>755000</v>
      </c>
      <c r="AF67" s="12">
        <f>Table1[[#This Row],[2021 U.S. Sales ($000)]]/SUMIF($E:$E, E67, $AE:$AE)</f>
        <v>1.9203931174433326E-2</v>
      </c>
      <c r="AG67" s="3">
        <v>998</v>
      </c>
      <c r="AH67" s="68">
        <f t="shared" si="13"/>
        <v>756.51302605210424</v>
      </c>
      <c r="AI67" s="3">
        <v>769200</v>
      </c>
      <c r="AJ67" s="12">
        <f>Table1[[#This Row],[2020 U.S. Sales ($000)]]/SUMIF($E:$E, E67, $AI:$AI)</f>
        <v>2.2744395134367126E-2</v>
      </c>
      <c r="AK67" s="3">
        <v>1015</v>
      </c>
      <c r="AL67" s="3">
        <f t="shared" ref="AL67:AL130" si="17">AI67/AK67</f>
        <v>757.83251231527095</v>
      </c>
      <c r="AM67" s="3">
        <v>880700</v>
      </c>
      <c r="AN67" s="12">
        <f>Table1[[#This Row],[2019 U.S. Sales ($000)]]/SUMIF($E:$E, E67, $AM:$AM)</f>
        <v>2.8687624408995686E-2</v>
      </c>
      <c r="AO67" s="3">
        <v>1050</v>
      </c>
      <c r="AP67" s="3">
        <f t="shared" si="14"/>
        <v>838.76190476190482</v>
      </c>
    </row>
    <row r="68" spans="1:42" x14ac:dyDescent="0.25">
      <c r="A68" t="s">
        <v>140</v>
      </c>
      <c r="B68">
        <v>816</v>
      </c>
      <c r="C68" t="s">
        <v>1</v>
      </c>
      <c r="D68" t="s">
        <v>2</v>
      </c>
      <c r="E68" t="s">
        <v>362</v>
      </c>
      <c r="F68" s="3">
        <v>67</v>
      </c>
      <c r="G68" s="3"/>
      <c r="H68" s="3" t="e">
        <f>Table1[[#This Row],[2024 U.S. Sales ($000)]]/SUMIF($E:$E, E68, $G:$G)</f>
        <v>#DIV/0!</v>
      </c>
      <c r="I68" s="3" t="e">
        <f>VLOOKUP(Table1[[#This Row],[Chain Name]],[1]Sheet1!A$3:G$26,7,0)</f>
        <v>#N/A</v>
      </c>
      <c r="J68" s="3" t="e">
        <f>Table1[[#This Row],[2024 U.S. Sales ($000)]]/Table1[[#This Row],[2024 U.S. Units]]</f>
        <v>#N/A</v>
      </c>
      <c r="K68" s="3" t="e">
        <f>Table1[[#This Row],[2024 U.S. Units]]/Table1[[#This Row],[2023 U.S. Units]]-1</f>
        <v>#N/A</v>
      </c>
      <c r="L68" s="3">
        <f>_xlfn.RRI(5,Table1[[#This Row],[2019 U.S. Sales ($000)]],Table1[[#This Row],[2024 U.S. Sales ($000)]])</f>
        <v>-1</v>
      </c>
      <c r="M68" s="3" t="e">
        <f>(Table1[[#This Row],[2024 Market share (%)]]-Table1[[#This Row],[2019 Market share (%)]])*10000</f>
        <v>#DIV/0!</v>
      </c>
      <c r="N68" s="3"/>
      <c r="O68" s="3"/>
      <c r="P68" s="3">
        <v>802500</v>
      </c>
      <c r="Q68" s="12">
        <f>Table1[[#This Row],[2023 U.S. Sales ($000)]]/SUMIF($E:$E, E68, $P:$P)</f>
        <v>8.2300053174551496E-2</v>
      </c>
      <c r="R68" s="11">
        <f>(Table1[[#This Row],[2023 Market share (%)]]-Table1[[#This Row],[2022 Market share (%)]])*10000</f>
        <v>-66.24132922430762</v>
      </c>
      <c r="S68" s="10">
        <v>-3.6151813595964449E-2</v>
      </c>
      <c r="T68" s="3">
        <v>292</v>
      </c>
      <c r="U68" s="3">
        <f t="shared" si="11"/>
        <v>2748.2876712328766</v>
      </c>
      <c r="V68" s="10">
        <v>-1.6835016835016835E-2</v>
      </c>
      <c r="W68" s="10">
        <f t="shared" si="15"/>
        <v>-5.0346926349142507E-2</v>
      </c>
      <c r="X68" s="11">
        <f>(Table1[[#This Row],[2023 Market share (%)]]-Table1[[#This Row],[2019 Market share (%)]])*10000</f>
        <v>-329.84099419745036</v>
      </c>
      <c r="Y68" s="10"/>
      <c r="Z68" s="10">
        <f t="shared" si="12"/>
        <v>-2.7904853685252529E-2</v>
      </c>
      <c r="AA68" s="3">
        <v>832600</v>
      </c>
      <c r="AB68" s="12">
        <f>Table1[[#This Row],[2022 U.S. Sales ($000)]]/SUMIF($E:$E, E68, $AA:$AA)</f>
        <v>8.8924186096982258E-2</v>
      </c>
      <c r="AC68" s="3">
        <v>297</v>
      </c>
      <c r="AD68" s="3">
        <f t="shared" si="16"/>
        <v>2803.3670033670032</v>
      </c>
      <c r="AE68" s="3">
        <v>834400</v>
      </c>
      <c r="AF68" s="12">
        <f>Table1[[#This Row],[2021 U.S. Sales ($000)]]/SUMIF($E:$E, E68, $AE:$AE)</f>
        <v>9.7835999942780486E-2</v>
      </c>
      <c r="AG68" s="3">
        <v>302</v>
      </c>
      <c r="AH68" s="68">
        <f t="shared" si="13"/>
        <v>2762.9139072847684</v>
      </c>
      <c r="AI68" s="3">
        <v>713300</v>
      </c>
      <c r="AJ68" s="12">
        <f>Table1[[#This Row],[2020 U.S. Sales ($000)]]/SUMIF($E:$E, E68, $AI:$AI)</f>
        <v>0.10765893805392546</v>
      </c>
      <c r="AK68" s="3">
        <v>307</v>
      </c>
      <c r="AL68" s="3">
        <f t="shared" si="17"/>
        <v>2323.4527687296418</v>
      </c>
      <c r="AM68" s="3">
        <v>986700</v>
      </c>
      <c r="AN68" s="12">
        <f>Table1[[#This Row],[2019 U.S. Sales ($000)]]/SUMIF($E:$E, E68, $AM:$AM)</f>
        <v>0.11528415259429653</v>
      </c>
      <c r="AO68" s="3">
        <v>327</v>
      </c>
      <c r="AP68" s="3">
        <f t="shared" si="14"/>
        <v>3017.4311926605506</v>
      </c>
    </row>
    <row r="69" spans="1:42" x14ac:dyDescent="0.25">
      <c r="A69" t="s">
        <v>53</v>
      </c>
      <c r="B69">
        <v>785</v>
      </c>
      <c r="C69" t="s">
        <v>1</v>
      </c>
      <c r="D69" t="s">
        <v>6</v>
      </c>
      <c r="E69" t="s">
        <v>354</v>
      </c>
      <c r="F69" s="3">
        <v>68</v>
      </c>
      <c r="G69" s="3"/>
      <c r="H69" s="3" t="e">
        <f>Table1[[#This Row],[2024 U.S. Sales ($000)]]/SUMIF($E:$E, E69, $G:$G)</f>
        <v>#DIV/0!</v>
      </c>
      <c r="I69" s="3" t="e">
        <f>VLOOKUP(Table1[[#This Row],[Chain Name]],[1]Sheet1!A$3:G$26,7,0)</f>
        <v>#N/A</v>
      </c>
      <c r="J69" s="3" t="e">
        <f>Table1[[#This Row],[2024 U.S. Sales ($000)]]/Table1[[#This Row],[2024 U.S. Units]]</f>
        <v>#N/A</v>
      </c>
      <c r="K69" s="3" t="e">
        <f>Table1[[#This Row],[2024 U.S. Units]]/Table1[[#This Row],[2023 U.S. Units]]-1</f>
        <v>#N/A</v>
      </c>
      <c r="L69" s="3">
        <f>_xlfn.RRI(5,Table1[[#This Row],[2019 U.S. Sales ($000)]],Table1[[#This Row],[2024 U.S. Sales ($000)]])</f>
        <v>-1</v>
      </c>
      <c r="M69" s="3" t="e">
        <f>(Table1[[#This Row],[2024 Market share (%)]]-Table1[[#This Row],[2019 Market share (%)]])*10000</f>
        <v>#DIV/0!</v>
      </c>
      <c r="N69" s="3"/>
      <c r="O69" s="3"/>
      <c r="P69" s="3">
        <v>782453</v>
      </c>
      <c r="Q69" s="12">
        <f>Table1[[#This Row],[2023 U.S. Sales ($000)]]/SUMIF($E:$E, E69, $P:$P)</f>
        <v>4.4710718560119815E-2</v>
      </c>
      <c r="R69" s="11">
        <f>(Table1[[#This Row],[2023 Market share (%)]]-Table1[[#This Row],[2022 Market share (%)]])*10000</f>
        <v>-17.535313584760225</v>
      </c>
      <c r="S69" s="10">
        <v>1.9589012535508588E-2</v>
      </c>
      <c r="T69" s="3">
        <v>435</v>
      </c>
      <c r="U69" s="3">
        <f t="shared" si="11"/>
        <v>1798.7425287356323</v>
      </c>
      <c r="V69" s="10">
        <v>-6.8493150684931503E-3</v>
      </c>
      <c r="W69" s="10">
        <f t="shared" si="15"/>
        <v>-1.823559084946913E-4</v>
      </c>
      <c r="X69" s="11">
        <f>(Table1[[#This Row],[2023 Market share (%)]]-Table1[[#This Row],[2019 Market share (%)]])*10000</f>
        <v>-15.006142005567838</v>
      </c>
      <c r="Y69" s="10"/>
      <c r="Z69" s="10">
        <f t="shared" si="12"/>
        <v>-2.4817172086310402E-2</v>
      </c>
      <c r="AA69" s="3">
        <v>767420</v>
      </c>
      <c r="AB69" s="12">
        <f>Table1[[#This Row],[2022 U.S. Sales ($000)]]/SUMIF($E:$E, E69, $AA:$AA)</f>
        <v>4.6464249918595837E-2</v>
      </c>
      <c r="AC69" s="3">
        <v>438</v>
      </c>
      <c r="AD69" s="3">
        <f t="shared" si="16"/>
        <v>1752.1004566210045</v>
      </c>
      <c r="AE69" s="3">
        <v>749539</v>
      </c>
      <c r="AF69" s="12">
        <f>Table1[[#This Row],[2021 U.S. Sales ($000)]]/SUMIF($E:$E, E69, $AE:$AE)</f>
        <v>4.9646291065265212E-2</v>
      </c>
      <c r="AG69" s="3">
        <v>440</v>
      </c>
      <c r="AH69" s="68">
        <f t="shared" si="13"/>
        <v>1703.4977272727272</v>
      </c>
      <c r="AI69" s="3">
        <v>583777</v>
      </c>
      <c r="AJ69" s="12">
        <f>Table1[[#This Row],[2020 U.S. Sales ($000)]]/SUMIF($E:$E, E69, $AI:$AI)</f>
        <v>5.4702199071937539E-2</v>
      </c>
      <c r="AK69" s="3">
        <v>440</v>
      </c>
      <c r="AL69" s="3">
        <f t="shared" si="17"/>
        <v>1326.7659090909092</v>
      </c>
      <c r="AM69" s="3">
        <v>783024</v>
      </c>
      <c r="AN69" s="12">
        <f>Table1[[#This Row],[2019 U.S. Sales ($000)]]/SUMIF($E:$E, E69, $AM:$AM)</f>
        <v>4.6211332760676599E-2</v>
      </c>
      <c r="AO69" s="3">
        <v>481</v>
      </c>
      <c r="AP69" s="3">
        <f t="shared" si="14"/>
        <v>1627.9085239085239</v>
      </c>
    </row>
    <row r="70" spans="1:42" x14ac:dyDescent="0.25">
      <c r="A70" t="s">
        <v>74</v>
      </c>
      <c r="B70">
        <v>795</v>
      </c>
      <c r="C70" t="s">
        <v>1</v>
      </c>
      <c r="D70" t="s">
        <v>2</v>
      </c>
      <c r="E70" t="s">
        <v>357</v>
      </c>
      <c r="F70" s="3">
        <v>69</v>
      </c>
      <c r="G70" s="3"/>
      <c r="H70" s="3" t="e">
        <f>Table1[[#This Row],[2024 U.S. Sales ($000)]]/SUMIF($E:$E, E70, $G:$G)</f>
        <v>#DIV/0!</v>
      </c>
      <c r="I70" s="3" t="e">
        <f>VLOOKUP(Table1[[#This Row],[Chain Name]],[1]Sheet1!A$3:G$26,7,0)</f>
        <v>#N/A</v>
      </c>
      <c r="J70" s="3" t="e">
        <f>Table1[[#This Row],[2024 U.S. Sales ($000)]]/Table1[[#This Row],[2024 U.S. Units]]</f>
        <v>#N/A</v>
      </c>
      <c r="K70" s="3" t="e">
        <f>Table1[[#This Row],[2024 U.S. Units]]/Table1[[#This Row],[2023 U.S. Units]]-1</f>
        <v>#N/A</v>
      </c>
      <c r="L70" s="3">
        <f>_xlfn.RRI(5,Table1[[#This Row],[2019 U.S. Sales ($000)]],Table1[[#This Row],[2024 U.S. Sales ($000)]])</f>
        <v>-1</v>
      </c>
      <c r="M70" s="3" t="e">
        <f>(Table1[[#This Row],[2024 Market share (%)]]-Table1[[#This Row],[2019 Market share (%)]])*10000</f>
        <v>#DIV/0!</v>
      </c>
      <c r="N70" s="3"/>
      <c r="O70" s="3"/>
      <c r="P70" s="3">
        <v>769946</v>
      </c>
      <c r="Q70" s="12">
        <f>Table1[[#This Row],[2023 U.S. Sales ($000)]]/SUMIF($E:$E, E70, $P:$P)</f>
        <v>8.0119225769232333E-2</v>
      </c>
      <c r="R70" s="11">
        <f>(Table1[[#This Row],[2023 Market share (%)]]-Table1[[#This Row],[2022 Market share (%)]])*10000</f>
        <v>11.256034741383703</v>
      </c>
      <c r="S70" s="10">
        <v>6.1310852182111658E-2</v>
      </c>
      <c r="T70" s="3">
        <v>217</v>
      </c>
      <c r="U70" s="3">
        <f t="shared" si="11"/>
        <v>3548.1382488479262</v>
      </c>
      <c r="V70" s="10">
        <v>-4.5871559633027525E-3</v>
      </c>
      <c r="W70" s="10">
        <f t="shared" si="15"/>
        <v>4.2033346576795916E-2</v>
      </c>
      <c r="X70" s="11">
        <f>(Table1[[#This Row],[2023 Market share (%)]]-Table1[[#This Row],[2019 Market share (%)]])*10000</f>
        <v>85.250291627019394</v>
      </c>
      <c r="Y70" s="10"/>
      <c r="Z70" s="10">
        <f t="shared" si="12"/>
        <v>-9.0099273064929708E-3</v>
      </c>
      <c r="AA70" s="3">
        <v>725467</v>
      </c>
      <c r="AB70" s="12">
        <f>Table1[[#This Row],[2022 U.S. Sales ($000)]]/SUMIF($E:$E, E70, $AA:$AA)</f>
        <v>7.8993622295093963E-2</v>
      </c>
      <c r="AC70" s="3">
        <v>218</v>
      </c>
      <c r="AD70" s="3">
        <f t="shared" si="16"/>
        <v>3327.830275229358</v>
      </c>
      <c r="AE70" s="3">
        <v>697231</v>
      </c>
      <c r="AF70" s="12">
        <f>Table1[[#This Row],[2021 U.S. Sales ($000)]]/SUMIF($E:$E, E70, $AE:$AE)</f>
        <v>8.3266952825373358E-2</v>
      </c>
      <c r="AG70" s="3">
        <v>219</v>
      </c>
      <c r="AH70" s="68">
        <f t="shared" si="13"/>
        <v>3183.7031963470322</v>
      </c>
      <c r="AI70" s="3">
        <v>529212</v>
      </c>
      <c r="AJ70" s="12">
        <f>Table1[[#This Row],[2020 U.S. Sales ($000)]]/SUMIF($E:$E, E70, $AI:$AI)</f>
        <v>7.6709853876260184E-2</v>
      </c>
      <c r="AK70" s="3">
        <v>220</v>
      </c>
      <c r="AL70" s="3">
        <f t="shared" si="17"/>
        <v>2405.5090909090909</v>
      </c>
      <c r="AM70" s="3">
        <v>653031</v>
      </c>
      <c r="AN70" s="12">
        <f>Table1[[#This Row],[2019 U.S. Sales ($000)]]/SUMIF($E:$E, E70, $AM:$AM)</f>
        <v>7.1594196606530394E-2</v>
      </c>
      <c r="AO70" s="3">
        <v>225</v>
      </c>
      <c r="AP70" s="3">
        <f t="shared" si="14"/>
        <v>2902.36</v>
      </c>
    </row>
    <row r="71" spans="1:42" x14ac:dyDescent="0.25">
      <c r="A71" t="s">
        <v>36</v>
      </c>
      <c r="B71">
        <v>861</v>
      </c>
      <c r="C71" t="s">
        <v>3</v>
      </c>
      <c r="D71" t="s">
        <v>5</v>
      </c>
      <c r="E71" t="s">
        <v>446</v>
      </c>
      <c r="F71" s="3">
        <v>70</v>
      </c>
      <c r="G71" s="3"/>
      <c r="H71" s="3" t="e">
        <f>Table1[[#This Row],[2024 U.S. Sales ($000)]]/SUMIF($E:$E, E71, $G:$G)</f>
        <v>#DIV/0!</v>
      </c>
      <c r="I71" s="3" t="e">
        <f>VLOOKUP(Table1[[#This Row],[Chain Name]],[1]Sheet1!A$3:G$26,7,0)</f>
        <v>#N/A</v>
      </c>
      <c r="J71" s="3" t="e">
        <f>Table1[[#This Row],[2024 U.S. Sales ($000)]]/Table1[[#This Row],[2024 U.S. Units]]</f>
        <v>#N/A</v>
      </c>
      <c r="K71" s="3" t="e">
        <f>Table1[[#This Row],[2024 U.S. Units]]/Table1[[#This Row],[2023 U.S. Units]]-1</f>
        <v>#N/A</v>
      </c>
      <c r="L71" s="3">
        <f>_xlfn.RRI(5,Table1[[#This Row],[2019 U.S. Sales ($000)]],Table1[[#This Row],[2024 U.S. Sales ($000)]])</f>
        <v>-1</v>
      </c>
      <c r="M71" s="3" t="e">
        <f>(Table1[[#This Row],[2024 Market share (%)]]-Table1[[#This Row],[2019 Market share (%)]])*10000</f>
        <v>#DIV/0!</v>
      </c>
      <c r="N71" s="3"/>
      <c r="O71" s="3"/>
      <c r="P71" s="3">
        <v>761803</v>
      </c>
      <c r="Q71" s="12">
        <f>Table1[[#This Row],[2023 U.S. Sales ($000)]]/SUMIF($E:$E, E71, $P:$P)</f>
        <v>9.205710321436085E-2</v>
      </c>
      <c r="R71" s="11">
        <f>(Table1[[#This Row],[2023 Market share (%)]]-Table1[[#This Row],[2022 Market share (%)]])*10000</f>
        <v>17.056423292598211</v>
      </c>
      <c r="S71" s="10">
        <v>0.14242117954747222</v>
      </c>
      <c r="T71" s="3">
        <v>1167</v>
      </c>
      <c r="U71" s="3">
        <f t="shared" si="11"/>
        <v>652.78748928877462</v>
      </c>
      <c r="V71" s="10">
        <v>1.832460732984293E-2</v>
      </c>
      <c r="W71" s="10">
        <f t="shared" si="15"/>
        <v>7.8548177733915203E-2</v>
      </c>
      <c r="X71" s="11">
        <f>(Table1[[#This Row],[2023 Market share (%)]]-Table1[[#This Row],[2019 Market share (%)]])*10000</f>
        <v>-238.57726197177368</v>
      </c>
      <c r="Y71" s="10"/>
      <c r="Z71" s="10">
        <f t="shared" si="12"/>
        <v>-9.2098548933535751E-3</v>
      </c>
      <c r="AA71" s="3">
        <v>666832</v>
      </c>
      <c r="AB71" s="12">
        <f>Table1[[#This Row],[2022 U.S. Sales ($000)]]/SUMIF($E:$E, E71, $AA:$AA)</f>
        <v>9.0351460885101029E-2</v>
      </c>
      <c r="AC71" s="3">
        <v>1146</v>
      </c>
      <c r="AD71" s="3">
        <f t="shared" si="16"/>
        <v>581.87783595113433</v>
      </c>
      <c r="AE71" s="3">
        <v>575601</v>
      </c>
      <c r="AF71" s="12">
        <f>Table1[[#This Row],[2021 U.S. Sales ($000)]]/SUMIF($E:$E, E71, $AE:$AE)</f>
        <v>9.2009597370793561E-2</v>
      </c>
      <c r="AG71" s="3">
        <v>1138</v>
      </c>
      <c r="AH71" s="68">
        <f t="shared" si="13"/>
        <v>505.80052724077331</v>
      </c>
      <c r="AI71" s="3">
        <v>349620</v>
      </c>
      <c r="AJ71" s="12">
        <f>Table1[[#This Row],[2020 U.S. Sales ($000)]]/SUMIF($E:$E, E71, $AI:$AI)</f>
        <v>7.5751699440691503E-2</v>
      </c>
      <c r="AK71" s="3">
        <v>1152</v>
      </c>
      <c r="AL71" s="3">
        <f t="shared" si="17"/>
        <v>303.48958333333331</v>
      </c>
      <c r="AM71" s="3">
        <v>562969</v>
      </c>
      <c r="AN71" s="12">
        <f>Table1[[#This Row],[2019 U.S. Sales ($000)]]/SUMIF($E:$E, E71, $AM:$AM)</f>
        <v>0.11591482941153822</v>
      </c>
      <c r="AO71" s="3">
        <v>1211</v>
      </c>
      <c r="AP71" s="3">
        <f t="shared" si="14"/>
        <v>464.87943848059456</v>
      </c>
    </row>
    <row r="72" spans="1:42" x14ac:dyDescent="0.25">
      <c r="A72" t="s">
        <v>231</v>
      </c>
      <c r="B72">
        <v>2652</v>
      </c>
      <c r="C72" t="s">
        <v>3</v>
      </c>
      <c r="D72" t="s">
        <v>5</v>
      </c>
      <c r="E72" t="s">
        <v>350</v>
      </c>
      <c r="F72" s="3">
        <v>71</v>
      </c>
      <c r="G72" s="3"/>
      <c r="H72" s="3" t="e">
        <f>Table1[[#This Row],[2024 U.S. Sales ($000)]]/SUMIF($E:$E, E72, $G:$G)</f>
        <v>#DIV/0!</v>
      </c>
      <c r="I72" s="3" t="e">
        <f>VLOOKUP(Table1[[#This Row],[Chain Name]],[1]Sheet1!A$3:G$26,7,0)</f>
        <v>#N/A</v>
      </c>
      <c r="J72" s="3" t="e">
        <f>Table1[[#This Row],[2024 U.S. Sales ($000)]]/Table1[[#This Row],[2024 U.S. Units]]</f>
        <v>#N/A</v>
      </c>
      <c r="K72" s="3" t="e">
        <f>Table1[[#This Row],[2024 U.S. Units]]/Table1[[#This Row],[2023 U.S. Units]]-1</f>
        <v>#N/A</v>
      </c>
      <c r="L72" s="3">
        <f>_xlfn.RRI(5,Table1[[#This Row],[2019 U.S. Sales ($000)]],Table1[[#This Row],[2024 U.S. Sales ($000)]])</f>
        <v>-1</v>
      </c>
      <c r="M72" s="3" t="e">
        <f>(Table1[[#This Row],[2024 Market share (%)]]-Table1[[#This Row],[2019 Market share (%)]])*10000</f>
        <v>#DIV/0!</v>
      </c>
      <c r="N72" s="3"/>
      <c r="O72" s="3"/>
      <c r="P72" s="3">
        <v>758599</v>
      </c>
      <c r="Q72" s="12">
        <f>Table1[[#This Row],[2023 U.S. Sales ($000)]]/SUMIF($E:$E, E72, $P:$P)</f>
        <v>2.483401112988123E-2</v>
      </c>
      <c r="R72" s="11">
        <f>(Table1[[#This Row],[2023 Market share (%)]]-Table1[[#This Row],[2022 Market share (%)]])*10000</f>
        <v>-5.3580754792940599</v>
      </c>
      <c r="S72" s="10">
        <v>7.3406093183776833E-3</v>
      </c>
      <c r="T72" s="3">
        <v>1127</v>
      </c>
      <c r="U72" s="3">
        <f t="shared" si="11"/>
        <v>673.11357586512861</v>
      </c>
      <c r="V72" s="10">
        <v>-3.5102739726027399E-2</v>
      </c>
      <c r="W72" s="10">
        <f t="shared" si="15"/>
        <v>3.4057503127973288E-3</v>
      </c>
      <c r="X72" s="11">
        <f>(Table1[[#This Row],[2023 Market share (%)]]-Table1[[#This Row],[2019 Market share (%)]])*10000</f>
        <v>-41.621508943573794</v>
      </c>
      <c r="Y72" s="10"/>
      <c r="Z72" s="10">
        <f t="shared" si="12"/>
        <v>-4.0379021141120686E-2</v>
      </c>
      <c r="AA72" s="3">
        <v>753071</v>
      </c>
      <c r="AB72" s="12">
        <f>Table1[[#This Row],[2022 U.S. Sales ($000)]]/SUMIF($E:$E, E72, $AA:$AA)</f>
        <v>2.5369818677810636E-2</v>
      </c>
      <c r="AC72" s="3">
        <v>1168</v>
      </c>
      <c r="AD72" s="3">
        <f t="shared" si="16"/>
        <v>644.75256849315065</v>
      </c>
      <c r="AE72" s="3">
        <v>809199</v>
      </c>
      <c r="AF72" s="12">
        <f>Table1[[#This Row],[2021 U.S. Sales ($000)]]/SUMIF($E:$E, E72, $AE:$AE)</f>
        <v>2.7837601862630967E-2</v>
      </c>
      <c r="AG72" s="3">
        <v>1240</v>
      </c>
      <c r="AH72" s="68">
        <f t="shared" si="13"/>
        <v>652.57983870967746</v>
      </c>
      <c r="AI72" s="3">
        <v>797076</v>
      </c>
      <c r="AJ72" s="12">
        <f>Table1[[#This Row],[2020 U.S. Sales ($000)]]/SUMIF($E:$E, E72, $AI:$AI)</f>
        <v>2.9448346152733527E-2</v>
      </c>
      <c r="AK72" s="3">
        <v>1293</v>
      </c>
      <c r="AL72" s="3">
        <f t="shared" si="17"/>
        <v>616.45475638051039</v>
      </c>
      <c r="AM72" s="3">
        <v>748352</v>
      </c>
      <c r="AN72" s="12">
        <f>Table1[[#This Row],[2019 U.S. Sales ($000)]]/SUMIF($E:$E, E72, $AM:$AM)</f>
        <v>2.899616202423861E-2</v>
      </c>
      <c r="AO72" s="3">
        <v>1329</v>
      </c>
      <c r="AP72" s="3">
        <f t="shared" si="14"/>
        <v>563.09405568096315</v>
      </c>
    </row>
    <row r="73" spans="1:42" x14ac:dyDescent="0.25">
      <c r="A73" t="s">
        <v>78</v>
      </c>
      <c r="B73">
        <v>2504</v>
      </c>
      <c r="C73" t="s">
        <v>1</v>
      </c>
      <c r="D73" t="s">
        <v>2</v>
      </c>
      <c r="E73" t="s">
        <v>353</v>
      </c>
      <c r="F73" s="3">
        <v>72</v>
      </c>
      <c r="G73" s="3"/>
      <c r="H73" s="3" t="e">
        <f>Table1[[#This Row],[2024 U.S. Sales ($000)]]/SUMIF($E:$E, E73, $G:$G)</f>
        <v>#DIV/0!</v>
      </c>
      <c r="I73" s="3" t="e">
        <f>VLOOKUP(Table1[[#This Row],[Chain Name]],[1]Sheet1!A$3:G$26,7,0)</f>
        <v>#N/A</v>
      </c>
      <c r="J73" s="3" t="e">
        <f>Table1[[#This Row],[2024 U.S. Sales ($000)]]/Table1[[#This Row],[2024 U.S. Units]]</f>
        <v>#N/A</v>
      </c>
      <c r="K73" s="3" t="e">
        <f>Table1[[#This Row],[2024 U.S. Units]]/Table1[[#This Row],[2023 U.S. Units]]-1</f>
        <v>#N/A</v>
      </c>
      <c r="L73" s="3">
        <f>_xlfn.RRI(5,Table1[[#This Row],[2019 U.S. Sales ($000)]],Table1[[#This Row],[2024 U.S. Sales ($000)]])</f>
        <v>-1</v>
      </c>
      <c r="M73" s="3" t="e">
        <f>(Table1[[#This Row],[2024 Market share (%)]]-Table1[[#This Row],[2019 Market share (%)]])*10000</f>
        <v>#DIV/0!</v>
      </c>
      <c r="N73" s="3"/>
      <c r="O73" s="3"/>
      <c r="P73" s="3">
        <v>756800</v>
      </c>
      <c r="Q73" s="12">
        <f>Table1[[#This Row],[2023 U.S. Sales ($000)]]/SUMIF($E:$E, E73, $P:$P)</f>
        <v>3.1372957389570966E-2</v>
      </c>
      <c r="R73" s="11">
        <f>(Table1[[#This Row],[2023 Market share (%)]]-Table1[[#This Row],[2022 Market share (%)]])*10000</f>
        <v>18.706554403566841</v>
      </c>
      <c r="S73" s="10">
        <v>9.0804266359181318E-2</v>
      </c>
      <c r="T73" s="3">
        <v>184</v>
      </c>
      <c r="U73" s="3">
        <f t="shared" si="11"/>
        <v>4113.04347826087</v>
      </c>
      <c r="V73" s="10">
        <v>4.5454545454545456E-2</v>
      </c>
      <c r="W73" s="10">
        <f t="shared" si="15"/>
        <v>4.5437492246303002E-3</v>
      </c>
      <c r="X73" s="11">
        <f>(Table1[[#This Row],[2023 Market share (%)]]-Table1[[#This Row],[2019 Market share (%)]])*10000</f>
        <v>-11.709126843700012</v>
      </c>
      <c r="Y73" s="10"/>
      <c r="Z73" s="10">
        <f t="shared" si="12"/>
        <v>1.2616369183635623E-2</v>
      </c>
      <c r="AA73" s="3">
        <v>693800</v>
      </c>
      <c r="AB73" s="12">
        <f>Table1[[#This Row],[2022 U.S. Sales ($000)]]/SUMIF($E:$E, E73, $AA:$AA)</f>
        <v>2.9502301949214282E-2</v>
      </c>
      <c r="AC73" s="3">
        <v>176</v>
      </c>
      <c r="AD73" s="3">
        <f t="shared" si="16"/>
        <v>3942.0454545454545</v>
      </c>
      <c r="AE73" s="3">
        <v>647100</v>
      </c>
      <c r="AF73" s="12">
        <f>Table1[[#This Row],[2021 U.S. Sales ($000)]]/SUMIF($E:$E, E73, $AE:$AE)</f>
        <v>2.9792673654201948E-2</v>
      </c>
      <c r="AG73" s="3">
        <v>175</v>
      </c>
      <c r="AH73" s="68">
        <f t="shared" si="13"/>
        <v>3697.7142857142858</v>
      </c>
      <c r="AI73" s="3">
        <v>495300</v>
      </c>
      <c r="AJ73" s="12">
        <f>Table1[[#This Row],[2020 U.S. Sales ($000)]]/SUMIF($E:$E, E73, $AI:$AI)</f>
        <v>3.0374768716649771E-2</v>
      </c>
      <c r="AK73" s="3">
        <v>171</v>
      </c>
      <c r="AL73" s="3">
        <f t="shared" si="17"/>
        <v>2896.4912280701756</v>
      </c>
      <c r="AM73" s="3">
        <v>743200</v>
      </c>
      <c r="AN73" s="12">
        <f>Table1[[#This Row],[2019 U.S. Sales ($000)]]/SUMIF($E:$E, E73, $AM:$AM)</f>
        <v>3.2543870073940967E-2</v>
      </c>
      <c r="AO73" s="3">
        <v>175</v>
      </c>
      <c r="AP73" s="3">
        <f t="shared" si="14"/>
        <v>4246.8571428571431</v>
      </c>
    </row>
    <row r="74" spans="1:42" x14ac:dyDescent="0.25">
      <c r="A74" t="s">
        <v>234</v>
      </c>
      <c r="B74">
        <v>12040</v>
      </c>
      <c r="C74" t="s">
        <v>3</v>
      </c>
      <c r="D74" t="s">
        <v>4</v>
      </c>
      <c r="E74" t="s">
        <v>361</v>
      </c>
      <c r="F74" s="3">
        <v>133</v>
      </c>
      <c r="G74" s="3">
        <v>462000</v>
      </c>
      <c r="H74" s="12">
        <f>Table1[[#This Row],[2024 U.S. Sales ($000)]]/SUMIF($E:$E, E74, $G:$G)</f>
        <v>9.1428994817757073E-3</v>
      </c>
      <c r="I74" s="3">
        <v>197</v>
      </c>
      <c r="J74" s="3">
        <f>Table1[[#This Row],[2024 U.S. Sales ($000)]]/Table1[[#This Row],[2024 U.S. Units]]</f>
        <v>2345.1776649746193</v>
      </c>
      <c r="K74" s="12">
        <f>Table1[[#This Row],[2024 U.S. Units]]/Table1[[#This Row],[2023 U.S. Units]]-1</f>
        <v>0.2709677419354839</v>
      </c>
      <c r="L74" s="12">
        <f>_xlfn.RRI(5,Table1[[#This Row],[2019 U.S. Sales ($000)]],Table1[[#This Row],[2024 U.S. Sales ($000)]])</f>
        <v>0.24524615638150471</v>
      </c>
      <c r="M74" s="11">
        <f>(Table1[[#This Row],[2024 Market share (%)]]-Table1[[#This Row],[2019 Market share (%)]])*10000</f>
        <v>47.325187890332387</v>
      </c>
      <c r="N74" s="12"/>
      <c r="O74" s="12"/>
      <c r="P74" s="3">
        <v>353500</v>
      </c>
      <c r="Q74" s="12">
        <f>Table1[[#This Row],[2023 U.S. Sales ($000)]]/SUMIF($E:$E, E74, $P:$P)</f>
        <v>7.2108130455867401E-3</v>
      </c>
      <c r="R74" s="11">
        <f>(Table1[[#This Row],[2023 Market share (%)]]-Table1[[#This Row],[2022 Market share (%)]])*10000</f>
        <v>14.121904954227816</v>
      </c>
      <c r="S74" s="10">
        <v>0.3854758237408239</v>
      </c>
      <c r="T74" s="3">
        <v>155</v>
      </c>
      <c r="U74" s="3">
        <f t="shared" si="11"/>
        <v>2280.6451612903224</v>
      </c>
      <c r="V74" s="10">
        <v>0.3135593220338983</v>
      </c>
      <c r="W74" s="10">
        <f t="shared" si="15"/>
        <v>0.23028540800006447</v>
      </c>
      <c r="X74" s="11">
        <f>(Table1[[#This Row],[2023 Market share (%)]]-Table1[[#This Row],[2019 Market share (%)]])*10000</f>
        <v>28.004323528442715</v>
      </c>
      <c r="Y74" s="10"/>
      <c r="Z74" s="10">
        <f t="shared" si="12"/>
        <v>0.17254484438102158</v>
      </c>
      <c r="AA74" s="3">
        <v>255147</v>
      </c>
      <c r="AB74" s="12">
        <f>Table1[[#This Row],[2022 U.S. Sales ($000)]]/SUMIF($E:$E, E74, $AA:$AA)</f>
        <v>5.7986225501639585E-3</v>
      </c>
      <c r="AC74" s="3">
        <v>118</v>
      </c>
      <c r="AD74" s="3">
        <f t="shared" si="16"/>
        <v>2162.2627118644068</v>
      </c>
      <c r="AE74" s="3">
        <v>187286</v>
      </c>
      <c r="AF74" s="12">
        <f>Table1[[#This Row],[2021 U.S. Sales ($000)]]/SUMIF($E:$E, E74, $AE:$AE)</f>
        <v>4.8257039554843589E-3</v>
      </c>
      <c r="AG74" s="3">
        <v>94</v>
      </c>
      <c r="AH74" s="68">
        <f t="shared" si="13"/>
        <v>1992.4042553191489</v>
      </c>
      <c r="AI74" s="3">
        <v>128100</v>
      </c>
      <c r="AJ74" s="12">
        <f>Table1[[#This Row],[2020 U.S. Sales ($000)]]/SUMIF($E:$E, E74, $AI:$AI)</f>
        <v>4.1311193414589427E-3</v>
      </c>
      <c r="AK74" s="3">
        <v>86</v>
      </c>
      <c r="AL74" s="3">
        <f t="shared" si="17"/>
        <v>1489.5348837209303</v>
      </c>
      <c r="AM74" s="3">
        <v>154300</v>
      </c>
      <c r="AN74" s="12">
        <f>Table1[[#This Row],[2019 U.S. Sales ($000)]]/SUMIF($E:$E, E74, $AM:$AM)</f>
        <v>4.4103806927424686E-3</v>
      </c>
      <c r="AO74" s="3">
        <v>82</v>
      </c>
      <c r="AP74" s="3">
        <f t="shared" si="14"/>
        <v>1881.7073170731708</v>
      </c>
    </row>
    <row r="75" spans="1:42" x14ac:dyDescent="0.25">
      <c r="A75" t="s">
        <v>294</v>
      </c>
      <c r="B75">
        <v>541</v>
      </c>
      <c r="C75" t="s">
        <v>3</v>
      </c>
      <c r="D75" t="s">
        <v>5</v>
      </c>
      <c r="E75" t="s">
        <v>356</v>
      </c>
      <c r="F75" s="3">
        <v>74</v>
      </c>
      <c r="G75" s="3"/>
      <c r="H75" s="3" t="e">
        <f>Table1[[#This Row],[2024 U.S. Sales ($000)]]/SUMIF($E:$E, E75, $G:$G)</f>
        <v>#DIV/0!</v>
      </c>
      <c r="I75" s="3" t="e">
        <f>VLOOKUP(Table1[[#This Row],[Chain Name]],[1]Sheet1!A$3:G$26,7,0)</f>
        <v>#N/A</v>
      </c>
      <c r="J75" s="3" t="e">
        <f>Table1[[#This Row],[2024 U.S. Sales ($000)]]/Table1[[#This Row],[2024 U.S. Units]]</f>
        <v>#N/A</v>
      </c>
      <c r="K75" s="3" t="e">
        <f>Table1[[#This Row],[2024 U.S. Units]]/Table1[[#This Row],[2023 U.S. Units]]-1</f>
        <v>#N/A</v>
      </c>
      <c r="L75" s="3">
        <f>_xlfn.RRI(5,Table1[[#This Row],[2019 U.S. Sales ($000)]],Table1[[#This Row],[2024 U.S. Sales ($000)]])</f>
        <v>-1</v>
      </c>
      <c r="M75" s="3" t="e">
        <f>(Table1[[#This Row],[2024 Market share (%)]]-Table1[[#This Row],[2019 Market share (%)]])*10000</f>
        <v>#DIV/0!</v>
      </c>
      <c r="N75" s="3"/>
      <c r="O75" s="3"/>
      <c r="P75" s="3">
        <v>741200</v>
      </c>
      <c r="Q75" s="12">
        <f>Table1[[#This Row],[2023 U.S. Sales ($000)]]/SUMIF($E:$E, E75, $P:$P)</f>
        <v>6.7699971737179903E-3</v>
      </c>
      <c r="R75" s="11">
        <f>(Table1[[#This Row],[2023 Market share (%)]]-Table1[[#This Row],[2022 Market share (%)]])*10000</f>
        <v>-13.017948933165451</v>
      </c>
      <c r="S75" s="10">
        <v>-0.10124893900812416</v>
      </c>
      <c r="T75" s="3">
        <v>436</v>
      </c>
      <c r="U75" s="3">
        <f t="shared" si="11"/>
        <v>1700</v>
      </c>
      <c r="V75" s="10">
        <v>-8.9770354906054284E-2</v>
      </c>
      <c r="W75" s="10">
        <f t="shared" si="15"/>
        <v>-6.3106804716181908E-2</v>
      </c>
      <c r="X75" s="11">
        <f>(Table1[[#This Row],[2023 Market share (%)]]-Table1[[#This Row],[2019 Market share (%)]])*10000</f>
        <v>-43.503089329368422</v>
      </c>
      <c r="Y75" s="10"/>
      <c r="Z75" s="10">
        <f t="shared" si="12"/>
        <v>-6.7652804017646617E-2</v>
      </c>
      <c r="AA75" s="3">
        <v>824700</v>
      </c>
      <c r="AB75" s="12">
        <f>Table1[[#This Row],[2022 U.S. Sales ($000)]]/SUMIF($E:$E, E75, $AA:$AA)</f>
        <v>8.0717920670345354E-3</v>
      </c>
      <c r="AC75" s="3">
        <v>479</v>
      </c>
      <c r="AD75" s="3">
        <f t="shared" si="16"/>
        <v>1721.7118997912316</v>
      </c>
      <c r="AE75" s="3">
        <v>829800</v>
      </c>
      <c r="AF75" s="12">
        <f>Table1[[#This Row],[2021 U.S. Sales ($000)]]/SUMIF($E:$E, E75, $AE:$AE)</f>
        <v>8.5288630168395396E-3</v>
      </c>
      <c r="AG75" s="3">
        <v>497</v>
      </c>
      <c r="AH75" s="68">
        <f t="shared" si="13"/>
        <v>1669.6177062374245</v>
      </c>
      <c r="AI75" s="3">
        <v>765000</v>
      </c>
      <c r="AJ75" s="12">
        <f>Table1[[#This Row],[2020 U.S. Sales ($000)]]/SUMIF($E:$E, E75, $AI:$AI)</f>
        <v>8.7545276786408586E-3</v>
      </c>
      <c r="AK75" s="3">
        <v>518</v>
      </c>
      <c r="AL75" s="3">
        <f t="shared" si="17"/>
        <v>1476.8339768339767</v>
      </c>
      <c r="AM75" s="3">
        <v>962000</v>
      </c>
      <c r="AN75" s="12">
        <f>Table1[[#This Row],[2019 U.S. Sales ($000)]]/SUMIF($E:$E, E75, $AM:$AM)</f>
        <v>1.1120306106654832E-2</v>
      </c>
      <c r="AO75" s="3">
        <v>577</v>
      </c>
      <c r="AP75" s="3">
        <f t="shared" si="14"/>
        <v>1667.2443674176777</v>
      </c>
    </row>
    <row r="76" spans="1:42" x14ac:dyDescent="0.25">
      <c r="A76" t="s">
        <v>99</v>
      </c>
      <c r="B76">
        <v>807</v>
      </c>
      <c r="C76" t="s">
        <v>3</v>
      </c>
      <c r="D76" t="s">
        <v>5</v>
      </c>
      <c r="E76" t="s">
        <v>358</v>
      </c>
      <c r="F76" s="3">
        <v>60</v>
      </c>
      <c r="G76" s="3"/>
      <c r="H76" s="3" t="e">
        <f>Table1[[#This Row],[2024 U.S. Sales ($000)]]/SUMIF($E:$E, E76, $G:$G)</f>
        <v>#DIV/0!</v>
      </c>
      <c r="I76" s="3" t="e">
        <f>VLOOKUP(Table1[[#This Row],[Chain Name]],[1]Sheet1!A$3:G$26,7,0)</f>
        <v>#N/A</v>
      </c>
      <c r="J76" s="3" t="e">
        <f>Table1[[#This Row],[2024 U.S. Sales ($000)]]/Table1[[#This Row],[2024 U.S. Units]]</f>
        <v>#N/A</v>
      </c>
      <c r="K76" s="3" t="e">
        <f>Table1[[#This Row],[2024 U.S. Units]]/Table1[[#This Row],[2023 U.S. Units]]-1</f>
        <v>#N/A</v>
      </c>
      <c r="L76" s="3">
        <f>_xlfn.RRI(5,Table1[[#This Row],[2019 U.S. Sales ($000)]],Table1[[#This Row],[2024 U.S. Sales ($000)]])</f>
        <v>-1</v>
      </c>
      <c r="M76" s="3" t="e">
        <f>(Table1[[#This Row],[2024 Market share (%)]]-Table1[[#This Row],[2019 Market share (%)]])*10000</f>
        <v>#DIV/0!</v>
      </c>
      <c r="N76" s="3"/>
      <c r="O76" s="3"/>
      <c r="P76" s="3">
        <v>974443</v>
      </c>
      <c r="Q76" s="12">
        <f>Table1[[#This Row],[2023 U.S. Sales ($000)]]/SUMIF($E:$E, E76, $P:$P)</f>
        <v>2.9449291126640749E-2</v>
      </c>
      <c r="R76" s="11">
        <f>(Table1[[#This Row],[2023 Market share (%)]]-Table1[[#This Row],[2022 Market share (%)]])*10000</f>
        <v>-21.478406802837092</v>
      </c>
      <c r="S76" s="10">
        <v>1.8195895840146956E-2</v>
      </c>
      <c r="T76" s="3">
        <v>592</v>
      </c>
      <c r="U76" s="3">
        <f t="shared" si="11"/>
        <v>1646.018581081081</v>
      </c>
      <c r="V76" s="10">
        <v>1.6920473773265651E-3</v>
      </c>
      <c r="W76" s="10">
        <f t="shared" si="15"/>
        <v>3.4560399911357287E-2</v>
      </c>
      <c r="X76" s="11">
        <f>(Table1[[#This Row],[2023 Market share (%)]]-Table1[[#This Row],[2019 Market share (%)]])*10000</f>
        <v>-56.380337698233582</v>
      </c>
      <c r="Y76" s="10"/>
      <c r="Z76" s="10">
        <f t="shared" si="12"/>
        <v>-1.6820917405649949E-3</v>
      </c>
      <c r="AA76" s="3">
        <v>957029</v>
      </c>
      <c r="AB76" s="12">
        <f>Table1[[#This Row],[2022 U.S. Sales ($000)]]/SUMIF($E:$E, E76, $AA:$AA)</f>
        <v>3.1597131806924458E-2</v>
      </c>
      <c r="AC76" s="3">
        <v>591</v>
      </c>
      <c r="AD76" s="3">
        <f t="shared" si="16"/>
        <v>1619.3384094754654</v>
      </c>
      <c r="AE76" s="3">
        <v>920775</v>
      </c>
      <c r="AF76" s="12">
        <f>Table1[[#This Row],[2021 U.S. Sales ($000)]]/SUMIF($E:$E, E76, $AE:$AE)</f>
        <v>3.3593578753104425E-2</v>
      </c>
      <c r="AG76" s="3">
        <v>603</v>
      </c>
      <c r="AH76" s="68">
        <f t="shared" si="13"/>
        <v>1526.9900497512438</v>
      </c>
      <c r="AI76" s="3">
        <v>857005</v>
      </c>
      <c r="AJ76" s="12">
        <f>Table1[[#This Row],[2020 U.S. Sales ($000)]]/SUMIF($E:$E, E76, $AI:$AI)</f>
        <v>3.6357466390645674E-2</v>
      </c>
      <c r="AK76" s="3">
        <v>596</v>
      </c>
      <c r="AL76" s="3">
        <f t="shared" si="17"/>
        <v>1437.9278523489934</v>
      </c>
      <c r="AM76" s="3">
        <v>850615</v>
      </c>
      <c r="AN76" s="12">
        <f>Table1[[#This Row],[2019 U.S. Sales ($000)]]/SUMIF($E:$E, E76, $AM:$AM)</f>
        <v>3.5087324896464107E-2</v>
      </c>
      <c r="AO76" s="3">
        <v>596</v>
      </c>
      <c r="AP76" s="3">
        <f t="shared" si="14"/>
        <v>1427.2063758389261</v>
      </c>
    </row>
    <row r="77" spans="1:42" x14ac:dyDescent="0.25">
      <c r="A77" t="s">
        <v>314</v>
      </c>
      <c r="B77">
        <v>2547</v>
      </c>
      <c r="C77" t="s">
        <v>1</v>
      </c>
      <c r="D77" t="s">
        <v>2</v>
      </c>
      <c r="E77" t="s">
        <v>353</v>
      </c>
      <c r="F77" s="3">
        <v>76</v>
      </c>
      <c r="G77" s="3"/>
      <c r="H77" s="3" t="e">
        <f>Table1[[#This Row],[2024 U.S. Sales ($000)]]/SUMIF($E:$E, E77, $G:$G)</f>
        <v>#DIV/0!</v>
      </c>
      <c r="I77" s="3" t="e">
        <f>VLOOKUP(Table1[[#This Row],[Chain Name]],[1]Sheet1!A$3:G$26,7,0)</f>
        <v>#N/A</v>
      </c>
      <c r="J77" s="3" t="e">
        <f>Table1[[#This Row],[2024 U.S. Sales ($000)]]/Table1[[#This Row],[2024 U.S. Units]]</f>
        <v>#N/A</v>
      </c>
      <c r="K77" s="3" t="e">
        <f>Table1[[#This Row],[2024 U.S. Units]]/Table1[[#This Row],[2023 U.S. Units]]-1</f>
        <v>#N/A</v>
      </c>
      <c r="L77" s="3">
        <f>_xlfn.RRI(5,Table1[[#This Row],[2019 U.S. Sales ($000)]],Table1[[#This Row],[2024 U.S. Sales ($000)]])</f>
        <v>-1</v>
      </c>
      <c r="M77" s="3" t="e">
        <f>(Table1[[#This Row],[2024 Market share (%)]]-Table1[[#This Row],[2019 Market share (%)]])*10000</f>
        <v>#DIV/0!</v>
      </c>
      <c r="N77" s="3"/>
      <c r="O77" s="3"/>
      <c r="P77" s="3">
        <v>727800</v>
      </c>
      <c r="Q77" s="12">
        <f>Table1[[#This Row],[2023 U.S. Sales ($000)]]/SUMIF($E:$E, E77, $P:$P)</f>
        <v>3.0170769540340574E-2</v>
      </c>
      <c r="R77" s="11">
        <f>(Table1[[#This Row],[2023 Market share (%)]]-Table1[[#This Row],[2022 Market share (%)]])*10000</f>
        <v>-62.584926099792277</v>
      </c>
      <c r="S77" s="10">
        <v>-0.15046107155363606</v>
      </c>
      <c r="T77" s="3">
        <v>269</v>
      </c>
      <c r="U77" s="3">
        <f t="shared" si="11"/>
        <v>2705.5762081784387</v>
      </c>
      <c r="V77" s="10">
        <v>-7.8767123287671229E-2</v>
      </c>
      <c r="W77" s="10">
        <f t="shared" si="15"/>
        <v>-9.6604803444553244E-2</v>
      </c>
      <c r="X77" s="11">
        <f>(Table1[[#This Row],[2023 Market share (%)]]-Table1[[#This Row],[2019 Market share (%)]])*10000</f>
        <v>-176.77302082096583</v>
      </c>
      <c r="Y77" s="10"/>
      <c r="Z77" s="10">
        <f t="shared" si="12"/>
        <v>-8.5138684767816275E-2</v>
      </c>
      <c r="AA77" s="3">
        <v>856700</v>
      </c>
      <c r="AB77" s="12">
        <f>Table1[[#This Row],[2022 U.S. Sales ($000)]]/SUMIF($E:$E, E77, $AA:$AA)</f>
        <v>3.6429262150319802E-2</v>
      </c>
      <c r="AC77" s="3">
        <v>292</v>
      </c>
      <c r="AD77" s="3">
        <f t="shared" si="16"/>
        <v>2933.9041095890411</v>
      </c>
      <c r="AE77" s="3">
        <v>874500</v>
      </c>
      <c r="AF77" s="12">
        <f>Table1[[#This Row],[2021 U.S. Sales ($000)]]/SUMIF($E:$E, E77, $AE:$AE)</f>
        <v>4.0262236301343846E-2</v>
      </c>
      <c r="AG77" s="3">
        <v>309</v>
      </c>
      <c r="AH77" s="68">
        <f t="shared" si="13"/>
        <v>2830.0970873786409</v>
      </c>
      <c r="AI77" s="3">
        <v>661000</v>
      </c>
      <c r="AJ77" s="12">
        <f>Table1[[#This Row],[2020 U.S. Sales ($000)]]/SUMIF($E:$E, E77, $AI:$AI)</f>
        <v>4.053648722331011E-2</v>
      </c>
      <c r="AK77" s="3">
        <v>328</v>
      </c>
      <c r="AL77" s="3">
        <f t="shared" si="17"/>
        <v>2015.2439024390244</v>
      </c>
      <c r="AM77" s="3">
        <v>1092700</v>
      </c>
      <c r="AN77" s="12">
        <f>Table1[[#This Row],[2019 U.S. Sales ($000)]]/SUMIF($E:$E, E77, $AM:$AM)</f>
        <v>4.7848071622437156E-2</v>
      </c>
      <c r="AO77" s="3">
        <v>384</v>
      </c>
      <c r="AP77" s="3">
        <f t="shared" si="14"/>
        <v>2845.5729166666665</v>
      </c>
    </row>
    <row r="78" spans="1:42" x14ac:dyDescent="0.25">
      <c r="A78" t="s">
        <v>444</v>
      </c>
      <c r="B78">
        <v>9040</v>
      </c>
      <c r="C78" t="s">
        <v>3</v>
      </c>
      <c r="D78" t="s">
        <v>5</v>
      </c>
      <c r="E78" t="s">
        <v>446</v>
      </c>
      <c r="F78" s="3">
        <v>77</v>
      </c>
      <c r="G78" s="3"/>
      <c r="H78" s="3" t="e">
        <f>Table1[[#This Row],[2024 U.S. Sales ($000)]]/SUMIF($E:$E, E78, $G:$G)</f>
        <v>#DIV/0!</v>
      </c>
      <c r="I78" s="3" t="e">
        <f>VLOOKUP(Table1[[#This Row],[Chain Name]],[1]Sheet1!A$3:G$26,7,0)</f>
        <v>#N/A</v>
      </c>
      <c r="J78" s="3" t="e">
        <f>Table1[[#This Row],[2024 U.S. Sales ($000)]]/Table1[[#This Row],[2024 U.S. Units]]</f>
        <v>#N/A</v>
      </c>
      <c r="K78" s="3" t="e">
        <f>Table1[[#This Row],[2024 U.S. Units]]/Table1[[#This Row],[2023 U.S. Units]]-1</f>
        <v>#N/A</v>
      </c>
      <c r="L78" s="3">
        <f>_xlfn.RRI(5,Table1[[#This Row],[2019 U.S. Sales ($000)]],Table1[[#This Row],[2024 U.S. Sales ($000)]])</f>
        <v>-1</v>
      </c>
      <c r="M78" s="3" t="e">
        <f>(Table1[[#This Row],[2024 Market share (%)]]-Table1[[#This Row],[2019 Market share (%)]])*10000</f>
        <v>#DIV/0!</v>
      </c>
      <c r="N78" s="3"/>
      <c r="O78" s="3"/>
      <c r="P78" s="3">
        <v>726400</v>
      </c>
      <c r="Q78" s="12">
        <f>Table1[[#This Row],[2023 U.S. Sales ($000)]]/SUMIF($E:$E, E78, $P:$P)</f>
        <v>8.7778966182742418E-2</v>
      </c>
      <c r="R78" s="11">
        <f>(Table1[[#This Row],[2023 Market share (%)]]-Table1[[#This Row],[2022 Market share (%)]])*10000</f>
        <v>52.498211730322708</v>
      </c>
      <c r="S78" s="10">
        <v>0.19257921523559349</v>
      </c>
      <c r="T78" s="3">
        <v>559</v>
      </c>
      <c r="U78" s="3">
        <f t="shared" si="11"/>
        <v>1299.4633273703041</v>
      </c>
      <c r="V78" s="10">
        <v>0.17684210526315788</v>
      </c>
      <c r="W78" s="10">
        <f t="shared" si="15"/>
        <v>0.16643813330313262</v>
      </c>
      <c r="X78" s="11">
        <f>(Table1[[#This Row],[2023 Market share (%)]]-Table1[[#This Row],[2019 Market share (%)]])*10000</f>
        <v>69.841461107889018</v>
      </c>
      <c r="Y78" s="10"/>
      <c r="Z78" s="10">
        <f t="shared" si="12"/>
        <v>0.13997664396269927</v>
      </c>
      <c r="AA78" s="3">
        <v>609100</v>
      </c>
      <c r="AB78" s="12">
        <f>Table1[[#This Row],[2022 U.S. Sales ($000)]]/SUMIF($E:$E, E78, $AA:$AA)</f>
        <v>8.2529145009710148E-2</v>
      </c>
      <c r="AC78" s="3">
        <v>475</v>
      </c>
      <c r="AD78" s="3">
        <f t="shared" si="16"/>
        <v>1282.3157894736842</v>
      </c>
      <c r="AE78" s="3">
        <v>544000</v>
      </c>
      <c r="AF78" s="12">
        <f>Table1[[#This Row],[2021 U.S. Sales ($000)]]/SUMIF($E:$E, E78, $AE:$AE)</f>
        <v>8.6958189735097224E-2</v>
      </c>
      <c r="AG78" s="3">
        <v>424</v>
      </c>
      <c r="AH78" s="68">
        <f t="shared" si="13"/>
        <v>1283.0188679245282</v>
      </c>
      <c r="AI78" s="3">
        <v>427700</v>
      </c>
      <c r="AJ78" s="12">
        <f>Table1[[#This Row],[2020 U.S. Sales ($000)]]/SUMIF($E:$E, E78, $AI:$AI)</f>
        <v>9.2669188978844907E-2</v>
      </c>
      <c r="AK78" s="3">
        <v>376</v>
      </c>
      <c r="AL78" s="3">
        <f t="shared" si="17"/>
        <v>1137.5</v>
      </c>
      <c r="AM78" s="3">
        <v>392400</v>
      </c>
      <c r="AN78" s="12">
        <f>Table1[[#This Row],[2019 U.S. Sales ($000)]]/SUMIF($E:$E, E78, $AM:$AM)</f>
        <v>8.0794820071953516E-2</v>
      </c>
      <c r="AO78" s="3">
        <v>331</v>
      </c>
      <c r="AP78" s="3">
        <f t="shared" si="14"/>
        <v>1185.4984894259819</v>
      </c>
    </row>
    <row r="79" spans="1:42" x14ac:dyDescent="0.25">
      <c r="A79" t="s">
        <v>290</v>
      </c>
      <c r="B79">
        <v>1315</v>
      </c>
      <c r="C79" t="s">
        <v>3</v>
      </c>
      <c r="D79" t="s">
        <v>5</v>
      </c>
      <c r="E79" t="s">
        <v>446</v>
      </c>
      <c r="F79" s="3">
        <v>78</v>
      </c>
      <c r="G79" s="3"/>
      <c r="H79" s="3" t="e">
        <f>Table1[[#This Row],[2024 U.S. Sales ($000)]]/SUMIF($E:$E, E79, $G:$G)</f>
        <v>#DIV/0!</v>
      </c>
      <c r="I79" s="3" t="e">
        <f>VLOOKUP(Table1[[#This Row],[Chain Name]],[1]Sheet1!A$3:G$26,7,0)</f>
        <v>#N/A</v>
      </c>
      <c r="J79" s="3" t="e">
        <f>Table1[[#This Row],[2024 U.S. Sales ($000)]]/Table1[[#This Row],[2024 U.S. Units]]</f>
        <v>#N/A</v>
      </c>
      <c r="K79" s="3" t="e">
        <f>Table1[[#This Row],[2024 U.S. Units]]/Table1[[#This Row],[2023 U.S. Units]]-1</f>
        <v>#N/A</v>
      </c>
      <c r="L79" s="3">
        <f>_xlfn.RRI(5,Table1[[#This Row],[2019 U.S. Sales ($000)]],Table1[[#This Row],[2024 U.S. Sales ($000)]])</f>
        <v>-1</v>
      </c>
      <c r="M79" s="3" t="e">
        <f>(Table1[[#This Row],[2024 Market share (%)]]-Table1[[#This Row],[2019 Market share (%)]])*10000</f>
        <v>#DIV/0!</v>
      </c>
      <c r="N79" s="3"/>
      <c r="O79" s="3"/>
      <c r="P79" s="3">
        <v>721600</v>
      </c>
      <c r="Q79" s="12">
        <f>Table1[[#This Row],[2023 U.S. Sales ($000)]]/SUMIF($E:$E, E79, $P:$P)</f>
        <v>8.7198928961270558E-2</v>
      </c>
      <c r="R79" s="11">
        <f>(Table1[[#This Row],[2023 Market share (%)]]-Table1[[#This Row],[2022 Market share (%)]])*10000</f>
        <v>32.741999857091308</v>
      </c>
      <c r="S79" s="10">
        <v>0.16499838553438811</v>
      </c>
      <c r="T79" s="3">
        <v>1152</v>
      </c>
      <c r="U79" s="3">
        <f t="shared" si="11"/>
        <v>626.38888888888891</v>
      </c>
      <c r="V79" s="10">
        <v>4.4424297370806894E-2</v>
      </c>
      <c r="W79" s="10">
        <f t="shared" si="15"/>
        <v>0.11819200889744885</v>
      </c>
      <c r="X79" s="11">
        <f>(Table1[[#This Row],[2023 Market share (%)]]-Table1[[#This Row],[2019 Market share (%)]])*10000</f>
        <v>-78.3649289619906</v>
      </c>
      <c r="Y79" s="10"/>
      <c r="Z79" s="10">
        <f t="shared" si="12"/>
        <v>4.3389720048858216E-2</v>
      </c>
      <c r="AA79" s="3">
        <v>619400</v>
      </c>
      <c r="AB79" s="12">
        <f>Table1[[#This Row],[2022 U.S. Sales ($000)]]/SUMIF($E:$E, E79, $AA:$AA)</f>
        <v>8.3924728975561427E-2</v>
      </c>
      <c r="AC79" s="3">
        <v>1103</v>
      </c>
      <c r="AD79" s="3">
        <f t="shared" si="16"/>
        <v>561.5593834995467</v>
      </c>
      <c r="AE79" s="3">
        <v>600100</v>
      </c>
      <c r="AF79" s="12">
        <f>Table1[[#This Row],[2021 U.S. Sales ($000)]]/SUMIF($E:$E, E79, $AE:$AE)</f>
        <v>9.5925753051529117E-2</v>
      </c>
      <c r="AG79" s="3">
        <v>1053</v>
      </c>
      <c r="AH79" s="68">
        <f t="shared" si="13"/>
        <v>569.89553656220323</v>
      </c>
      <c r="AI79" s="3">
        <v>483200</v>
      </c>
      <c r="AJ79" s="12">
        <f>Table1[[#This Row],[2020 U.S. Sales ($000)]]/SUMIF($E:$E, E79, $AI:$AI)</f>
        <v>0.10469430001070343</v>
      </c>
      <c r="AK79" s="3">
        <v>1007</v>
      </c>
      <c r="AL79" s="3">
        <f t="shared" si="17"/>
        <v>479.84111221449854</v>
      </c>
      <c r="AM79" s="3">
        <v>461563</v>
      </c>
      <c r="AN79" s="12">
        <f>Table1[[#This Row],[2019 U.S. Sales ($000)]]/SUMIF($E:$E, E79, $AM:$AM)</f>
        <v>9.5035421857469618E-2</v>
      </c>
      <c r="AO79" s="3">
        <v>972</v>
      </c>
      <c r="AP79" s="3">
        <f t="shared" si="14"/>
        <v>474.8590534979424</v>
      </c>
    </row>
    <row r="80" spans="1:42" x14ac:dyDescent="0.25">
      <c r="A80" t="s">
        <v>404</v>
      </c>
      <c r="B80">
        <v>31476</v>
      </c>
      <c r="C80" t="s">
        <v>3</v>
      </c>
      <c r="D80" t="s">
        <v>4</v>
      </c>
      <c r="E80" t="s">
        <v>462</v>
      </c>
      <c r="F80" s="3">
        <v>79</v>
      </c>
      <c r="G80" s="3"/>
      <c r="H80" s="3" t="e">
        <f>Table1[[#This Row],[2024 U.S. Sales ($000)]]/SUMIF($E:$E, E80, $G:$G)</f>
        <v>#DIV/0!</v>
      </c>
      <c r="I80" s="3" t="e">
        <f>VLOOKUP(Table1[[#This Row],[Chain Name]],[1]Sheet1!A$3:G$26,7,0)</f>
        <v>#N/A</v>
      </c>
      <c r="J80" s="3" t="e">
        <f>Table1[[#This Row],[2024 U.S. Sales ($000)]]/Table1[[#This Row],[2024 U.S. Units]]</f>
        <v>#N/A</v>
      </c>
      <c r="K80" s="3" t="e">
        <f>Table1[[#This Row],[2024 U.S. Units]]/Table1[[#This Row],[2023 U.S. Units]]-1</f>
        <v>#N/A</v>
      </c>
      <c r="L80" s="3">
        <f>_xlfn.RRI(5,Table1[[#This Row],[2019 U.S. Sales ($000)]],Table1[[#This Row],[2024 U.S. Sales ($000)]])</f>
        <v>-1</v>
      </c>
      <c r="M80" s="3" t="e">
        <f>(Table1[[#This Row],[2024 Market share (%)]]-Table1[[#This Row],[2019 Market share (%)]])*10000</f>
        <v>#DIV/0!</v>
      </c>
      <c r="N80" s="3"/>
      <c r="O80" s="3"/>
      <c r="P80" s="3">
        <v>717060</v>
      </c>
      <c r="Q80" s="12">
        <f>Table1[[#This Row],[2023 U.S. Sales ($000)]]/SUMIF($E:$E, E80, $P:$P)</f>
        <v>0.13796747241651069</v>
      </c>
      <c r="R80" s="11">
        <f>(Table1[[#This Row],[2023 Market share (%)]]-Table1[[#This Row],[2022 Market share (%)]])*10000</f>
        <v>367.0682139617071</v>
      </c>
      <c r="S80" s="10">
        <v>0.59846096916142433</v>
      </c>
      <c r="T80" s="3">
        <v>309</v>
      </c>
      <c r="U80" s="3">
        <f t="shared" si="11"/>
        <v>2320.5825242718447</v>
      </c>
      <c r="V80" s="10">
        <v>0.30379746835443039</v>
      </c>
      <c r="W80" s="10">
        <f t="shared" si="15"/>
        <v>0.43734675807112033</v>
      </c>
      <c r="X80" s="11">
        <f>(Table1[[#This Row],[2023 Market share (%)]]-Table1[[#This Row],[2019 Market share (%)]])*10000</f>
        <v>908.90305935116965</v>
      </c>
      <c r="Y80" s="10"/>
      <c r="Z80" s="10">
        <f t="shared" si="12"/>
        <v>0.36502975480516175</v>
      </c>
      <c r="AA80" s="3">
        <v>448594</v>
      </c>
      <c r="AB80" s="12">
        <f>Table1[[#This Row],[2022 U.S. Sales ($000)]]/SUMIF($E:$E, E80, $AA:$AA)</f>
        <v>0.10126065102033999</v>
      </c>
      <c r="AC80" s="3">
        <v>237</v>
      </c>
      <c r="AD80" s="3">
        <f t="shared" si="16"/>
        <v>1892.8016877637131</v>
      </c>
      <c r="AE80" s="3">
        <v>278219</v>
      </c>
      <c r="AF80" s="12">
        <f>Table1[[#This Row],[2021 U.S. Sales ($000)]]/SUMIF($E:$E, E80, $AE:$AE)</f>
        <v>7.3742435422789368E-2</v>
      </c>
      <c r="AG80" s="3">
        <v>164</v>
      </c>
      <c r="AH80" s="68">
        <f t="shared" si="13"/>
        <v>1696.4573170731708</v>
      </c>
      <c r="AI80" s="3">
        <v>163000</v>
      </c>
      <c r="AJ80" s="12">
        <f>Table1[[#This Row],[2020 U.S. Sales ($000)]]/SUMIF($E:$E, E80, $AI:$AI)</f>
        <v>5.3192010103218605E-2</v>
      </c>
      <c r="AK80" s="3">
        <v>104</v>
      </c>
      <c r="AL80" s="3">
        <f t="shared" si="17"/>
        <v>1567.3076923076924</v>
      </c>
      <c r="AM80" s="3">
        <v>168000</v>
      </c>
      <c r="AN80" s="12">
        <f>Table1[[#This Row],[2019 U.S. Sales ($000)]]/SUMIF($E:$E, E80, $AM:$AM)</f>
        <v>4.7077166481393734E-2</v>
      </c>
      <c r="AO80" s="3">
        <v>89</v>
      </c>
      <c r="AP80" s="3">
        <f t="shared" si="14"/>
        <v>1887.6404494382023</v>
      </c>
    </row>
    <row r="81" spans="1:42" x14ac:dyDescent="0.25">
      <c r="A81" t="s">
        <v>43</v>
      </c>
      <c r="B81">
        <v>467</v>
      </c>
      <c r="C81" t="s">
        <v>3</v>
      </c>
      <c r="D81" t="s">
        <v>5</v>
      </c>
      <c r="E81" t="s">
        <v>352</v>
      </c>
      <c r="F81" s="3">
        <v>80</v>
      </c>
      <c r="G81" s="3"/>
      <c r="H81" s="3" t="e">
        <f>Table1[[#This Row],[2024 U.S. Sales ($000)]]/SUMIF($E:$E, E81, $G:$G)</f>
        <v>#DIV/0!</v>
      </c>
      <c r="I81" s="3" t="e">
        <f>VLOOKUP(Table1[[#This Row],[Chain Name]],[1]Sheet1!A$3:G$26,7,0)</f>
        <v>#N/A</v>
      </c>
      <c r="J81" s="3" t="e">
        <f>Table1[[#This Row],[2024 U.S. Sales ($000)]]/Table1[[#This Row],[2024 U.S. Units]]</f>
        <v>#N/A</v>
      </c>
      <c r="K81" s="3" t="e">
        <f>Table1[[#This Row],[2024 U.S. Units]]/Table1[[#This Row],[2023 U.S. Units]]-1</f>
        <v>#N/A</v>
      </c>
      <c r="L81" s="3">
        <f>_xlfn.RRI(5,Table1[[#This Row],[2019 U.S. Sales ($000)]],Table1[[#This Row],[2024 U.S. Sales ($000)]])</f>
        <v>-1</v>
      </c>
      <c r="M81" s="3" t="e">
        <f>(Table1[[#This Row],[2024 Market share (%)]]-Table1[[#This Row],[2019 Market share (%)]])*10000</f>
        <v>#DIV/0!</v>
      </c>
      <c r="N81" s="3"/>
      <c r="O81" s="3"/>
      <c r="P81" s="3">
        <v>708478</v>
      </c>
      <c r="Q81" s="12">
        <f>Table1[[#This Row],[2023 U.S. Sales ($000)]]/SUMIF($E:$E, E81, $P:$P)</f>
        <v>8.7318000711876412E-2</v>
      </c>
      <c r="R81" s="11">
        <f>(Table1[[#This Row],[2023 Market share (%)]]-Table1[[#This Row],[2022 Market share (%)]])*10000</f>
        <v>-36.05578242397975</v>
      </c>
      <c r="S81" s="10">
        <v>3.4834925193060765E-2</v>
      </c>
      <c r="T81" s="3">
        <v>2261</v>
      </c>
      <c r="U81" s="3">
        <f t="shared" si="11"/>
        <v>313.34719150818222</v>
      </c>
      <c r="V81" s="10">
        <v>3.5508211273857079E-3</v>
      </c>
      <c r="W81" s="10">
        <f t="shared" si="15"/>
        <v>3.588099064731054E-2</v>
      </c>
      <c r="X81" s="11">
        <f>(Table1[[#This Row],[2023 Market share (%)]]-Table1[[#This Row],[2019 Market share (%)]])*10000</f>
        <v>-95.924872614895079</v>
      </c>
      <c r="Y81" s="10"/>
      <c r="Z81" s="10">
        <f t="shared" si="12"/>
        <v>-2.7134499244438337E-2</v>
      </c>
      <c r="AA81" s="3">
        <v>684629</v>
      </c>
      <c r="AB81" s="12">
        <f>Table1[[#This Row],[2022 U.S. Sales ($000)]]/SUMIF($E:$E, E81, $AA:$AA)</f>
        <v>9.0923578954274387E-2</v>
      </c>
      <c r="AC81" s="3">
        <v>2253</v>
      </c>
      <c r="AD81" s="3">
        <f t="shared" si="16"/>
        <v>303.87438970261871</v>
      </c>
      <c r="AE81" s="3">
        <v>686264</v>
      </c>
      <c r="AF81" s="12">
        <f>Table1[[#This Row],[2021 U.S. Sales ($000)]]/SUMIF($E:$E, E81, $AE:$AE)</f>
        <v>9.3995221510543958E-2</v>
      </c>
      <c r="AG81" s="3">
        <v>2317</v>
      </c>
      <c r="AH81" s="68">
        <f t="shared" si="13"/>
        <v>296.18644799309453</v>
      </c>
      <c r="AI81" s="3">
        <v>620000</v>
      </c>
      <c r="AJ81" s="12">
        <f>Table1[[#This Row],[2020 U.S. Sales ($000)]]/SUMIF($E:$E, E81, $AI:$AI)</f>
        <v>9.7023354773408219E-2</v>
      </c>
      <c r="AK81" s="3">
        <v>2419</v>
      </c>
      <c r="AL81" s="3">
        <f t="shared" si="17"/>
        <v>256.30425795783384</v>
      </c>
      <c r="AM81" s="3">
        <v>615300</v>
      </c>
      <c r="AN81" s="12">
        <f>Table1[[#This Row],[2019 U.S. Sales ($000)]]/SUMIF($E:$E, E81, $AM:$AM)</f>
        <v>9.6910487973365919E-2</v>
      </c>
      <c r="AO81" s="3">
        <v>2524</v>
      </c>
      <c r="AP81" s="3">
        <f t="shared" si="14"/>
        <v>243.77971473851031</v>
      </c>
    </row>
    <row r="82" spans="1:42" x14ac:dyDescent="0.25">
      <c r="A82" t="s">
        <v>531</v>
      </c>
      <c r="B82">
        <v>6308</v>
      </c>
      <c r="C82" t="s">
        <v>3</v>
      </c>
      <c r="D82" t="s">
        <v>4</v>
      </c>
      <c r="E82" t="s">
        <v>356</v>
      </c>
      <c r="F82" s="3">
        <v>81</v>
      </c>
      <c r="G82" s="3"/>
      <c r="H82" s="3" t="e">
        <f>Table1[[#This Row],[2024 U.S. Sales ($000)]]/SUMIF($E:$E, E82, $G:$G)</f>
        <v>#DIV/0!</v>
      </c>
      <c r="I82" s="3" t="e">
        <f>VLOOKUP(Table1[[#This Row],[Chain Name]],[1]Sheet1!A$3:G$26,7,0)</f>
        <v>#N/A</v>
      </c>
      <c r="J82" s="3" t="e">
        <f>Table1[[#This Row],[2024 U.S. Sales ($000)]]/Table1[[#This Row],[2024 U.S. Units]]</f>
        <v>#N/A</v>
      </c>
      <c r="K82" s="3" t="e">
        <f>Table1[[#This Row],[2024 U.S. Units]]/Table1[[#This Row],[2023 U.S. Units]]-1</f>
        <v>#N/A</v>
      </c>
      <c r="L82" s="3">
        <f>_xlfn.RRI(5,Table1[[#This Row],[2019 U.S. Sales ($000)]],Table1[[#This Row],[2024 U.S. Sales ($000)]])</f>
        <v>-1</v>
      </c>
      <c r="M82" s="3" t="e">
        <f>(Table1[[#This Row],[2024 Market share (%)]]-Table1[[#This Row],[2019 Market share (%)]])*10000</f>
        <v>#DIV/0!</v>
      </c>
      <c r="N82" s="3"/>
      <c r="O82" s="3"/>
      <c r="P82" s="3">
        <v>696000</v>
      </c>
      <c r="Q82" s="12">
        <f>Table1[[#This Row],[2023 U.S. Sales ($000)]]/SUMIF($E:$E, E82, $P:$P)</f>
        <v>6.3571479127195376E-3</v>
      </c>
      <c r="R82" s="11">
        <f>(Table1[[#This Row],[2023 Market share (%)]]-Table1[[#This Row],[2022 Market share (%)]])*10000</f>
        <v>-1.1242230227964753</v>
      </c>
      <c r="S82" s="10">
        <v>5.2950075642965201E-2</v>
      </c>
      <c r="T82" s="3">
        <v>366</v>
      </c>
      <c r="U82" s="3">
        <f t="shared" si="11"/>
        <v>1901.639344262295</v>
      </c>
      <c r="V82" s="10">
        <v>8.2840236686390539E-2</v>
      </c>
      <c r="W82" s="10">
        <f t="shared" si="15"/>
        <v>8.1578936618388331E-2</v>
      </c>
      <c r="X82" s="11">
        <f>(Table1[[#This Row],[2023 Market share (%)]]-Table1[[#This Row],[2019 Market share (%)]])*10000</f>
        <v>4.7795073408684727</v>
      </c>
      <c r="Y82" s="10"/>
      <c r="Z82" s="10">
        <f t="shared" si="12"/>
        <v>8.5098816069453243E-2</v>
      </c>
      <c r="AA82" s="3">
        <v>661000</v>
      </c>
      <c r="AB82" s="12">
        <f>Table1[[#This Row],[2022 U.S. Sales ($000)]]/SUMIF($E:$E, E82, $AA:$AA)</f>
        <v>6.4695702149991851E-3</v>
      </c>
      <c r="AC82" s="3">
        <v>338</v>
      </c>
      <c r="AD82" s="3">
        <f t="shared" si="16"/>
        <v>1955.6213017751479</v>
      </c>
      <c r="AE82" s="3">
        <v>588000</v>
      </c>
      <c r="AF82" s="12">
        <f>Table1[[#This Row],[2021 U.S. Sales ($000)]]/SUMIF($E:$E, E82, $AE:$AE)</f>
        <v>6.0435905686932389E-3</v>
      </c>
      <c r="AG82" s="3">
        <v>307</v>
      </c>
      <c r="AH82" s="68">
        <f t="shared" si="13"/>
        <v>1915.3094462540716</v>
      </c>
      <c r="AI82" s="3">
        <v>482600</v>
      </c>
      <c r="AJ82" s="12">
        <f>Table1[[#This Row],[2020 U.S. Sales ($000)]]/SUMIF($E:$E, E82, $AI:$AI)</f>
        <v>5.5227909251138272E-3</v>
      </c>
      <c r="AK82" s="3">
        <v>278</v>
      </c>
      <c r="AL82" s="3">
        <f t="shared" si="17"/>
        <v>1735.9712230215828</v>
      </c>
      <c r="AM82" s="3">
        <v>508600</v>
      </c>
      <c r="AN82" s="12">
        <f>Table1[[#This Row],[2019 U.S. Sales ($000)]]/SUMIF($E:$E, E82, $AM:$AM)</f>
        <v>5.8791971786326903E-3</v>
      </c>
      <c r="AO82" s="3">
        <v>264</v>
      </c>
      <c r="AP82" s="3">
        <f t="shared" si="14"/>
        <v>1926.5151515151515</v>
      </c>
    </row>
    <row r="83" spans="1:42" x14ac:dyDescent="0.25">
      <c r="A83" t="s">
        <v>16</v>
      </c>
      <c r="B83">
        <v>854</v>
      </c>
      <c r="C83" t="s">
        <v>3</v>
      </c>
      <c r="D83" t="s">
        <v>5</v>
      </c>
      <c r="E83" t="s">
        <v>356</v>
      </c>
      <c r="F83" s="3">
        <v>82</v>
      </c>
      <c r="G83" s="3"/>
      <c r="H83" s="3" t="e">
        <f>Table1[[#This Row],[2024 U.S. Sales ($000)]]/SUMIF($E:$E, E83, $G:$G)</f>
        <v>#DIV/0!</v>
      </c>
      <c r="I83" s="3" t="e">
        <f>VLOOKUP(Table1[[#This Row],[Chain Name]],[1]Sheet1!A$3:G$26,7,0)</f>
        <v>#N/A</v>
      </c>
      <c r="J83" s="3" t="e">
        <f>Table1[[#This Row],[2024 U.S. Sales ($000)]]/Table1[[#This Row],[2024 U.S. Units]]</f>
        <v>#N/A</v>
      </c>
      <c r="K83" s="3" t="e">
        <f>Table1[[#This Row],[2024 U.S. Units]]/Table1[[#This Row],[2023 U.S. Units]]-1</f>
        <v>#N/A</v>
      </c>
      <c r="L83" s="3">
        <f>_xlfn.RRI(5,Table1[[#This Row],[2019 U.S. Sales ($000)]],Table1[[#This Row],[2024 U.S. Sales ($000)]])</f>
        <v>-1</v>
      </c>
      <c r="M83" s="3" t="e">
        <f>(Table1[[#This Row],[2024 Market share (%)]]-Table1[[#This Row],[2019 Market share (%)]])*10000</f>
        <v>#DIV/0!</v>
      </c>
      <c r="N83" s="3"/>
      <c r="O83" s="3"/>
      <c r="P83" s="3">
        <v>683971</v>
      </c>
      <c r="Q83" s="12">
        <f>Table1[[#This Row],[2023 U.S. Sales ($000)]]/SUMIF($E:$E, E83, $P:$P)</f>
        <v>6.2472770330613435E-3</v>
      </c>
      <c r="R83" s="11">
        <f>(Table1[[#This Row],[2023 Market share (%)]]-Table1[[#This Row],[2022 Market share (%)]])*10000</f>
        <v>-2.2128506434004271</v>
      </c>
      <c r="S83" s="10">
        <v>3.491315590780409E-2</v>
      </c>
      <c r="T83" s="3">
        <v>342</v>
      </c>
      <c r="U83" s="3">
        <f t="shared" si="11"/>
        <v>1999.9152046783627</v>
      </c>
      <c r="V83" s="10">
        <v>-2.9154518950437317E-3</v>
      </c>
      <c r="W83" s="10">
        <f t="shared" si="15"/>
        <v>4.2160542339702234E-2</v>
      </c>
      <c r="X83" s="11">
        <f>(Table1[[#This Row],[2023 Market share (%)]]-Table1[[#This Row],[2019 Market share (%)]])*10000</f>
        <v>-4.5528518025410216</v>
      </c>
      <c r="Y83" s="10"/>
      <c r="Z83" s="10">
        <f t="shared" si="12"/>
        <v>-2.0142211267925814E-2</v>
      </c>
      <c r="AA83" s="3">
        <v>660897</v>
      </c>
      <c r="AB83" s="12">
        <f>Table1[[#This Row],[2022 U.S. Sales ($000)]]/SUMIF($E:$E, E83, $AA:$AA)</f>
        <v>6.4685620974013862E-3</v>
      </c>
      <c r="AC83" s="3">
        <v>343</v>
      </c>
      <c r="AD83" s="3">
        <f t="shared" si="16"/>
        <v>1926.8134110787173</v>
      </c>
      <c r="AE83" s="3">
        <v>626075</v>
      </c>
      <c r="AF83" s="12">
        <f>Table1[[#This Row],[2021 U.S. Sales ($000)]]/SUMIF($E:$E, E83, $AE:$AE)</f>
        <v>6.4349336144466319E-3</v>
      </c>
      <c r="AG83" s="3">
        <v>353</v>
      </c>
      <c r="AH83" s="68">
        <f t="shared" si="13"/>
        <v>1773.5835694050991</v>
      </c>
      <c r="AI83" s="3">
        <v>582502</v>
      </c>
      <c r="AJ83" s="12">
        <f>Table1[[#This Row],[2020 U.S. Sales ($000)]]/SUMIF($E:$E, E83, $AI:$AI)</f>
        <v>6.6660521331551072E-3</v>
      </c>
      <c r="AK83" s="3">
        <v>361</v>
      </c>
      <c r="AL83" s="3">
        <f t="shared" si="17"/>
        <v>1613.578947368421</v>
      </c>
      <c r="AM83" s="3">
        <v>579828</v>
      </c>
      <c r="AN83" s="12">
        <f>Table1[[#This Row],[2019 U.S. Sales ($000)]]/SUMIF($E:$E, E83, $AM:$AM)</f>
        <v>6.7025622133154456E-3</v>
      </c>
      <c r="AO83" s="3">
        <v>371</v>
      </c>
      <c r="AP83" s="3">
        <f t="shared" si="14"/>
        <v>1562.878706199461</v>
      </c>
    </row>
    <row r="84" spans="1:42" x14ac:dyDescent="0.25">
      <c r="A84" t="s">
        <v>251</v>
      </c>
      <c r="B84">
        <v>958</v>
      </c>
      <c r="C84" t="s">
        <v>3</v>
      </c>
      <c r="D84" t="s">
        <v>4</v>
      </c>
      <c r="E84" t="s">
        <v>351</v>
      </c>
      <c r="F84" s="3">
        <v>83</v>
      </c>
      <c r="G84" s="3"/>
      <c r="H84" s="3" t="e">
        <f>Table1[[#This Row],[2024 U.S. Sales ($000)]]/SUMIF($E:$E, E84, $G:$G)</f>
        <v>#DIV/0!</v>
      </c>
      <c r="I84" s="3" t="e">
        <f>VLOOKUP(Table1[[#This Row],[Chain Name]],[1]Sheet1!A$3:G$26,7,0)</f>
        <v>#N/A</v>
      </c>
      <c r="J84" s="3" t="e">
        <f>Table1[[#This Row],[2024 U.S. Sales ($000)]]/Table1[[#This Row],[2024 U.S. Units]]</f>
        <v>#N/A</v>
      </c>
      <c r="K84" s="3" t="e">
        <f>Table1[[#This Row],[2024 U.S. Units]]/Table1[[#This Row],[2023 U.S. Units]]-1</f>
        <v>#N/A</v>
      </c>
      <c r="L84" s="3">
        <f>_xlfn.RRI(5,Table1[[#This Row],[2019 U.S. Sales ($000)]],Table1[[#This Row],[2024 U.S. Sales ($000)]])</f>
        <v>-1</v>
      </c>
      <c r="M84" s="3" t="e">
        <f>(Table1[[#This Row],[2024 Market share (%)]]-Table1[[#This Row],[2019 Market share (%)]])*10000</f>
        <v>#DIV/0!</v>
      </c>
      <c r="N84" s="3"/>
      <c r="O84" s="3"/>
      <c r="P84" s="3">
        <v>679905</v>
      </c>
      <c r="Q84" s="12">
        <f>Table1[[#This Row],[2023 U.S. Sales ($000)]]/SUMIF($E:$E, E84, $P:$P)</f>
        <v>1.8000747241291266E-2</v>
      </c>
      <c r="R84" s="11">
        <f>(Table1[[#This Row],[2023 Market share (%)]]-Table1[[#This Row],[2022 Market share (%)]])*10000</f>
        <v>15.925441123065369</v>
      </c>
      <c r="S84" s="10">
        <v>0.15806569193873657</v>
      </c>
      <c r="T84" s="3">
        <v>84</v>
      </c>
      <c r="U84" s="3">
        <f t="shared" si="11"/>
        <v>8094.1071428571431</v>
      </c>
      <c r="V84" s="10">
        <v>0.16666666666666666</v>
      </c>
      <c r="W84" s="10">
        <f t="shared" si="15"/>
        <v>9.127373152907281E-2</v>
      </c>
      <c r="X84" s="11">
        <f>(Table1[[#This Row],[2023 Market share (%)]]-Table1[[#This Row],[2019 Market share (%)]])*10000</f>
        <v>33.239282741989918</v>
      </c>
      <c r="Y84" s="10"/>
      <c r="Z84" s="10">
        <f t="shared" si="12"/>
        <v>7.8876911651535764E-2</v>
      </c>
      <c r="AA84" s="3">
        <v>587104</v>
      </c>
      <c r="AB84" s="12">
        <f>Table1[[#This Row],[2022 U.S. Sales ($000)]]/SUMIF($E:$E, E84, $AA:$AA)</f>
        <v>1.6408203128984729E-2</v>
      </c>
      <c r="AC84" s="3">
        <v>72</v>
      </c>
      <c r="AD84" s="3">
        <f t="shared" si="16"/>
        <v>8154.2222222222226</v>
      </c>
      <c r="AE84" s="3">
        <v>534952</v>
      </c>
      <c r="AF84" s="12">
        <f>Table1[[#This Row],[2021 U.S. Sales ($000)]]/SUMIF($E:$E, E84, $AE:$AE)</f>
        <v>1.6123621585456504E-2</v>
      </c>
      <c r="AG84" s="3">
        <v>69</v>
      </c>
      <c r="AH84" s="68">
        <f t="shared" si="13"/>
        <v>7752.927536231884</v>
      </c>
      <c r="AI84" s="3">
        <v>455471</v>
      </c>
      <c r="AJ84" s="12">
        <f>Table1[[#This Row],[2020 U.S. Sales ($000)]]/SUMIF($E:$E, E84, $AI:$AI)</f>
        <v>1.5992967000493269E-2</v>
      </c>
      <c r="AK84" s="3">
        <v>64</v>
      </c>
      <c r="AL84" s="3">
        <f t="shared" si="17"/>
        <v>7116.734375</v>
      </c>
      <c r="AM84" s="3">
        <v>479417</v>
      </c>
      <c r="AN84" s="12">
        <f>Table1[[#This Row],[2019 U.S. Sales ($000)]]/SUMIF($E:$E, E84, $AM:$AM)</f>
        <v>1.4676818967092274E-2</v>
      </c>
      <c r="AO84" s="3">
        <v>62</v>
      </c>
      <c r="AP84" s="3">
        <f t="shared" si="14"/>
        <v>7732.5322580645161</v>
      </c>
    </row>
    <row r="85" spans="1:42" x14ac:dyDescent="0.25">
      <c r="A85" t="s">
        <v>206</v>
      </c>
      <c r="B85">
        <v>9251</v>
      </c>
      <c r="C85" t="s">
        <v>3</v>
      </c>
      <c r="D85" t="s">
        <v>4</v>
      </c>
      <c r="E85" t="s">
        <v>350</v>
      </c>
      <c r="F85" s="3">
        <v>84</v>
      </c>
      <c r="G85" s="3"/>
      <c r="H85" s="3" t="e">
        <f>Table1[[#This Row],[2024 U.S. Sales ($000)]]/SUMIF($E:$E, E85, $G:$G)</f>
        <v>#DIV/0!</v>
      </c>
      <c r="I85" s="3" t="e">
        <f>VLOOKUP(Table1[[#This Row],[Chain Name]],[1]Sheet1!A$3:G$26,7,0)</f>
        <v>#N/A</v>
      </c>
      <c r="J85" s="3" t="e">
        <f>Table1[[#This Row],[2024 U.S. Sales ($000)]]/Table1[[#This Row],[2024 U.S. Units]]</f>
        <v>#N/A</v>
      </c>
      <c r="K85" s="3" t="e">
        <f>Table1[[#This Row],[2024 U.S. Units]]/Table1[[#This Row],[2023 U.S. Units]]-1</f>
        <v>#N/A</v>
      </c>
      <c r="L85" s="3">
        <f>_xlfn.RRI(5,Table1[[#This Row],[2019 U.S. Sales ($000)]],Table1[[#This Row],[2024 U.S. Sales ($000)]])</f>
        <v>-1</v>
      </c>
      <c r="M85" s="3" t="e">
        <f>(Table1[[#This Row],[2024 Market share (%)]]-Table1[[#This Row],[2019 Market share (%)]])*10000</f>
        <v>#DIV/0!</v>
      </c>
      <c r="N85" s="3"/>
      <c r="O85" s="3"/>
      <c r="P85" s="3">
        <v>671500</v>
      </c>
      <c r="Q85" s="12">
        <f>Table1[[#This Row],[2023 U.S. Sales ($000)]]/SUMIF($E:$E, E85, $P:$P)</f>
        <v>2.1982679220135075E-2</v>
      </c>
      <c r="R85" s="11">
        <f>(Table1[[#This Row],[2023 Market share (%)]]-Table1[[#This Row],[2022 Market share (%)]])*10000</f>
        <v>-3.1235803528317785</v>
      </c>
      <c r="S85" s="10">
        <v>1.4656996071320641E-2</v>
      </c>
      <c r="T85" s="3">
        <v>552</v>
      </c>
      <c r="U85" s="3">
        <f t="shared" si="11"/>
        <v>1216.4855072463768</v>
      </c>
      <c r="V85" s="10">
        <v>3.954802259887006E-2</v>
      </c>
      <c r="W85" s="10">
        <f t="shared" si="15"/>
        <v>8.5581377483091137E-2</v>
      </c>
      <c r="X85" s="11">
        <f>(Table1[[#This Row],[2023 Market share (%)]]-Table1[[#This Row],[2019 Market share (%)]])*10000</f>
        <v>32.486552064097566</v>
      </c>
      <c r="Y85" s="10"/>
      <c r="Z85" s="10">
        <f t="shared" si="12"/>
        <v>4.2690818377324247E-2</v>
      </c>
      <c r="AA85" s="3">
        <v>661800</v>
      </c>
      <c r="AB85" s="12">
        <f>Table1[[#This Row],[2022 U.S. Sales ($000)]]/SUMIF($E:$E, E85, $AA:$AA)</f>
        <v>2.2295037255418253E-2</v>
      </c>
      <c r="AC85" s="3">
        <v>531</v>
      </c>
      <c r="AD85" s="3">
        <f t="shared" si="16"/>
        <v>1246.3276836158193</v>
      </c>
      <c r="AE85" s="3">
        <v>590000</v>
      </c>
      <c r="AF85" s="12">
        <f>Table1[[#This Row],[2021 U.S. Sales ($000)]]/SUMIF($E:$E, E85, $AE:$AE)</f>
        <v>2.029684304967291E-2</v>
      </c>
      <c r="AG85" s="3">
        <v>506</v>
      </c>
      <c r="AH85" s="68">
        <f t="shared" si="13"/>
        <v>1166.00790513834</v>
      </c>
      <c r="AI85" s="3">
        <v>461000</v>
      </c>
      <c r="AJ85" s="12">
        <f>Table1[[#This Row],[2020 U.S. Sales ($000)]]/SUMIF($E:$E, E85, $AI:$AI)</f>
        <v>1.7031860922183274E-2</v>
      </c>
      <c r="AK85" s="3">
        <v>489</v>
      </c>
      <c r="AL85" s="3">
        <f t="shared" si="17"/>
        <v>942.74028629856855</v>
      </c>
      <c r="AM85" s="3">
        <v>483500</v>
      </c>
      <c r="AN85" s="12">
        <f>Table1[[#This Row],[2019 U.S. Sales ($000)]]/SUMIF($E:$E, E85, $AM:$AM)</f>
        <v>1.8734024013725318E-2</v>
      </c>
      <c r="AO85" s="3">
        <v>467</v>
      </c>
      <c r="AP85" s="3">
        <f t="shared" si="14"/>
        <v>1035.3319057815845</v>
      </c>
    </row>
    <row r="86" spans="1:42" x14ac:dyDescent="0.25">
      <c r="A86" t="s">
        <v>158</v>
      </c>
      <c r="B86">
        <v>1589</v>
      </c>
      <c r="C86" t="s">
        <v>3</v>
      </c>
      <c r="D86" t="s">
        <v>4</v>
      </c>
      <c r="E86" t="s">
        <v>351</v>
      </c>
      <c r="F86" s="3">
        <v>85</v>
      </c>
      <c r="G86" s="3"/>
      <c r="H86" s="3" t="e">
        <f>Table1[[#This Row],[2024 U.S. Sales ($000)]]/SUMIF($E:$E, E86, $G:$G)</f>
        <v>#DIV/0!</v>
      </c>
      <c r="I86" s="3" t="e">
        <f>VLOOKUP(Table1[[#This Row],[Chain Name]],[1]Sheet1!A$3:G$26,7,0)</f>
        <v>#N/A</v>
      </c>
      <c r="J86" s="3" t="e">
        <f>Table1[[#This Row],[2024 U.S. Sales ($000)]]/Table1[[#This Row],[2024 U.S. Units]]</f>
        <v>#N/A</v>
      </c>
      <c r="K86" s="3" t="e">
        <f>Table1[[#This Row],[2024 U.S. Units]]/Table1[[#This Row],[2023 U.S. Units]]-1</f>
        <v>#N/A</v>
      </c>
      <c r="L86" s="3">
        <f>_xlfn.RRI(5,Table1[[#This Row],[2019 U.S. Sales ($000)]],Table1[[#This Row],[2024 U.S. Sales ($000)]])</f>
        <v>-1</v>
      </c>
      <c r="M86" s="3" t="e">
        <f>(Table1[[#This Row],[2024 Market share (%)]]-Table1[[#This Row],[2019 Market share (%)]])*10000</f>
        <v>#DIV/0!</v>
      </c>
      <c r="N86" s="3"/>
      <c r="O86" s="3"/>
      <c r="P86" s="3">
        <v>665200</v>
      </c>
      <c r="Q86" s="12">
        <f>Table1[[#This Row],[2023 U.S. Sales ($000)]]/SUMIF($E:$E, E86, $P:$P)</f>
        <v>1.7611426691827463E-2</v>
      </c>
      <c r="R86" s="11">
        <f>(Table1[[#This Row],[2023 Market share (%)]]-Table1[[#This Row],[2022 Market share (%)]])*10000</f>
        <v>1.5191514541921385</v>
      </c>
      <c r="S86" s="10">
        <v>6.4795324632916138E-2</v>
      </c>
      <c r="T86" s="3">
        <v>243</v>
      </c>
      <c r="U86" s="3">
        <f t="shared" si="11"/>
        <v>2737.4485596707818</v>
      </c>
      <c r="V86" s="10">
        <v>-4.0983606557377051E-3</v>
      </c>
      <c r="W86" s="10">
        <f t="shared" si="15"/>
        <v>6.8015607709832615E-3</v>
      </c>
      <c r="X86" s="11">
        <f>(Table1[[#This Row],[2023 Market share (%)]]-Table1[[#This Row],[2019 Market share (%)]])*10000</f>
        <v>-22.081889250766956</v>
      </c>
      <c r="Y86" s="10"/>
      <c r="Z86" s="10">
        <f t="shared" si="12"/>
        <v>-3.7379825100427588E-2</v>
      </c>
      <c r="AA86" s="3">
        <v>624721</v>
      </c>
      <c r="AB86" s="12">
        <f>Table1[[#This Row],[2022 U.S. Sales ($000)]]/SUMIF($E:$E, E86, $AA:$AA)</f>
        <v>1.7459511546408249E-2</v>
      </c>
      <c r="AC86" s="3">
        <v>244</v>
      </c>
      <c r="AD86" s="3">
        <f t="shared" si="16"/>
        <v>2560.3319672131147</v>
      </c>
      <c r="AE86" s="3">
        <v>515544</v>
      </c>
      <c r="AF86" s="12">
        <f>Table1[[#This Row],[2021 U.S. Sales ($000)]]/SUMIF($E:$E, E86, $AE:$AE)</f>
        <v>1.5538658359352964E-2</v>
      </c>
      <c r="AG86" s="3">
        <v>247</v>
      </c>
      <c r="AH86" s="68">
        <f t="shared" si="13"/>
        <v>2087.2226720647773</v>
      </c>
      <c r="AI86" s="3">
        <v>404446</v>
      </c>
      <c r="AJ86" s="12">
        <f>Table1[[#This Row],[2020 U.S. Sales ($000)]]/SUMIF($E:$E, E86, $AI:$AI)</f>
        <v>1.4201324632043533E-2</v>
      </c>
      <c r="AK86" s="3">
        <v>252</v>
      </c>
      <c r="AL86" s="3">
        <f t="shared" si="17"/>
        <v>1604.9444444444443</v>
      </c>
      <c r="AM86" s="3">
        <v>647406</v>
      </c>
      <c r="AN86" s="12">
        <f>Table1[[#This Row],[2019 U.S. Sales ($000)]]/SUMIF($E:$E, E86, $AM:$AM)</f>
        <v>1.9819615616904158E-2</v>
      </c>
      <c r="AO86" s="3">
        <v>283</v>
      </c>
      <c r="AP86" s="3">
        <f t="shared" si="14"/>
        <v>2287.6537102473499</v>
      </c>
    </row>
    <row r="87" spans="1:42" x14ac:dyDescent="0.25">
      <c r="A87" t="s">
        <v>532</v>
      </c>
      <c r="B87">
        <v>1749</v>
      </c>
      <c r="C87" t="s">
        <v>3</v>
      </c>
      <c r="D87" t="s">
        <v>4</v>
      </c>
      <c r="E87" t="s">
        <v>351</v>
      </c>
      <c r="F87" s="3">
        <v>86</v>
      </c>
      <c r="G87" s="3"/>
      <c r="H87" s="3" t="e">
        <f>Table1[[#This Row],[2024 U.S. Sales ($000)]]/SUMIF($E:$E, E87, $G:$G)</f>
        <v>#DIV/0!</v>
      </c>
      <c r="I87" s="3" t="e">
        <f>VLOOKUP(Table1[[#This Row],[Chain Name]],[1]Sheet1!A$3:G$26,7,0)</f>
        <v>#N/A</v>
      </c>
      <c r="J87" s="3" t="e">
        <f>Table1[[#This Row],[2024 U.S. Sales ($000)]]/Table1[[#This Row],[2024 U.S. Units]]</f>
        <v>#N/A</v>
      </c>
      <c r="K87" s="3" t="e">
        <f>Table1[[#This Row],[2024 U.S. Units]]/Table1[[#This Row],[2023 U.S. Units]]-1</f>
        <v>#N/A</v>
      </c>
      <c r="L87" s="3">
        <f>_xlfn.RRI(5,Table1[[#This Row],[2019 U.S. Sales ($000)]],Table1[[#This Row],[2024 U.S. Sales ($000)]])</f>
        <v>-1</v>
      </c>
      <c r="M87" s="3" t="e">
        <f>(Table1[[#This Row],[2024 Market share (%)]]-Table1[[#This Row],[2019 Market share (%)]])*10000</f>
        <v>#DIV/0!</v>
      </c>
      <c r="N87" s="3"/>
      <c r="O87" s="3"/>
      <c r="P87" s="3">
        <v>663200</v>
      </c>
      <c r="Q87" s="12">
        <f>Table1[[#This Row],[2023 U.S. Sales ($000)]]/SUMIF($E:$E, E87, $P:$P)</f>
        <v>1.7558475920054079E-2</v>
      </c>
      <c r="R87" s="11">
        <f>(Table1[[#This Row],[2023 Market share (%)]]-Table1[[#This Row],[2022 Market share (%)]])*10000</f>
        <v>10.528471286524004</v>
      </c>
      <c r="S87" s="10">
        <v>0.12294485175841108</v>
      </c>
      <c r="T87" s="3">
        <v>761</v>
      </c>
      <c r="U87" s="3">
        <f t="shared" si="11"/>
        <v>871.48488830486201</v>
      </c>
      <c r="V87" s="10">
        <v>0.13075780089153047</v>
      </c>
      <c r="W87" s="10">
        <f t="shared" si="15"/>
        <v>9.8773762044502611E-2</v>
      </c>
      <c r="X87" s="11">
        <f>(Table1[[#This Row],[2023 Market share (%)]]-Table1[[#This Row],[2019 Market share (%)]])*10000</f>
        <v>36.291562880281305</v>
      </c>
      <c r="Y87" s="10"/>
      <c r="Z87" s="10">
        <f t="shared" si="12"/>
        <v>8.5058311740626724E-2</v>
      </c>
      <c r="AA87" s="3">
        <v>590590</v>
      </c>
      <c r="AB87" s="12">
        <f>Table1[[#This Row],[2022 U.S. Sales ($000)]]/SUMIF($E:$E, E87, $AA:$AA)</f>
        <v>1.6505628791401678E-2</v>
      </c>
      <c r="AC87" s="3">
        <v>673</v>
      </c>
      <c r="AD87" s="3">
        <f t="shared" si="16"/>
        <v>877.54829123328375</v>
      </c>
      <c r="AE87" s="3">
        <v>493367</v>
      </c>
      <c r="AF87" s="12">
        <f>Table1[[#This Row],[2021 U.S. Sales ($000)]]/SUMIF($E:$E, E87, $AE:$AE)</f>
        <v>1.4870236602072557E-2</v>
      </c>
      <c r="AG87" s="3">
        <v>593</v>
      </c>
      <c r="AH87" s="68">
        <f t="shared" si="13"/>
        <v>831.98482293423274</v>
      </c>
      <c r="AI87" s="3">
        <v>319344</v>
      </c>
      <c r="AJ87" s="12">
        <f>Table1[[#This Row],[2020 U.S. Sales ($000)]]/SUMIF($E:$E, E87, $AI:$AI)</f>
        <v>1.1213135531802292E-2</v>
      </c>
      <c r="AK87" s="3">
        <v>551</v>
      </c>
      <c r="AL87" s="3">
        <f t="shared" si="17"/>
        <v>579.57168784029034</v>
      </c>
      <c r="AM87" s="3">
        <v>455000</v>
      </c>
      <c r="AN87" s="12">
        <f>Table1[[#This Row],[2019 U.S. Sales ($000)]]/SUMIF($E:$E, E87, $AM:$AM)</f>
        <v>1.3929319632025948E-2</v>
      </c>
      <c r="AO87" s="3">
        <v>549</v>
      </c>
      <c r="AP87" s="3">
        <f t="shared" si="14"/>
        <v>828.7795992714025</v>
      </c>
    </row>
    <row r="88" spans="1:42" x14ac:dyDescent="0.25">
      <c r="A88" t="s">
        <v>90</v>
      </c>
      <c r="B88">
        <v>6602</v>
      </c>
      <c r="C88" t="s">
        <v>1</v>
      </c>
      <c r="D88" t="s">
        <v>2</v>
      </c>
      <c r="E88" t="s">
        <v>353</v>
      </c>
      <c r="F88" s="3">
        <v>87</v>
      </c>
      <c r="G88" s="3"/>
      <c r="H88" s="3" t="e">
        <f>Table1[[#This Row],[2024 U.S. Sales ($000)]]/SUMIF($E:$E, E88, $G:$G)</f>
        <v>#DIV/0!</v>
      </c>
      <c r="I88" s="3" t="e">
        <f>VLOOKUP(Table1[[#This Row],[Chain Name]],[1]Sheet1!A$3:G$26,7,0)</f>
        <v>#N/A</v>
      </c>
      <c r="J88" s="3" t="e">
        <f>Table1[[#This Row],[2024 U.S. Sales ($000)]]/Table1[[#This Row],[2024 U.S. Units]]</f>
        <v>#N/A</v>
      </c>
      <c r="K88" s="3" t="e">
        <f>Table1[[#This Row],[2024 U.S. Units]]/Table1[[#This Row],[2023 U.S. Units]]-1</f>
        <v>#N/A</v>
      </c>
      <c r="L88" s="3">
        <f>_xlfn.RRI(5,Table1[[#This Row],[2019 U.S. Sales ($000)]],Table1[[#This Row],[2024 U.S. Sales ($000)]])</f>
        <v>-1</v>
      </c>
      <c r="M88" s="3" t="e">
        <f>(Table1[[#This Row],[2024 Market share (%)]]-Table1[[#This Row],[2019 Market share (%)]])*10000</f>
        <v>#DIV/0!</v>
      </c>
      <c r="N88" s="3"/>
      <c r="O88" s="3"/>
      <c r="P88" s="3">
        <v>625400</v>
      </c>
      <c r="Q88" s="12">
        <f>Table1[[#This Row],[2023 U.S. Sales ($000)]]/SUMIF($E:$E, E88, $P:$P)</f>
        <v>2.5925802789954652E-2</v>
      </c>
      <c r="R88" s="11">
        <f>(Table1[[#This Row],[2023 Market share (%)]]-Table1[[#This Row],[2022 Market share (%)]])*10000</f>
        <v>35.928408647206631</v>
      </c>
      <c r="S88" s="10">
        <v>0.19078446306169078</v>
      </c>
      <c r="T88" s="3">
        <v>62</v>
      </c>
      <c r="U88" s="3">
        <f t="shared" si="11"/>
        <v>10087.096774193549</v>
      </c>
      <c r="V88" s="10">
        <v>0.10714285714285714</v>
      </c>
      <c r="W88" s="10">
        <f t="shared" si="15"/>
        <v>0.16580627554545035</v>
      </c>
      <c r="X88" s="11">
        <f>(Table1[[#This Row],[2023 Market share (%)]]-Table1[[#This Row],[2019 Market share (%)]])*10000</f>
        <v>111.00081957682833</v>
      </c>
      <c r="Y88" s="10"/>
      <c r="Z88" s="10">
        <f t="shared" si="12"/>
        <v>0.1089244477532858</v>
      </c>
      <c r="AA88" s="3">
        <v>525200</v>
      </c>
      <c r="AB88" s="12">
        <f>Table1[[#This Row],[2022 U.S. Sales ($000)]]/SUMIF($E:$E, E88, $AA:$AA)</f>
        <v>2.2332961925233989E-2</v>
      </c>
      <c r="AC88" s="3">
        <v>56</v>
      </c>
      <c r="AD88" s="3">
        <f t="shared" si="16"/>
        <v>9378.5714285714294</v>
      </c>
      <c r="AE88" s="3">
        <v>447000</v>
      </c>
      <c r="AF88" s="12">
        <f>Table1[[#This Row],[2021 U.S. Sales ($000)]]/SUMIF($E:$E, E88, $AE:$AE)</f>
        <v>2.0580011008234075E-2</v>
      </c>
      <c r="AG88" s="3">
        <v>54</v>
      </c>
      <c r="AH88" s="68">
        <f t="shared" si="13"/>
        <v>8277.7777777777774</v>
      </c>
      <c r="AI88" s="3">
        <v>272500</v>
      </c>
      <c r="AJ88" s="12">
        <f>Table1[[#This Row],[2020 U.S. Sales ($000)]]/SUMIF($E:$E, E88, $AI:$AI)</f>
        <v>1.6711335504314685E-2</v>
      </c>
      <c r="AK88" s="3">
        <v>48</v>
      </c>
      <c r="AL88" s="3">
        <f t="shared" si="17"/>
        <v>5677.083333333333</v>
      </c>
      <c r="AM88" s="3">
        <v>338573</v>
      </c>
      <c r="AN88" s="12">
        <f>Table1[[#This Row],[2019 U.S. Sales ($000)]]/SUMIF($E:$E, E88, $AM:$AM)</f>
        <v>1.4825720832271818E-2</v>
      </c>
      <c r="AO88" s="3">
        <v>41</v>
      </c>
      <c r="AP88" s="3">
        <f t="shared" si="14"/>
        <v>8257.878048780487</v>
      </c>
    </row>
    <row r="89" spans="1:42" x14ac:dyDescent="0.25">
      <c r="A89" t="s">
        <v>95</v>
      </c>
      <c r="B89">
        <v>1167</v>
      </c>
      <c r="C89" t="s">
        <v>1</v>
      </c>
      <c r="D89" t="s">
        <v>2</v>
      </c>
      <c r="E89" t="s">
        <v>362</v>
      </c>
      <c r="F89" s="3">
        <v>88</v>
      </c>
      <c r="G89" s="3"/>
      <c r="H89" s="3" t="e">
        <f>Table1[[#This Row],[2024 U.S. Sales ($000)]]/SUMIF($E:$E, E89, $G:$G)</f>
        <v>#DIV/0!</v>
      </c>
      <c r="I89" s="3" t="e">
        <f>VLOOKUP(Table1[[#This Row],[Chain Name]],[1]Sheet1!A$3:G$26,7,0)</f>
        <v>#N/A</v>
      </c>
      <c r="J89" s="3" t="e">
        <f>Table1[[#This Row],[2024 U.S. Sales ($000)]]/Table1[[#This Row],[2024 U.S. Units]]</f>
        <v>#N/A</v>
      </c>
      <c r="K89" s="3" t="e">
        <f>Table1[[#This Row],[2024 U.S. Units]]/Table1[[#This Row],[2023 U.S. Units]]-1</f>
        <v>#N/A</v>
      </c>
      <c r="L89" s="3">
        <f>_xlfn.RRI(5,Table1[[#This Row],[2019 U.S. Sales ($000)]],Table1[[#This Row],[2024 U.S. Sales ($000)]])</f>
        <v>-1</v>
      </c>
      <c r="M89" s="3" t="e">
        <f>(Table1[[#This Row],[2024 Market share (%)]]-Table1[[#This Row],[2019 Market share (%)]])*10000</f>
        <v>#DIV/0!</v>
      </c>
      <c r="N89" s="3"/>
      <c r="O89" s="3"/>
      <c r="P89" s="3">
        <v>623400</v>
      </c>
      <c r="Q89" s="12">
        <f>Table1[[#This Row],[2023 U.S. Sales ($000)]]/SUMIF($E:$E, E89, $P:$P)</f>
        <v>6.3932527288492705E-2</v>
      </c>
      <c r="R89" s="11">
        <f>(Table1[[#This Row],[2023 Market share (%)]]-Table1[[#This Row],[2022 Market share (%)]])*10000</f>
        <v>9.6147261304141409</v>
      </c>
      <c r="S89" s="10">
        <v>5.7327001356852106E-2</v>
      </c>
      <c r="T89" s="3">
        <v>162</v>
      </c>
      <c r="U89" s="3">
        <f t="shared" si="11"/>
        <v>3848.1481481481483</v>
      </c>
      <c r="V89" s="10">
        <v>7.2847682119205295E-2</v>
      </c>
      <c r="W89" s="10">
        <f t="shared" si="15"/>
        <v>2.5542296975401335E-2</v>
      </c>
      <c r="X89" s="11">
        <f>(Table1[[#This Row],[2023 Market share (%)]]-Table1[[#This Row],[2019 Market share (%)]])*10000</f>
        <v>-19.146213711639938</v>
      </c>
      <c r="Y89" s="10"/>
      <c r="Z89" s="10">
        <f t="shared" si="12"/>
        <v>4.4705849827356037E-2</v>
      </c>
      <c r="AA89" s="3">
        <v>589600</v>
      </c>
      <c r="AB89" s="12">
        <f>Table1[[#This Row],[2022 U.S. Sales ($000)]]/SUMIF($E:$E, E89, $AA:$AA)</f>
        <v>6.2971054675451291E-2</v>
      </c>
      <c r="AC89" s="3">
        <v>151</v>
      </c>
      <c r="AD89" s="3">
        <f t="shared" si="16"/>
        <v>3904.635761589404</v>
      </c>
      <c r="AE89" s="3">
        <v>436637</v>
      </c>
      <c r="AF89" s="12">
        <f>Table1[[#This Row],[2021 U.S. Sales ($000)]]/SUMIF($E:$E, E89, $AE:$AE)</f>
        <v>5.1197048785972962E-2</v>
      </c>
      <c r="AG89" s="3">
        <v>144</v>
      </c>
      <c r="AH89" s="68">
        <f t="shared" si="13"/>
        <v>3032.2013888888887</v>
      </c>
      <c r="AI89" s="3">
        <v>159501</v>
      </c>
      <c r="AJ89" s="12">
        <f>Table1[[#This Row],[2020 U.S. Sales ($000)]]/SUMIF($E:$E, E89, $AI:$AI)</f>
        <v>2.40736131761379E-2</v>
      </c>
      <c r="AK89" s="3">
        <v>140</v>
      </c>
      <c r="AL89" s="3">
        <f t="shared" si="17"/>
        <v>1139.2928571428572</v>
      </c>
      <c r="AM89" s="3">
        <v>563576</v>
      </c>
      <c r="AN89" s="12">
        <f>Table1[[#This Row],[2019 U.S. Sales ($000)]]/SUMIF($E:$E, E89, $AM:$AM)</f>
        <v>6.5847148659656698E-2</v>
      </c>
      <c r="AO89" s="3">
        <v>136</v>
      </c>
      <c r="AP89" s="3">
        <f t="shared" si="14"/>
        <v>4143.9411764705883</v>
      </c>
    </row>
    <row r="90" spans="1:42" x14ac:dyDescent="0.25">
      <c r="A90" t="s">
        <v>413</v>
      </c>
      <c r="B90">
        <v>2523</v>
      </c>
      <c r="C90" t="s">
        <v>3</v>
      </c>
      <c r="D90" t="s">
        <v>4</v>
      </c>
      <c r="E90" t="s">
        <v>363</v>
      </c>
      <c r="F90" s="3">
        <v>89</v>
      </c>
      <c r="G90" s="3"/>
      <c r="H90" s="3" t="e">
        <f>Table1[[#This Row],[2024 U.S. Sales ($000)]]/SUMIF($E:$E, E90, $G:$G)</f>
        <v>#DIV/0!</v>
      </c>
      <c r="I90" s="3" t="e">
        <f>VLOOKUP(Table1[[#This Row],[Chain Name]],[1]Sheet1!A$3:G$26,7,0)</f>
        <v>#N/A</v>
      </c>
      <c r="J90" s="3" t="e">
        <f>Table1[[#This Row],[2024 U.S. Sales ($000)]]/Table1[[#This Row],[2024 U.S. Units]]</f>
        <v>#N/A</v>
      </c>
      <c r="K90" s="3" t="e">
        <f>Table1[[#This Row],[2024 U.S. Units]]/Table1[[#This Row],[2023 U.S. Units]]-1</f>
        <v>#N/A</v>
      </c>
      <c r="L90" s="3">
        <f>_xlfn.RRI(5,Table1[[#This Row],[2019 U.S. Sales ($000)]],Table1[[#This Row],[2024 U.S. Sales ($000)]])</f>
        <v>-1</v>
      </c>
      <c r="M90" s="3" t="e">
        <f>(Table1[[#This Row],[2024 Market share (%)]]-Table1[[#This Row],[2019 Market share (%)]])*10000</f>
        <v>#DIV/0!</v>
      </c>
      <c r="N90" s="3"/>
      <c r="O90" s="3"/>
      <c r="P90" s="3">
        <v>614248</v>
      </c>
      <c r="Q90" s="12">
        <f>Table1[[#This Row],[2023 U.S. Sales ($000)]]/SUMIF($E:$E, E90, $P:$P)</f>
        <v>7.4378950391833343E-2</v>
      </c>
      <c r="R90" s="11">
        <f>(Table1[[#This Row],[2023 Market share (%)]]-Table1[[#This Row],[2022 Market share (%)]])*10000</f>
        <v>-62.62282979484862</v>
      </c>
      <c r="S90" s="10">
        <v>1.6126954516770238E-3</v>
      </c>
      <c r="T90" s="3">
        <v>470</v>
      </c>
      <c r="U90" s="3">
        <f t="shared" si="11"/>
        <v>1306.9106382978723</v>
      </c>
      <c r="V90" s="10">
        <v>1.9522776572668113E-2</v>
      </c>
      <c r="W90" s="10">
        <f t="shared" si="15"/>
        <v>3.5440665917993108E-2</v>
      </c>
      <c r="X90" s="11">
        <f>(Table1[[#This Row],[2023 Market share (%)]]-Table1[[#This Row],[2019 Market share (%)]])*10000</f>
        <v>-171.99300649703</v>
      </c>
      <c r="Y90" s="10"/>
      <c r="Z90" s="10">
        <f t="shared" si="12"/>
        <v>7.0369698801808767E-3</v>
      </c>
      <c r="AA90" s="3">
        <v>613259</v>
      </c>
      <c r="AB90" s="12">
        <f>Table1[[#This Row],[2022 U.S. Sales ($000)]]/SUMIF($E:$E, E90, $AA:$AA)</f>
        <v>8.0641233371318205E-2</v>
      </c>
      <c r="AC90" s="3">
        <v>461</v>
      </c>
      <c r="AD90" s="3">
        <f t="shared" si="16"/>
        <v>1330.2798264642083</v>
      </c>
      <c r="AE90" s="3">
        <v>566136</v>
      </c>
      <c r="AF90" s="12">
        <f>Table1[[#This Row],[2021 U.S. Sales ($000)]]/SUMIF($E:$E, E90, $AE:$AE)</f>
        <v>8.5454258388430043E-2</v>
      </c>
      <c r="AG90" s="3">
        <v>448</v>
      </c>
      <c r="AH90" s="68">
        <f t="shared" si="13"/>
        <v>1263.6964285714287</v>
      </c>
      <c r="AI90" s="3">
        <v>465080</v>
      </c>
      <c r="AJ90" s="12">
        <f>Table1[[#This Row],[2020 U.S. Sales ($000)]]/SUMIF($E:$E, E90, $AI:$AI)</f>
        <v>8.479234644605245E-2</v>
      </c>
      <c r="AK90" s="3">
        <v>454</v>
      </c>
      <c r="AL90" s="3">
        <f t="shared" si="17"/>
        <v>1024.4052863436123</v>
      </c>
      <c r="AM90" s="3">
        <v>534371</v>
      </c>
      <c r="AN90" s="12">
        <f>Table1[[#This Row],[2019 U.S. Sales ($000)]]/SUMIF($E:$E, E90, $AM:$AM)</f>
        <v>9.1578251041536343E-2</v>
      </c>
      <c r="AO90" s="3">
        <v>457</v>
      </c>
      <c r="AP90" s="3">
        <f t="shared" si="14"/>
        <v>1169.3019693654267</v>
      </c>
    </row>
    <row r="91" spans="1:42" x14ac:dyDescent="0.25">
      <c r="A91" t="s">
        <v>205</v>
      </c>
      <c r="B91">
        <v>1586</v>
      </c>
      <c r="C91" t="s">
        <v>1</v>
      </c>
      <c r="D91" t="s">
        <v>2</v>
      </c>
      <c r="E91" t="s">
        <v>362</v>
      </c>
      <c r="F91" s="3">
        <v>90</v>
      </c>
      <c r="G91" s="3"/>
      <c r="H91" s="3" t="e">
        <f>Table1[[#This Row],[2024 U.S. Sales ($000)]]/SUMIF($E:$E, E91, $G:$G)</f>
        <v>#DIV/0!</v>
      </c>
      <c r="I91" s="3" t="e">
        <f>VLOOKUP(Table1[[#This Row],[Chain Name]],[1]Sheet1!A$3:G$26,7,0)</f>
        <v>#N/A</v>
      </c>
      <c r="J91" s="3" t="e">
        <f>Table1[[#This Row],[2024 U.S. Sales ($000)]]/Table1[[#This Row],[2024 U.S. Units]]</f>
        <v>#N/A</v>
      </c>
      <c r="K91" s="3" t="e">
        <f>Table1[[#This Row],[2024 U.S. Units]]/Table1[[#This Row],[2023 U.S. Units]]-1</f>
        <v>#N/A</v>
      </c>
      <c r="L91" s="3">
        <f>_xlfn.RRI(5,Table1[[#This Row],[2019 U.S. Sales ($000)]],Table1[[#This Row],[2024 U.S. Sales ($000)]])</f>
        <v>-1</v>
      </c>
      <c r="M91" s="3" t="e">
        <f>(Table1[[#This Row],[2024 Market share (%)]]-Table1[[#This Row],[2019 Market share (%)]])*10000</f>
        <v>#DIV/0!</v>
      </c>
      <c r="N91" s="3"/>
      <c r="O91" s="3"/>
      <c r="P91" s="3">
        <v>602400</v>
      </c>
      <c r="Q91" s="12">
        <f>Table1[[#This Row],[2023 U.S. Sales ($000)]]/SUMIF($E:$E, E91, $P:$P)</f>
        <v>6.1778881037196032E-2</v>
      </c>
      <c r="R91" s="11">
        <f>(Table1[[#This Row],[2023 Market share (%)]]-Table1[[#This Row],[2022 Market share (%)]])*10000</f>
        <v>60.59750738378299</v>
      </c>
      <c r="S91" s="10">
        <v>0.15468660149511212</v>
      </c>
      <c r="T91" s="3">
        <v>110</v>
      </c>
      <c r="U91" s="3">
        <f t="shared" si="11"/>
        <v>5476.363636363636</v>
      </c>
      <c r="V91" s="10">
        <v>8.9108910891089105E-2</v>
      </c>
      <c r="W91" s="10">
        <f t="shared" si="15"/>
        <v>5.8316828222512385E-2</v>
      </c>
      <c r="X91" s="11">
        <f>(Table1[[#This Row],[2023 Market share (%)]]-Table1[[#This Row],[2019 Market share (%)]])*10000</f>
        <v>56.732257460424954</v>
      </c>
      <c r="Y91" s="10"/>
      <c r="Z91" s="10">
        <f t="shared" si="12"/>
        <v>4.8546809711683903E-2</v>
      </c>
      <c r="AA91" s="3">
        <v>521700</v>
      </c>
      <c r="AB91" s="12">
        <f>Table1[[#This Row],[2022 U.S. Sales ($000)]]/SUMIF($E:$E, E91, $AA:$AA)</f>
        <v>5.5719130298817733E-2</v>
      </c>
      <c r="AC91" s="3">
        <v>101</v>
      </c>
      <c r="AD91" s="3">
        <f t="shared" si="16"/>
        <v>5165.3465346534649</v>
      </c>
      <c r="AE91" s="3">
        <v>457400</v>
      </c>
      <c r="AF91" s="12">
        <f>Table1[[#This Row],[2021 U.S. Sales ($000)]]/SUMIF($E:$E, E91, $AE:$AE)</f>
        <v>5.363157523229601E-2</v>
      </c>
      <c r="AG91" s="3">
        <v>97</v>
      </c>
      <c r="AH91" s="68">
        <f t="shared" si="13"/>
        <v>4715.4639175257735</v>
      </c>
      <c r="AI91" s="3">
        <v>326600</v>
      </c>
      <c r="AJ91" s="12">
        <f>Table1[[#This Row],[2020 U.S. Sales ($000)]]/SUMIF($E:$E, E91, $AI:$AI)</f>
        <v>4.9293998553781096E-2</v>
      </c>
      <c r="AK91" s="3">
        <v>93</v>
      </c>
      <c r="AL91" s="3">
        <f t="shared" si="17"/>
        <v>3511.8279569892475</v>
      </c>
      <c r="AM91" s="3">
        <v>480200</v>
      </c>
      <c r="AN91" s="12">
        <f>Table1[[#This Row],[2019 U.S. Sales ($000)]]/SUMIF($E:$E, E91, $AM:$AM)</f>
        <v>5.6105655291153536E-2</v>
      </c>
      <c r="AO91" s="3">
        <v>91</v>
      </c>
      <c r="AP91" s="3">
        <f t="shared" si="14"/>
        <v>5276.9230769230771</v>
      </c>
    </row>
    <row r="92" spans="1:42" x14ac:dyDescent="0.25">
      <c r="A92" t="s">
        <v>120</v>
      </c>
      <c r="B92">
        <v>2267</v>
      </c>
      <c r="C92" t="s">
        <v>1</v>
      </c>
      <c r="D92" t="s">
        <v>2</v>
      </c>
      <c r="E92" t="s">
        <v>355</v>
      </c>
      <c r="F92" s="3">
        <v>91</v>
      </c>
      <c r="G92" s="3"/>
      <c r="H92" s="3" t="e">
        <f>Table1[[#This Row],[2024 U.S. Sales ($000)]]/SUMIF($E:$E, E92, $G:$G)</f>
        <v>#DIV/0!</v>
      </c>
      <c r="I92" s="3" t="e">
        <f>VLOOKUP(Table1[[#This Row],[Chain Name]],[1]Sheet1!A$3:G$26,7,0)</f>
        <v>#N/A</v>
      </c>
      <c r="J92" s="3" t="e">
        <f>Table1[[#This Row],[2024 U.S. Sales ($000)]]/Table1[[#This Row],[2024 U.S. Units]]</f>
        <v>#N/A</v>
      </c>
      <c r="K92" s="3" t="e">
        <f>Table1[[#This Row],[2024 U.S. Units]]/Table1[[#This Row],[2023 U.S. Units]]-1</f>
        <v>#N/A</v>
      </c>
      <c r="L92" s="3">
        <f>_xlfn.RRI(5,Table1[[#This Row],[2019 U.S. Sales ($000)]],Table1[[#This Row],[2024 U.S. Sales ($000)]])</f>
        <v>-1</v>
      </c>
      <c r="M92" s="3" t="e">
        <f>(Table1[[#This Row],[2024 Market share (%)]]-Table1[[#This Row],[2019 Market share (%)]])*10000</f>
        <v>#DIV/0!</v>
      </c>
      <c r="N92" s="3"/>
      <c r="O92" s="3"/>
      <c r="P92" s="3">
        <v>596386</v>
      </c>
      <c r="Q92" s="12">
        <f>Table1[[#This Row],[2023 U.S. Sales ($000)]]/SUMIF($E:$E, E92, $P:$P)</f>
        <v>3.7355450149691515E-2</v>
      </c>
      <c r="R92" s="11">
        <f>(Table1[[#This Row],[2023 Market share (%)]]-Table1[[#This Row],[2022 Market share (%)]])*10000</f>
        <v>40.607503106180815</v>
      </c>
      <c r="S92" s="10">
        <v>0.22422980917660196</v>
      </c>
      <c r="T92" s="3">
        <v>66</v>
      </c>
      <c r="U92" s="3">
        <f t="shared" si="11"/>
        <v>9036.1515151515159</v>
      </c>
      <c r="V92" s="10">
        <v>0.2</v>
      </c>
      <c r="W92" s="10">
        <f t="shared" si="15"/>
        <v>0.16819042914937321</v>
      </c>
      <c r="X92" s="11">
        <f>(Table1[[#This Row],[2023 Market share (%)]]-Table1[[#This Row],[2019 Market share (%)]])*10000</f>
        <v>118.15903520946281</v>
      </c>
      <c r="Y92" s="10"/>
      <c r="Z92" s="10">
        <f t="shared" si="12"/>
        <v>0.11306075397264737</v>
      </c>
      <c r="AA92" s="3">
        <v>487152</v>
      </c>
      <c r="AB92" s="12">
        <f>Table1[[#This Row],[2022 U.S. Sales ($000)]]/SUMIF($E:$E, E92, $AA:$AA)</f>
        <v>3.3294699839073433E-2</v>
      </c>
      <c r="AC92" s="3">
        <v>55</v>
      </c>
      <c r="AD92" s="3">
        <f t="shared" si="16"/>
        <v>8857.3090909090915</v>
      </c>
      <c r="AE92" s="3">
        <v>415474</v>
      </c>
      <c r="AF92" s="12">
        <f>Table1[[#This Row],[2021 U.S. Sales ($000)]]/SUMIF($E:$E, E92, $AE:$AE)</f>
        <v>3.196579638090688E-2</v>
      </c>
      <c r="AG92" s="3">
        <v>48</v>
      </c>
      <c r="AH92" s="68">
        <f t="shared" si="13"/>
        <v>8655.7083333333339</v>
      </c>
      <c r="AI92" s="3">
        <v>194357</v>
      </c>
      <c r="AJ92" s="12">
        <f>Table1[[#This Row],[2020 U.S. Sales ($000)]]/SUMIF($E:$E, E92, $AI:$AI)</f>
        <v>2.0694985743494491E-2</v>
      </c>
      <c r="AK92" s="3">
        <v>46</v>
      </c>
      <c r="AL92" s="3">
        <f t="shared" si="17"/>
        <v>4225.152173913043</v>
      </c>
      <c r="AM92" s="3">
        <v>320238</v>
      </c>
      <c r="AN92" s="12">
        <f>Table1[[#This Row],[2019 U.S. Sales ($000)]]/SUMIF($E:$E, E92, $AM:$AM)</f>
        <v>2.5539546628745233E-2</v>
      </c>
      <c r="AO92" s="3">
        <v>43</v>
      </c>
      <c r="AP92" s="3">
        <f t="shared" si="14"/>
        <v>7447.395348837209</v>
      </c>
    </row>
    <row r="93" spans="1:42" x14ac:dyDescent="0.25">
      <c r="A93" t="s">
        <v>300</v>
      </c>
      <c r="B93">
        <v>29838</v>
      </c>
      <c r="C93" t="s">
        <v>3</v>
      </c>
      <c r="D93" t="s">
        <v>4</v>
      </c>
      <c r="E93" t="s">
        <v>462</v>
      </c>
      <c r="F93" s="3">
        <v>92</v>
      </c>
      <c r="G93" s="3"/>
      <c r="H93" s="3" t="e">
        <f>Table1[[#This Row],[2024 U.S. Sales ($000)]]/SUMIF($E:$E, E93, $G:$G)</f>
        <v>#DIV/0!</v>
      </c>
      <c r="I93" s="3" t="e">
        <f>VLOOKUP(Table1[[#This Row],[Chain Name]],[1]Sheet1!A$3:G$26,7,0)</f>
        <v>#N/A</v>
      </c>
      <c r="J93" s="3" t="e">
        <f>Table1[[#This Row],[2024 U.S. Sales ($000)]]/Table1[[#This Row],[2024 U.S. Units]]</f>
        <v>#N/A</v>
      </c>
      <c r="K93" s="3" t="e">
        <f>Table1[[#This Row],[2024 U.S. Units]]/Table1[[#This Row],[2023 U.S. Units]]-1</f>
        <v>#N/A</v>
      </c>
      <c r="L93" s="3">
        <f>_xlfn.RRI(5,Table1[[#This Row],[2019 U.S. Sales ($000)]],Table1[[#This Row],[2024 U.S. Sales ($000)]])</f>
        <v>-1</v>
      </c>
      <c r="M93" s="3" t="e">
        <f>(Table1[[#This Row],[2024 Market share (%)]]-Table1[[#This Row],[2019 Market share (%)]])*10000</f>
        <v>#DIV/0!</v>
      </c>
      <c r="N93" s="3"/>
      <c r="O93" s="3"/>
      <c r="P93" s="3">
        <v>584041</v>
      </c>
      <c r="Q93" s="12">
        <f>Table1[[#This Row],[2023 U.S. Sales ($000)]]/SUMIF($E:$E, E93, $P:$P)</f>
        <v>0.11237366546399369</v>
      </c>
      <c r="R93" s="11">
        <f>(Table1[[#This Row],[2023 Market share (%)]]-Table1[[#This Row],[2022 Market share (%)]])*10000</f>
        <v>62.573590757742103</v>
      </c>
      <c r="S93" s="10">
        <v>0.24236287637868137</v>
      </c>
      <c r="T93" s="3">
        <v>221</v>
      </c>
      <c r="U93" s="3">
        <f t="shared" si="11"/>
        <v>2642.7194570135748</v>
      </c>
      <c r="V93" s="10">
        <v>0.18817204301075269</v>
      </c>
      <c r="W93" s="10">
        <f t="shared" si="15"/>
        <v>0.20812918387701251</v>
      </c>
      <c r="X93" s="11">
        <f>(Table1[[#This Row],[2023 Market share (%)]]-Table1[[#This Row],[2019 Market share (%)]])*10000</f>
        <v>355.50735297085521</v>
      </c>
      <c r="Y93" s="10"/>
      <c r="Z93" s="10">
        <f t="shared" si="12"/>
        <v>0.20736820138320899</v>
      </c>
      <c r="AA93" s="3">
        <v>470105</v>
      </c>
      <c r="AB93" s="12">
        <f>Table1[[#This Row],[2022 U.S. Sales ($000)]]/SUMIF($E:$E, E93, $AA:$AA)</f>
        <v>0.10611630638821948</v>
      </c>
      <c r="AC93" s="3">
        <v>186</v>
      </c>
      <c r="AD93" s="3">
        <f t="shared" si="16"/>
        <v>2527.4462365591398</v>
      </c>
      <c r="AE93" s="3">
        <v>339874</v>
      </c>
      <c r="AF93" s="12">
        <f>Table1[[#This Row],[2021 U.S. Sales ($000)]]/SUMIF($E:$E, E93, $AE:$AE)</f>
        <v>9.0084201642896822E-2</v>
      </c>
      <c r="AG93" s="3">
        <v>150</v>
      </c>
      <c r="AH93" s="68">
        <f t="shared" si="13"/>
        <v>2265.8266666666668</v>
      </c>
      <c r="AI93" s="3">
        <v>220615</v>
      </c>
      <c r="AJ93" s="12">
        <f>Table1[[#This Row],[2020 U.S. Sales ($000)]]/SUMIF($E:$E, E93, $AI:$AI)</f>
        <v>7.199359085227959E-2</v>
      </c>
      <c r="AK93" s="3">
        <v>119</v>
      </c>
      <c r="AL93" s="3">
        <f t="shared" si="17"/>
        <v>1853.90756302521</v>
      </c>
      <c r="AM93" s="3">
        <v>274151</v>
      </c>
      <c r="AN93" s="12">
        <f>Table1[[#This Row],[2019 U.S. Sales ($000)]]/SUMIF($E:$E, E93, $AM:$AM)</f>
        <v>7.6822930166908165E-2</v>
      </c>
      <c r="AO93" s="3">
        <v>104</v>
      </c>
      <c r="AP93" s="3">
        <f t="shared" si="14"/>
        <v>2636.0673076923076</v>
      </c>
    </row>
    <row r="94" spans="1:42" x14ac:dyDescent="0.25">
      <c r="A94" t="s">
        <v>109</v>
      </c>
      <c r="B94">
        <v>1031</v>
      </c>
      <c r="C94" t="s">
        <v>3</v>
      </c>
      <c r="D94" t="s">
        <v>4</v>
      </c>
      <c r="E94" t="s">
        <v>351</v>
      </c>
      <c r="F94" s="3">
        <v>93</v>
      </c>
      <c r="G94" s="3"/>
      <c r="H94" s="3" t="e">
        <f>Table1[[#This Row],[2024 U.S. Sales ($000)]]/SUMIF($E:$E, E94, $G:$G)</f>
        <v>#DIV/0!</v>
      </c>
      <c r="I94" s="3" t="e">
        <f>VLOOKUP(Table1[[#This Row],[Chain Name]],[1]Sheet1!A$3:G$26,7,0)</f>
        <v>#N/A</v>
      </c>
      <c r="J94" s="3" t="e">
        <f>Table1[[#This Row],[2024 U.S. Sales ($000)]]/Table1[[#This Row],[2024 U.S. Units]]</f>
        <v>#N/A</v>
      </c>
      <c r="K94" s="3" t="e">
        <f>Table1[[#This Row],[2024 U.S. Units]]/Table1[[#This Row],[2023 U.S. Units]]-1</f>
        <v>#N/A</v>
      </c>
      <c r="L94" s="3">
        <f>_xlfn.RRI(5,Table1[[#This Row],[2019 U.S. Sales ($000)]],Table1[[#This Row],[2024 U.S. Sales ($000)]])</f>
        <v>-1</v>
      </c>
      <c r="M94" s="3" t="e">
        <f>(Table1[[#This Row],[2024 Market share (%)]]-Table1[[#This Row],[2019 Market share (%)]])*10000</f>
        <v>#DIV/0!</v>
      </c>
      <c r="N94" s="3"/>
      <c r="O94" s="3"/>
      <c r="P94" s="3">
        <v>582748</v>
      </c>
      <c r="Q94" s="12">
        <f>Table1[[#This Row],[2023 U.S. Sales ($000)]]/SUMIF($E:$E, E94, $P:$P)</f>
        <v>1.5428478174697939E-2</v>
      </c>
      <c r="R94" s="11">
        <f>(Table1[[#This Row],[2023 Market share (%)]]-Table1[[#This Row],[2022 Market share (%)]])*10000</f>
        <v>9.3368598998000074</v>
      </c>
      <c r="S94" s="10">
        <v>0.12360789757828165</v>
      </c>
      <c r="T94" s="3">
        <v>669</v>
      </c>
      <c r="U94" s="3">
        <f t="shared" si="11"/>
        <v>871.07324364723468</v>
      </c>
      <c r="V94" s="10">
        <v>-3.6023054755043228E-2</v>
      </c>
      <c r="W94" s="10">
        <f t="shared" si="15"/>
        <v>4.1275063939986145E-2</v>
      </c>
      <c r="X94" s="11">
        <f>(Table1[[#This Row],[2023 Market share (%)]]-Table1[[#This Row],[2019 Market share (%)]])*10000</f>
        <v>2.5317324811494415</v>
      </c>
      <c r="Y94" s="10"/>
      <c r="Z94" s="10">
        <f t="shared" si="12"/>
        <v>-2.1243526812851465E-2</v>
      </c>
      <c r="AA94" s="3">
        <v>518640</v>
      </c>
      <c r="AB94" s="12">
        <f>Table1[[#This Row],[2022 U.S. Sales ($000)]]/SUMIF($E:$E, E94, $AA:$AA)</f>
        <v>1.4494792184717938E-2</v>
      </c>
      <c r="AC94" s="3">
        <v>694</v>
      </c>
      <c r="AD94" s="3">
        <f t="shared" si="16"/>
        <v>747.31988472622481</v>
      </c>
      <c r="AE94" s="3">
        <v>426700</v>
      </c>
      <c r="AF94" s="12">
        <f>Table1[[#This Row],[2021 U.S. Sales ($000)]]/SUMIF($E:$E, E94, $AE:$AE)</f>
        <v>1.2860872247443303E-2</v>
      </c>
      <c r="AG94" s="3">
        <v>695</v>
      </c>
      <c r="AH94" s="68">
        <f t="shared" si="13"/>
        <v>613.95683453237405</v>
      </c>
      <c r="AI94" s="3">
        <v>325800</v>
      </c>
      <c r="AJ94" s="12">
        <f>Table1[[#This Row],[2020 U.S. Sales ($000)]]/SUMIF($E:$E, E94, $AI:$AI)</f>
        <v>1.1439825255089141E-2</v>
      </c>
      <c r="AK94" s="3">
        <v>703</v>
      </c>
      <c r="AL94" s="3">
        <f t="shared" si="17"/>
        <v>463.44238975817922</v>
      </c>
      <c r="AM94" s="3">
        <v>495700</v>
      </c>
      <c r="AN94" s="12">
        <f>Table1[[#This Row],[2019 U.S. Sales ($000)]]/SUMIF($E:$E, E94, $AM:$AM)</f>
        <v>1.5175304926582995E-2</v>
      </c>
      <c r="AO94" s="3">
        <v>729</v>
      </c>
      <c r="AP94" s="3">
        <f t="shared" si="14"/>
        <v>679.9725651577503</v>
      </c>
    </row>
    <row r="95" spans="1:42" x14ac:dyDescent="0.25">
      <c r="A95" t="s">
        <v>55</v>
      </c>
      <c r="B95">
        <v>2280</v>
      </c>
      <c r="C95" t="s">
        <v>1</v>
      </c>
      <c r="D95" t="s">
        <v>2</v>
      </c>
      <c r="E95" t="s">
        <v>360</v>
      </c>
      <c r="F95" s="3">
        <v>94</v>
      </c>
      <c r="G95" s="3"/>
      <c r="H95" s="3" t="e">
        <f>Table1[[#This Row],[2024 U.S. Sales ($000)]]/SUMIF($E:$E, E95, $G:$G)</f>
        <v>#DIV/0!</v>
      </c>
      <c r="I95" s="3" t="e">
        <f>VLOOKUP(Table1[[#This Row],[Chain Name]],[1]Sheet1!A$3:G$26,7,0)</f>
        <v>#N/A</v>
      </c>
      <c r="J95" s="3" t="e">
        <f>Table1[[#This Row],[2024 U.S. Sales ($000)]]/Table1[[#This Row],[2024 U.S. Units]]</f>
        <v>#N/A</v>
      </c>
      <c r="K95" s="3" t="e">
        <f>Table1[[#This Row],[2024 U.S. Units]]/Table1[[#This Row],[2023 U.S. Units]]-1</f>
        <v>#N/A</v>
      </c>
      <c r="L95" s="3">
        <f>_xlfn.RRI(5,Table1[[#This Row],[2019 U.S. Sales ($000)]],Table1[[#This Row],[2024 U.S. Sales ($000)]])</f>
        <v>-1</v>
      </c>
      <c r="M95" s="3" t="e">
        <f>(Table1[[#This Row],[2024 Market share (%)]]-Table1[[#This Row],[2019 Market share (%)]])*10000</f>
        <v>#DIV/0!</v>
      </c>
      <c r="N95" s="3"/>
      <c r="O95" s="3"/>
      <c r="P95" s="3">
        <v>580578</v>
      </c>
      <c r="Q95" s="12">
        <f>Table1[[#This Row],[2023 U.S. Sales ($000)]]/SUMIF($E:$E, E95, $P:$P)</f>
        <v>0.11283073621055488</v>
      </c>
      <c r="R95" s="11">
        <f>(Table1[[#This Row],[2023 Market share (%)]]-Table1[[#This Row],[2022 Market share (%)]])*10000</f>
        <v>35.719982191296239</v>
      </c>
      <c r="S95" s="10">
        <v>1.751717103383732E-2</v>
      </c>
      <c r="T95" s="3">
        <v>176</v>
      </c>
      <c r="U95" s="3">
        <f t="shared" si="11"/>
        <v>3298.7386363636365</v>
      </c>
      <c r="V95" s="10">
        <v>-2.2222222222222223E-2</v>
      </c>
      <c r="W95" s="10">
        <f t="shared" si="15"/>
        <v>-2.7480858495527727E-3</v>
      </c>
      <c r="X95" s="11">
        <f>(Table1[[#This Row],[2023 Market share (%)]]-Table1[[#This Row],[2019 Market share (%)]])*10000</f>
        <v>-12.925791210984389</v>
      </c>
      <c r="Y95" s="10"/>
      <c r="Z95" s="10">
        <f t="shared" si="12"/>
        <v>-2.7786582627885137E-2</v>
      </c>
      <c r="AA95" s="3">
        <v>570583</v>
      </c>
      <c r="AB95" s="12">
        <f>Table1[[#This Row],[2022 U.S. Sales ($000)]]/SUMIF($E:$E, E95, $AA:$AA)</f>
        <v>0.10925873799142526</v>
      </c>
      <c r="AC95" s="3">
        <v>180</v>
      </c>
      <c r="AD95" s="3">
        <f t="shared" si="16"/>
        <v>3169.9055555555556</v>
      </c>
      <c r="AE95" s="3">
        <v>555068</v>
      </c>
      <c r="AF95" s="12">
        <f>Table1[[#This Row],[2021 U.S. Sales ($000)]]/SUMIF($E:$E, E95, $AE:$AE)</f>
        <v>0.11528931164304322</v>
      </c>
      <c r="AG95" s="3">
        <v>185</v>
      </c>
      <c r="AH95" s="68">
        <f t="shared" si="13"/>
        <v>3000.3675675675677</v>
      </c>
      <c r="AI95" s="3">
        <v>404193</v>
      </c>
      <c r="AJ95" s="12">
        <f>Table1[[#This Row],[2020 U.S. Sales ($000)]]/SUMIF($E:$E, E95, $AI:$AI)</f>
        <v>0.11864840627655655</v>
      </c>
      <c r="AK95" s="3">
        <v>187</v>
      </c>
      <c r="AL95" s="3">
        <f t="shared" si="17"/>
        <v>2161.4598930481284</v>
      </c>
      <c r="AM95" s="3">
        <v>587004</v>
      </c>
      <c r="AN95" s="12">
        <f>Table1[[#This Row],[2019 U.S. Sales ($000)]]/SUMIF($E:$E, E95, $AM:$AM)</f>
        <v>0.11412331533165332</v>
      </c>
      <c r="AO95" s="3">
        <v>197</v>
      </c>
      <c r="AP95" s="3">
        <f t="shared" si="14"/>
        <v>2979.715736040609</v>
      </c>
    </row>
    <row r="96" spans="1:42" x14ac:dyDescent="0.25">
      <c r="A96" t="s">
        <v>453</v>
      </c>
      <c r="B96">
        <v>798</v>
      </c>
      <c r="C96" t="s">
        <v>3</v>
      </c>
      <c r="D96" t="s">
        <v>5</v>
      </c>
      <c r="E96" t="s">
        <v>356</v>
      </c>
      <c r="F96" s="3">
        <v>95</v>
      </c>
      <c r="G96" s="3"/>
      <c r="H96" s="3" t="e">
        <f>Table1[[#This Row],[2024 U.S. Sales ($000)]]/SUMIF($E:$E, E96, $G:$G)</f>
        <v>#DIV/0!</v>
      </c>
      <c r="I96" s="3" t="e">
        <f>VLOOKUP(Table1[[#This Row],[Chain Name]],[1]Sheet1!A$3:G$26,7,0)</f>
        <v>#N/A</v>
      </c>
      <c r="J96" s="3" t="e">
        <f>Table1[[#This Row],[2024 U.S. Sales ($000)]]/Table1[[#This Row],[2024 U.S. Units]]</f>
        <v>#N/A</v>
      </c>
      <c r="K96" s="3" t="e">
        <f>Table1[[#This Row],[2024 U.S. Units]]/Table1[[#This Row],[2023 U.S. Units]]-1</f>
        <v>#N/A</v>
      </c>
      <c r="L96" s="3">
        <f>_xlfn.RRI(5,Table1[[#This Row],[2019 U.S. Sales ($000)]],Table1[[#This Row],[2024 U.S. Sales ($000)]])</f>
        <v>-1</v>
      </c>
      <c r="M96" s="3" t="e">
        <f>(Table1[[#This Row],[2024 Market share (%)]]-Table1[[#This Row],[2019 Market share (%)]])*10000</f>
        <v>#DIV/0!</v>
      </c>
      <c r="N96" s="3"/>
      <c r="O96" s="3"/>
      <c r="P96" s="3">
        <v>576900</v>
      </c>
      <c r="Q96" s="12">
        <f>Table1[[#This Row],[2023 U.S. Sales ($000)]]/SUMIF($E:$E, E96, $P:$P)</f>
        <v>5.2693083776550308E-3</v>
      </c>
      <c r="R96" s="11">
        <f>(Table1[[#This Row],[2023 Market share (%)]]-Table1[[#This Row],[2022 Market share (%)]])*10000</f>
        <v>-8.0092981802196501</v>
      </c>
      <c r="S96" s="10">
        <v>-6.981618832634634E-2</v>
      </c>
      <c r="T96" s="3">
        <v>504</v>
      </c>
      <c r="U96" s="3">
        <f t="shared" si="11"/>
        <v>1144.6428571428571</v>
      </c>
      <c r="V96" s="10">
        <v>-7.6923076923076927E-2</v>
      </c>
      <c r="W96" s="10">
        <f t="shared" si="15"/>
        <v>-3.0576394228841175E-2</v>
      </c>
      <c r="X96" s="11">
        <f>(Table1[[#This Row],[2023 Market share (%)]]-Table1[[#This Row],[2019 Market share (%)]])*10000</f>
        <v>-22.814025879031153</v>
      </c>
      <c r="Y96" s="10"/>
      <c r="Z96" s="10">
        <f t="shared" si="12"/>
        <v>-3.9434006512895414E-2</v>
      </c>
      <c r="AA96" s="3">
        <v>620200</v>
      </c>
      <c r="AB96" s="12">
        <f>Table1[[#This Row],[2022 U.S. Sales ($000)]]/SUMIF($E:$E, E96, $AA:$AA)</f>
        <v>6.0702381956769958E-3</v>
      </c>
      <c r="AC96" s="3">
        <v>546</v>
      </c>
      <c r="AD96" s="3">
        <f t="shared" si="16"/>
        <v>1135.8974358974358</v>
      </c>
      <c r="AE96" s="3">
        <v>635000</v>
      </c>
      <c r="AF96" s="12">
        <f>Table1[[#This Row],[2021 U.S. Sales ($000)]]/SUMIF($E:$E, E96, $AE:$AE)</f>
        <v>6.526666685578583E-3</v>
      </c>
      <c r="AG96" s="3">
        <v>553</v>
      </c>
      <c r="AH96" s="68">
        <f t="shared" si="13"/>
        <v>1148.2820976491862</v>
      </c>
      <c r="AI96" s="3">
        <v>613700</v>
      </c>
      <c r="AJ96" s="12">
        <f>Table1[[#This Row],[2020 U.S. Sales ($000)]]/SUMIF($E:$E, E96, $AI:$AI)</f>
        <v>7.0230766488652216E-3</v>
      </c>
      <c r="AK96" s="3">
        <v>566</v>
      </c>
      <c r="AL96" s="3">
        <f t="shared" si="17"/>
        <v>1084.2756183745582</v>
      </c>
      <c r="AM96" s="3">
        <v>653200</v>
      </c>
      <c r="AN96" s="12">
        <f>Table1[[#This Row],[2019 U.S. Sales ($000)]]/SUMIF($E:$E, E96, $AM:$AM)</f>
        <v>7.550710965558146E-3</v>
      </c>
      <c r="AO96" s="3">
        <v>592</v>
      </c>
      <c r="AP96" s="3">
        <f t="shared" si="14"/>
        <v>1103.3783783783783</v>
      </c>
    </row>
    <row r="97" spans="1:42" x14ac:dyDescent="0.25">
      <c r="A97" t="s">
        <v>68</v>
      </c>
      <c r="B97">
        <v>1618</v>
      </c>
      <c r="C97" t="s">
        <v>1</v>
      </c>
      <c r="D97" t="s">
        <v>7</v>
      </c>
      <c r="E97" t="s">
        <v>355</v>
      </c>
      <c r="F97" s="3">
        <v>96</v>
      </c>
      <c r="G97" s="3"/>
      <c r="H97" s="3" t="e">
        <f>Table1[[#This Row],[2024 U.S. Sales ($000)]]/SUMIF($E:$E, E97, $G:$G)</f>
        <v>#DIV/0!</v>
      </c>
      <c r="I97" s="3" t="e">
        <f>VLOOKUP(Table1[[#This Row],[Chain Name]],[1]Sheet1!A$3:G$26,7,0)</f>
        <v>#N/A</v>
      </c>
      <c r="J97" s="3" t="e">
        <f>Table1[[#This Row],[2024 U.S. Sales ($000)]]/Table1[[#This Row],[2024 U.S. Units]]</f>
        <v>#N/A</v>
      </c>
      <c r="K97" s="3" t="e">
        <f>Table1[[#This Row],[2024 U.S. Units]]/Table1[[#This Row],[2023 U.S. Units]]-1</f>
        <v>#N/A</v>
      </c>
      <c r="L97" s="3">
        <f>_xlfn.RRI(5,Table1[[#This Row],[2019 U.S. Sales ($000)]],Table1[[#This Row],[2024 U.S. Sales ($000)]])</f>
        <v>-1</v>
      </c>
      <c r="M97" s="3" t="e">
        <f>(Table1[[#This Row],[2024 Market share (%)]]-Table1[[#This Row],[2019 Market share (%)]])*10000</f>
        <v>#DIV/0!</v>
      </c>
      <c r="N97" s="3"/>
      <c r="O97" s="3"/>
      <c r="P97" s="3">
        <v>571000</v>
      </c>
      <c r="Q97" s="12">
        <f>Table1[[#This Row],[2023 U.S. Sales ($000)]]/SUMIF($E:$E, E97, $P:$P)</f>
        <v>3.5765363431525643E-2</v>
      </c>
      <c r="R97" s="11">
        <f>(Table1[[#This Row],[2023 Market share (%)]]-Table1[[#This Row],[2022 Market share (%)]])*10000</f>
        <v>-16.196843810116491</v>
      </c>
      <c r="S97" s="10">
        <v>4.3875685557586835E-2</v>
      </c>
      <c r="T97" s="3">
        <v>62</v>
      </c>
      <c r="U97" s="3">
        <f t="shared" si="11"/>
        <v>9209.677419354839</v>
      </c>
      <c r="V97" s="10">
        <v>0</v>
      </c>
      <c r="W97" s="10">
        <f t="shared" si="15"/>
        <v>4.6378678500334169E-2</v>
      </c>
      <c r="X97" s="11">
        <f>(Table1[[#This Row],[2023 Market share (%)]]-Table1[[#This Row],[2019 Market share (%)]])*10000</f>
        <v>-22.204035894754711</v>
      </c>
      <c r="Y97" s="10"/>
      <c r="Z97" s="10">
        <f t="shared" si="12"/>
        <v>1.6812611175657466E-2</v>
      </c>
      <c r="AA97" s="3">
        <v>547000</v>
      </c>
      <c r="AB97" s="12">
        <f>Table1[[#This Row],[2022 U.S. Sales ($000)]]/SUMIF($E:$E, E97, $AA:$AA)</f>
        <v>3.7385047812537292E-2</v>
      </c>
      <c r="AC97" s="3">
        <v>62</v>
      </c>
      <c r="AD97" s="3">
        <f t="shared" si="16"/>
        <v>8822.5806451612898</v>
      </c>
      <c r="AE97" s="3">
        <v>450300</v>
      </c>
      <c r="AF97" s="12">
        <f>Table1[[#This Row],[2021 U.S. Sales ($000)]]/SUMIF($E:$E, E97, $AE:$AE)</f>
        <v>3.4645244011231431E-2</v>
      </c>
      <c r="AG97" s="3">
        <v>62</v>
      </c>
      <c r="AH97" s="68">
        <f t="shared" si="13"/>
        <v>7262.9032258064517</v>
      </c>
      <c r="AI97" s="3">
        <v>328800</v>
      </c>
      <c r="AJ97" s="12">
        <f>Table1[[#This Row],[2020 U.S. Sales ($000)]]/SUMIF($E:$E, E97, $AI:$AI)</f>
        <v>3.5010374272400731E-2</v>
      </c>
      <c r="AK97" s="3">
        <v>60</v>
      </c>
      <c r="AL97" s="3">
        <f t="shared" si="17"/>
        <v>5480</v>
      </c>
      <c r="AM97" s="3">
        <v>476300</v>
      </c>
      <c r="AN97" s="12">
        <f>Table1[[#This Row],[2019 U.S. Sales ($000)]]/SUMIF($E:$E, E97, $AM:$AM)</f>
        <v>3.7985767021001114E-2</v>
      </c>
      <c r="AO97" s="3">
        <v>58</v>
      </c>
      <c r="AP97" s="3">
        <f t="shared" si="14"/>
        <v>8212.0689655172409</v>
      </c>
    </row>
    <row r="98" spans="1:42" x14ac:dyDescent="0.25">
      <c r="A98" t="s">
        <v>70</v>
      </c>
      <c r="B98">
        <v>477</v>
      </c>
      <c r="C98" t="s">
        <v>3</v>
      </c>
      <c r="D98" t="s">
        <v>5</v>
      </c>
      <c r="E98" t="s">
        <v>462</v>
      </c>
      <c r="F98" s="3">
        <v>97</v>
      </c>
      <c r="G98" s="3"/>
      <c r="H98" s="3" t="e">
        <f>Table1[[#This Row],[2024 U.S. Sales ($000)]]/SUMIF($E:$E, E98, $G:$G)</f>
        <v>#DIV/0!</v>
      </c>
      <c r="I98" s="3" t="e">
        <f>VLOOKUP(Table1[[#This Row],[Chain Name]],[1]Sheet1!A$3:G$26,7,0)</f>
        <v>#N/A</v>
      </c>
      <c r="J98" s="3" t="e">
        <f>Table1[[#This Row],[2024 U.S. Sales ($000)]]/Table1[[#This Row],[2024 U.S. Units]]</f>
        <v>#N/A</v>
      </c>
      <c r="K98" s="3" t="e">
        <f>Table1[[#This Row],[2024 U.S. Units]]/Table1[[#This Row],[2023 U.S. Units]]-1</f>
        <v>#N/A</v>
      </c>
      <c r="L98" s="3">
        <f>_xlfn.RRI(5,Table1[[#This Row],[2019 U.S. Sales ($000)]],Table1[[#This Row],[2024 U.S. Sales ($000)]])</f>
        <v>-1</v>
      </c>
      <c r="M98" s="3" t="e">
        <f>(Table1[[#This Row],[2024 Market share (%)]]-Table1[[#This Row],[2019 Market share (%)]])*10000</f>
        <v>#DIV/0!</v>
      </c>
      <c r="N98" s="3"/>
      <c r="O98" s="3"/>
      <c r="P98" s="3">
        <v>568168</v>
      </c>
      <c r="Q98" s="12">
        <f>Table1[[#This Row],[2023 U.S. Sales ($000)]]/SUMIF($E:$E, E98, $P:$P)</f>
        <v>0.10931958674022264</v>
      </c>
      <c r="R98" s="11">
        <f>(Table1[[#This Row],[2023 Market share (%)]]-Table1[[#This Row],[2022 Market share (%)]])*10000</f>
        <v>-144.73327718438705</v>
      </c>
      <c r="S98" s="10">
        <v>3.6020232889751175E-2</v>
      </c>
      <c r="T98" s="3">
        <v>526</v>
      </c>
      <c r="U98" s="3">
        <f t="shared" si="11"/>
        <v>1080.1673003802282</v>
      </c>
      <c r="V98" s="10">
        <v>-7.5471698113207548E-3</v>
      </c>
      <c r="W98" s="10">
        <f t="shared" si="15"/>
        <v>2.737904303730998E-3</v>
      </c>
      <c r="X98" s="11">
        <f>(Table1[[#This Row],[2023 Market share (%)]]-Table1[[#This Row],[2019 Market share (%)]])*10000</f>
        <v>-481.61381334452955</v>
      </c>
      <c r="Y98" s="10"/>
      <c r="Z98" s="10">
        <f t="shared" si="12"/>
        <v>-6.0850004794011925E-3</v>
      </c>
      <c r="AA98" s="3">
        <v>548414</v>
      </c>
      <c r="AB98" s="12">
        <f>Table1[[#This Row],[2022 U.S. Sales ($000)]]/SUMIF($E:$E, E98, $AA:$AA)</f>
        <v>0.12379291445866135</v>
      </c>
      <c r="AC98" s="3">
        <v>530</v>
      </c>
      <c r="AD98" s="3">
        <f t="shared" si="16"/>
        <v>1034.7433962264151</v>
      </c>
      <c r="AE98" s="3">
        <v>567507</v>
      </c>
      <c r="AF98" s="12">
        <f>Table1[[#This Row],[2021 U.S. Sales ($000)]]/SUMIF($E:$E, E98, $AE:$AE)</f>
        <v>0.15041872876935408</v>
      </c>
      <c r="AG98" s="3">
        <v>538</v>
      </c>
      <c r="AH98" s="68">
        <f t="shared" si="13"/>
        <v>1054.8457249070632</v>
      </c>
      <c r="AI98" s="3">
        <v>543781</v>
      </c>
      <c r="AJ98" s="12">
        <f>Table1[[#This Row],[2020 U.S. Sales ($000)]]/SUMIF($E:$E, E98, $AI:$AI)</f>
        <v>0.17745278801189152</v>
      </c>
      <c r="AK98" s="3">
        <v>539</v>
      </c>
      <c r="AL98" s="3">
        <f t="shared" si="17"/>
        <v>1008.8701298701299</v>
      </c>
      <c r="AM98" s="3">
        <v>561988</v>
      </c>
      <c r="AN98" s="12">
        <f>Table1[[#This Row],[2019 U.S. Sales ($000)]]/SUMIF($E:$E, E98, $AM:$AM)</f>
        <v>0.1574809680746756</v>
      </c>
      <c r="AO98" s="3">
        <v>539</v>
      </c>
      <c r="AP98" s="3">
        <f t="shared" si="14"/>
        <v>1042.6493506493507</v>
      </c>
    </row>
    <row r="99" spans="1:42" x14ac:dyDescent="0.25">
      <c r="A99" t="s">
        <v>327</v>
      </c>
      <c r="B99">
        <v>31264</v>
      </c>
      <c r="C99" t="s">
        <v>3</v>
      </c>
      <c r="D99" t="s">
        <v>4</v>
      </c>
      <c r="E99" t="s">
        <v>361</v>
      </c>
      <c r="F99" s="3">
        <v>227</v>
      </c>
      <c r="G99" s="3">
        <v>220000</v>
      </c>
      <c r="H99" s="12">
        <f>Table1[[#This Row],[2024 U.S. Sales ($000)]]/SUMIF($E:$E, E99, $G:$G)</f>
        <v>4.3537616579884322E-3</v>
      </c>
      <c r="I99" s="3">
        <v>150</v>
      </c>
      <c r="J99" s="3">
        <f>Table1[[#This Row],[2024 U.S. Sales ($000)]]/Table1[[#This Row],[2024 U.S. Units]]</f>
        <v>1466.6666666666667</v>
      </c>
      <c r="K99" s="12">
        <f>Table1[[#This Row],[2024 U.S. Units]]/Table1[[#This Row],[2023 U.S. Units]]-1</f>
        <v>0.38888888888888884</v>
      </c>
      <c r="L99" s="12">
        <f>_xlfn.RRI(5,Table1[[#This Row],[2019 U.S. Sales ($000)]],Table1[[#This Row],[2024 U.S. Sales ($000)]])</f>
        <v>0.21850623509939249</v>
      </c>
      <c r="M99" s="11">
        <f>(Table1[[#This Row],[2024 Market share (%)]]-Table1[[#This Row],[2019 Market share (%)]])*10000</f>
        <v>20.128013291769729</v>
      </c>
      <c r="N99" s="12"/>
      <c r="O99" s="12"/>
      <c r="P99" s="3">
        <v>172840</v>
      </c>
      <c r="Q99" s="12">
        <f>Table1[[#This Row],[2023 U.S. Sales ($000)]]/SUMIF($E:$E, E99, $P:$P)</f>
        <v>3.5256490149906988E-3</v>
      </c>
      <c r="R99" s="11">
        <f>(Table1[[#This Row],[2023 Market share (%)]]-Table1[[#This Row],[2022 Market share (%)]])*10000</f>
        <v>5.5073772143654285</v>
      </c>
      <c r="S99" s="10">
        <v>0.32039724980901452</v>
      </c>
      <c r="T99" s="3">
        <v>108</v>
      </c>
      <c r="U99" s="3">
        <f t="shared" si="11"/>
        <v>1600.3703703703704</v>
      </c>
      <c r="V99" s="10">
        <v>0.2558139534883721</v>
      </c>
      <c r="W99" s="10">
        <f t="shared" si="15"/>
        <v>0.20528593596550015</v>
      </c>
      <c r="X99" s="11">
        <f>(Table1[[#This Row],[2023 Market share (%)]]-Table1[[#This Row],[2019 Market share (%)]])*10000</f>
        <v>11.846886861792395</v>
      </c>
      <c r="Y99" s="10"/>
      <c r="Z99" s="10">
        <f t="shared" si="12"/>
        <v>0.17844395270153912</v>
      </c>
      <c r="AA99" s="3">
        <v>130900</v>
      </c>
      <c r="AB99" s="12">
        <f>Table1[[#This Row],[2022 U.S. Sales ($000)]]/SUMIF($E:$E, E99, $AA:$AA)</f>
        <v>2.974911293554156E-3</v>
      </c>
      <c r="AC99" s="3">
        <v>86</v>
      </c>
      <c r="AD99" s="3">
        <f t="shared" si="16"/>
        <v>1522.0930232558139</v>
      </c>
      <c r="AE99" s="3">
        <v>100200</v>
      </c>
      <c r="AF99" s="12">
        <f>Table1[[#This Row],[2021 U.S. Sales ($000)]]/SUMIF($E:$E, E99, $AE:$AE)</f>
        <v>2.5818028915110193E-3</v>
      </c>
      <c r="AG99" s="3">
        <v>72</v>
      </c>
      <c r="AH99" s="68">
        <f t="shared" si="13"/>
        <v>1391.6666666666667</v>
      </c>
      <c r="AI99" s="3">
        <v>75167</v>
      </c>
      <c r="AJ99" s="12">
        <f>Table1[[#This Row],[2020 U.S. Sales ($000)]]/SUMIF($E:$E, E99, $AI:$AI)</f>
        <v>2.4240737512837189E-3</v>
      </c>
      <c r="AK99" s="3">
        <v>64</v>
      </c>
      <c r="AL99" s="3">
        <f t="shared" si="17"/>
        <v>1174.484375</v>
      </c>
      <c r="AM99" s="3">
        <v>81900</v>
      </c>
      <c r="AN99" s="12">
        <f>Table1[[#This Row],[2019 U.S. Sales ($000)]]/SUMIF($E:$E, E99, $AM:$AM)</f>
        <v>2.3409603288114594E-3</v>
      </c>
      <c r="AO99" s="3">
        <v>56</v>
      </c>
      <c r="AP99" s="3">
        <f t="shared" si="14"/>
        <v>1462.5</v>
      </c>
    </row>
    <row r="100" spans="1:42" x14ac:dyDescent="0.25">
      <c r="A100" t="s">
        <v>252</v>
      </c>
      <c r="B100">
        <v>2315</v>
      </c>
      <c r="C100" t="s">
        <v>3</v>
      </c>
      <c r="D100" t="s">
        <v>4</v>
      </c>
      <c r="E100" t="s">
        <v>351</v>
      </c>
      <c r="F100" s="3">
        <v>99</v>
      </c>
      <c r="G100" s="3"/>
      <c r="H100" s="3" t="e">
        <f>Table1[[#This Row],[2024 U.S. Sales ($000)]]/SUMIF($E:$E, E100, $G:$G)</f>
        <v>#DIV/0!</v>
      </c>
      <c r="I100" s="3" t="e">
        <f>VLOOKUP(Table1[[#This Row],[Chain Name]],[1]Sheet1!A$3:G$26,7,0)</f>
        <v>#N/A</v>
      </c>
      <c r="J100" s="3" t="e">
        <f>Table1[[#This Row],[2024 U.S. Sales ($000)]]/Table1[[#This Row],[2024 U.S. Units]]</f>
        <v>#N/A</v>
      </c>
      <c r="K100" s="3" t="e">
        <f>Table1[[#This Row],[2024 U.S. Units]]/Table1[[#This Row],[2023 U.S. Units]]-1</f>
        <v>#N/A</v>
      </c>
      <c r="L100" s="3">
        <f>_xlfn.RRI(5,Table1[[#This Row],[2019 U.S. Sales ($000)]],Table1[[#This Row],[2024 U.S. Sales ($000)]])</f>
        <v>-1</v>
      </c>
      <c r="M100" s="3" t="e">
        <f>(Table1[[#This Row],[2024 Market share (%)]]-Table1[[#This Row],[2019 Market share (%)]])*10000</f>
        <v>#DIV/0!</v>
      </c>
      <c r="N100" s="3"/>
      <c r="O100" s="3"/>
      <c r="P100" s="3">
        <v>559688</v>
      </c>
      <c r="Q100" s="12">
        <f>Table1[[#This Row],[2023 U.S. Sales ($000)]]/SUMIF($E:$E, E100, $P:$P)</f>
        <v>1.4817955776150825E-2</v>
      </c>
      <c r="R100" s="11">
        <f>(Table1[[#This Row],[2023 Market share (%)]]-Table1[[#This Row],[2022 Market share (%)]])*10000</f>
        <v>9.2143988384815927</v>
      </c>
      <c r="S100" s="10">
        <v>0.12560509861573951</v>
      </c>
      <c r="T100" s="3">
        <v>424</v>
      </c>
      <c r="U100" s="3">
        <f t="shared" si="11"/>
        <v>1320.0188679245282</v>
      </c>
      <c r="V100" s="10">
        <v>-1.1655011655011656E-2</v>
      </c>
      <c r="W100" s="10">
        <f t="shared" si="15"/>
        <v>5.7467162869194732E-2</v>
      </c>
      <c r="X100" s="11">
        <f>(Table1[[#This Row],[2023 Market share (%)]]-Table1[[#This Row],[2019 Market share (%)]])*10000</f>
        <v>11.155462916250437</v>
      </c>
      <c r="Y100" s="10"/>
      <c r="Z100" s="10">
        <f t="shared" si="12"/>
        <v>-2.7483723254061787E-2</v>
      </c>
      <c r="AA100" s="3">
        <v>497233</v>
      </c>
      <c r="AB100" s="12">
        <f>Table1[[#This Row],[2022 U.S. Sales ($000)]]/SUMIF($E:$E, E100, $AA:$AA)</f>
        <v>1.3896515892302666E-2</v>
      </c>
      <c r="AC100" s="3">
        <v>429</v>
      </c>
      <c r="AD100" s="3">
        <f t="shared" si="16"/>
        <v>1159.051282051282</v>
      </c>
      <c r="AE100" s="3">
        <v>420783</v>
      </c>
      <c r="AF100" s="12">
        <f>Table1[[#This Row],[2021 U.S. Sales ($000)]]/SUMIF($E:$E, E100, $AE:$AE)</f>
        <v>1.2682532005849392E-2</v>
      </c>
      <c r="AG100" s="3">
        <v>443</v>
      </c>
      <c r="AH100" s="68">
        <f t="shared" si="13"/>
        <v>949.84875846501131</v>
      </c>
      <c r="AI100" s="3">
        <v>321437</v>
      </c>
      <c r="AJ100" s="12">
        <f>Table1[[#This Row],[2020 U.S. Sales ($000)]]/SUMIF($E:$E, E100, $AI:$AI)</f>
        <v>1.1286627104113225E-2</v>
      </c>
      <c r="AK100" s="3">
        <v>446</v>
      </c>
      <c r="AL100" s="3">
        <f t="shared" si="17"/>
        <v>720.71076233183851</v>
      </c>
      <c r="AM100" s="3">
        <v>447588</v>
      </c>
      <c r="AN100" s="12">
        <f>Table1[[#This Row],[2019 U.S. Sales ($000)]]/SUMIF($E:$E, E100, $AM:$AM)</f>
        <v>1.3702409484525781E-2</v>
      </c>
      <c r="AO100" s="3">
        <v>474</v>
      </c>
      <c r="AP100" s="3">
        <f t="shared" si="14"/>
        <v>944.27848101265818</v>
      </c>
    </row>
    <row r="101" spans="1:42" x14ac:dyDescent="0.25">
      <c r="A101" t="s">
        <v>88</v>
      </c>
      <c r="B101">
        <v>2690</v>
      </c>
      <c r="C101" t="s">
        <v>3</v>
      </c>
      <c r="D101" t="s">
        <v>5</v>
      </c>
      <c r="E101" t="s">
        <v>352</v>
      </c>
      <c r="F101" s="3">
        <v>100</v>
      </c>
      <c r="G101" s="3"/>
      <c r="H101" s="3" t="e">
        <f>Table1[[#This Row],[2024 U.S. Sales ($000)]]/SUMIF($E:$E, E101, $G:$G)</f>
        <v>#DIV/0!</v>
      </c>
      <c r="I101" s="3" t="e">
        <f>VLOOKUP(Table1[[#This Row],[Chain Name]],[1]Sheet1!A$3:G$26,7,0)</f>
        <v>#N/A</v>
      </c>
      <c r="J101" s="3" t="e">
        <f>Table1[[#This Row],[2024 U.S. Sales ($000)]]/Table1[[#This Row],[2024 U.S. Units]]</f>
        <v>#N/A</v>
      </c>
      <c r="K101" s="3" t="e">
        <f>Table1[[#This Row],[2024 U.S. Units]]/Table1[[#This Row],[2023 U.S. Units]]-1</f>
        <v>#N/A</v>
      </c>
      <c r="L101" s="3">
        <f>_xlfn.RRI(5,Table1[[#This Row],[2019 U.S. Sales ($000)]],Table1[[#This Row],[2024 U.S. Sales ($000)]])</f>
        <v>-1</v>
      </c>
      <c r="M101" s="3" t="e">
        <f>(Table1[[#This Row],[2024 Market share (%)]]-Table1[[#This Row],[2019 Market share (%)]])*10000</f>
        <v>#DIV/0!</v>
      </c>
      <c r="N101" s="3"/>
      <c r="O101" s="3"/>
      <c r="P101" s="3">
        <v>554800</v>
      </c>
      <c r="Q101" s="12">
        <f>Table1[[#This Row],[2023 U.S. Sales ($000)]]/SUMIF($E:$E, E101, $P:$P)</f>
        <v>6.837760212024796E-2</v>
      </c>
      <c r="R101" s="11">
        <f>(Table1[[#This Row],[2023 Market share (%)]]-Table1[[#This Row],[2022 Market share (%)]])*10000</f>
        <v>-17.843786920506144</v>
      </c>
      <c r="S101" s="10">
        <v>5.0160893431762256E-2</v>
      </c>
      <c r="T101" s="3">
        <v>953</v>
      </c>
      <c r="U101" s="3">
        <f t="shared" si="11"/>
        <v>582.16159496327384</v>
      </c>
      <c r="V101" s="10">
        <v>4.4956140350877194E-2</v>
      </c>
      <c r="W101" s="10">
        <f t="shared" si="15"/>
        <v>9.5145198455187652E-2</v>
      </c>
      <c r="X101" s="11">
        <f>(Table1[[#This Row],[2023 Market share (%)]]-Table1[[#This Row],[2019 Market share (%)]])*10000</f>
        <v>76.293895226090257</v>
      </c>
      <c r="Y101" s="10"/>
      <c r="Z101" s="10">
        <f t="shared" si="12"/>
        <v>1.497218567052272E-2</v>
      </c>
      <c r="AA101" s="3">
        <v>528300</v>
      </c>
      <c r="AB101" s="12">
        <f>Table1[[#This Row],[2022 U.S. Sales ($000)]]/SUMIF($E:$E, E101, $AA:$AA)</f>
        <v>7.0161980812298574E-2</v>
      </c>
      <c r="AC101" s="3">
        <v>912</v>
      </c>
      <c r="AD101" s="3">
        <f t="shared" si="16"/>
        <v>579.27631578947364</v>
      </c>
      <c r="AE101" s="3">
        <v>506200</v>
      </c>
      <c r="AF101" s="12">
        <f>Table1[[#This Row],[2021 U.S. Sales ($000)]]/SUMIF($E:$E, E101, $AE:$AE)</f>
        <v>6.9332474279049108E-2</v>
      </c>
      <c r="AG101" s="3">
        <v>894</v>
      </c>
      <c r="AH101" s="68">
        <f t="shared" si="13"/>
        <v>566.21923937360179</v>
      </c>
      <c r="AI101" s="3">
        <v>396900</v>
      </c>
      <c r="AJ101" s="12">
        <f>Table1[[#This Row],[2020 U.S. Sales ($000)]]/SUMIF($E:$E, E101, $AI:$AI)</f>
        <v>6.2110595983170515E-2</v>
      </c>
      <c r="AK101" s="3">
        <v>882</v>
      </c>
      <c r="AL101" s="3">
        <f t="shared" si="17"/>
        <v>450</v>
      </c>
      <c r="AM101" s="3">
        <v>385700</v>
      </c>
      <c r="AN101" s="12">
        <f>Table1[[#This Row],[2019 U.S. Sales ($000)]]/SUMIF($E:$E, E101, $AM:$AM)</f>
        <v>6.0748212597638934E-2</v>
      </c>
      <c r="AO101" s="3">
        <v>898</v>
      </c>
      <c r="AP101" s="3">
        <f t="shared" si="14"/>
        <v>429.51002227171494</v>
      </c>
    </row>
    <row r="102" spans="1:42" x14ac:dyDescent="0.25">
      <c r="A102" t="s">
        <v>338</v>
      </c>
      <c r="B102">
        <v>7711</v>
      </c>
      <c r="C102" t="s">
        <v>1</v>
      </c>
      <c r="D102" t="s">
        <v>2</v>
      </c>
      <c r="E102" t="s">
        <v>362</v>
      </c>
      <c r="F102" s="3">
        <v>101</v>
      </c>
      <c r="G102" s="3"/>
      <c r="H102" s="3" t="e">
        <f>Table1[[#This Row],[2024 U.S. Sales ($000)]]/SUMIF($E:$E, E102, $G:$G)</f>
        <v>#DIV/0!</v>
      </c>
      <c r="I102" s="3" t="e">
        <f>VLOOKUP(Table1[[#This Row],[Chain Name]],[1]Sheet1!A$3:G$26,7,0)</f>
        <v>#N/A</v>
      </c>
      <c r="J102" s="3" t="e">
        <f>Table1[[#This Row],[2024 U.S. Sales ($000)]]/Table1[[#This Row],[2024 U.S. Units]]</f>
        <v>#N/A</v>
      </c>
      <c r="K102" s="3" t="e">
        <f>Table1[[#This Row],[2024 U.S. Units]]/Table1[[#This Row],[2023 U.S. Units]]-1</f>
        <v>#N/A</v>
      </c>
      <c r="L102" s="3">
        <f>_xlfn.RRI(5,Table1[[#This Row],[2019 U.S. Sales ($000)]],Table1[[#This Row],[2024 U.S. Sales ($000)]])</f>
        <v>-1</v>
      </c>
      <c r="M102" s="3" t="e">
        <f>(Table1[[#This Row],[2024 Market share (%)]]-Table1[[#This Row],[2019 Market share (%)]])*10000</f>
        <v>#DIV/0!</v>
      </c>
      <c r="N102" s="3"/>
      <c r="O102" s="3"/>
      <c r="P102" s="3">
        <v>545910</v>
      </c>
      <c r="Q102" s="12">
        <f>Table1[[#This Row],[2023 U.S. Sales ($000)]]/SUMIF($E:$E, E102, $P:$P)</f>
        <v>5.5985572621207978E-2</v>
      </c>
      <c r="R102" s="11">
        <f>(Table1[[#This Row],[2023 Market share (%)]]-Table1[[#This Row],[2022 Market share (%)]])*10000</f>
        <v>35.250021564269126</v>
      </c>
      <c r="S102" s="10">
        <v>0.11140291944054236</v>
      </c>
      <c r="T102" s="3">
        <v>103</v>
      </c>
      <c r="U102" s="3">
        <f t="shared" si="11"/>
        <v>5300.0970873786409</v>
      </c>
      <c r="V102" s="10">
        <v>0.11956521739130435</v>
      </c>
      <c r="W102" s="10">
        <f t="shared" si="15"/>
        <v>0.12917113090375487</v>
      </c>
      <c r="X102" s="11">
        <f>(Table1[[#This Row],[2023 Market share (%)]]-Table1[[#This Row],[2019 Market share (%)]])*10000</f>
        <v>167.51222033068356</v>
      </c>
      <c r="Y102" s="10"/>
      <c r="Z102" s="10">
        <f t="shared" si="12"/>
        <v>5.2299792257007649E-2</v>
      </c>
      <c r="AA102" s="3">
        <v>491190</v>
      </c>
      <c r="AB102" s="12">
        <f>Table1[[#This Row],[2022 U.S. Sales ($000)]]/SUMIF($E:$E, E102, $AA:$AA)</f>
        <v>5.2460570464781066E-2</v>
      </c>
      <c r="AC102" s="3">
        <v>92</v>
      </c>
      <c r="AD102" s="3">
        <f t="shared" si="16"/>
        <v>5339.021739130435</v>
      </c>
      <c r="AE102" s="3">
        <v>392528</v>
      </c>
      <c r="AF102" s="12">
        <f>Table1[[#This Row],[2021 U.S. Sales ($000)]]/SUMIF($E:$E, E102, $AE:$AE)</f>
        <v>4.6025131094846281E-2</v>
      </c>
      <c r="AG102" s="3">
        <v>84</v>
      </c>
      <c r="AH102" s="68">
        <f t="shared" si="13"/>
        <v>4672.9523809523807</v>
      </c>
      <c r="AI102" s="3">
        <v>259550</v>
      </c>
      <c r="AJ102" s="12">
        <f>Table1[[#This Row],[2020 U.S. Sales ($000)]]/SUMIF($E:$E, E102, $AI:$AI)</f>
        <v>3.9174088562871655E-2</v>
      </c>
      <c r="AK102" s="3">
        <v>79</v>
      </c>
      <c r="AL102" s="3">
        <f t="shared" si="17"/>
        <v>3285.4430379746836</v>
      </c>
      <c r="AM102" s="3">
        <v>335801</v>
      </c>
      <c r="AN102" s="12">
        <f>Table1[[#This Row],[2019 U.S. Sales ($000)]]/SUMIF($E:$E, E102, $AM:$AM)</f>
        <v>3.9234350588139622E-2</v>
      </c>
      <c r="AO102" s="3">
        <v>84</v>
      </c>
      <c r="AP102" s="3">
        <f t="shared" si="14"/>
        <v>3997.6309523809523</v>
      </c>
    </row>
    <row r="103" spans="1:42" x14ac:dyDescent="0.25">
      <c r="A103" t="s">
        <v>474</v>
      </c>
      <c r="B103">
        <v>2530</v>
      </c>
      <c r="C103" t="s">
        <v>3</v>
      </c>
      <c r="D103" t="s">
        <v>5</v>
      </c>
      <c r="E103" t="s">
        <v>356</v>
      </c>
      <c r="F103" s="3">
        <v>102</v>
      </c>
      <c r="G103" s="3"/>
      <c r="H103" s="3" t="e">
        <f>Table1[[#This Row],[2024 U.S. Sales ($000)]]/SUMIF($E:$E, E103, $G:$G)</f>
        <v>#DIV/0!</v>
      </c>
      <c r="I103" s="3" t="e">
        <f>VLOOKUP(Table1[[#This Row],[Chain Name]],[1]Sheet1!A$3:G$26,7,0)</f>
        <v>#N/A</v>
      </c>
      <c r="J103" s="3" t="e">
        <f>Table1[[#This Row],[2024 U.S. Sales ($000)]]/Table1[[#This Row],[2024 U.S. Units]]</f>
        <v>#N/A</v>
      </c>
      <c r="K103" s="3" t="e">
        <f>Table1[[#This Row],[2024 U.S. Units]]/Table1[[#This Row],[2023 U.S. Units]]-1</f>
        <v>#N/A</v>
      </c>
      <c r="L103" s="3">
        <f>_xlfn.RRI(5,Table1[[#This Row],[2019 U.S. Sales ($000)]],Table1[[#This Row],[2024 U.S. Sales ($000)]])</f>
        <v>-1</v>
      </c>
      <c r="M103" s="3" t="e">
        <f>(Table1[[#This Row],[2024 Market share (%)]]-Table1[[#This Row],[2019 Market share (%)]])*10000</f>
        <v>#DIV/0!</v>
      </c>
      <c r="N103" s="3"/>
      <c r="O103" s="3"/>
      <c r="P103" s="3">
        <v>545600</v>
      </c>
      <c r="Q103" s="12">
        <f>Table1[[#This Row],[2023 U.S. Sales ($000)]]/SUMIF($E:$E, E103, $P:$P)</f>
        <v>4.9834193982468099E-3</v>
      </c>
      <c r="R103" s="11">
        <f>(Table1[[#This Row],[2023 Market share (%)]]-Table1[[#This Row],[2022 Market share (%)]])*10000</f>
        <v>2.4624544354241458</v>
      </c>
      <c r="S103" s="10">
        <v>0.12727272727272726</v>
      </c>
      <c r="T103" s="3">
        <v>252</v>
      </c>
      <c r="U103" s="3">
        <f t="shared" si="11"/>
        <v>2165.0793650793653</v>
      </c>
      <c r="V103" s="10">
        <v>9.5652173913043481E-2</v>
      </c>
      <c r="W103" s="10">
        <f t="shared" si="15"/>
        <v>0.138714668556702</v>
      </c>
      <c r="X103" s="11">
        <f>(Table1[[#This Row],[2023 Market share (%)]]-Table1[[#This Row],[2019 Market share (%)]])*10000</f>
        <v>12.323390119583555</v>
      </c>
      <c r="Y103" s="10"/>
      <c r="Z103" s="10">
        <f t="shared" si="12"/>
        <v>9.388575858094006E-2</v>
      </c>
      <c r="AA103" s="3">
        <v>484000</v>
      </c>
      <c r="AB103" s="12">
        <f>Table1[[#This Row],[2022 U.S. Sales ($000)]]/SUMIF($E:$E, E103, $AA:$AA)</f>
        <v>4.7371739547043953E-3</v>
      </c>
      <c r="AC103" s="3">
        <v>230</v>
      </c>
      <c r="AD103" s="3">
        <f t="shared" si="16"/>
        <v>2104.3478260869565</v>
      </c>
      <c r="AE103" s="3">
        <v>428100</v>
      </c>
      <c r="AF103" s="12">
        <f>Table1[[#This Row],[2021 U.S. Sales ($000)]]/SUMIF($E:$E, E103, $AE:$AE)</f>
        <v>4.4001039497577818E-3</v>
      </c>
      <c r="AG103" s="3">
        <v>210</v>
      </c>
      <c r="AH103" s="68">
        <f t="shared" si="13"/>
        <v>2038.5714285714287</v>
      </c>
      <c r="AI103" s="3">
        <v>368000</v>
      </c>
      <c r="AJ103" s="12">
        <f>Table1[[#This Row],[2020 U.S. Sales ($000)]]/SUMIF($E:$E, E103, $AI:$AI)</f>
        <v>4.2113283473723343E-3</v>
      </c>
      <c r="AK103" s="3">
        <v>192</v>
      </c>
      <c r="AL103" s="3">
        <f t="shared" si="17"/>
        <v>1916.6666666666667</v>
      </c>
      <c r="AM103" s="3">
        <v>324500</v>
      </c>
      <c r="AN103" s="12">
        <f>Table1[[#This Row],[2019 U.S. Sales ($000)]]/SUMIF($E:$E, E103, $AM:$AM)</f>
        <v>3.7510803862884543E-3</v>
      </c>
      <c r="AO103" s="3">
        <v>176</v>
      </c>
      <c r="AP103" s="3">
        <f t="shared" si="14"/>
        <v>1843.75</v>
      </c>
    </row>
    <row r="104" spans="1:42" x14ac:dyDescent="0.25">
      <c r="A104" t="s">
        <v>45</v>
      </c>
      <c r="B104">
        <v>859</v>
      </c>
      <c r="C104" t="s">
        <v>1</v>
      </c>
      <c r="D104" t="s">
        <v>2</v>
      </c>
      <c r="E104" t="s">
        <v>359</v>
      </c>
      <c r="F104" s="3">
        <v>103</v>
      </c>
      <c r="G104" s="3"/>
      <c r="H104" s="3" t="e">
        <f>Table1[[#This Row],[2024 U.S. Sales ($000)]]/SUMIF($E:$E, E104, $G:$G)</f>
        <v>#DIV/0!</v>
      </c>
      <c r="I104" s="3" t="e">
        <f>VLOOKUP(Table1[[#This Row],[Chain Name]],[1]Sheet1!A$3:G$26,7,0)</f>
        <v>#N/A</v>
      </c>
      <c r="J104" s="3" t="e">
        <f>Table1[[#This Row],[2024 U.S. Sales ($000)]]/Table1[[#This Row],[2024 U.S. Units]]</f>
        <v>#N/A</v>
      </c>
      <c r="K104" s="3" t="e">
        <f>Table1[[#This Row],[2024 U.S. Units]]/Table1[[#This Row],[2023 U.S. Units]]-1</f>
        <v>#N/A</v>
      </c>
      <c r="L104" s="3">
        <f>_xlfn.RRI(5,Table1[[#This Row],[2019 U.S. Sales ($000)]],Table1[[#This Row],[2024 U.S. Sales ($000)]])</f>
        <v>-1</v>
      </c>
      <c r="M104" s="3" t="e">
        <f>(Table1[[#This Row],[2024 Market share (%)]]-Table1[[#This Row],[2019 Market share (%)]])*10000</f>
        <v>#DIV/0!</v>
      </c>
      <c r="N104" s="3"/>
      <c r="O104" s="3"/>
      <c r="P104" s="3">
        <v>540258</v>
      </c>
      <c r="Q104" s="12">
        <f>Table1[[#This Row],[2023 U.S. Sales ($000)]]/SUMIF($E:$E, E104, $P:$P)</f>
        <v>0.1524900745320367</v>
      </c>
      <c r="R104" s="11">
        <f>(Table1[[#This Row],[2023 Market share (%)]]-Table1[[#This Row],[2022 Market share (%)]])*10000</f>
        <v>-133.0032866774375</v>
      </c>
      <c r="S104" s="10">
        <v>3.5088055423570345E-2</v>
      </c>
      <c r="T104" s="3">
        <v>95</v>
      </c>
      <c r="U104" s="3">
        <f t="shared" si="11"/>
        <v>5686.9263157894738</v>
      </c>
      <c r="V104" s="10">
        <v>3.2608695652173912E-2</v>
      </c>
      <c r="W104" s="10">
        <f t="shared" si="15"/>
        <v>-1.5031529799129584E-2</v>
      </c>
      <c r="X104" s="11">
        <f>(Table1[[#This Row],[2023 Market share (%)]]-Table1[[#This Row],[2019 Market share (%)]])*10000</f>
        <v>-637.18893318744472</v>
      </c>
      <c r="Y104" s="10"/>
      <c r="Z104" s="10">
        <f t="shared" si="12"/>
        <v>-5.1949808958628996E-3</v>
      </c>
      <c r="AA104" s="3">
        <v>521944</v>
      </c>
      <c r="AB104" s="12">
        <f>Table1[[#This Row],[2022 U.S. Sales ($000)]]/SUMIF($E:$E, E104, $AA:$AA)</f>
        <v>0.16579040319978045</v>
      </c>
      <c r="AC104" s="3">
        <v>92</v>
      </c>
      <c r="AD104" s="3">
        <f t="shared" si="16"/>
        <v>5673.304347826087</v>
      </c>
      <c r="AE104" s="3">
        <v>458702</v>
      </c>
      <c r="AF104" s="12">
        <f>Table1[[#This Row],[2021 U.S. Sales ($000)]]/SUMIF($E:$E, E104, $AE:$AE)</f>
        <v>0.17248612069989877</v>
      </c>
      <c r="AG104" s="3">
        <v>94</v>
      </c>
      <c r="AH104" s="68">
        <f t="shared" si="13"/>
        <v>4879.8085106382978</v>
      </c>
      <c r="AI104" s="3">
        <v>336800</v>
      </c>
      <c r="AJ104" s="12">
        <f>Table1[[#This Row],[2020 U.S. Sales ($000)]]/SUMIF($E:$E, E104, $AI:$AI)</f>
        <v>0.17773190240154429</v>
      </c>
      <c r="AK104" s="3">
        <v>95</v>
      </c>
      <c r="AL104" s="3">
        <f t="shared" si="17"/>
        <v>3545.2631578947367</v>
      </c>
      <c r="AM104" s="3">
        <v>574000</v>
      </c>
      <c r="AN104" s="12">
        <f>Table1[[#This Row],[2019 U.S. Sales ($000)]]/SUMIF($E:$E, E104, $AM:$AM)</f>
        <v>0.21620896785078117</v>
      </c>
      <c r="AO104" s="3">
        <v>97</v>
      </c>
      <c r="AP104" s="3">
        <f t="shared" si="14"/>
        <v>5917.5257731958764</v>
      </c>
    </row>
    <row r="105" spans="1:42" x14ac:dyDescent="0.25">
      <c r="A105" t="s">
        <v>530</v>
      </c>
      <c r="B105">
        <v>31</v>
      </c>
      <c r="C105" t="s">
        <v>1</v>
      </c>
      <c r="D105" t="s">
        <v>6</v>
      </c>
      <c r="E105" t="s">
        <v>354</v>
      </c>
      <c r="F105" s="3">
        <v>104</v>
      </c>
      <c r="G105" s="3"/>
      <c r="H105" s="3" t="e">
        <f>Table1[[#This Row],[2024 U.S. Sales ($000)]]/SUMIF($E:$E, E105, $G:$G)</f>
        <v>#DIV/0!</v>
      </c>
      <c r="I105" s="3" t="e">
        <f>VLOOKUP(Table1[[#This Row],[Chain Name]],[1]Sheet1!A$3:G$26,7,0)</f>
        <v>#N/A</v>
      </c>
      <c r="J105" s="3" t="e">
        <f>Table1[[#This Row],[2024 U.S. Sales ($000)]]/Table1[[#This Row],[2024 U.S. Units]]</f>
        <v>#N/A</v>
      </c>
      <c r="K105" s="3" t="e">
        <f>Table1[[#This Row],[2024 U.S. Units]]/Table1[[#This Row],[2023 U.S. Units]]-1</f>
        <v>#N/A</v>
      </c>
      <c r="L105" s="3">
        <f>_xlfn.RRI(5,Table1[[#This Row],[2019 U.S. Sales ($000)]],Table1[[#This Row],[2024 U.S. Sales ($000)]])</f>
        <v>-1</v>
      </c>
      <c r="M105" s="3" t="e">
        <f>(Table1[[#This Row],[2024 Market share (%)]]-Table1[[#This Row],[2019 Market share (%)]])*10000</f>
        <v>#DIV/0!</v>
      </c>
      <c r="N105" s="3"/>
      <c r="O105" s="3"/>
      <c r="P105" s="3">
        <v>532300</v>
      </c>
      <c r="Q105" s="12">
        <f>Table1[[#This Row],[2023 U.S. Sales ($000)]]/SUMIF($E:$E, E105, $P:$P)</f>
        <v>3.0416543216719442E-2</v>
      </c>
      <c r="R105" s="11">
        <f>(Table1[[#This Row],[2023 Market share (%)]]-Table1[[#This Row],[2022 Market share (%)]])*10000</f>
        <v>-5.2854308985887322</v>
      </c>
      <c r="S105" s="10">
        <v>4.14791625904911E-2</v>
      </c>
      <c r="T105" s="3">
        <v>263</v>
      </c>
      <c r="U105" s="3">
        <f t="shared" si="11"/>
        <v>2023.954372623574</v>
      </c>
      <c r="V105" s="10">
        <v>-3.3088235294117647E-2</v>
      </c>
      <c r="W105" s="10">
        <f t="shared" si="15"/>
        <v>-4.1138915214154803E-2</v>
      </c>
      <c r="X105" s="11">
        <f>(Table1[[#This Row],[2023 Market share (%)]]-Table1[[#This Row],[2019 Market share (%)]])*10000</f>
        <v>-67.461443118851136</v>
      </c>
      <c r="Y105" s="10"/>
      <c r="Z105" s="10">
        <f t="shared" si="12"/>
        <v>-4.7858614373139763E-2</v>
      </c>
      <c r="AA105" s="3">
        <v>511100</v>
      </c>
      <c r="AB105" s="12">
        <f>Table1[[#This Row],[2022 U.S. Sales ($000)]]/SUMIF($E:$E, E105, $AA:$AA)</f>
        <v>3.0945086306578315E-2</v>
      </c>
      <c r="AC105" s="3">
        <v>272</v>
      </c>
      <c r="AD105" s="3">
        <f t="shared" si="16"/>
        <v>1879.0441176470588</v>
      </c>
      <c r="AE105" s="3">
        <v>500700</v>
      </c>
      <c r="AF105" s="12">
        <f>Table1[[#This Row],[2021 U.S. Sales ($000)]]/SUMIF($E:$E, E105, $AE:$AE)</f>
        <v>3.3164248873478623E-2</v>
      </c>
      <c r="AG105" s="3">
        <v>279</v>
      </c>
      <c r="AH105" s="68">
        <f t="shared" si="13"/>
        <v>1794.6236559139784</v>
      </c>
      <c r="AI105" s="3">
        <v>341600</v>
      </c>
      <c r="AJ105" s="12">
        <f>Table1[[#This Row],[2020 U.S. Sales ($000)]]/SUMIF($E:$E, E105, $AI:$AI)</f>
        <v>3.2009262446060505E-2</v>
      </c>
      <c r="AK105" s="3">
        <v>290</v>
      </c>
      <c r="AL105" s="3">
        <f t="shared" si="17"/>
        <v>1177.9310344827586</v>
      </c>
      <c r="AM105" s="3">
        <v>629700</v>
      </c>
      <c r="AN105" s="12">
        <f>Table1[[#This Row],[2019 U.S. Sales ($000)]]/SUMIF($E:$E, E105, $AM:$AM)</f>
        <v>3.7162687528604556E-2</v>
      </c>
      <c r="AO105" s="3">
        <v>320</v>
      </c>
      <c r="AP105" s="3">
        <f t="shared" si="14"/>
        <v>1967.8125</v>
      </c>
    </row>
    <row r="106" spans="1:42" x14ac:dyDescent="0.25">
      <c r="A106" t="s">
        <v>405</v>
      </c>
      <c r="B106">
        <v>1650</v>
      </c>
      <c r="C106" t="s">
        <v>3</v>
      </c>
      <c r="D106" t="s">
        <v>5</v>
      </c>
      <c r="E106" t="s">
        <v>446</v>
      </c>
      <c r="F106" s="3">
        <v>105</v>
      </c>
      <c r="G106" s="3"/>
      <c r="H106" s="3" t="e">
        <f>Table1[[#This Row],[2024 U.S. Sales ($000)]]/SUMIF($E:$E, E106, $G:$G)</f>
        <v>#DIV/0!</v>
      </c>
      <c r="I106" s="3" t="e">
        <f>VLOOKUP(Table1[[#This Row],[Chain Name]],[1]Sheet1!A$3:G$26,7,0)</f>
        <v>#N/A</v>
      </c>
      <c r="J106" s="3" t="e">
        <f>Table1[[#This Row],[2024 U.S. Sales ($000)]]/Table1[[#This Row],[2024 U.S. Units]]</f>
        <v>#N/A</v>
      </c>
      <c r="K106" s="3" t="e">
        <f>Table1[[#This Row],[2024 U.S. Units]]/Table1[[#This Row],[2023 U.S. Units]]-1</f>
        <v>#N/A</v>
      </c>
      <c r="L106" s="3">
        <f>_xlfn.RRI(5,Table1[[#This Row],[2019 U.S. Sales ($000)]],Table1[[#This Row],[2024 U.S. Sales ($000)]])</f>
        <v>-1</v>
      </c>
      <c r="M106" s="3" t="e">
        <f>(Table1[[#This Row],[2024 Market share (%)]]-Table1[[#This Row],[2019 Market share (%)]])*10000</f>
        <v>#DIV/0!</v>
      </c>
      <c r="N106" s="3"/>
      <c r="O106" s="3"/>
      <c r="P106" s="3">
        <v>513029</v>
      </c>
      <c r="Q106" s="12">
        <f>Table1[[#This Row],[2023 U.S. Sales ($000)]]/SUMIF($E:$E, E106, $P:$P)</f>
        <v>6.199498243635209E-2</v>
      </c>
      <c r="R106" s="11">
        <f>(Table1[[#This Row],[2023 Market share (%)]]-Table1[[#This Row],[2022 Market share (%)]])*10000</f>
        <v>-68.466002209021028</v>
      </c>
      <c r="S106" s="10">
        <v>9.7405920327507476E-3</v>
      </c>
      <c r="T106" s="3">
        <v>734</v>
      </c>
      <c r="U106" s="3">
        <f t="shared" si="11"/>
        <v>698.94959128065398</v>
      </c>
      <c r="V106" s="10">
        <v>-4.0705563093622792E-3</v>
      </c>
      <c r="W106" s="10">
        <f t="shared" si="15"/>
        <v>8.5546409459489325E-3</v>
      </c>
      <c r="X106" s="11">
        <f>(Table1[[#This Row],[2023 Market share (%)]]-Table1[[#This Row],[2019 Market share (%)]])*10000</f>
        <v>-400.98661725058832</v>
      </c>
      <c r="Y106" s="10"/>
      <c r="Z106" s="10">
        <f t="shared" si="12"/>
        <v>-1.4765410575758531E-2</v>
      </c>
      <c r="AA106" s="3">
        <v>508080</v>
      </c>
      <c r="AB106" s="12">
        <f>Table1[[#This Row],[2022 U.S. Sales ($000)]]/SUMIF($E:$E, E106, $AA:$AA)</f>
        <v>6.8841582657254194E-2</v>
      </c>
      <c r="AC106" s="3">
        <v>737</v>
      </c>
      <c r="AD106" s="3">
        <f t="shared" si="16"/>
        <v>689.38941655359565</v>
      </c>
      <c r="AE106" s="3">
        <v>504603</v>
      </c>
      <c r="AF106" s="12">
        <f>Table1[[#This Row],[2021 U.S. Sales ($000)]]/SUMIF($E:$E, E106, $AE:$AE)</f>
        <v>8.0660594512682468E-2</v>
      </c>
      <c r="AG106" s="3">
        <v>750</v>
      </c>
      <c r="AH106" s="68">
        <f t="shared" si="13"/>
        <v>672.80399999999997</v>
      </c>
      <c r="AI106" s="3">
        <v>417882</v>
      </c>
      <c r="AJ106" s="12">
        <f>Table1[[#This Row],[2020 U.S. Sales ($000)]]/SUMIF($E:$E, E106, $AI:$AI)</f>
        <v>9.0541936003875764E-2</v>
      </c>
      <c r="AK106" s="3">
        <v>767</v>
      </c>
      <c r="AL106" s="3">
        <f t="shared" si="17"/>
        <v>544.82659713168186</v>
      </c>
      <c r="AM106" s="3">
        <v>495843</v>
      </c>
      <c r="AN106" s="12">
        <f>Table1[[#This Row],[2019 U.S. Sales ($000)]]/SUMIF($E:$E, E106, $AM:$AM)</f>
        <v>0.10209364416141092</v>
      </c>
      <c r="AO106" s="3">
        <v>779</v>
      </c>
      <c r="AP106" s="3">
        <f t="shared" si="14"/>
        <v>636.51219512195121</v>
      </c>
    </row>
    <row r="107" spans="1:42" x14ac:dyDescent="0.25">
      <c r="A107" t="s">
        <v>191</v>
      </c>
      <c r="B107">
        <v>1494</v>
      </c>
      <c r="C107" t="s">
        <v>1</v>
      </c>
      <c r="D107" t="s">
        <v>2</v>
      </c>
      <c r="E107" t="s">
        <v>357</v>
      </c>
      <c r="F107" s="3">
        <v>106</v>
      </c>
      <c r="G107" s="3"/>
      <c r="H107" s="3" t="e">
        <f>Table1[[#This Row],[2024 U.S. Sales ($000)]]/SUMIF($E:$E, E107, $G:$G)</f>
        <v>#DIV/0!</v>
      </c>
      <c r="I107" s="3" t="e">
        <f>VLOOKUP(Table1[[#This Row],[Chain Name]],[1]Sheet1!A$3:G$26,7,0)</f>
        <v>#N/A</v>
      </c>
      <c r="J107" s="3" t="e">
        <f>Table1[[#This Row],[2024 U.S. Sales ($000)]]/Table1[[#This Row],[2024 U.S. Units]]</f>
        <v>#N/A</v>
      </c>
      <c r="K107" s="3" t="e">
        <f>Table1[[#This Row],[2024 U.S. Units]]/Table1[[#This Row],[2023 U.S. Units]]-1</f>
        <v>#N/A</v>
      </c>
      <c r="L107" s="3">
        <f>_xlfn.RRI(5,Table1[[#This Row],[2019 U.S. Sales ($000)]],Table1[[#This Row],[2024 U.S. Sales ($000)]])</f>
        <v>-1</v>
      </c>
      <c r="M107" s="3" t="e">
        <f>(Table1[[#This Row],[2024 Market share (%)]]-Table1[[#This Row],[2019 Market share (%)]])*10000</f>
        <v>#DIV/0!</v>
      </c>
      <c r="N107" s="3"/>
      <c r="O107" s="3"/>
      <c r="P107" s="3">
        <v>511100</v>
      </c>
      <c r="Q107" s="12">
        <f>Table1[[#This Row],[2023 U.S. Sales ($000)]]/SUMIF($E:$E, E107, $P:$P)</f>
        <v>5.3184166539802326E-2</v>
      </c>
      <c r="R107" s="11">
        <f>(Table1[[#This Row],[2023 Market share (%)]]-Table1[[#This Row],[2022 Market share (%)]])*10000</f>
        <v>7.5527710018929994</v>
      </c>
      <c r="S107" s="10">
        <v>6.1474558670820356E-2</v>
      </c>
      <c r="T107" s="3">
        <v>52</v>
      </c>
      <c r="U107" s="3">
        <f t="shared" si="11"/>
        <v>9828.8461538461543</v>
      </c>
      <c r="V107" s="10">
        <v>-1.8867924528301886E-2</v>
      </c>
      <c r="W107" s="10">
        <f t="shared" si="15"/>
        <v>5.4023181600502346E-2</v>
      </c>
      <c r="X107" s="11">
        <f>(Table1[[#This Row],[2023 Market share (%)]]-Table1[[#This Row],[2019 Market share (%)]])*10000</f>
        <v>77.848565303782138</v>
      </c>
      <c r="Y107" s="10"/>
      <c r="Z107" s="10">
        <f t="shared" si="12"/>
        <v>-4.7507281654022293E-3</v>
      </c>
      <c r="AA107" s="3">
        <v>481500</v>
      </c>
      <c r="AB107" s="12">
        <f>Table1[[#This Row],[2022 U.S. Sales ($000)]]/SUMIF($E:$E, E107, $AA:$AA)</f>
        <v>5.2428889439613026E-2</v>
      </c>
      <c r="AC107" s="3">
        <v>53</v>
      </c>
      <c r="AD107" s="3">
        <f t="shared" si="16"/>
        <v>9084.9056603773588</v>
      </c>
      <c r="AE107" s="3">
        <v>373500</v>
      </c>
      <c r="AF107" s="12">
        <f>Table1[[#This Row],[2021 U.S. Sales ($000)]]/SUMIF($E:$E, E107, $AE:$AE)</f>
        <v>4.4605312845064193E-2</v>
      </c>
      <c r="AG107" s="3">
        <v>54</v>
      </c>
      <c r="AH107" s="68">
        <f t="shared" si="13"/>
        <v>6916.666666666667</v>
      </c>
      <c r="AI107" s="3">
        <v>247000</v>
      </c>
      <c r="AJ107" s="12">
        <f>Table1[[#This Row],[2020 U.S. Sales ($000)]]/SUMIF($E:$E, E107, $AI:$AI)</f>
        <v>3.5802918126263704E-2</v>
      </c>
      <c r="AK107" s="3">
        <v>53</v>
      </c>
      <c r="AL107" s="3">
        <f t="shared" si="17"/>
        <v>4660.3773584905657</v>
      </c>
      <c r="AM107" s="3">
        <v>414100</v>
      </c>
      <c r="AN107" s="12">
        <f>Table1[[#This Row],[2019 U.S. Sales ($000)]]/SUMIF($E:$E, E107, $AM:$AM)</f>
        <v>4.5399310009424113E-2</v>
      </c>
      <c r="AO107" s="3">
        <v>53</v>
      </c>
      <c r="AP107" s="3">
        <f t="shared" si="14"/>
        <v>7813.2075471698117</v>
      </c>
    </row>
    <row r="108" spans="1:42" x14ac:dyDescent="0.25">
      <c r="A108" t="s">
        <v>307</v>
      </c>
      <c r="B108">
        <v>849</v>
      </c>
      <c r="C108" t="s">
        <v>3</v>
      </c>
      <c r="D108" t="s">
        <v>5</v>
      </c>
      <c r="E108" t="s">
        <v>358</v>
      </c>
      <c r="F108" s="3">
        <v>114</v>
      </c>
      <c r="G108" s="3"/>
      <c r="H108" s="3" t="e">
        <f>Table1[[#This Row],[2024 U.S. Sales ($000)]]/SUMIF($E:$E, E108, $G:$G)</f>
        <v>#DIV/0!</v>
      </c>
      <c r="I108" s="3" t="e">
        <f>VLOOKUP(Table1[[#This Row],[Chain Name]],[1]Sheet1!A$3:G$26,7,0)</f>
        <v>#N/A</v>
      </c>
      <c r="J108" s="3" t="e">
        <f>Table1[[#This Row],[2024 U.S. Sales ($000)]]/Table1[[#This Row],[2024 U.S. Units]]</f>
        <v>#N/A</v>
      </c>
      <c r="K108" s="3" t="e">
        <f>Table1[[#This Row],[2024 U.S. Units]]/Table1[[#This Row],[2023 U.S. Units]]-1</f>
        <v>#N/A</v>
      </c>
      <c r="L108" s="3">
        <f>_xlfn.RRI(5,Table1[[#This Row],[2019 U.S. Sales ($000)]],Table1[[#This Row],[2024 U.S. Sales ($000)]])</f>
        <v>-1</v>
      </c>
      <c r="M108" s="3" t="e">
        <f>(Table1[[#This Row],[2024 Market share (%)]]-Table1[[#This Row],[2019 Market share (%)]])*10000</f>
        <v>#DIV/0!</v>
      </c>
      <c r="N108" s="3"/>
      <c r="O108" s="3"/>
      <c r="P108" s="3">
        <v>429405</v>
      </c>
      <c r="Q108" s="12">
        <f>Table1[[#This Row],[2023 U.S. Sales ($000)]]/SUMIF($E:$E, E108, $P:$P)</f>
        <v>1.2977334596518392E-2</v>
      </c>
      <c r="R108" s="11">
        <f>(Table1[[#This Row],[2023 Market share (%)]]-Table1[[#This Row],[2022 Market share (%)]])*10000</f>
        <v>-10.059369955131258</v>
      </c>
      <c r="S108" s="10">
        <v>1.3866720814483912E-2</v>
      </c>
      <c r="T108" s="3">
        <v>364</v>
      </c>
      <c r="U108" s="3">
        <f t="shared" si="11"/>
        <v>1179.684065934066</v>
      </c>
      <c r="V108" s="10">
        <v>-1.0869565217391304E-2</v>
      </c>
      <c r="W108" s="10">
        <f t="shared" si="15"/>
        <v>3.7758342162427017E-2</v>
      </c>
      <c r="X108" s="11">
        <f>(Table1[[#This Row],[2023 Market share (%)]]-Table1[[#This Row],[2019 Market share (%)]])*10000</f>
        <v>-22.947874355901103</v>
      </c>
      <c r="Y108" s="10"/>
      <c r="Z108" s="10">
        <f t="shared" si="12"/>
        <v>-1.5200987001879662E-2</v>
      </c>
      <c r="AA108" s="3">
        <v>423532</v>
      </c>
      <c r="AB108" s="12">
        <f>Table1[[#This Row],[2022 U.S. Sales ($000)]]/SUMIF($E:$E, E108, $AA:$AA)</f>
        <v>1.3983271592031518E-2</v>
      </c>
      <c r="AC108" s="3">
        <v>368</v>
      </c>
      <c r="AD108" s="3">
        <f t="shared" si="16"/>
        <v>1150.9021739130435</v>
      </c>
      <c r="AE108" s="3">
        <v>410232</v>
      </c>
      <c r="AF108" s="12">
        <f>Table1[[#This Row],[2021 U.S. Sales ($000)]]/SUMIF($E:$E, E108, $AE:$AE)</f>
        <v>1.4966914826144862E-2</v>
      </c>
      <c r="AG108" s="3">
        <v>368</v>
      </c>
      <c r="AH108" s="68">
        <f t="shared" si="13"/>
        <v>1114.7608695652175</v>
      </c>
      <c r="AI108" s="3">
        <v>387600</v>
      </c>
      <c r="AJ108" s="12">
        <f>Table1[[#This Row],[2020 U.S. Sales ($000)]]/SUMIF($E:$E, E108, $AI:$AI)</f>
        <v>1.644349096331324E-2</v>
      </c>
      <c r="AK108" s="3">
        <v>389</v>
      </c>
      <c r="AL108" s="3">
        <f t="shared" si="17"/>
        <v>996.40102827763496</v>
      </c>
      <c r="AM108" s="3">
        <v>370239</v>
      </c>
      <c r="AN108" s="12">
        <f>Table1[[#This Row],[2019 U.S. Sales ($000)]]/SUMIF($E:$E, E108, $AM:$AM)</f>
        <v>1.5272122032108502E-2</v>
      </c>
      <c r="AO108" s="3">
        <v>387</v>
      </c>
      <c r="AP108" s="3">
        <f t="shared" si="14"/>
        <v>956.68992248062011</v>
      </c>
    </row>
    <row r="109" spans="1:42" x14ac:dyDescent="0.25">
      <c r="A109" t="s">
        <v>148</v>
      </c>
      <c r="B109">
        <v>887</v>
      </c>
      <c r="C109" t="s">
        <v>3</v>
      </c>
      <c r="D109" t="s">
        <v>5</v>
      </c>
      <c r="E109" t="s">
        <v>350</v>
      </c>
      <c r="F109" s="3">
        <v>108</v>
      </c>
      <c r="G109" s="3"/>
      <c r="H109" s="3" t="e">
        <f>Table1[[#This Row],[2024 U.S. Sales ($000)]]/SUMIF($E:$E, E109, $G:$G)</f>
        <v>#DIV/0!</v>
      </c>
      <c r="I109" s="3" t="e">
        <f>VLOOKUP(Table1[[#This Row],[Chain Name]],[1]Sheet1!A$3:G$26,7,0)</f>
        <v>#N/A</v>
      </c>
      <c r="J109" s="3" t="e">
        <f>Table1[[#This Row],[2024 U.S. Sales ($000)]]/Table1[[#This Row],[2024 U.S. Units]]</f>
        <v>#N/A</v>
      </c>
      <c r="K109" s="3" t="e">
        <f>Table1[[#This Row],[2024 U.S. Units]]/Table1[[#This Row],[2023 U.S. Units]]-1</f>
        <v>#N/A</v>
      </c>
      <c r="L109" s="3">
        <f>_xlfn.RRI(5,Table1[[#This Row],[2019 U.S. Sales ($000)]],Table1[[#This Row],[2024 U.S. Sales ($000)]])</f>
        <v>-1</v>
      </c>
      <c r="M109" s="3" t="e">
        <f>(Table1[[#This Row],[2024 Market share (%)]]-Table1[[#This Row],[2019 Market share (%)]])*10000</f>
        <v>#DIV/0!</v>
      </c>
      <c r="N109" s="3"/>
      <c r="O109" s="3"/>
      <c r="P109" s="3">
        <v>468272</v>
      </c>
      <c r="Q109" s="12">
        <f>Table1[[#This Row],[2023 U.S. Sales ($000)]]/SUMIF($E:$E, E109, $P:$P)</f>
        <v>1.5329669640761118E-2</v>
      </c>
      <c r="R109" s="11">
        <f>(Table1[[#This Row],[2023 Market share (%)]]-Table1[[#This Row],[2022 Market share (%)]])*10000</f>
        <v>-8.136487070371512</v>
      </c>
      <c r="S109" s="10">
        <v>-2.279243897043786E-2</v>
      </c>
      <c r="T109" s="3">
        <v>517</v>
      </c>
      <c r="U109" s="3">
        <f t="shared" si="11"/>
        <v>905.74854932301741</v>
      </c>
      <c r="V109" s="10">
        <v>-3.5447761194029849E-2</v>
      </c>
      <c r="W109" s="10">
        <f t="shared" si="15"/>
        <v>4.9513741352758434E-2</v>
      </c>
      <c r="X109" s="11">
        <f>(Table1[[#This Row],[2023 Market share (%)]]-Table1[[#This Row],[2019 Market share (%)]])*10000</f>
        <v>3.748814082699826</v>
      </c>
      <c r="Y109" s="10"/>
      <c r="Z109" s="10">
        <f t="shared" si="12"/>
        <v>-9.443928344057162E-3</v>
      </c>
      <c r="AA109" s="3">
        <v>479194</v>
      </c>
      <c r="AB109" s="12">
        <f>Table1[[#This Row],[2022 U.S. Sales ($000)]]/SUMIF($E:$E, E109, $AA:$AA)</f>
        <v>1.614331834779827E-2</v>
      </c>
      <c r="AC109" s="3">
        <v>536</v>
      </c>
      <c r="AD109" s="3">
        <f t="shared" si="16"/>
        <v>894.01865671641792</v>
      </c>
      <c r="AE109" s="3">
        <v>478256</v>
      </c>
      <c r="AF109" s="12">
        <f>Table1[[#This Row],[2021 U.S. Sales ($000)]]/SUMIF($E:$E, E109, $AE:$AE)</f>
        <v>1.6452689778922659E-2</v>
      </c>
      <c r="AG109" s="3">
        <v>534</v>
      </c>
      <c r="AH109" s="68">
        <f t="shared" si="13"/>
        <v>895.61048689138579</v>
      </c>
      <c r="AI109" s="3">
        <v>442106</v>
      </c>
      <c r="AJ109" s="12">
        <f>Table1[[#This Row],[2020 U.S. Sales ($000)]]/SUMIF($E:$E, E109, $AI:$AI)</f>
        <v>1.6333813242652404E-2</v>
      </c>
      <c r="AK109" s="3">
        <v>537</v>
      </c>
      <c r="AL109" s="3">
        <f t="shared" si="17"/>
        <v>823.28864059590319</v>
      </c>
      <c r="AM109" s="3">
        <v>385963</v>
      </c>
      <c r="AN109" s="12">
        <f>Table1[[#This Row],[2019 U.S. Sales ($000)]]/SUMIF($E:$E, E109, $AM:$AM)</f>
        <v>1.4954788232491136E-2</v>
      </c>
      <c r="AO109" s="3">
        <v>537</v>
      </c>
      <c r="AP109" s="3">
        <f t="shared" si="14"/>
        <v>718.73929236499066</v>
      </c>
    </row>
    <row r="110" spans="1:42" x14ac:dyDescent="0.25">
      <c r="A110" t="s">
        <v>397</v>
      </c>
      <c r="B110">
        <v>33402</v>
      </c>
      <c r="C110" t="s">
        <v>1</v>
      </c>
      <c r="D110" t="s">
        <v>2</v>
      </c>
      <c r="E110" t="s">
        <v>362</v>
      </c>
      <c r="F110" s="3">
        <v>109</v>
      </c>
      <c r="G110" s="3"/>
      <c r="H110" s="3" t="e">
        <f>Table1[[#This Row],[2024 U.S. Sales ($000)]]/SUMIF($E:$E, E110, $G:$G)</f>
        <v>#DIV/0!</v>
      </c>
      <c r="I110" s="3" t="e">
        <f>VLOOKUP(Table1[[#This Row],[Chain Name]],[1]Sheet1!A$3:G$26,7,0)</f>
        <v>#N/A</v>
      </c>
      <c r="J110" s="3" t="e">
        <f>Table1[[#This Row],[2024 U.S. Sales ($000)]]/Table1[[#This Row],[2024 U.S. Units]]</f>
        <v>#N/A</v>
      </c>
      <c r="K110" s="3" t="e">
        <f>Table1[[#This Row],[2024 U.S. Units]]/Table1[[#This Row],[2023 U.S. Units]]-1</f>
        <v>#N/A</v>
      </c>
      <c r="L110" s="3">
        <f>_xlfn.RRI(5,Table1[[#This Row],[2019 U.S. Sales ($000)]],Table1[[#This Row],[2024 U.S. Sales ($000)]])</f>
        <v>-1</v>
      </c>
      <c r="M110" s="3" t="e">
        <f>(Table1[[#This Row],[2024 Market share (%)]]-Table1[[#This Row],[2019 Market share (%)]])*10000</f>
        <v>#DIV/0!</v>
      </c>
      <c r="N110" s="3"/>
      <c r="O110" s="3"/>
      <c r="P110" s="3">
        <v>462000</v>
      </c>
      <c r="Q110" s="12">
        <f>Table1[[#This Row],[2023 U.S. Sales ($000)]]/SUMIF($E:$E, E110, $P:$P)</f>
        <v>4.7380217528526843E-2</v>
      </c>
      <c r="R110" s="11">
        <f>(Table1[[#This Row],[2023 Market share (%)]]-Table1[[#This Row],[2022 Market share (%)]])*10000</f>
        <v>65.494268188507476</v>
      </c>
      <c r="S110" s="10">
        <v>0.20847501961810097</v>
      </c>
      <c r="T110" s="3">
        <v>89</v>
      </c>
      <c r="U110" s="3">
        <f t="shared" si="11"/>
        <v>5191.0112359550558</v>
      </c>
      <c r="V110" s="10">
        <v>0.15584415584415584</v>
      </c>
      <c r="W110" s="10">
        <f t="shared" si="15"/>
        <v>0.15169322872705981</v>
      </c>
      <c r="X110" s="11">
        <f>(Table1[[#This Row],[2023 Market share (%)]]-Table1[[#This Row],[2019 Market share (%)]])*10000</f>
        <v>166.98532648358335</v>
      </c>
      <c r="Y110" s="10"/>
      <c r="Z110" s="10">
        <f t="shared" si="12"/>
        <v>0.1330499649810164</v>
      </c>
      <c r="AA110" s="3">
        <v>382300</v>
      </c>
      <c r="AB110" s="12">
        <f>Table1[[#This Row],[2022 U.S. Sales ($000)]]/SUMIF($E:$E, E110, $AA:$AA)</f>
        <v>4.0830790709676094E-2</v>
      </c>
      <c r="AC110" s="3">
        <v>77</v>
      </c>
      <c r="AD110" s="3">
        <f t="shared" si="16"/>
        <v>4964.9350649350654</v>
      </c>
      <c r="AE110" s="3">
        <v>310600</v>
      </c>
      <c r="AF110" s="12">
        <f>Table1[[#This Row],[2021 U.S. Sales ($000)]]/SUMIF($E:$E, E110, $AE:$AE)</f>
        <v>3.6418817811873942E-2</v>
      </c>
      <c r="AG110" s="3">
        <v>67</v>
      </c>
      <c r="AH110" s="68">
        <f t="shared" si="13"/>
        <v>4635.8208955223881</v>
      </c>
      <c r="AI110" s="3">
        <v>223200</v>
      </c>
      <c r="AJ110" s="12">
        <f>Table1[[#This Row],[2020 U.S. Sales ($000)]]/SUMIF($E:$E, E110, $AI:$AI)</f>
        <v>3.3687754063698533E-2</v>
      </c>
      <c r="AK110" s="3">
        <v>58</v>
      </c>
      <c r="AL110" s="3">
        <f t="shared" si="17"/>
        <v>3848.2758620689656</v>
      </c>
      <c r="AM110" s="3">
        <v>262600</v>
      </c>
      <c r="AN110" s="12">
        <f>Table1[[#This Row],[2019 U.S. Sales ($000)]]/SUMIF($E:$E, E110, $AM:$AM)</f>
        <v>3.0681684880168508E-2</v>
      </c>
      <c r="AO110" s="3">
        <v>54</v>
      </c>
      <c r="AP110" s="3">
        <f t="shared" si="14"/>
        <v>4862.9629629629626</v>
      </c>
    </row>
    <row r="111" spans="1:42" x14ac:dyDescent="0.25">
      <c r="A111" t="s">
        <v>65</v>
      </c>
      <c r="B111">
        <v>5999</v>
      </c>
      <c r="C111" t="s">
        <v>3</v>
      </c>
      <c r="D111" t="s">
        <v>4</v>
      </c>
      <c r="E111" t="s">
        <v>358</v>
      </c>
      <c r="F111" s="3">
        <v>128</v>
      </c>
      <c r="G111" s="3"/>
      <c r="H111" s="3" t="e">
        <f>Table1[[#This Row],[2024 U.S. Sales ($000)]]/SUMIF($E:$E, E111, $G:$G)</f>
        <v>#DIV/0!</v>
      </c>
      <c r="I111" s="3" t="e">
        <f>VLOOKUP(Table1[[#This Row],[Chain Name]],[1]Sheet1!A$3:G$26,7,0)</f>
        <v>#N/A</v>
      </c>
      <c r="J111" s="3" t="e">
        <f>Table1[[#This Row],[2024 U.S. Sales ($000)]]/Table1[[#This Row],[2024 U.S. Units]]</f>
        <v>#N/A</v>
      </c>
      <c r="K111" s="3" t="e">
        <f>Table1[[#This Row],[2024 U.S. Units]]/Table1[[#This Row],[2023 U.S. Units]]-1</f>
        <v>#N/A</v>
      </c>
      <c r="L111" s="3">
        <f>_xlfn.RRI(5,Table1[[#This Row],[2019 U.S. Sales ($000)]],Table1[[#This Row],[2024 U.S. Sales ($000)]])</f>
        <v>-1</v>
      </c>
      <c r="M111" s="3" t="e">
        <f>(Table1[[#This Row],[2024 Market share (%)]]-Table1[[#This Row],[2019 Market share (%)]])*10000</f>
        <v>#DIV/0!</v>
      </c>
      <c r="N111" s="3"/>
      <c r="O111" s="3"/>
      <c r="P111" s="3">
        <v>369700</v>
      </c>
      <c r="Q111" s="12">
        <f>Table1[[#This Row],[2023 U.S. Sales ($000)]]/SUMIF($E:$E, E111, $P:$P)</f>
        <v>1.1172950013001361E-2</v>
      </c>
      <c r="R111" s="11">
        <f>(Table1[[#This Row],[2023 Market share (%)]]-Table1[[#This Row],[2022 Market share (%)]])*10000</f>
        <v>0.20193801455960572</v>
      </c>
      <c r="S111" s="10">
        <v>9.4434576672587325E-2</v>
      </c>
      <c r="T111" s="3">
        <v>163</v>
      </c>
      <c r="U111" s="3">
        <f t="shared" si="11"/>
        <v>2268.0981595092026</v>
      </c>
      <c r="V111" s="10">
        <v>5.1612903225806452E-2</v>
      </c>
      <c r="W111" s="10">
        <f t="shared" si="15"/>
        <v>8.4660664493636517E-2</v>
      </c>
      <c r="X111" s="11">
        <f>(Table1[[#This Row],[2023 Market share (%)]]-Table1[[#This Row],[2019 Market share (%)]])*10000</f>
        <v>1.5524578741685744</v>
      </c>
      <c r="Y111" s="10"/>
      <c r="Z111" s="10">
        <f t="shared" si="12"/>
        <v>6.6483804824066572E-2</v>
      </c>
      <c r="AA111" s="3">
        <v>337800</v>
      </c>
      <c r="AB111" s="12">
        <f>Table1[[#This Row],[2022 U.S. Sales ($000)]]/SUMIF($E:$E, E111, $AA:$AA)</f>
        <v>1.1152756211545401E-2</v>
      </c>
      <c r="AC111" s="3">
        <v>155</v>
      </c>
      <c r="AD111" s="3">
        <f t="shared" si="16"/>
        <v>2179.3548387096776</v>
      </c>
      <c r="AE111" s="3">
        <v>304200</v>
      </c>
      <c r="AF111" s="12">
        <f>Table1[[#This Row],[2021 U.S. Sales ($000)]]/SUMIF($E:$E, E111, $AE:$AE)</f>
        <v>1.1098440614367643E-2</v>
      </c>
      <c r="AG111" s="3">
        <v>150</v>
      </c>
      <c r="AH111" s="68">
        <f t="shared" si="13"/>
        <v>2028</v>
      </c>
      <c r="AI111" s="3">
        <v>251900</v>
      </c>
      <c r="AJ111" s="12">
        <f>Table1[[#This Row],[2020 U.S. Sales ($000)]]/SUMIF($E:$E, E111, $AI:$AI)</f>
        <v>1.0686572171461829E-2</v>
      </c>
      <c r="AK111" s="3">
        <v>135</v>
      </c>
      <c r="AL111" s="3">
        <f t="shared" si="17"/>
        <v>1865.9259259259259</v>
      </c>
      <c r="AM111" s="3">
        <v>267100</v>
      </c>
      <c r="AN111" s="12">
        <f>Table1[[#This Row],[2019 U.S. Sales ($000)]]/SUMIF($E:$E, E111, $AM:$AM)</f>
        <v>1.1017704225584504E-2</v>
      </c>
      <c r="AO111" s="3">
        <v>126</v>
      </c>
      <c r="AP111" s="3">
        <f t="shared" si="14"/>
        <v>2119.8412698412699</v>
      </c>
    </row>
    <row r="112" spans="1:42" x14ac:dyDescent="0.25">
      <c r="A112" t="s">
        <v>274</v>
      </c>
      <c r="B112">
        <v>2455</v>
      </c>
      <c r="C112" t="s">
        <v>1</v>
      </c>
      <c r="D112" t="s">
        <v>2</v>
      </c>
      <c r="E112" t="s">
        <v>355</v>
      </c>
      <c r="F112" s="3">
        <v>111</v>
      </c>
      <c r="G112" s="3"/>
      <c r="H112" s="3" t="e">
        <f>Table1[[#This Row],[2024 U.S. Sales ($000)]]/SUMIF($E:$E, E112, $G:$G)</f>
        <v>#DIV/0!</v>
      </c>
      <c r="I112" s="3" t="e">
        <f>VLOOKUP(Table1[[#This Row],[Chain Name]],[1]Sheet1!A$3:G$26,7,0)</f>
        <v>#N/A</v>
      </c>
      <c r="J112" s="3" t="e">
        <f>Table1[[#This Row],[2024 U.S. Sales ($000)]]/Table1[[#This Row],[2024 U.S. Units]]</f>
        <v>#N/A</v>
      </c>
      <c r="K112" s="3" t="e">
        <f>Table1[[#This Row],[2024 U.S. Units]]/Table1[[#This Row],[2023 U.S. Units]]-1</f>
        <v>#N/A</v>
      </c>
      <c r="L112" s="3">
        <f>_xlfn.RRI(5,Table1[[#This Row],[2019 U.S. Sales ($000)]],Table1[[#This Row],[2024 U.S. Sales ($000)]])</f>
        <v>-1</v>
      </c>
      <c r="M112" s="3" t="e">
        <f>(Table1[[#This Row],[2024 Market share (%)]]-Table1[[#This Row],[2019 Market share (%)]])*10000</f>
        <v>#DIV/0!</v>
      </c>
      <c r="N112" s="3"/>
      <c r="O112" s="3"/>
      <c r="P112" s="3">
        <v>456400</v>
      </c>
      <c r="Q112" s="12">
        <f>Table1[[#This Row],[2023 U.S. Sales ($000)]]/SUMIF($E:$E, E112, $P:$P)</f>
        <v>2.8587236199909466E-2</v>
      </c>
      <c r="R112" s="11">
        <f>(Table1[[#This Row],[2023 Market share (%)]]-Table1[[#This Row],[2022 Market share (%)]])*10000</f>
        <v>0.11937314311948055</v>
      </c>
      <c r="S112" s="10">
        <v>9.1604879215498689E-2</v>
      </c>
      <c r="T112" s="3">
        <v>92</v>
      </c>
      <c r="U112" s="3">
        <f t="shared" si="11"/>
        <v>4960.869565217391</v>
      </c>
      <c r="V112" s="10">
        <v>2.2222222222222223E-2</v>
      </c>
      <c r="W112" s="10">
        <f t="shared" si="15"/>
        <v>3.3655242160187893E-2</v>
      </c>
      <c r="X112" s="11">
        <f>(Table1[[#This Row],[2023 Market share (%)]]-Table1[[#This Row],[2019 Market share (%)]])*10000</f>
        <v>-32.975205815229181</v>
      </c>
      <c r="Y112" s="10"/>
      <c r="Z112" s="10">
        <f t="shared" si="12"/>
        <v>1.1174918741109874E-2</v>
      </c>
      <c r="AA112" s="3">
        <v>418100</v>
      </c>
      <c r="AB112" s="12">
        <f>Table1[[#This Row],[2022 U.S. Sales ($000)]]/SUMIF($E:$E, E112, $AA:$AA)</f>
        <v>2.8575298885597518E-2</v>
      </c>
      <c r="AC112" s="3">
        <v>90</v>
      </c>
      <c r="AD112" s="3">
        <f t="shared" si="16"/>
        <v>4645.5555555555557</v>
      </c>
      <c r="AE112" s="3">
        <v>378200</v>
      </c>
      <c r="AF112" s="12">
        <f>Table1[[#This Row],[2021 U.S. Sales ($000)]]/SUMIF($E:$E, E112, $AE:$AE)</f>
        <v>2.9098004186204146E-2</v>
      </c>
      <c r="AG112" s="3">
        <v>90</v>
      </c>
      <c r="AH112" s="68">
        <f t="shared" si="13"/>
        <v>4202.2222222222226</v>
      </c>
      <c r="AI112" s="3">
        <v>272000</v>
      </c>
      <c r="AJ112" s="12">
        <f>Table1[[#This Row],[2020 U.S. Sales ($000)]]/SUMIF($E:$E, E112, $AI:$AI)</f>
        <v>2.8962353412691603E-2</v>
      </c>
      <c r="AK112" s="3">
        <v>88</v>
      </c>
      <c r="AL112" s="3">
        <f t="shared" si="17"/>
        <v>3090.909090909091</v>
      </c>
      <c r="AM112" s="3">
        <v>399800</v>
      </c>
      <c r="AN112" s="12">
        <f>Table1[[#This Row],[2019 U.S. Sales ($000)]]/SUMIF($E:$E, E112, $AM:$AM)</f>
        <v>3.1884756781432384E-2</v>
      </c>
      <c r="AO112" s="3">
        <v>88</v>
      </c>
      <c r="AP112" s="3">
        <f t="shared" si="14"/>
        <v>4543.181818181818</v>
      </c>
    </row>
    <row r="113" spans="1:42" x14ac:dyDescent="0.25">
      <c r="A113" t="s">
        <v>67</v>
      </c>
      <c r="B113">
        <v>322</v>
      </c>
      <c r="C113" t="s">
        <v>1</v>
      </c>
      <c r="D113" t="s">
        <v>2</v>
      </c>
      <c r="E113" t="s">
        <v>357</v>
      </c>
      <c r="F113" s="3">
        <v>112</v>
      </c>
      <c r="G113" s="3"/>
      <c r="H113" s="3" t="e">
        <f>Table1[[#This Row],[2024 U.S. Sales ($000)]]/SUMIF($E:$E, E113, $G:$G)</f>
        <v>#DIV/0!</v>
      </c>
      <c r="I113" s="3" t="e">
        <f>VLOOKUP(Table1[[#This Row],[Chain Name]],[1]Sheet1!A$3:G$26,7,0)</f>
        <v>#N/A</v>
      </c>
      <c r="J113" s="3" t="e">
        <f>Table1[[#This Row],[2024 U.S. Sales ($000)]]/Table1[[#This Row],[2024 U.S. Units]]</f>
        <v>#N/A</v>
      </c>
      <c r="K113" s="3" t="e">
        <f>Table1[[#This Row],[2024 U.S. Units]]/Table1[[#This Row],[2023 U.S. Units]]-1</f>
        <v>#N/A</v>
      </c>
      <c r="L113" s="3">
        <f>_xlfn.RRI(5,Table1[[#This Row],[2019 U.S. Sales ($000)]],Table1[[#This Row],[2024 U.S. Sales ($000)]])</f>
        <v>-1</v>
      </c>
      <c r="M113" s="3" t="e">
        <f>(Table1[[#This Row],[2024 Market share (%)]]-Table1[[#This Row],[2019 Market share (%)]])*10000</f>
        <v>#DIV/0!</v>
      </c>
      <c r="N113" s="3"/>
      <c r="O113" s="3"/>
      <c r="P113" s="3">
        <v>453000</v>
      </c>
      <c r="Q113" s="12">
        <f>Table1[[#This Row],[2023 U.S. Sales ($000)]]/SUMIF($E:$E, E113, $P:$P)</f>
        <v>4.7138382787185393E-2</v>
      </c>
      <c r="R113" s="11">
        <f>(Table1[[#This Row],[2023 Market share (%)]]-Table1[[#This Row],[2022 Market share (%)]])*10000</f>
        <v>-79.364506054548301</v>
      </c>
      <c r="S113" s="10">
        <v>-0.10438908659549229</v>
      </c>
      <c r="T113" s="3">
        <v>148</v>
      </c>
      <c r="U113" s="3">
        <f t="shared" si="11"/>
        <v>3060.8108108108108</v>
      </c>
      <c r="V113" s="10">
        <v>-8.0745341614906832E-2</v>
      </c>
      <c r="W113" s="10">
        <f t="shared" si="15"/>
        <v>-8.6596514672890312E-2</v>
      </c>
      <c r="X113" s="11">
        <f>(Table1[[#This Row],[2023 Market share (%)]]-Table1[[#This Row],[2019 Market share (%)]])*10000</f>
        <v>-242.11221062448053</v>
      </c>
      <c r="Y113" s="10"/>
      <c r="Z113" s="10">
        <f t="shared" si="12"/>
        <v>-7.0179469330901467E-2</v>
      </c>
      <c r="AA113" s="3">
        <v>505800</v>
      </c>
      <c r="AB113" s="12">
        <f>Table1[[#This Row],[2022 U.S. Sales ($000)]]/SUMIF($E:$E, E113, $AA:$AA)</f>
        <v>5.5074833392640223E-2</v>
      </c>
      <c r="AC113" s="3">
        <v>161</v>
      </c>
      <c r="AD113" s="3">
        <f t="shared" si="16"/>
        <v>3141.6149068322979</v>
      </c>
      <c r="AE113" s="3">
        <v>488300</v>
      </c>
      <c r="AF113" s="12">
        <f>Table1[[#This Row],[2021 U.S. Sales ($000)]]/SUMIF($E:$E, E113, $AE:$AE)</f>
        <v>5.8315326003332918E-2</v>
      </c>
      <c r="AG113" s="3">
        <v>168</v>
      </c>
      <c r="AH113" s="68">
        <f t="shared" si="13"/>
        <v>2906.5476190476193</v>
      </c>
      <c r="AI113" s="3">
        <v>412500</v>
      </c>
      <c r="AJ113" s="12">
        <f>Table1[[#This Row],[2020 U.S. Sales ($000)]]/SUMIF($E:$E, E113, $AI:$AI)</f>
        <v>5.9792322781715694E-2</v>
      </c>
      <c r="AK113" s="3">
        <v>167</v>
      </c>
      <c r="AL113" s="3">
        <f t="shared" si="17"/>
        <v>2470.0598802395211</v>
      </c>
      <c r="AM113" s="3">
        <v>650800</v>
      </c>
      <c r="AN113" s="12">
        <f>Table1[[#This Row],[2019 U.S. Sales ($000)]]/SUMIF($E:$E, E113, $AM:$AM)</f>
        <v>7.1349603849633444E-2</v>
      </c>
      <c r="AO113" s="3">
        <v>198</v>
      </c>
      <c r="AP113" s="3">
        <f t="shared" si="14"/>
        <v>3286.8686868686868</v>
      </c>
    </row>
    <row r="114" spans="1:42" x14ac:dyDescent="0.25">
      <c r="A114" t="s">
        <v>51</v>
      </c>
      <c r="B114">
        <v>2479</v>
      </c>
      <c r="C114" t="s">
        <v>1</v>
      </c>
      <c r="D114" t="s">
        <v>6</v>
      </c>
      <c r="E114" t="s">
        <v>354</v>
      </c>
      <c r="F114" s="3">
        <v>113</v>
      </c>
      <c r="G114" s="3"/>
      <c r="H114" s="3" t="e">
        <f>Table1[[#This Row],[2024 U.S. Sales ($000)]]/SUMIF($E:$E, E114, $G:$G)</f>
        <v>#DIV/0!</v>
      </c>
      <c r="I114" s="3" t="e">
        <f>VLOOKUP(Table1[[#This Row],[Chain Name]],[1]Sheet1!A$3:G$26,7,0)</f>
        <v>#N/A</v>
      </c>
      <c r="J114" s="3" t="e">
        <f>Table1[[#This Row],[2024 U.S. Sales ($000)]]/Table1[[#This Row],[2024 U.S. Units]]</f>
        <v>#N/A</v>
      </c>
      <c r="K114" s="3" t="e">
        <f>Table1[[#This Row],[2024 U.S. Units]]/Table1[[#This Row],[2023 U.S. Units]]-1</f>
        <v>#N/A</v>
      </c>
      <c r="L114" s="3">
        <f>_xlfn.RRI(5,Table1[[#This Row],[2019 U.S. Sales ($000)]],Table1[[#This Row],[2024 U.S. Sales ($000)]])</f>
        <v>-1</v>
      </c>
      <c r="M114" s="3" t="e">
        <f>(Table1[[#This Row],[2024 Market share (%)]]-Table1[[#This Row],[2019 Market share (%)]])*10000</f>
        <v>#DIV/0!</v>
      </c>
      <c r="N114" s="3"/>
      <c r="O114" s="3"/>
      <c r="P114" s="3">
        <v>437848</v>
      </c>
      <c r="Q114" s="12">
        <f>Table1[[#This Row],[2023 U.S. Sales ($000)]]/SUMIF($E:$E, E114, $P:$P)</f>
        <v>2.5019392474834066E-2</v>
      </c>
      <c r="R114" s="11">
        <f>(Table1[[#This Row],[2023 Market share (%)]]-Table1[[#This Row],[2022 Market share (%)]])*10000</f>
        <v>1.5536982189262236</v>
      </c>
      <c r="S114" s="10">
        <v>6.6197831311805538E-2</v>
      </c>
      <c r="T114" s="3">
        <v>156</v>
      </c>
      <c r="U114" s="3">
        <f t="shared" si="11"/>
        <v>2806.7179487179487</v>
      </c>
      <c r="V114" s="10">
        <v>1.9607843137254902E-2</v>
      </c>
      <c r="W114" s="10">
        <f t="shared" si="15"/>
        <v>6.8138323032826298E-2</v>
      </c>
      <c r="X114" s="11">
        <f>(Table1[[#This Row],[2023 Market share (%)]]-Table1[[#This Row],[2019 Market share (%)]])*10000</f>
        <v>51.681907661884736</v>
      </c>
      <c r="Y114" s="10"/>
      <c r="Z114" s="10">
        <f t="shared" si="12"/>
        <v>3.1125145723054137E-2</v>
      </c>
      <c r="AA114" s="3">
        <v>410663</v>
      </c>
      <c r="AB114" s="12">
        <f>Table1[[#This Row],[2022 U.S. Sales ($000)]]/SUMIF($E:$E, E114, $AA:$AA)</f>
        <v>2.4864022652941443E-2</v>
      </c>
      <c r="AC114" s="3">
        <v>153</v>
      </c>
      <c r="AD114" s="3">
        <f t="shared" si="16"/>
        <v>2684.0718954248364</v>
      </c>
      <c r="AE114" s="3">
        <v>350033</v>
      </c>
      <c r="AF114" s="12">
        <f>Table1[[#This Row],[2021 U.S. Sales ($000)]]/SUMIF($E:$E, E114, $AE:$AE)</f>
        <v>2.3184704465608833E-2</v>
      </c>
      <c r="AG114" s="3">
        <v>144</v>
      </c>
      <c r="AH114" s="68">
        <f t="shared" si="13"/>
        <v>2430.7847222222222</v>
      </c>
      <c r="AI114" s="3">
        <v>225286</v>
      </c>
      <c r="AJ114" s="12">
        <f>Table1[[#This Row],[2020 U.S. Sales ($000)]]/SUMIF($E:$E, E114, $AI:$AI)</f>
        <v>2.1110183546320806E-2</v>
      </c>
      <c r="AK114" s="3">
        <v>143</v>
      </c>
      <c r="AL114" s="3">
        <f t="shared" si="17"/>
        <v>1575.4265734265734</v>
      </c>
      <c r="AM114" s="3">
        <v>336367</v>
      </c>
      <c r="AN114" s="12">
        <f>Table1[[#This Row],[2019 U.S. Sales ($000)]]/SUMIF($E:$E, E114, $AM:$AM)</f>
        <v>1.9851201708645592E-2</v>
      </c>
      <c r="AO114" s="3">
        <v>138</v>
      </c>
      <c r="AP114" s="3">
        <f t="shared" si="14"/>
        <v>2437.442028985507</v>
      </c>
    </row>
    <row r="115" spans="1:42" x14ac:dyDescent="0.25">
      <c r="A115" t="s">
        <v>305</v>
      </c>
      <c r="B115">
        <v>848</v>
      </c>
      <c r="C115" t="s">
        <v>3</v>
      </c>
      <c r="D115" t="s">
        <v>4</v>
      </c>
      <c r="E115" t="s">
        <v>358</v>
      </c>
      <c r="F115" s="3">
        <v>157</v>
      </c>
      <c r="G115" s="3"/>
      <c r="H115" s="3" t="e">
        <f>Table1[[#This Row],[2024 U.S. Sales ($000)]]/SUMIF($E:$E, E115, $G:$G)</f>
        <v>#DIV/0!</v>
      </c>
      <c r="I115" s="3" t="e">
        <f>VLOOKUP(Table1[[#This Row],[Chain Name]],[1]Sheet1!A$3:G$26,7,0)</f>
        <v>#N/A</v>
      </c>
      <c r="J115" s="3" t="e">
        <f>Table1[[#This Row],[2024 U.S. Sales ($000)]]/Table1[[#This Row],[2024 U.S. Units]]</f>
        <v>#N/A</v>
      </c>
      <c r="K115" s="3" t="e">
        <f>Table1[[#This Row],[2024 U.S. Units]]/Table1[[#This Row],[2023 U.S. Units]]-1</f>
        <v>#N/A</v>
      </c>
      <c r="L115" s="3">
        <f>_xlfn.RRI(5,Table1[[#This Row],[2019 U.S. Sales ($000)]],Table1[[#This Row],[2024 U.S. Sales ($000)]])</f>
        <v>-1</v>
      </c>
      <c r="M115" s="3" t="e">
        <f>(Table1[[#This Row],[2024 Market share (%)]]-Table1[[#This Row],[2019 Market share (%)]])*10000</f>
        <v>#DIV/0!</v>
      </c>
      <c r="N115" s="3"/>
      <c r="O115" s="3"/>
      <c r="P115" s="3">
        <v>283100</v>
      </c>
      <c r="Q115" s="12">
        <f>Table1[[#This Row],[2023 U.S. Sales ($000)]]/SUMIF($E:$E, E115, $P:$P)</f>
        <v>8.5557537156631999E-3</v>
      </c>
      <c r="R115" s="11">
        <f>(Table1[[#This Row],[2023 Market share (%)]]-Table1[[#This Row],[2022 Market share (%)]])*10000</f>
        <v>-6.6227332478521923</v>
      </c>
      <c r="S115" s="10">
        <v>1.3968481375358166E-2</v>
      </c>
      <c r="T115" s="3">
        <v>149</v>
      </c>
      <c r="U115" s="3">
        <f t="shared" si="11"/>
        <v>1900</v>
      </c>
      <c r="V115" s="10">
        <v>0</v>
      </c>
      <c r="W115" s="10">
        <f t="shared" si="15"/>
        <v>-2.3279203151036931E-2</v>
      </c>
      <c r="X115" s="11">
        <f>(Table1[[#This Row],[2023 Market share (%)]]-Table1[[#This Row],[2019 Market share (%)]])*10000</f>
        <v>-42.756848970383032</v>
      </c>
      <c r="Y115" s="10"/>
      <c r="Z115" s="10">
        <f t="shared" si="12"/>
        <v>-3.5250737215929084E-2</v>
      </c>
      <c r="AA115" s="3">
        <v>279200</v>
      </c>
      <c r="AB115" s="12">
        <f>Table1[[#This Row],[2022 U.S. Sales ($000)]]/SUMIF($E:$E, E115, $AA:$AA)</f>
        <v>9.2180270404484191E-3</v>
      </c>
      <c r="AC115" s="3">
        <v>149</v>
      </c>
      <c r="AD115" s="3">
        <f t="shared" si="16"/>
        <v>1873.8255033557048</v>
      </c>
      <c r="AE115" s="3">
        <v>263000</v>
      </c>
      <c r="AF115" s="12">
        <f>Table1[[#This Row],[2021 U.S. Sales ($000)]]/SUMIF($E:$E, E115, $AE:$AE)</f>
        <v>9.5952987560114725E-3</v>
      </c>
      <c r="AG115" s="3">
        <v>148</v>
      </c>
      <c r="AH115" s="68">
        <f t="shared" si="13"/>
        <v>1777.0270270270271</v>
      </c>
      <c r="AI115" s="3">
        <v>249885</v>
      </c>
      <c r="AJ115" s="12">
        <f>Table1[[#This Row],[2020 U.S. Sales ($000)]]/SUMIF($E:$E, E115, $AI:$AI)</f>
        <v>1.0601088078863594E-2</v>
      </c>
      <c r="AK115" s="3">
        <v>150</v>
      </c>
      <c r="AL115" s="3">
        <f t="shared" si="17"/>
        <v>1665.9</v>
      </c>
      <c r="AM115" s="3">
        <v>311070</v>
      </c>
      <c r="AN115" s="12">
        <f>Table1[[#This Row],[2019 U.S. Sales ($000)]]/SUMIF($E:$E, E115, $AM:$AM)</f>
        <v>1.2831438612701503E-2</v>
      </c>
      <c r="AO115" s="3">
        <v>172</v>
      </c>
      <c r="AP115" s="3">
        <f t="shared" si="14"/>
        <v>1808.546511627907</v>
      </c>
    </row>
    <row r="116" spans="1:42" x14ac:dyDescent="0.25">
      <c r="A116" t="s">
        <v>15</v>
      </c>
      <c r="B116">
        <v>855</v>
      </c>
      <c r="C116" t="s">
        <v>3</v>
      </c>
      <c r="D116" t="s">
        <v>5</v>
      </c>
      <c r="E116" t="s">
        <v>351</v>
      </c>
      <c r="F116" s="3">
        <v>115</v>
      </c>
      <c r="G116" s="3"/>
      <c r="H116" s="3" t="e">
        <f>Table1[[#This Row],[2024 U.S. Sales ($000)]]/SUMIF($E:$E, E116, $G:$G)</f>
        <v>#DIV/0!</v>
      </c>
      <c r="I116" s="3" t="e">
        <f>VLOOKUP(Table1[[#This Row],[Chain Name]],[1]Sheet1!A$3:G$26,7,0)</f>
        <v>#N/A</v>
      </c>
      <c r="J116" s="3" t="e">
        <f>Table1[[#This Row],[2024 U.S. Sales ($000)]]/Table1[[#This Row],[2024 U.S. Units]]</f>
        <v>#N/A</v>
      </c>
      <c r="K116" s="3" t="e">
        <f>Table1[[#This Row],[2024 U.S. Units]]/Table1[[#This Row],[2023 U.S. Units]]-1</f>
        <v>#N/A</v>
      </c>
      <c r="L116" s="3">
        <f>_xlfn.RRI(5,Table1[[#This Row],[2019 U.S. Sales ($000)]],Table1[[#This Row],[2024 U.S. Sales ($000)]])</f>
        <v>-1</v>
      </c>
      <c r="M116" s="3" t="e">
        <f>(Table1[[#This Row],[2024 Market share (%)]]-Table1[[#This Row],[2019 Market share (%)]])*10000</f>
        <v>#DIV/0!</v>
      </c>
      <c r="N116" s="3"/>
      <c r="O116" s="3"/>
      <c r="P116" s="3">
        <v>424700</v>
      </c>
      <c r="Q116" s="12">
        <f>Table1[[#This Row],[2023 U.S. Sales ($000)]]/SUMIF($E:$E, E116, $P:$P)</f>
        <v>1.1244096386078055E-2</v>
      </c>
      <c r="R116" s="11">
        <f>(Table1[[#This Row],[2023 Market share (%)]]-Table1[[#This Row],[2022 Market share (%)]])*10000</f>
        <v>0.11918036860602763</v>
      </c>
      <c r="S116" s="10">
        <v>5.6730529982582732E-2</v>
      </c>
      <c r="T116" s="3">
        <v>326</v>
      </c>
      <c r="U116" s="3">
        <f t="shared" si="11"/>
        <v>1302.7607361963189</v>
      </c>
      <c r="V116" s="10">
        <v>1.8749999999999999E-2</v>
      </c>
      <c r="W116" s="10">
        <f t="shared" si="15"/>
        <v>9.7245125465998505E-2</v>
      </c>
      <c r="X116" s="11">
        <f>(Table1[[#This Row],[2023 Market share (%)]]-Table1[[#This Row],[2019 Market share (%)]])*10000</f>
        <v>22.742268208393678</v>
      </c>
      <c r="Y116" s="10"/>
      <c r="Z116" s="10">
        <f t="shared" si="12"/>
        <v>0</v>
      </c>
      <c r="AA116" s="3">
        <v>401900</v>
      </c>
      <c r="AB116" s="12">
        <f>Table1[[#This Row],[2022 U.S. Sales ($000)]]/SUMIF($E:$E, E116, $AA:$AA)</f>
        <v>1.1232178349217452E-2</v>
      </c>
      <c r="AC116" s="3">
        <v>320</v>
      </c>
      <c r="AD116" s="3">
        <f t="shared" si="16"/>
        <v>1255.9375</v>
      </c>
      <c r="AE116" s="3">
        <v>381900</v>
      </c>
      <c r="AF116" s="12">
        <f>Table1[[#This Row],[2021 U.S. Sales ($000)]]/SUMIF($E:$E, E116, $AE:$AE)</f>
        <v>1.1510586152562919E-2</v>
      </c>
      <c r="AG116" s="3">
        <v>323</v>
      </c>
      <c r="AH116" s="68">
        <f t="shared" si="13"/>
        <v>1182.3529411764705</v>
      </c>
      <c r="AI116" s="3">
        <v>342800</v>
      </c>
      <c r="AJ116" s="12">
        <f>Table1[[#This Row],[2020 U.S. Sales ($000)]]/SUMIF($E:$E, E116, $AI:$AI)</f>
        <v>1.2036746769320313E-2</v>
      </c>
      <c r="AK116" s="3">
        <v>327</v>
      </c>
      <c r="AL116" s="3">
        <f t="shared" si="17"/>
        <v>1048.3180428134556</v>
      </c>
      <c r="AM116" s="3">
        <v>293000</v>
      </c>
      <c r="AN116" s="12">
        <f>Table1[[#This Row],[2019 U.S. Sales ($000)]]/SUMIF($E:$E, E116, $AM:$AM)</f>
        <v>8.9698695652386876E-3</v>
      </c>
      <c r="AO116" s="3">
        <v>326</v>
      </c>
      <c r="AP116" s="3">
        <f t="shared" si="14"/>
        <v>898.77300613496936</v>
      </c>
    </row>
    <row r="117" spans="1:42" x14ac:dyDescent="0.25">
      <c r="A117" t="s">
        <v>162</v>
      </c>
      <c r="B117">
        <v>2799</v>
      </c>
      <c r="C117" t="s">
        <v>3</v>
      </c>
      <c r="D117" t="s">
        <v>5</v>
      </c>
      <c r="E117" t="s">
        <v>350</v>
      </c>
      <c r="F117" s="3">
        <v>116</v>
      </c>
      <c r="G117" s="3"/>
      <c r="H117" s="3" t="e">
        <f>Table1[[#This Row],[2024 U.S. Sales ($000)]]/SUMIF($E:$E, E117, $G:$G)</f>
        <v>#DIV/0!</v>
      </c>
      <c r="I117" s="3" t="e">
        <f>VLOOKUP(Table1[[#This Row],[Chain Name]],[1]Sheet1!A$3:G$26,7,0)</f>
        <v>#N/A</v>
      </c>
      <c r="J117" s="3" t="e">
        <f>Table1[[#This Row],[2024 U.S. Sales ($000)]]/Table1[[#This Row],[2024 U.S. Units]]</f>
        <v>#N/A</v>
      </c>
      <c r="K117" s="3" t="e">
        <f>Table1[[#This Row],[2024 U.S. Units]]/Table1[[#This Row],[2023 U.S. Units]]-1</f>
        <v>#N/A</v>
      </c>
      <c r="L117" s="3">
        <f>_xlfn.RRI(5,Table1[[#This Row],[2019 U.S. Sales ($000)]],Table1[[#This Row],[2024 U.S. Sales ($000)]])</f>
        <v>-1</v>
      </c>
      <c r="M117" s="3" t="e">
        <f>(Table1[[#This Row],[2024 Market share (%)]]-Table1[[#This Row],[2019 Market share (%)]])*10000</f>
        <v>#DIV/0!</v>
      </c>
      <c r="N117" s="3"/>
      <c r="O117" s="3"/>
      <c r="P117" s="3">
        <v>410400</v>
      </c>
      <c r="Q117" s="12">
        <f>Table1[[#This Row],[2023 U.S. Sales ($000)]]/SUMIF($E:$E, E117, $P:$P)</f>
        <v>1.3435132616445918E-2</v>
      </c>
      <c r="R117" s="11">
        <f>(Table1[[#This Row],[2023 Market share (%)]]-Table1[[#This Row],[2022 Market share (%)]])*10000</f>
        <v>4.2127209700186867</v>
      </c>
      <c r="S117" s="10">
        <v>6.2386746052290963E-2</v>
      </c>
      <c r="T117" s="3">
        <v>422</v>
      </c>
      <c r="U117" s="3">
        <f t="shared" si="11"/>
        <v>972.51184834123228</v>
      </c>
      <c r="V117" s="10">
        <v>3.6855036855036855E-2</v>
      </c>
      <c r="W117" s="10">
        <f t="shared" si="15"/>
        <v>5.3953078709083613E-2</v>
      </c>
      <c r="X117" s="11">
        <f>(Table1[[#This Row],[2023 Market share (%)]]-Table1[[#This Row],[2019 Market share (%)]])*10000</f>
        <v>5.4798393606320799</v>
      </c>
      <c r="Y117" s="10"/>
      <c r="Z117" s="10">
        <f t="shared" si="12"/>
        <v>2.5208674099684636E-2</v>
      </c>
      <c r="AA117" s="3">
        <v>386300</v>
      </c>
      <c r="AB117" s="12">
        <f>Table1[[#This Row],[2022 U.S. Sales ($000)]]/SUMIF($E:$E, E117, $AA:$AA)</f>
        <v>1.3013860519444049E-2</v>
      </c>
      <c r="AC117" s="3">
        <v>407</v>
      </c>
      <c r="AD117" s="3">
        <f t="shared" si="16"/>
        <v>949.14004914004909</v>
      </c>
      <c r="AE117" s="3">
        <v>368600</v>
      </c>
      <c r="AF117" s="12">
        <f>Table1[[#This Row],[2021 U.S. Sales ($000)]]/SUMIF($E:$E, E117, $AE:$AE)</f>
        <v>1.2680366691710908E-2</v>
      </c>
      <c r="AG117" s="3">
        <v>394</v>
      </c>
      <c r="AH117" s="68">
        <f t="shared" si="13"/>
        <v>935.53299492385781</v>
      </c>
      <c r="AI117" s="3">
        <v>343800</v>
      </c>
      <c r="AJ117" s="12">
        <f>Table1[[#This Row],[2020 U.S. Sales ($000)]]/SUMIF($E:$E, E117, $AI:$AI)</f>
        <v>1.2701852028300672E-2</v>
      </c>
      <c r="AK117" s="3">
        <v>382</v>
      </c>
      <c r="AL117" s="3">
        <f t="shared" si="17"/>
        <v>900</v>
      </c>
      <c r="AM117" s="3">
        <v>332600</v>
      </c>
      <c r="AN117" s="12">
        <f>Table1[[#This Row],[2019 U.S. Sales ($000)]]/SUMIF($E:$E, E117, $AM:$AM)</f>
        <v>1.288714868038271E-2</v>
      </c>
      <c r="AO117" s="3">
        <v>382</v>
      </c>
      <c r="AP117" s="3">
        <f t="shared" si="14"/>
        <v>870.68062827225128</v>
      </c>
    </row>
    <row r="118" spans="1:42" x14ac:dyDescent="0.25">
      <c r="A118" t="s">
        <v>266</v>
      </c>
      <c r="B118">
        <v>843</v>
      </c>
      <c r="C118" t="s">
        <v>3</v>
      </c>
      <c r="D118" t="s">
        <v>5</v>
      </c>
      <c r="E118" t="s">
        <v>350</v>
      </c>
      <c r="F118" s="3">
        <v>117</v>
      </c>
      <c r="G118" s="3"/>
      <c r="H118" s="3" t="e">
        <f>Table1[[#This Row],[2024 U.S. Sales ($000)]]/SUMIF($E:$E, E118, $G:$G)</f>
        <v>#DIV/0!</v>
      </c>
      <c r="I118" s="3" t="e">
        <f>VLOOKUP(Table1[[#This Row],[Chain Name]],[1]Sheet1!A$3:G$26,7,0)</f>
        <v>#N/A</v>
      </c>
      <c r="J118" s="3" t="e">
        <f>Table1[[#This Row],[2024 U.S. Sales ($000)]]/Table1[[#This Row],[2024 U.S. Units]]</f>
        <v>#N/A</v>
      </c>
      <c r="K118" s="3" t="e">
        <f>Table1[[#This Row],[2024 U.S. Units]]/Table1[[#This Row],[2023 U.S. Units]]-1</f>
        <v>#N/A</v>
      </c>
      <c r="L118" s="3">
        <f>_xlfn.RRI(5,Table1[[#This Row],[2019 U.S. Sales ($000)]],Table1[[#This Row],[2024 U.S. Sales ($000)]])</f>
        <v>-1</v>
      </c>
      <c r="M118" s="3" t="e">
        <f>(Table1[[#This Row],[2024 Market share (%)]]-Table1[[#This Row],[2019 Market share (%)]])*10000</f>
        <v>#DIV/0!</v>
      </c>
      <c r="N118" s="3"/>
      <c r="O118" s="3"/>
      <c r="P118" s="3">
        <v>408802</v>
      </c>
      <c r="Q118" s="12">
        <f>Table1[[#This Row],[2023 U.S. Sales ($000)]]/SUMIF($E:$E, E118, $P:$P)</f>
        <v>1.3382819405137242E-2</v>
      </c>
      <c r="R118" s="11">
        <f>(Table1[[#This Row],[2023 Market share (%)]]-Table1[[#This Row],[2022 Market share (%)]])*10000</f>
        <v>-10.807912400995976</v>
      </c>
      <c r="S118" s="10">
        <v>-4.7822907107287101E-2</v>
      </c>
      <c r="T118" s="3">
        <v>402</v>
      </c>
      <c r="U118" s="3">
        <f t="shared" si="11"/>
        <v>1016.9203980099503</v>
      </c>
      <c r="V118" s="10">
        <v>-2.1897810218978103E-2</v>
      </c>
      <c r="W118" s="10">
        <f t="shared" si="15"/>
        <v>-1.0829207836369648E-2</v>
      </c>
      <c r="X118" s="11">
        <f>(Table1[[#This Row],[2023 Market share (%)]]-Table1[[#This Row],[2019 Market share (%)]])*10000</f>
        <v>-31.620166938507843</v>
      </c>
      <c r="Y118" s="10"/>
      <c r="Z118" s="10">
        <f t="shared" si="12"/>
        <v>-1.4969802729346116E-2</v>
      </c>
      <c r="AA118" s="3">
        <v>429334</v>
      </c>
      <c r="AB118" s="12">
        <f>Table1[[#This Row],[2022 U.S. Sales ($000)]]/SUMIF($E:$E, E118, $AA:$AA)</f>
        <v>1.446361064523684E-2</v>
      </c>
      <c r="AC118" s="3">
        <v>411</v>
      </c>
      <c r="AD118" s="3">
        <f t="shared" si="16"/>
        <v>1044.6082725060828</v>
      </c>
      <c r="AE118" s="3">
        <v>420977</v>
      </c>
      <c r="AF118" s="12">
        <f>Table1[[#This Row],[2021 U.S. Sales ($000)]]/SUMIF($E:$E, E118, $AE:$AE)</f>
        <v>1.4482210333088396E-2</v>
      </c>
      <c r="AG118" s="3">
        <v>416</v>
      </c>
      <c r="AH118" s="68">
        <f t="shared" si="13"/>
        <v>1011.9639423076923</v>
      </c>
      <c r="AI118" s="3">
        <v>385662</v>
      </c>
      <c r="AJ118" s="12">
        <f>Table1[[#This Row],[2020 U.S. Sales ($000)]]/SUMIF($E:$E, E118, $AI:$AI)</f>
        <v>1.4248463225533723E-2</v>
      </c>
      <c r="AK118" s="3">
        <v>415</v>
      </c>
      <c r="AL118" s="3">
        <f t="shared" si="17"/>
        <v>929.3060240963855</v>
      </c>
      <c r="AM118" s="3">
        <v>427000</v>
      </c>
      <c r="AN118" s="12">
        <f>Table1[[#This Row],[2019 U.S. Sales ($000)]]/SUMIF($E:$E, E118, $AM:$AM)</f>
        <v>1.6544836098988026E-2</v>
      </c>
      <c r="AO118" s="3">
        <v>427</v>
      </c>
      <c r="AP118" s="3">
        <f t="shared" si="14"/>
        <v>1000</v>
      </c>
    </row>
    <row r="119" spans="1:42" x14ac:dyDescent="0.25">
      <c r="A119" t="s">
        <v>406</v>
      </c>
      <c r="B119">
        <v>562791</v>
      </c>
      <c r="C119" t="s">
        <v>3</v>
      </c>
      <c r="D119" t="s">
        <v>4</v>
      </c>
      <c r="E119" t="s">
        <v>364</v>
      </c>
      <c r="F119" s="3">
        <v>118</v>
      </c>
      <c r="G119" s="3"/>
      <c r="H119" s="3" t="e">
        <f>Table1[[#This Row],[2024 U.S. Sales ($000)]]/SUMIF($E:$E, E119, $G:$G)</f>
        <v>#DIV/0!</v>
      </c>
      <c r="I119" s="3" t="e">
        <f>VLOOKUP(Table1[[#This Row],[Chain Name]],[1]Sheet1!A$3:G$26,7,0)</f>
        <v>#N/A</v>
      </c>
      <c r="J119" s="3" t="e">
        <f>Table1[[#This Row],[2024 U.S. Sales ($000)]]/Table1[[#This Row],[2024 U.S. Units]]</f>
        <v>#N/A</v>
      </c>
      <c r="K119" s="3" t="e">
        <f>Table1[[#This Row],[2024 U.S. Units]]/Table1[[#This Row],[2023 U.S. Units]]-1</f>
        <v>#N/A</v>
      </c>
      <c r="L119" s="3">
        <f>_xlfn.RRI(5,Table1[[#This Row],[2019 U.S. Sales ($000)]],Table1[[#This Row],[2024 U.S. Sales ($000)]])</f>
        <v>-1</v>
      </c>
      <c r="M119" s="3" t="e">
        <f>(Table1[[#This Row],[2024 Market share (%)]]-Table1[[#This Row],[2019 Market share (%)]])*10000</f>
        <v>#DIV/0!</v>
      </c>
      <c r="N119" s="3"/>
      <c r="O119" s="3"/>
      <c r="P119" s="3">
        <v>406188</v>
      </c>
      <c r="Q119" s="12">
        <f>Table1[[#This Row],[2023 U.S. Sales ($000)]]/SUMIF($E:$E, E119, $P:$P)</f>
        <v>8.2924760644142309E-3</v>
      </c>
      <c r="R119" s="11">
        <f>(Table1[[#This Row],[2023 Market share (%)]]-Table1[[#This Row],[2022 Market share (%)]])*10000</f>
        <v>36.335792069212488</v>
      </c>
      <c r="S119" s="10">
        <v>0.99820933115567012</v>
      </c>
      <c r="T119" s="3">
        <v>169</v>
      </c>
      <c r="U119" s="3">
        <f t="shared" si="11"/>
        <v>2403.4792899408285</v>
      </c>
      <c r="V119" s="10">
        <v>0.76041666666666663</v>
      </c>
      <c r="W119" s="10">
        <f t="shared" si="15"/>
        <v>1.8805059013868832</v>
      </c>
      <c r="X119" s="11">
        <f>(Table1[[#This Row],[2023 Market share (%)]]-Table1[[#This Row],[2019 Market share (%)]])*10000</f>
        <v>81.00291456700964</v>
      </c>
      <c r="Y119" s="10"/>
      <c r="Z119" s="10">
        <f t="shared" si="12"/>
        <v>2.0318951425511269</v>
      </c>
      <c r="AA119" s="3">
        <v>203276</v>
      </c>
      <c r="AB119" s="12">
        <f>Table1[[#This Row],[2022 U.S. Sales ($000)]]/SUMIF($E:$E, E119, $AA:$AA)</f>
        <v>4.658896857492982E-3</v>
      </c>
      <c r="AC119" s="3">
        <v>96</v>
      </c>
      <c r="AD119" s="3">
        <f t="shared" si="16"/>
        <v>2117.4583333333335</v>
      </c>
      <c r="AE119" s="3">
        <v>79575</v>
      </c>
      <c r="AF119" s="12">
        <f>Table1[[#This Row],[2021 U.S. Sales ($000)]]/SUMIF($E:$E, E119, $AE:$AE)</f>
        <v>2.0240434744444131E-3</v>
      </c>
      <c r="AG119" s="3">
        <v>36</v>
      </c>
      <c r="AH119" s="68">
        <f t="shared" si="13"/>
        <v>2210.4166666666665</v>
      </c>
      <c r="AI119" s="3">
        <v>21974</v>
      </c>
      <c r="AJ119" s="12">
        <f>Table1[[#This Row],[2020 U.S. Sales ($000)]]/SUMIF($E:$E, E119, $AI:$AI)</f>
        <v>6.4974693016456482E-4</v>
      </c>
      <c r="AK119" s="3">
        <v>7</v>
      </c>
      <c r="AL119" s="3">
        <f t="shared" si="17"/>
        <v>3139.1428571428573</v>
      </c>
      <c r="AM119" s="3">
        <v>5900</v>
      </c>
      <c r="AN119" s="12">
        <f>Table1[[#This Row],[2019 U.S. Sales ($000)]]/SUMIF($E:$E, E119, $AM:$AM)</f>
        <v>1.9218460771326735E-4</v>
      </c>
      <c r="AO119" s="3">
        <v>2</v>
      </c>
      <c r="AP119" s="3">
        <f t="shared" si="14"/>
        <v>2950</v>
      </c>
    </row>
    <row r="120" spans="1:42" x14ac:dyDescent="0.25">
      <c r="A120" t="s">
        <v>184</v>
      </c>
      <c r="B120">
        <v>1189</v>
      </c>
      <c r="C120" t="s">
        <v>1</v>
      </c>
      <c r="D120" t="s">
        <v>2</v>
      </c>
      <c r="E120" t="s">
        <v>355</v>
      </c>
      <c r="F120" s="3">
        <v>119</v>
      </c>
      <c r="G120" s="3"/>
      <c r="H120" s="3" t="e">
        <f>Table1[[#This Row],[2024 U.S. Sales ($000)]]/SUMIF($E:$E, E120, $G:$G)</f>
        <v>#DIV/0!</v>
      </c>
      <c r="I120" s="3" t="e">
        <f>VLOOKUP(Table1[[#This Row],[Chain Name]],[1]Sheet1!A$3:G$26,7,0)</f>
        <v>#N/A</v>
      </c>
      <c r="J120" s="3" t="e">
        <f>Table1[[#This Row],[2024 U.S. Sales ($000)]]/Table1[[#This Row],[2024 U.S. Units]]</f>
        <v>#N/A</v>
      </c>
      <c r="K120" s="3" t="e">
        <f>Table1[[#This Row],[2024 U.S. Units]]/Table1[[#This Row],[2023 U.S. Units]]-1</f>
        <v>#N/A</v>
      </c>
      <c r="L120" s="3">
        <f>_xlfn.RRI(5,Table1[[#This Row],[2019 U.S. Sales ($000)]],Table1[[#This Row],[2024 U.S. Sales ($000)]])</f>
        <v>-1</v>
      </c>
      <c r="M120" s="3" t="e">
        <f>(Table1[[#This Row],[2024 Market share (%)]]-Table1[[#This Row],[2019 Market share (%)]])*10000</f>
        <v>#DIV/0!</v>
      </c>
      <c r="N120" s="3"/>
      <c r="O120" s="3"/>
      <c r="P120" s="3">
        <v>404100</v>
      </c>
      <c r="Q120" s="12">
        <f>Table1[[#This Row],[2023 U.S. Sales ($000)]]/SUMIF($E:$E, E120, $P:$P)</f>
        <v>2.5311354400489514E-2</v>
      </c>
      <c r="R120" s="11">
        <f>(Table1[[#This Row],[2023 Market share (%)]]-Table1[[#This Row],[2022 Market share (%)]])*10000</f>
        <v>-44.59992632675467</v>
      </c>
      <c r="S120" s="10">
        <v>-7.2314049586776855E-2</v>
      </c>
      <c r="T120" s="3">
        <v>130</v>
      </c>
      <c r="U120" s="3">
        <f t="shared" si="11"/>
        <v>3108.4615384615386</v>
      </c>
      <c r="V120" s="10">
        <v>-3.7037037037037035E-2</v>
      </c>
      <c r="W120" s="10">
        <f t="shared" si="15"/>
        <v>-9.5220223845900565E-2</v>
      </c>
      <c r="X120" s="11">
        <f>(Table1[[#This Row],[2023 Market share (%)]]-Table1[[#This Row],[2019 Market share (%)]])*10000</f>
        <v>-227.78961605522809</v>
      </c>
      <c r="Y120" s="10"/>
      <c r="Z120" s="10">
        <f t="shared" si="12"/>
        <v>-0.10097334340678832</v>
      </c>
      <c r="AA120" s="3">
        <v>435600</v>
      </c>
      <c r="AB120" s="12">
        <f>Table1[[#This Row],[2022 U.S. Sales ($000)]]/SUMIF($E:$E, E120, $AA:$AA)</f>
        <v>2.9771347033164981E-2</v>
      </c>
      <c r="AC120" s="3">
        <v>135</v>
      </c>
      <c r="AD120" s="3">
        <f t="shared" si="16"/>
        <v>3226.6666666666665</v>
      </c>
      <c r="AE120" s="3">
        <v>417000</v>
      </c>
      <c r="AF120" s="12">
        <f>Table1[[#This Row],[2021 U.S. Sales ($000)]]/SUMIF($E:$E, E120, $AE:$AE)</f>
        <v>3.2083203981087063E-2</v>
      </c>
      <c r="AG120" s="3">
        <v>136</v>
      </c>
      <c r="AH120" s="68">
        <f t="shared" si="13"/>
        <v>3066.1764705882351</v>
      </c>
      <c r="AI120" s="3">
        <v>397000</v>
      </c>
      <c r="AJ120" s="12">
        <f>Table1[[#This Row],[2020 U.S. Sales ($000)]]/SUMIF($E:$E, E120, $AI:$AI)</f>
        <v>4.22722584736712E-2</v>
      </c>
      <c r="AK120" s="3">
        <v>136</v>
      </c>
      <c r="AL120" s="3">
        <f t="shared" si="17"/>
        <v>2919.1176470588234</v>
      </c>
      <c r="AM120" s="3">
        <v>603000</v>
      </c>
      <c r="AN120" s="12">
        <f>Table1[[#This Row],[2019 U.S. Sales ($000)]]/SUMIF($E:$E, E120, $AM:$AM)</f>
        <v>4.8090316006012324E-2</v>
      </c>
      <c r="AO120" s="3">
        <v>199</v>
      </c>
      <c r="AP120" s="3">
        <f t="shared" si="14"/>
        <v>3030.1507537688444</v>
      </c>
    </row>
    <row r="121" spans="1:42" x14ac:dyDescent="0.25">
      <c r="A121" t="s">
        <v>52</v>
      </c>
      <c r="B121">
        <v>31415</v>
      </c>
      <c r="C121" t="s">
        <v>3</v>
      </c>
      <c r="D121" t="s">
        <v>4</v>
      </c>
      <c r="E121" t="s">
        <v>350</v>
      </c>
      <c r="F121" s="3">
        <v>120</v>
      </c>
      <c r="G121" s="3"/>
      <c r="H121" s="3" t="e">
        <f>Table1[[#This Row],[2024 U.S. Sales ($000)]]/SUMIF($E:$E, E121, $G:$G)</f>
        <v>#DIV/0!</v>
      </c>
      <c r="I121" s="3" t="e">
        <f>VLOOKUP(Table1[[#This Row],[Chain Name]],[1]Sheet1!A$3:G$26,7,0)</f>
        <v>#N/A</v>
      </c>
      <c r="J121" s="3" t="e">
        <f>Table1[[#This Row],[2024 U.S. Sales ($000)]]/Table1[[#This Row],[2024 U.S. Units]]</f>
        <v>#N/A</v>
      </c>
      <c r="K121" s="3" t="e">
        <f>Table1[[#This Row],[2024 U.S. Units]]/Table1[[#This Row],[2023 U.S. Units]]-1</f>
        <v>#N/A</v>
      </c>
      <c r="L121" s="3">
        <f>_xlfn.RRI(5,Table1[[#This Row],[2019 U.S. Sales ($000)]],Table1[[#This Row],[2024 U.S. Sales ($000)]])</f>
        <v>-1</v>
      </c>
      <c r="M121" s="3" t="e">
        <f>(Table1[[#This Row],[2024 Market share (%)]]-Table1[[#This Row],[2019 Market share (%)]])*10000</f>
        <v>#DIV/0!</v>
      </c>
      <c r="N121" s="3"/>
      <c r="O121" s="3"/>
      <c r="P121" s="3">
        <v>397900</v>
      </c>
      <c r="Q121" s="12">
        <f>Table1[[#This Row],[2023 U.S. Sales ($000)]]/SUMIF($E:$E, E121, $P:$P)</f>
        <v>1.3025924142504461E-2</v>
      </c>
      <c r="R121" s="11">
        <f>(Table1[[#This Row],[2023 Market share (%)]]-Table1[[#This Row],[2022 Market share (%)]])*10000</f>
        <v>-1.5300993776090794</v>
      </c>
      <c r="S121" s="10">
        <v>1.712678936605317E-2</v>
      </c>
      <c r="T121" s="3">
        <v>295</v>
      </c>
      <c r="U121" s="3">
        <f t="shared" si="11"/>
        <v>1348.8135593220338</v>
      </c>
      <c r="V121" s="10">
        <v>-2.3178807947019868E-2</v>
      </c>
      <c r="W121" s="10">
        <f t="shared" si="15"/>
        <v>2.0619084064792403E-2</v>
      </c>
      <c r="X121" s="11">
        <f>(Table1[[#This Row],[2023 Market share (%)]]-Table1[[#This Row],[2019 Market share (%)]])*10000</f>
        <v>-11.827578512932021</v>
      </c>
      <c r="Y121" s="10"/>
      <c r="Z121" s="10">
        <f t="shared" si="12"/>
        <v>-1.4697874603506134E-2</v>
      </c>
      <c r="AA121" s="3">
        <v>391200</v>
      </c>
      <c r="AB121" s="12">
        <f>Table1[[#This Row],[2022 U.S. Sales ($000)]]/SUMIF($E:$E, E121, $AA:$AA)</f>
        <v>1.3178934080265369E-2</v>
      </c>
      <c r="AC121" s="3">
        <v>302</v>
      </c>
      <c r="AD121" s="3">
        <f t="shared" si="16"/>
        <v>1295.364238410596</v>
      </c>
      <c r="AE121" s="3">
        <v>346800</v>
      </c>
      <c r="AF121" s="12">
        <f>Table1[[#This Row],[2021 U.S. Sales ($000)]]/SUMIF($E:$E, E121, $AE:$AE)</f>
        <v>1.1930415541739941E-2</v>
      </c>
      <c r="AG121" s="3">
        <v>313</v>
      </c>
      <c r="AH121" s="68">
        <f t="shared" si="13"/>
        <v>1107.9872204472842</v>
      </c>
      <c r="AI121" s="3">
        <v>288400</v>
      </c>
      <c r="AJ121" s="12">
        <f>Table1[[#This Row],[2020 U.S. Sales ($000)]]/SUMIF($E:$E, E121, $AI:$AI)</f>
        <v>1.0655073080168453E-2</v>
      </c>
      <c r="AK121" s="3">
        <v>309</v>
      </c>
      <c r="AL121" s="3">
        <f t="shared" si="17"/>
        <v>933.33333333333337</v>
      </c>
      <c r="AM121" s="3">
        <v>366707</v>
      </c>
      <c r="AN121" s="12">
        <f>Table1[[#This Row],[2019 U.S. Sales ($000)]]/SUMIF($E:$E, E121, $AM:$AM)</f>
        <v>1.4208681993797663E-2</v>
      </c>
      <c r="AO121" s="3">
        <v>313</v>
      </c>
      <c r="AP121" s="3">
        <f t="shared" si="14"/>
        <v>1171.5878594249202</v>
      </c>
    </row>
    <row r="122" spans="1:42" x14ac:dyDescent="0.25">
      <c r="A122" t="s">
        <v>177</v>
      </c>
      <c r="B122">
        <v>5123</v>
      </c>
      <c r="C122" t="s">
        <v>1</v>
      </c>
      <c r="D122" t="s">
        <v>2</v>
      </c>
      <c r="E122" t="s">
        <v>353</v>
      </c>
      <c r="F122" s="3">
        <v>121</v>
      </c>
      <c r="G122" s="3"/>
      <c r="H122" s="3" t="e">
        <f>Table1[[#This Row],[2024 U.S. Sales ($000)]]/SUMIF($E:$E, E122, $G:$G)</f>
        <v>#DIV/0!</v>
      </c>
      <c r="I122" s="3" t="e">
        <f>VLOOKUP(Table1[[#This Row],[Chain Name]],[1]Sheet1!A$3:G$26,7,0)</f>
        <v>#N/A</v>
      </c>
      <c r="J122" s="3" t="e">
        <f>Table1[[#This Row],[2024 U.S. Sales ($000)]]/Table1[[#This Row],[2024 U.S. Units]]</f>
        <v>#N/A</v>
      </c>
      <c r="K122" s="3" t="e">
        <f>Table1[[#This Row],[2024 U.S. Units]]/Table1[[#This Row],[2023 U.S. Units]]-1</f>
        <v>#N/A</v>
      </c>
      <c r="L122" s="3">
        <f>_xlfn.RRI(5,Table1[[#This Row],[2019 U.S. Sales ($000)]],Table1[[#This Row],[2024 U.S. Sales ($000)]])</f>
        <v>-1</v>
      </c>
      <c r="M122" s="3" t="e">
        <f>(Table1[[#This Row],[2024 Market share (%)]]-Table1[[#This Row],[2019 Market share (%)]])*10000</f>
        <v>#DIV/0!</v>
      </c>
      <c r="N122" s="3"/>
      <c r="O122" s="3"/>
      <c r="P122" s="3">
        <v>397556</v>
      </c>
      <c r="Q122" s="12">
        <f>Table1[[#This Row],[2023 U.S. Sales ($000)]]/SUMIF($E:$E, E122, $P:$P)</f>
        <v>1.6480585951332286E-2</v>
      </c>
      <c r="R122" s="11">
        <f>(Table1[[#This Row],[2023 Market share (%)]]-Table1[[#This Row],[2022 Market share (%)]])*10000</f>
        <v>12.74696410791306</v>
      </c>
      <c r="S122" s="10">
        <v>0.11175243432496071</v>
      </c>
      <c r="T122" s="3">
        <v>48</v>
      </c>
      <c r="U122" s="3">
        <f t="shared" si="11"/>
        <v>8282.4166666666661</v>
      </c>
      <c r="V122" s="10">
        <v>9.0909090909090912E-2</v>
      </c>
      <c r="W122" s="10">
        <f t="shared" si="15"/>
        <v>0.16836887406041545</v>
      </c>
      <c r="X122" s="11">
        <f>(Table1[[#This Row],[2023 Market share (%)]]-Table1[[#This Row],[2019 Market share (%)]])*10000</f>
        <v>71.385422575960277</v>
      </c>
      <c r="Y122" s="10"/>
      <c r="Z122" s="10">
        <f t="shared" si="12"/>
        <v>7.4569931823541991E-2</v>
      </c>
      <c r="AA122" s="3">
        <v>357594</v>
      </c>
      <c r="AB122" s="12">
        <f>Table1[[#This Row],[2022 U.S. Sales ($000)]]/SUMIF($E:$E, E122, $AA:$AA)</f>
        <v>1.520588954054098E-2</v>
      </c>
      <c r="AC122" s="3">
        <v>44</v>
      </c>
      <c r="AD122" s="3">
        <f t="shared" si="16"/>
        <v>8127.136363636364</v>
      </c>
      <c r="AE122" s="3">
        <v>294161</v>
      </c>
      <c r="AF122" s="12">
        <f>Table1[[#This Row],[2021 U.S. Sales ($000)]]/SUMIF($E:$E, E122, $AE:$AE)</f>
        <v>1.3543258653675937E-2</v>
      </c>
      <c r="AG122" s="3">
        <v>40</v>
      </c>
      <c r="AH122" s="68">
        <f t="shared" si="13"/>
        <v>7354.0249999999996</v>
      </c>
      <c r="AI122" s="3">
        <v>187356</v>
      </c>
      <c r="AJ122" s="12">
        <f>Table1[[#This Row],[2020 U.S. Sales ($000)]]/SUMIF($E:$E, E122, $AI:$AI)</f>
        <v>1.1489794402739015E-2</v>
      </c>
      <c r="AK122" s="3">
        <v>39</v>
      </c>
      <c r="AL122" s="3">
        <f t="shared" si="17"/>
        <v>4804</v>
      </c>
      <c r="AM122" s="3">
        <v>213343</v>
      </c>
      <c r="AN122" s="12">
        <f>Table1[[#This Row],[2019 U.S. Sales ($000)]]/SUMIF($E:$E, E122, $AM:$AM)</f>
        <v>9.3420436937362589E-3</v>
      </c>
      <c r="AO122" s="3">
        <v>36</v>
      </c>
      <c r="AP122" s="3">
        <f t="shared" si="14"/>
        <v>5926.1944444444443</v>
      </c>
    </row>
    <row r="123" spans="1:42" x14ac:dyDescent="0.25">
      <c r="A123" t="s">
        <v>201</v>
      </c>
      <c r="B123">
        <v>2808</v>
      </c>
      <c r="C123" t="s">
        <v>1</v>
      </c>
      <c r="D123" t="s">
        <v>2</v>
      </c>
      <c r="E123" t="s">
        <v>357</v>
      </c>
      <c r="F123" s="3">
        <v>122</v>
      </c>
      <c r="G123" s="3"/>
      <c r="H123" s="3" t="e">
        <f>Table1[[#This Row],[2024 U.S. Sales ($000)]]/SUMIF($E:$E, E123, $G:$G)</f>
        <v>#DIV/0!</v>
      </c>
      <c r="I123" s="3" t="e">
        <f>VLOOKUP(Table1[[#This Row],[Chain Name]],[1]Sheet1!A$3:G$26,7,0)</f>
        <v>#N/A</v>
      </c>
      <c r="J123" s="3" t="e">
        <f>Table1[[#This Row],[2024 U.S. Sales ($000)]]/Table1[[#This Row],[2024 U.S. Units]]</f>
        <v>#N/A</v>
      </c>
      <c r="K123" s="3" t="e">
        <f>Table1[[#This Row],[2024 U.S. Units]]/Table1[[#This Row],[2023 U.S. Units]]-1</f>
        <v>#N/A</v>
      </c>
      <c r="L123" s="3">
        <f>_xlfn.RRI(5,Table1[[#This Row],[2019 U.S. Sales ($000)]],Table1[[#This Row],[2024 U.S. Sales ($000)]])</f>
        <v>-1</v>
      </c>
      <c r="M123" s="3" t="e">
        <f>(Table1[[#This Row],[2024 Market share (%)]]-Table1[[#This Row],[2019 Market share (%)]])*10000</f>
        <v>#DIV/0!</v>
      </c>
      <c r="N123" s="3"/>
      <c r="O123" s="3"/>
      <c r="P123" s="3">
        <v>394800</v>
      </c>
      <c r="Q123" s="12">
        <f>Table1[[#This Row],[2023 U.S. Sales ($000)]]/SUMIF($E:$E, E123, $P:$P)</f>
        <v>4.1082193210553626E-2</v>
      </c>
      <c r="R123" s="11">
        <f>(Table1[[#This Row],[2023 Market share (%)]]-Table1[[#This Row],[2022 Market share (%)]])*10000</f>
        <v>-47.808353085844956</v>
      </c>
      <c r="S123" s="10">
        <v>-6.2678062678062682E-2</v>
      </c>
      <c r="T123" s="3">
        <v>161</v>
      </c>
      <c r="U123" s="3">
        <f t="shared" si="11"/>
        <v>2452.1739130434785</v>
      </c>
      <c r="V123" s="10">
        <v>-4.1666666666666664E-2</v>
      </c>
      <c r="W123" s="10">
        <f t="shared" si="15"/>
        <v>-4.6133810009742149E-2</v>
      </c>
      <c r="X123" s="11">
        <f>(Table1[[#This Row],[2023 Market share (%)]]-Table1[[#This Row],[2019 Market share (%)]])*10000</f>
        <v>-112.02112376247533</v>
      </c>
      <c r="Y123" s="10"/>
      <c r="Z123" s="10">
        <f t="shared" si="12"/>
        <v>-4.1817737298740831E-2</v>
      </c>
      <c r="AA123" s="3">
        <v>421200</v>
      </c>
      <c r="AB123" s="12">
        <f>Table1[[#This Row],[2022 U.S. Sales ($000)]]/SUMIF($E:$E, E123, $AA:$AA)</f>
        <v>4.5863028519138122E-2</v>
      </c>
      <c r="AC123" s="3">
        <v>168</v>
      </c>
      <c r="AD123" s="3">
        <f t="shared" si="16"/>
        <v>2507.1428571428573</v>
      </c>
      <c r="AE123" s="3">
        <v>400800</v>
      </c>
      <c r="AF123" s="12">
        <f>Table1[[#This Row],[2021 U.S. Sales ($000)]]/SUMIF($E:$E, E123, $AE:$AE)</f>
        <v>4.7865620852213464E-2</v>
      </c>
      <c r="AG123" s="3">
        <v>173</v>
      </c>
      <c r="AH123" s="68">
        <f t="shared" si="13"/>
        <v>2316.7630057803467</v>
      </c>
      <c r="AI123" s="3">
        <v>307400</v>
      </c>
      <c r="AJ123" s="12">
        <f>Table1[[#This Row],[2020 U.S. Sales ($000)]]/SUMIF($E:$E, E123, $AI:$AI)</f>
        <v>4.4557963692362194E-2</v>
      </c>
      <c r="AK123" s="3">
        <v>177</v>
      </c>
      <c r="AL123" s="3">
        <f t="shared" si="17"/>
        <v>1736.7231638418079</v>
      </c>
      <c r="AM123" s="3">
        <v>476900</v>
      </c>
      <c r="AN123" s="12">
        <f>Table1[[#This Row],[2019 U.S. Sales ($000)]]/SUMIF($E:$E, E123, $AM:$AM)</f>
        <v>5.2284305586801159E-2</v>
      </c>
      <c r="AO123" s="3">
        <v>191</v>
      </c>
      <c r="AP123" s="3">
        <f t="shared" si="14"/>
        <v>2496.8586387434557</v>
      </c>
    </row>
    <row r="124" spans="1:42" x14ac:dyDescent="0.25">
      <c r="A124" t="s">
        <v>336</v>
      </c>
      <c r="B124">
        <v>31592</v>
      </c>
      <c r="C124" t="s">
        <v>3</v>
      </c>
      <c r="D124" t="s">
        <v>4</v>
      </c>
      <c r="E124" t="s">
        <v>364</v>
      </c>
      <c r="F124" s="3">
        <v>123</v>
      </c>
      <c r="G124" s="3"/>
      <c r="H124" s="3" t="e">
        <f>Table1[[#This Row],[2024 U.S. Sales ($000)]]/SUMIF($E:$E, E124, $G:$G)</f>
        <v>#DIV/0!</v>
      </c>
      <c r="I124" s="3" t="e">
        <f>VLOOKUP(Table1[[#This Row],[Chain Name]],[1]Sheet1!A$3:G$26,7,0)</f>
        <v>#N/A</v>
      </c>
      <c r="J124" s="3" t="e">
        <f>Table1[[#This Row],[2024 U.S. Sales ($000)]]/Table1[[#This Row],[2024 U.S. Units]]</f>
        <v>#N/A</v>
      </c>
      <c r="K124" s="3" t="e">
        <f>Table1[[#This Row],[2024 U.S. Units]]/Table1[[#This Row],[2023 U.S. Units]]-1</f>
        <v>#N/A</v>
      </c>
      <c r="L124" s="3">
        <f>_xlfn.RRI(5,Table1[[#This Row],[2019 U.S. Sales ($000)]],Table1[[#This Row],[2024 U.S. Sales ($000)]])</f>
        <v>-1</v>
      </c>
      <c r="M124" s="3" t="e">
        <f>(Table1[[#This Row],[2024 Market share (%)]]-Table1[[#This Row],[2019 Market share (%)]])*10000</f>
        <v>#DIV/0!</v>
      </c>
      <c r="N124" s="3"/>
      <c r="O124" s="3"/>
      <c r="P124" s="3">
        <v>388000</v>
      </c>
      <c r="Q124" s="12">
        <f>Table1[[#This Row],[2023 U.S. Sales ($000)]]/SUMIF($E:$E, E124, $P:$P)</f>
        <v>7.921161415385786E-3</v>
      </c>
      <c r="R124" s="11">
        <f>(Table1[[#This Row],[2023 Market share (%)]]-Table1[[#This Row],[2022 Market share (%)]])*10000</f>
        <v>9.262612751485813</v>
      </c>
      <c r="S124" s="10">
        <v>0.27129750982961992</v>
      </c>
      <c r="T124" s="3">
        <v>180</v>
      </c>
      <c r="U124" s="3">
        <f t="shared" si="11"/>
        <v>2155.5555555555557</v>
      </c>
      <c r="V124" s="10">
        <v>0.25</v>
      </c>
      <c r="W124" s="10">
        <f t="shared" si="15"/>
        <v>0.3276002386484056</v>
      </c>
      <c r="X124" s="11">
        <f>(Table1[[#This Row],[2023 Market share (%)]]-Table1[[#This Row],[2019 Market share (%)]])*10000</f>
        <v>38.527109910828891</v>
      </c>
      <c r="Y124" s="10"/>
      <c r="Z124" s="10">
        <f t="shared" si="12"/>
        <v>0.22474487139158894</v>
      </c>
      <c r="AA124" s="3">
        <v>305200</v>
      </c>
      <c r="AB124" s="12">
        <f>Table1[[#This Row],[2022 U.S. Sales ($000)]]/SUMIF($E:$E, E124, $AA:$AA)</f>
        <v>6.9949001402372047E-3</v>
      </c>
      <c r="AC124" s="3">
        <v>144</v>
      </c>
      <c r="AD124" s="3">
        <f t="shared" si="16"/>
        <v>2119.4444444444443</v>
      </c>
      <c r="AE124" s="3">
        <v>234760</v>
      </c>
      <c r="AF124" s="12">
        <f>Table1[[#This Row],[2021 U.S. Sales ($000)]]/SUMIF($E:$E, E124, $AE:$AE)</f>
        <v>5.971277990079427E-3</v>
      </c>
      <c r="AG124" s="3">
        <v>113</v>
      </c>
      <c r="AH124" s="68">
        <f t="shared" si="13"/>
        <v>2077.5221238938052</v>
      </c>
      <c r="AI124" s="3">
        <v>149041</v>
      </c>
      <c r="AJ124" s="12">
        <f>Table1[[#This Row],[2020 U.S. Sales ($000)]]/SUMIF($E:$E, E124, $AI:$AI)</f>
        <v>4.4069778929032907E-3</v>
      </c>
      <c r="AK124" s="3">
        <v>85</v>
      </c>
      <c r="AL124" s="3">
        <f t="shared" si="17"/>
        <v>1753.4235294117648</v>
      </c>
      <c r="AM124" s="3">
        <v>124900</v>
      </c>
      <c r="AN124" s="12">
        <f>Table1[[#This Row],[2019 U.S. Sales ($000)]]/SUMIF($E:$E, E124, $AM:$AM)</f>
        <v>4.068450424302897E-3</v>
      </c>
      <c r="AO124" s="3">
        <v>80</v>
      </c>
      <c r="AP124" s="3">
        <f t="shared" si="14"/>
        <v>1561.25</v>
      </c>
    </row>
    <row r="125" spans="1:42" x14ac:dyDescent="0.25">
      <c r="A125" t="s">
        <v>119</v>
      </c>
      <c r="B125">
        <v>2243</v>
      </c>
      <c r="C125" t="s">
        <v>1</v>
      </c>
      <c r="D125" t="s">
        <v>7</v>
      </c>
      <c r="E125" t="s">
        <v>355</v>
      </c>
      <c r="F125" s="3">
        <v>124</v>
      </c>
      <c r="G125" s="3"/>
      <c r="H125" s="3" t="e">
        <f>Table1[[#This Row],[2024 U.S. Sales ($000)]]/SUMIF($E:$E, E125, $G:$G)</f>
        <v>#DIV/0!</v>
      </c>
      <c r="I125" s="3" t="e">
        <f>VLOOKUP(Table1[[#This Row],[Chain Name]],[1]Sheet1!A$3:G$26,7,0)</f>
        <v>#N/A</v>
      </c>
      <c r="J125" s="3" t="e">
        <f>Table1[[#This Row],[2024 U.S. Sales ($000)]]/Table1[[#This Row],[2024 U.S. Units]]</f>
        <v>#N/A</v>
      </c>
      <c r="K125" s="3" t="e">
        <f>Table1[[#This Row],[2024 U.S. Units]]/Table1[[#This Row],[2023 U.S. Units]]-1</f>
        <v>#N/A</v>
      </c>
      <c r="L125" s="3">
        <f>_xlfn.RRI(5,Table1[[#This Row],[2019 U.S. Sales ($000)]],Table1[[#This Row],[2024 U.S. Sales ($000)]])</f>
        <v>-1</v>
      </c>
      <c r="M125" s="3" t="e">
        <f>(Table1[[#This Row],[2024 Market share (%)]]-Table1[[#This Row],[2019 Market share (%)]])*10000</f>
        <v>#DIV/0!</v>
      </c>
      <c r="N125" s="3"/>
      <c r="O125" s="3"/>
      <c r="P125" s="3">
        <v>382729</v>
      </c>
      <c r="Q125" s="12">
        <f>Table1[[#This Row],[2023 U.S. Sales ($000)]]/SUMIF($E:$E, E125, $P:$P)</f>
        <v>2.3972752680883325E-2</v>
      </c>
      <c r="R125" s="11">
        <f>(Table1[[#This Row],[2023 Market share (%)]]-Table1[[#This Row],[2022 Market share (%)]])*10000</f>
        <v>-16.150229689159655</v>
      </c>
      <c r="S125" s="10">
        <v>2.2279026037159311E-2</v>
      </c>
      <c r="T125" s="3">
        <v>64</v>
      </c>
      <c r="U125" s="3">
        <f t="shared" si="11"/>
        <v>5980.140625</v>
      </c>
      <c r="V125" s="10">
        <v>-1.5384615384615385E-2</v>
      </c>
      <c r="W125" s="10">
        <f t="shared" si="15"/>
        <v>5.6496087939937656E-2</v>
      </c>
      <c r="X125" s="11">
        <f>(Table1[[#This Row],[2023 Market share (%)]]-Table1[[#This Row],[2019 Market share (%)]])*10000</f>
        <v>-5.2691064702874852</v>
      </c>
      <c r="Y125" s="10"/>
      <c r="Z125" s="10">
        <f t="shared" si="12"/>
        <v>-1.504187898909537E-2</v>
      </c>
      <c r="AA125" s="3">
        <v>374388</v>
      </c>
      <c r="AB125" s="12">
        <f>Table1[[#This Row],[2022 U.S. Sales ($000)]]/SUMIF($E:$E, E125, $AA:$AA)</f>
        <v>2.5587775649799291E-2</v>
      </c>
      <c r="AC125" s="3">
        <v>65</v>
      </c>
      <c r="AD125" s="3">
        <f t="shared" si="16"/>
        <v>5759.8153846153846</v>
      </c>
      <c r="AE125" s="3">
        <v>332607</v>
      </c>
      <c r="AF125" s="12">
        <f>Table1[[#This Row],[2021 U.S. Sales ($000)]]/SUMIF($E:$E, E125, $AE:$AE)</f>
        <v>2.5590163612799581E-2</v>
      </c>
      <c r="AG125" s="3">
        <v>64</v>
      </c>
      <c r="AH125" s="68">
        <f t="shared" si="13"/>
        <v>5196.984375</v>
      </c>
      <c r="AI125" s="3">
        <v>209564</v>
      </c>
      <c r="AJ125" s="12">
        <f>Table1[[#This Row],[2020 U.S. Sales ($000)]]/SUMIF($E:$E, E125, $AI:$AI)</f>
        <v>2.2314215553593024E-2</v>
      </c>
      <c r="AK125" s="3">
        <v>63</v>
      </c>
      <c r="AL125" s="3">
        <f t="shared" si="17"/>
        <v>3326.4126984126983</v>
      </c>
      <c r="AM125" s="3">
        <v>307199</v>
      </c>
      <c r="AN125" s="12">
        <f>Table1[[#This Row],[2019 U.S. Sales ($000)]]/SUMIF($E:$E, E125, $AM:$AM)</f>
        <v>2.4499663327912074E-2</v>
      </c>
      <c r="AO125" s="3">
        <v>68</v>
      </c>
      <c r="AP125" s="3">
        <f t="shared" si="14"/>
        <v>4517.6323529411766</v>
      </c>
    </row>
    <row r="126" spans="1:42" x14ac:dyDescent="0.25">
      <c r="A126" t="s">
        <v>510</v>
      </c>
      <c r="B126">
        <v>2669</v>
      </c>
      <c r="C126" t="s">
        <v>1</v>
      </c>
      <c r="D126" t="s">
        <v>2</v>
      </c>
      <c r="E126" t="s">
        <v>355</v>
      </c>
      <c r="F126" s="3">
        <v>125</v>
      </c>
      <c r="G126" s="3"/>
      <c r="H126" s="3" t="e">
        <f>Table1[[#This Row],[2024 U.S. Sales ($000)]]/SUMIF($E:$E, E126, $G:$G)</f>
        <v>#DIV/0!</v>
      </c>
      <c r="I126" s="3" t="e">
        <f>VLOOKUP(Table1[[#This Row],[Chain Name]],[1]Sheet1!A$3:G$26,7,0)</f>
        <v>#N/A</v>
      </c>
      <c r="J126" s="3" t="e">
        <f>Table1[[#This Row],[2024 U.S. Sales ($000)]]/Table1[[#This Row],[2024 U.S. Units]]</f>
        <v>#N/A</v>
      </c>
      <c r="K126" s="3" t="e">
        <f>Table1[[#This Row],[2024 U.S. Units]]/Table1[[#This Row],[2023 U.S. Units]]-1</f>
        <v>#N/A</v>
      </c>
      <c r="L126" s="3">
        <f>_xlfn.RRI(5,Table1[[#This Row],[2019 U.S. Sales ($000)]],Table1[[#This Row],[2024 U.S. Sales ($000)]])</f>
        <v>-1</v>
      </c>
      <c r="M126" s="3" t="e">
        <f>(Table1[[#This Row],[2024 Market share (%)]]-Table1[[#This Row],[2019 Market share (%)]])*10000</f>
        <v>#DIV/0!</v>
      </c>
      <c r="N126" s="3"/>
      <c r="O126" s="3"/>
      <c r="P126" s="3">
        <v>380900</v>
      </c>
      <c r="Q126" s="12">
        <f>Table1[[#This Row],[2023 U.S. Sales ($000)]]/SUMIF($E:$E, E126, $P:$P)</f>
        <v>2.3858190772448544E-2</v>
      </c>
      <c r="R126" s="11">
        <f>(Table1[[#This Row],[2023 Market share (%)]]-Table1[[#This Row],[2022 Market share (%)]])*10000</f>
        <v>-0.62772178900726705</v>
      </c>
      <c r="S126" s="10">
        <v>8.8285714285714287E-2</v>
      </c>
      <c r="T126" s="3">
        <v>54</v>
      </c>
      <c r="U126" s="3">
        <f t="shared" si="11"/>
        <v>7053.7037037037035</v>
      </c>
      <c r="V126" s="10">
        <v>1.8867924528301886E-2</v>
      </c>
      <c r="W126" s="10">
        <f t="shared" si="15"/>
        <v>2.2473468397838037E-2</v>
      </c>
      <c r="X126" s="11">
        <f>(Table1[[#This Row],[2023 Market share (%)]]-Table1[[#This Row],[2019 Market share (%)]])*10000</f>
        <v>-39.353003189201047</v>
      </c>
      <c r="Y126" s="10"/>
      <c r="Z126" s="10">
        <f t="shared" si="12"/>
        <v>1.4392187891376196E-2</v>
      </c>
      <c r="AA126" s="3">
        <v>350000</v>
      </c>
      <c r="AB126" s="12">
        <f>Table1[[#This Row],[2022 U.S. Sales ($000)]]/SUMIF($E:$E, E126, $AA:$AA)</f>
        <v>2.3920962951349271E-2</v>
      </c>
      <c r="AC126" s="3">
        <v>53</v>
      </c>
      <c r="AD126" s="3">
        <f t="shared" si="16"/>
        <v>6603.7735849056608</v>
      </c>
      <c r="AE126" s="3">
        <v>304400</v>
      </c>
      <c r="AF126" s="12">
        <f>Table1[[#This Row],[2021 U.S. Sales ($000)]]/SUMIF($E:$E, E126, $AE:$AE)</f>
        <v>2.3419969524803123E-2</v>
      </c>
      <c r="AG126" s="3">
        <v>52</v>
      </c>
      <c r="AH126" s="68">
        <f t="shared" si="13"/>
        <v>5853.8461538461543</v>
      </c>
      <c r="AI126" s="3">
        <v>205700</v>
      </c>
      <c r="AJ126" s="12">
        <f>Table1[[#This Row],[2020 U.S. Sales ($000)]]/SUMIF($E:$E, E126, $AI:$AI)</f>
        <v>2.1902779768348025E-2</v>
      </c>
      <c r="AK126" s="3">
        <v>52</v>
      </c>
      <c r="AL126" s="3">
        <f t="shared" si="17"/>
        <v>3955.7692307692309</v>
      </c>
      <c r="AM126" s="3">
        <v>348500</v>
      </c>
      <c r="AN126" s="12">
        <f>Table1[[#This Row],[2019 U.S. Sales ($000)]]/SUMIF($E:$E, E126, $AM:$AM)</f>
        <v>2.7793491091368649E-2</v>
      </c>
      <c r="AO126" s="3">
        <v>51</v>
      </c>
      <c r="AP126" s="3">
        <f t="shared" si="14"/>
        <v>6833.333333333333</v>
      </c>
    </row>
    <row r="127" spans="1:42" x14ac:dyDescent="0.25">
      <c r="A127" t="s">
        <v>517</v>
      </c>
      <c r="B127">
        <v>562788</v>
      </c>
      <c r="C127" t="s">
        <v>3</v>
      </c>
      <c r="D127" t="s">
        <v>5</v>
      </c>
      <c r="E127" t="s">
        <v>351</v>
      </c>
      <c r="F127" s="3">
        <v>126</v>
      </c>
      <c r="G127" s="3"/>
      <c r="H127" s="3" t="e">
        <f>Table1[[#This Row],[2024 U.S. Sales ($000)]]/SUMIF($E:$E, E127, $G:$G)</f>
        <v>#DIV/0!</v>
      </c>
      <c r="I127" s="3" t="e">
        <f>VLOOKUP(Table1[[#This Row],[Chain Name]],[1]Sheet1!A$3:G$26,7,0)</f>
        <v>#N/A</v>
      </c>
      <c r="J127" s="3" t="e">
        <f>Table1[[#This Row],[2024 U.S. Sales ($000)]]/Table1[[#This Row],[2024 U.S. Units]]</f>
        <v>#N/A</v>
      </c>
      <c r="K127" s="3" t="e">
        <f>Table1[[#This Row],[2024 U.S. Units]]/Table1[[#This Row],[2023 U.S. Units]]-1</f>
        <v>#N/A</v>
      </c>
      <c r="L127" s="3">
        <f>_xlfn.RRI(5,Table1[[#This Row],[2019 U.S. Sales ($000)]],Table1[[#This Row],[2024 U.S. Sales ($000)]])</f>
        <v>-1</v>
      </c>
      <c r="M127" s="3" t="e">
        <f>(Table1[[#This Row],[2024 Market share (%)]]-Table1[[#This Row],[2019 Market share (%)]])*10000</f>
        <v>#DIV/0!</v>
      </c>
      <c r="N127" s="3"/>
      <c r="O127" s="3"/>
      <c r="P127" s="3">
        <v>375800</v>
      </c>
      <c r="Q127" s="12">
        <f>Table1[[#This Row],[2023 U.S. Sales ($000)]]/SUMIF($E:$E, E127, $P:$P)</f>
        <v>9.9494500162188217E-3</v>
      </c>
      <c r="R127" s="11">
        <f>(Table1[[#This Row],[2023 Market share (%)]]-Table1[[#This Row],[2022 Market share (%)]])*10000</f>
        <v>1.6216746360386316</v>
      </c>
      <c r="S127" s="10">
        <v>7.3101085094231869E-2</v>
      </c>
      <c r="T127" s="3">
        <v>439</v>
      </c>
      <c r="U127" s="3">
        <f t="shared" si="11"/>
        <v>856.03644646924829</v>
      </c>
      <c r="V127" s="10">
        <v>-2.2727272727272726E-3</v>
      </c>
      <c r="W127" s="10">
        <f t="shared" si="15"/>
        <v>6.9437201561185491E-2</v>
      </c>
      <c r="X127" s="11">
        <f>(Table1[[#This Row],[2023 Market share (%)]]-Table1[[#This Row],[2019 Market share (%)]])*10000</f>
        <v>11.540796199967229</v>
      </c>
      <c r="Y127" s="10"/>
      <c r="Z127" s="10">
        <f t="shared" si="12"/>
        <v>1.4766320432200164E-2</v>
      </c>
      <c r="AA127" s="3">
        <v>350200</v>
      </c>
      <c r="AB127" s="12">
        <f>Table1[[#This Row],[2022 U.S. Sales ($000)]]/SUMIF($E:$E, E127, $AA:$AA)</f>
        <v>9.7872825526149586E-3</v>
      </c>
      <c r="AC127" s="3">
        <v>440</v>
      </c>
      <c r="AD127" s="3">
        <f t="shared" si="16"/>
        <v>795.90909090909088</v>
      </c>
      <c r="AE127" s="3">
        <v>299300</v>
      </c>
      <c r="AF127" s="12">
        <f>Table1[[#This Row],[2021 U.S. Sales ($000)]]/SUMIF($E:$E, E127, $AE:$AE)</f>
        <v>9.0209961651272104E-3</v>
      </c>
      <c r="AG127" s="3">
        <v>409</v>
      </c>
      <c r="AH127" s="68">
        <f t="shared" si="13"/>
        <v>731.78484107579459</v>
      </c>
      <c r="AI127" s="3">
        <v>272200</v>
      </c>
      <c r="AJ127" s="12">
        <f>Table1[[#This Row],[2020 U.S. Sales ($000)]]/SUMIF($E:$E, E127, $AI:$AI)</f>
        <v>9.55776683374851E-3</v>
      </c>
      <c r="AK127" s="3">
        <v>411</v>
      </c>
      <c r="AL127" s="3">
        <f t="shared" si="17"/>
        <v>662.28710462287108</v>
      </c>
      <c r="AM127" s="3">
        <v>287300</v>
      </c>
      <c r="AN127" s="12">
        <f>Table1[[#This Row],[2019 U.S. Sales ($000)]]/SUMIF($E:$E, E127, $AM:$AM)</f>
        <v>8.7953703962220988E-3</v>
      </c>
      <c r="AO127" s="3">
        <v>414</v>
      </c>
      <c r="AP127" s="3">
        <f t="shared" si="14"/>
        <v>693.9613526570048</v>
      </c>
    </row>
    <row r="128" spans="1:42" x14ac:dyDescent="0.25">
      <c r="A128" t="s">
        <v>447</v>
      </c>
      <c r="B128">
        <v>844</v>
      </c>
      <c r="C128" t="s">
        <v>3</v>
      </c>
      <c r="D128" t="s">
        <v>5</v>
      </c>
      <c r="E128" t="s">
        <v>350</v>
      </c>
      <c r="F128" s="3">
        <v>127</v>
      </c>
      <c r="G128" s="3"/>
      <c r="H128" s="3" t="e">
        <f>Table1[[#This Row],[2024 U.S. Sales ($000)]]/SUMIF($E:$E, E128, $G:$G)</f>
        <v>#DIV/0!</v>
      </c>
      <c r="I128" s="3" t="e">
        <f>VLOOKUP(Table1[[#This Row],[Chain Name]],[1]Sheet1!A$3:G$26,7,0)</f>
        <v>#N/A</v>
      </c>
      <c r="J128" s="3" t="e">
        <f>Table1[[#This Row],[2024 U.S. Sales ($000)]]/Table1[[#This Row],[2024 U.S. Units]]</f>
        <v>#N/A</v>
      </c>
      <c r="K128" s="3" t="e">
        <f>Table1[[#This Row],[2024 U.S. Units]]/Table1[[#This Row],[2023 U.S. Units]]-1</f>
        <v>#N/A</v>
      </c>
      <c r="L128" s="3">
        <f>_xlfn.RRI(5,Table1[[#This Row],[2019 U.S. Sales ($000)]],Table1[[#This Row],[2024 U.S. Sales ($000)]])</f>
        <v>-1</v>
      </c>
      <c r="M128" s="3" t="e">
        <f>(Table1[[#This Row],[2024 Market share (%)]]-Table1[[#This Row],[2019 Market share (%)]])*10000</f>
        <v>#DIV/0!</v>
      </c>
      <c r="N128" s="3"/>
      <c r="O128" s="3"/>
      <c r="P128" s="3">
        <v>370900</v>
      </c>
      <c r="Q128" s="12">
        <f>Table1[[#This Row],[2023 U.S. Sales ($000)]]/SUMIF($E:$E, E128, $P:$P)</f>
        <v>1.2142033838790913E-2</v>
      </c>
      <c r="R128" s="11">
        <f>(Table1[[#This Row],[2023 Market share (%)]]-Table1[[#This Row],[2022 Market share (%)]])*10000</f>
        <v>4.3528641319731491</v>
      </c>
      <c r="S128" s="10">
        <v>6.7338129496402874E-2</v>
      </c>
      <c r="T128" s="3">
        <v>476</v>
      </c>
      <c r="U128" s="3">
        <f t="shared" si="11"/>
        <v>779.20168067226894</v>
      </c>
      <c r="V128" s="10">
        <v>2.1052631578947368E-3</v>
      </c>
      <c r="W128" s="10">
        <f t="shared" si="15"/>
        <v>-8.7045072036406879E-3</v>
      </c>
      <c r="X128" s="11">
        <f>(Table1[[#This Row],[2023 Market share (%)]]-Table1[[#This Row],[2019 Market share (%)]])*10000</f>
        <v>-27.405693125470265</v>
      </c>
      <c r="Y128" s="10"/>
      <c r="Z128" s="10">
        <f t="shared" si="12"/>
        <v>-2.9695229138130275E-2</v>
      </c>
      <c r="AA128" s="3">
        <v>347500</v>
      </c>
      <c r="AB128" s="12">
        <f>Table1[[#This Row],[2022 U.S. Sales ($000)]]/SUMIF($E:$E, E128, $AA:$AA)</f>
        <v>1.1706747425593599E-2</v>
      </c>
      <c r="AC128" s="3">
        <v>475</v>
      </c>
      <c r="AD128" s="3">
        <f t="shared" si="16"/>
        <v>731.57894736842104</v>
      </c>
      <c r="AE128" s="3">
        <v>314700</v>
      </c>
      <c r="AF128" s="12">
        <f>Table1[[#This Row],[2021 U.S. Sales ($000)]]/SUMIF($E:$E, E128, $AE:$AE)</f>
        <v>1.0826129674122144E-2</v>
      </c>
      <c r="AG128" s="3">
        <v>477</v>
      </c>
      <c r="AH128" s="68">
        <f t="shared" si="13"/>
        <v>659.74842767295593</v>
      </c>
      <c r="AI128" s="3">
        <v>177300</v>
      </c>
      <c r="AJ128" s="12">
        <f>Table1[[#This Row],[2020 U.S. Sales ($000)]]/SUMIF($E:$E, E128, $AI:$AI)</f>
        <v>6.5504315433906604E-3</v>
      </c>
      <c r="AK128" s="3">
        <v>491</v>
      </c>
      <c r="AL128" s="3">
        <f t="shared" si="17"/>
        <v>361.09979633401224</v>
      </c>
      <c r="AM128" s="3">
        <v>384100</v>
      </c>
      <c r="AN128" s="12">
        <f>Table1[[#This Row],[2019 U.S. Sales ($000)]]/SUMIF($E:$E, E128, $AM:$AM)</f>
        <v>1.488260315133794E-2</v>
      </c>
      <c r="AO128" s="3">
        <v>537</v>
      </c>
      <c r="AP128" s="3">
        <f t="shared" si="14"/>
        <v>715.27001862197392</v>
      </c>
    </row>
    <row r="129" spans="1:42" x14ac:dyDescent="0.25">
      <c r="A129" t="s">
        <v>268</v>
      </c>
      <c r="B129">
        <v>1183</v>
      </c>
      <c r="C129" t="s">
        <v>3</v>
      </c>
      <c r="D129" t="s">
        <v>4</v>
      </c>
      <c r="E129" t="s">
        <v>358</v>
      </c>
      <c r="F129" s="3">
        <v>188</v>
      </c>
      <c r="G129" s="3"/>
      <c r="H129" s="3" t="e">
        <f>Table1[[#This Row],[2024 U.S. Sales ($000)]]/SUMIF($E:$E, E129, $G:$G)</f>
        <v>#DIV/0!</v>
      </c>
      <c r="I129" s="3" t="e">
        <f>VLOOKUP(Table1[[#This Row],[Chain Name]],[1]Sheet1!A$3:G$26,7,0)</f>
        <v>#N/A</v>
      </c>
      <c r="J129" s="3" t="e">
        <f>Table1[[#This Row],[2024 U.S. Sales ($000)]]/Table1[[#This Row],[2024 U.S. Units]]</f>
        <v>#N/A</v>
      </c>
      <c r="K129" s="3" t="e">
        <f>Table1[[#This Row],[2024 U.S. Units]]/Table1[[#This Row],[2023 U.S. Units]]-1</f>
        <v>#N/A</v>
      </c>
      <c r="L129" s="3">
        <f>_xlfn.RRI(5,Table1[[#This Row],[2019 U.S. Sales ($000)]],Table1[[#This Row],[2024 U.S. Sales ($000)]])</f>
        <v>-1</v>
      </c>
      <c r="M129" s="3" t="e">
        <f>(Table1[[#This Row],[2024 Market share (%)]]-Table1[[#This Row],[2019 Market share (%)]])*10000</f>
        <v>#DIV/0!</v>
      </c>
      <c r="N129" s="3"/>
      <c r="O129" s="3"/>
      <c r="P129" s="3">
        <v>220296</v>
      </c>
      <c r="Q129" s="12">
        <f>Table1[[#This Row],[2023 U.S. Sales ($000)]]/SUMIF($E:$E, E129, $P:$P)</f>
        <v>6.6577121884342652E-3</v>
      </c>
      <c r="R129" s="11">
        <f>(Table1[[#This Row],[2023 Market share (%)]]-Table1[[#This Row],[2022 Market share (%)]])*10000</f>
        <v>-5.654307909898904</v>
      </c>
      <c r="S129" s="10">
        <v>6.9385404382524751E-3</v>
      </c>
      <c r="T129" s="3">
        <v>148</v>
      </c>
      <c r="U129" s="3">
        <f t="shared" si="11"/>
        <v>1488.4864864864865</v>
      </c>
      <c r="V129" s="10">
        <v>-4.5161290322580643E-2</v>
      </c>
      <c r="W129" s="10">
        <f t="shared" si="15"/>
        <v>-1.3293588464473927E-2</v>
      </c>
      <c r="X129" s="11">
        <f>(Table1[[#This Row],[2023 Market share (%)]]-Table1[[#This Row],[2019 Market share (%)]])*10000</f>
        <v>-29.290517167252045</v>
      </c>
      <c r="Y129" s="10"/>
      <c r="Z129" s="10">
        <f t="shared" si="12"/>
        <v>-6.9001733556134925E-2</v>
      </c>
      <c r="AA129" s="3">
        <v>218778</v>
      </c>
      <c r="AB129" s="12">
        <f>Table1[[#This Row],[2022 U.S. Sales ($000)]]/SUMIF($E:$E, E129, $AA:$AA)</f>
        <v>7.2231429794241556E-3</v>
      </c>
      <c r="AC129" s="3">
        <v>155</v>
      </c>
      <c r="AD129" s="3">
        <f t="shared" si="16"/>
        <v>1411.4709677419355</v>
      </c>
      <c r="AE129" s="3">
        <v>207697</v>
      </c>
      <c r="AF129" s="12">
        <f>Table1[[#This Row],[2021 U.S. Sales ($000)]]/SUMIF($E:$E, E129, $AE:$AE)</f>
        <v>7.5776226833738211E-3</v>
      </c>
      <c r="AG129" s="3">
        <v>156</v>
      </c>
      <c r="AH129" s="68">
        <f t="shared" si="13"/>
        <v>1331.3910256410256</v>
      </c>
      <c r="AI129" s="3">
        <v>178412</v>
      </c>
      <c r="AJ129" s="12">
        <f>Table1[[#This Row],[2020 U.S. Sales ($000)]]/SUMIF($E:$E, E129, $AI:$AI)</f>
        <v>7.5689270117302414E-3</v>
      </c>
      <c r="AK129" s="3">
        <v>159</v>
      </c>
      <c r="AL129" s="3">
        <f t="shared" si="17"/>
        <v>1122.0880503144654</v>
      </c>
      <c r="AM129" s="3">
        <v>232410</v>
      </c>
      <c r="AN129" s="12">
        <f>Table1[[#This Row],[2019 U.S. Sales ($000)]]/SUMIF($E:$E, E129, $AM:$AM)</f>
        <v>9.5867639051594698E-3</v>
      </c>
      <c r="AO129" s="3">
        <v>197</v>
      </c>
      <c r="AP129" s="3">
        <f t="shared" si="14"/>
        <v>1179.746192893401</v>
      </c>
    </row>
    <row r="130" spans="1:42" x14ac:dyDescent="0.25">
      <c r="A130" t="s">
        <v>249</v>
      </c>
      <c r="B130">
        <v>957</v>
      </c>
      <c r="C130" t="s">
        <v>3</v>
      </c>
      <c r="D130" t="s">
        <v>4</v>
      </c>
      <c r="E130" t="s">
        <v>364</v>
      </c>
      <c r="F130" s="3">
        <v>129</v>
      </c>
      <c r="G130" s="3"/>
      <c r="H130" s="3" t="e">
        <f>Table1[[#This Row],[2024 U.S. Sales ($000)]]/SUMIF($E:$E, E130, $G:$G)</f>
        <v>#DIV/0!</v>
      </c>
      <c r="I130" s="3" t="e">
        <f>VLOOKUP(Table1[[#This Row],[Chain Name]],[1]Sheet1!A$3:G$26,7,0)</f>
        <v>#N/A</v>
      </c>
      <c r="J130" s="3" t="e">
        <f>Table1[[#This Row],[2024 U.S. Sales ($000)]]/Table1[[#This Row],[2024 U.S. Units]]</f>
        <v>#N/A</v>
      </c>
      <c r="K130" s="3" t="e">
        <f>Table1[[#This Row],[2024 U.S. Units]]/Table1[[#This Row],[2023 U.S. Units]]-1</f>
        <v>#N/A</v>
      </c>
      <c r="L130" s="3">
        <f>_xlfn.RRI(5,Table1[[#This Row],[2019 U.S. Sales ($000)]],Table1[[#This Row],[2024 U.S. Sales ($000)]])</f>
        <v>-1</v>
      </c>
      <c r="M130" s="3" t="e">
        <f>(Table1[[#This Row],[2024 Market share (%)]]-Table1[[#This Row],[2019 Market share (%)]])*10000</f>
        <v>#DIV/0!</v>
      </c>
      <c r="N130" s="3"/>
      <c r="O130" s="3"/>
      <c r="P130" s="3">
        <v>369100</v>
      </c>
      <c r="Q130" s="12">
        <f>Table1[[#This Row],[2023 U.S. Sales ($000)]]/SUMIF($E:$E, E130, $P:$P)</f>
        <v>7.5353110268528188E-3</v>
      </c>
      <c r="R130" s="11">
        <f>(Table1[[#This Row],[2023 Market share (%)]]-Table1[[#This Row],[2022 Market share (%)]])*10000</f>
        <v>-13.10166495177679</v>
      </c>
      <c r="S130" s="10">
        <v>-4.364363741890015E-2</v>
      </c>
      <c r="T130" s="3">
        <v>130</v>
      </c>
      <c r="U130" s="3">
        <f t="shared" ref="U130:U193" si="18">P130/T130</f>
        <v>2839.2307692307691</v>
      </c>
      <c r="V130" s="10">
        <v>-5.1094890510948905E-2</v>
      </c>
      <c r="W130" s="10">
        <f t="shared" si="15"/>
        <v>5.0808198913585567E-3</v>
      </c>
      <c r="X130" s="11">
        <f>(Table1[[#This Row],[2023 Market share (%)]]-Table1[[#This Row],[2019 Market share (%)]])*10000</f>
        <v>-42.463546202039282</v>
      </c>
      <c r="Y130" s="10"/>
      <c r="Z130" s="10">
        <f t="shared" ref="Z130:Z193" si="19">_xlfn.RRI(4,AO130,T130)</f>
        <v>-2.1831322352223625E-2</v>
      </c>
      <c r="AA130" s="3">
        <v>385944</v>
      </c>
      <c r="AB130" s="12">
        <f>Table1[[#This Row],[2022 U.S. Sales ($000)]]/SUMIF($E:$E, E130, $AA:$AA)</f>
        <v>8.8454775220304978E-3</v>
      </c>
      <c r="AC130" s="3">
        <v>137</v>
      </c>
      <c r="AD130" s="3">
        <f t="shared" si="16"/>
        <v>2817.1094890510949</v>
      </c>
      <c r="AE130" s="3">
        <v>355492</v>
      </c>
      <c r="AF130" s="12">
        <f>Table1[[#This Row],[2021 U.S. Sales ($000)]]/SUMIF($E:$E, E130, $AE:$AE)</f>
        <v>9.0421773523995386E-3</v>
      </c>
      <c r="AG130" s="3">
        <v>138</v>
      </c>
      <c r="AH130" s="68">
        <f t="shared" ref="AH130:AH193" si="20">AE130/AG130</f>
        <v>2576.0289855072465</v>
      </c>
      <c r="AI130" s="3">
        <v>314112</v>
      </c>
      <c r="AJ130" s="12">
        <f>Table1[[#This Row],[2020 U.S. Sales ($000)]]/SUMIF($E:$E, E130, $AI:$AI)</f>
        <v>9.2879451955880481E-3</v>
      </c>
      <c r="AK130" s="3">
        <v>138</v>
      </c>
      <c r="AL130" s="3">
        <f t="shared" si="17"/>
        <v>2276.1739130434785</v>
      </c>
      <c r="AM130" s="3">
        <v>361693</v>
      </c>
      <c r="AN130" s="12">
        <f>Table1[[#This Row],[2019 U.S. Sales ($000)]]/SUMIF($E:$E, E130, $AM:$AM)</f>
        <v>1.1781665647056747E-2</v>
      </c>
      <c r="AO130" s="3">
        <v>142</v>
      </c>
      <c r="AP130" s="3">
        <f t="shared" ref="AP130:AP193" si="21">AM130/AO130</f>
        <v>2547.1338028169016</v>
      </c>
    </row>
    <row r="131" spans="1:42" x14ac:dyDescent="0.25">
      <c r="A131" t="s">
        <v>46</v>
      </c>
      <c r="B131">
        <v>2427</v>
      </c>
      <c r="C131" t="s">
        <v>3</v>
      </c>
      <c r="D131" t="s">
        <v>5</v>
      </c>
      <c r="E131" t="s">
        <v>361</v>
      </c>
      <c r="F131" s="3">
        <v>170</v>
      </c>
      <c r="G131" s="3">
        <v>320000</v>
      </c>
      <c r="H131" s="12">
        <f>Table1[[#This Row],[2024 U.S. Sales ($000)]]/SUMIF($E:$E, E131, $G:$G)</f>
        <v>6.3327442298013563E-3</v>
      </c>
      <c r="I131" s="3">
        <v>420</v>
      </c>
      <c r="J131" s="3">
        <f>Table1[[#This Row],[2024 U.S. Sales ($000)]]/Table1[[#This Row],[2024 U.S. Units]]</f>
        <v>761.90476190476193</v>
      </c>
      <c r="K131" s="12">
        <f>Table1[[#This Row],[2024 U.S. Units]]/Table1[[#This Row],[2023 U.S. Units]]-1</f>
        <v>9.6605744125326298E-2</v>
      </c>
      <c r="L131" s="12">
        <f>_xlfn.RRI(5,Table1[[#This Row],[2019 U.S. Sales ($000)]],Table1[[#This Row],[2024 U.S. Sales ($000)]])</f>
        <v>0.14068437847203219</v>
      </c>
      <c r="M131" s="11">
        <f>(Table1[[#This Row],[2024 Market share (%)]]-Table1[[#This Row],[2019 Market share (%)]])*10000</f>
        <v>15.965155792023474</v>
      </c>
      <c r="N131" s="12"/>
      <c r="O131" s="12"/>
      <c r="P131" s="3">
        <v>252700</v>
      </c>
      <c r="Q131" s="12">
        <f>Table1[[#This Row],[2023 U.S. Sales ($000)]]/SUMIF($E:$E, E131, $P:$P)</f>
        <v>5.1546604147659665E-3</v>
      </c>
      <c r="R131" s="11">
        <f>(Table1[[#This Row],[2023 Market share (%)]]-Table1[[#This Row],[2022 Market share (%)]])*10000</f>
        <v>3.2980428320334396</v>
      </c>
      <c r="S131" s="10">
        <v>0.1902967498822421</v>
      </c>
      <c r="T131" s="3">
        <v>383</v>
      </c>
      <c r="U131" s="3">
        <f t="shared" si="18"/>
        <v>659.79112271540475</v>
      </c>
      <c r="V131" s="10">
        <v>0.1467065868263473</v>
      </c>
      <c r="W131" s="10">
        <f t="shared" ref="W131:W194" si="22">_xlfn.RRI(4,AM131,P131)</f>
        <v>0.11127279713246008</v>
      </c>
      <c r="X131" s="11">
        <f>(Table1[[#This Row],[2023 Market share (%)]]-Table1[[#This Row],[2019 Market share (%)]])*10000</f>
        <v>4.1843176416695753</v>
      </c>
      <c r="Y131" s="10"/>
      <c r="Z131" s="10">
        <f t="shared" si="19"/>
        <v>0.12512355839758116</v>
      </c>
      <c r="AA131" s="3">
        <v>212300</v>
      </c>
      <c r="AB131" s="12">
        <f>Table1[[#This Row],[2022 U.S. Sales ($000)]]/SUMIF($E:$E, E131, $AA:$AA)</f>
        <v>4.8248561315626225E-3</v>
      </c>
      <c r="AC131" s="3">
        <v>334</v>
      </c>
      <c r="AD131" s="3">
        <f t="shared" ref="AD131:AD194" si="23">AA131/AC131</f>
        <v>635.6287425149701</v>
      </c>
      <c r="AE131" s="3">
        <v>174800</v>
      </c>
      <c r="AF131" s="12">
        <f>Table1[[#This Row],[2021 U.S. Sales ($000)]]/SUMIF($E:$E, E131, $AE:$AE)</f>
        <v>4.5039834873864884E-3</v>
      </c>
      <c r="AG131" s="3">
        <v>281</v>
      </c>
      <c r="AH131" s="68">
        <f t="shared" si="20"/>
        <v>622.06405693950182</v>
      </c>
      <c r="AI131" s="3">
        <v>150000</v>
      </c>
      <c r="AJ131" s="12">
        <f>Table1[[#This Row],[2020 U.S. Sales ($000)]]/SUMIF($E:$E, E131, $AI:$AI)</f>
        <v>4.8373762780549688E-3</v>
      </c>
      <c r="AK131" s="3">
        <v>245</v>
      </c>
      <c r="AL131" s="3">
        <f t="shared" ref="AL131:AL194" si="24">AI131/AK131</f>
        <v>612.24489795918362</v>
      </c>
      <c r="AM131" s="3">
        <v>165700</v>
      </c>
      <c r="AN131" s="12">
        <f>Table1[[#This Row],[2019 U.S. Sales ($000)]]/SUMIF($E:$E, E131, $AM:$AM)</f>
        <v>4.736228650599009E-3</v>
      </c>
      <c r="AO131" s="3">
        <v>239</v>
      </c>
      <c r="AP131" s="3">
        <f t="shared" si="21"/>
        <v>693.30543933054389</v>
      </c>
    </row>
    <row r="132" spans="1:42" x14ac:dyDescent="0.25">
      <c r="A132" t="s">
        <v>277</v>
      </c>
      <c r="B132">
        <v>912</v>
      </c>
      <c r="C132" t="s">
        <v>3</v>
      </c>
      <c r="D132" t="s">
        <v>4</v>
      </c>
      <c r="E132" t="s">
        <v>351</v>
      </c>
      <c r="F132" s="3">
        <v>131</v>
      </c>
      <c r="G132" s="3"/>
      <c r="H132" s="3" t="e">
        <f>Table1[[#This Row],[2024 U.S. Sales ($000)]]/SUMIF($E:$E, E132, $G:$G)</f>
        <v>#DIV/0!</v>
      </c>
      <c r="I132" s="3" t="e">
        <f>VLOOKUP(Table1[[#This Row],[Chain Name]],[1]Sheet1!A$3:G$26,7,0)</f>
        <v>#N/A</v>
      </c>
      <c r="J132" s="3" t="e">
        <f>Table1[[#This Row],[2024 U.S. Sales ($000)]]/Table1[[#This Row],[2024 U.S. Units]]</f>
        <v>#N/A</v>
      </c>
      <c r="K132" s="3" t="e">
        <f>Table1[[#This Row],[2024 U.S. Units]]/Table1[[#This Row],[2023 U.S. Units]]-1</f>
        <v>#N/A</v>
      </c>
      <c r="L132" s="3">
        <f>_xlfn.RRI(5,Table1[[#This Row],[2019 U.S. Sales ($000)]],Table1[[#This Row],[2024 U.S. Sales ($000)]])</f>
        <v>-1</v>
      </c>
      <c r="M132" s="3" t="e">
        <f>(Table1[[#This Row],[2024 Market share (%)]]-Table1[[#This Row],[2019 Market share (%)]])*10000</f>
        <v>#DIV/0!</v>
      </c>
      <c r="N132" s="3"/>
      <c r="O132" s="3"/>
      <c r="P132" s="3">
        <v>360598</v>
      </c>
      <c r="Q132" s="12">
        <f>Table1[[#This Row],[2023 U.S. Sales ($000)]]/SUMIF($E:$E, E132, $P:$P)</f>
        <v>9.5469711999693306E-3</v>
      </c>
      <c r="R132" s="11">
        <f>(Table1[[#This Row],[2023 Market share (%)]]-Table1[[#This Row],[2022 Market share (%)]])*10000</f>
        <v>-1.1317729116120354</v>
      </c>
      <c r="S132" s="10">
        <v>4.3243039944915539E-2</v>
      </c>
      <c r="T132" s="3">
        <v>317</v>
      </c>
      <c r="U132" s="3">
        <f t="shared" si="18"/>
        <v>1137.5331230283912</v>
      </c>
      <c r="V132" s="10">
        <v>-2.7607361963190184E-2</v>
      </c>
      <c r="W132" s="10">
        <f t="shared" si="22"/>
        <v>2.9981236089920094E-2</v>
      </c>
      <c r="X132" s="11">
        <f>(Table1[[#This Row],[2023 Market share (%)]]-Table1[[#This Row],[2019 Market share (%)]])*10000</f>
        <v>-2.6202507101404091</v>
      </c>
      <c r="Y132" s="10"/>
      <c r="Z132" s="10">
        <f t="shared" si="19"/>
        <v>-2.514946034577703E-2</v>
      </c>
      <c r="AA132" s="3">
        <v>345651</v>
      </c>
      <c r="AB132" s="12">
        <f>Table1[[#This Row],[2022 U.S. Sales ($000)]]/SUMIF($E:$E, E132, $AA:$AA)</f>
        <v>9.6601484911305342E-3</v>
      </c>
      <c r="AC132" s="3">
        <v>326</v>
      </c>
      <c r="AD132" s="3">
        <f t="shared" si="23"/>
        <v>1060.2791411042945</v>
      </c>
      <c r="AE132" s="3">
        <v>331696</v>
      </c>
      <c r="AF132" s="12">
        <f>Table1[[#This Row],[2021 U.S. Sales ($000)]]/SUMIF($E:$E, E132, $AE:$AE)</f>
        <v>9.9974217974875875E-3</v>
      </c>
      <c r="AG132" s="3">
        <v>324</v>
      </c>
      <c r="AH132" s="68">
        <f t="shared" si="20"/>
        <v>1023.7530864197531</v>
      </c>
      <c r="AI132" s="3">
        <v>270540</v>
      </c>
      <c r="AJ132" s="12">
        <f>Table1[[#This Row],[2020 U.S. Sales ($000)]]/SUMIF($E:$E, E132, $AI:$AI)</f>
        <v>9.4994792035353482E-3</v>
      </c>
      <c r="AK132" s="3">
        <v>333</v>
      </c>
      <c r="AL132" s="3">
        <f t="shared" si="24"/>
        <v>812.43243243243239</v>
      </c>
      <c r="AM132" s="3">
        <v>320410</v>
      </c>
      <c r="AN132" s="12">
        <f>Table1[[#This Row],[2019 U.S. Sales ($000)]]/SUMIF($E:$E, E132, $AM:$AM)</f>
        <v>9.8089962709833715E-3</v>
      </c>
      <c r="AO132" s="3">
        <v>351</v>
      </c>
      <c r="AP132" s="3">
        <f t="shared" si="21"/>
        <v>912.84900284900289</v>
      </c>
    </row>
    <row r="133" spans="1:42" x14ac:dyDescent="0.25">
      <c r="A133" t="s">
        <v>246</v>
      </c>
      <c r="B133">
        <v>2642</v>
      </c>
      <c r="C133" t="s">
        <v>3</v>
      </c>
      <c r="D133" t="s">
        <v>5</v>
      </c>
      <c r="E133" t="s">
        <v>350</v>
      </c>
      <c r="F133" s="3">
        <v>132</v>
      </c>
      <c r="G133" s="3"/>
      <c r="H133" s="3" t="e">
        <f>Table1[[#This Row],[2024 U.S. Sales ($000)]]/SUMIF($E:$E, E133, $G:$G)</f>
        <v>#DIV/0!</v>
      </c>
      <c r="I133" s="3" t="e">
        <f>VLOOKUP(Table1[[#This Row],[Chain Name]],[1]Sheet1!A$3:G$26,7,0)</f>
        <v>#N/A</v>
      </c>
      <c r="J133" s="3" t="e">
        <f>Table1[[#This Row],[2024 U.S. Sales ($000)]]/Table1[[#This Row],[2024 U.S. Units]]</f>
        <v>#N/A</v>
      </c>
      <c r="K133" s="3" t="e">
        <f>Table1[[#This Row],[2024 U.S. Units]]/Table1[[#This Row],[2023 U.S. Units]]-1</f>
        <v>#N/A</v>
      </c>
      <c r="L133" s="3">
        <f>_xlfn.RRI(5,Table1[[#This Row],[2019 U.S. Sales ($000)]],Table1[[#This Row],[2024 U.S. Sales ($000)]])</f>
        <v>-1</v>
      </c>
      <c r="M133" s="3" t="e">
        <f>(Table1[[#This Row],[2024 Market share (%)]]-Table1[[#This Row],[2019 Market share (%)]])*10000</f>
        <v>#DIV/0!</v>
      </c>
      <c r="N133" s="3"/>
      <c r="O133" s="3"/>
      <c r="P133" s="3">
        <v>353868</v>
      </c>
      <c r="Q133" s="12">
        <f>Table1[[#This Row],[2023 U.S. Sales ($000)]]/SUMIF($E:$E, E133, $P:$P)</f>
        <v>1.1584462740537243E-2</v>
      </c>
      <c r="R133" s="11">
        <f>(Table1[[#This Row],[2023 Market share (%)]]-Table1[[#This Row],[2022 Market share (%)]])*10000</f>
        <v>5.9251752178176087</v>
      </c>
      <c r="S133" s="10">
        <v>8.4546496588840322E-2</v>
      </c>
      <c r="T133" s="3">
        <v>218</v>
      </c>
      <c r="U133" s="3">
        <f t="shared" si="18"/>
        <v>1623.2477064220184</v>
      </c>
      <c r="V133" s="10">
        <v>3.3175355450236969E-2</v>
      </c>
      <c r="W133" s="10">
        <f t="shared" si="22"/>
        <v>7.0244094731814366E-2</v>
      </c>
      <c r="X133" s="11">
        <f>(Table1[[#This Row],[2023 Market share (%)]]-Table1[[#This Row],[2019 Market share (%)]])*10000</f>
        <v>11.337833425352461</v>
      </c>
      <c r="Y133" s="10"/>
      <c r="Z133" s="10">
        <f t="shared" si="19"/>
        <v>7.001594377155973E-3</v>
      </c>
      <c r="AA133" s="3">
        <v>326282</v>
      </c>
      <c r="AB133" s="12">
        <f>Table1[[#This Row],[2022 U.S. Sales ($000)]]/SUMIF($E:$E, E133, $AA:$AA)</f>
        <v>1.0991945218755482E-2</v>
      </c>
      <c r="AC133" s="3">
        <v>211</v>
      </c>
      <c r="AD133" s="3">
        <f t="shared" si="23"/>
        <v>1546.3601895734598</v>
      </c>
      <c r="AE133" s="3">
        <v>279273</v>
      </c>
      <c r="AF133" s="12">
        <f>Table1[[#This Row],[2021 U.S. Sales ($000)]]/SUMIF($E:$E, E133, $AE:$AE)</f>
        <v>9.6073902525615311E-3</v>
      </c>
      <c r="AG133" s="3">
        <v>213</v>
      </c>
      <c r="AH133" s="68">
        <f t="shared" si="20"/>
        <v>1311.1408450704225</v>
      </c>
      <c r="AI133" s="3">
        <v>188529</v>
      </c>
      <c r="AJ133" s="12">
        <f>Table1[[#This Row],[2020 U.S. Sales ($000)]]/SUMIF($E:$E, E133, $AI:$AI)</f>
        <v>6.9652922078054028E-3</v>
      </c>
      <c r="AK133" s="3">
        <v>210</v>
      </c>
      <c r="AL133" s="3">
        <f t="shared" si="24"/>
        <v>897.75714285714287</v>
      </c>
      <c r="AM133" s="3">
        <v>269718</v>
      </c>
      <c r="AN133" s="12">
        <f>Table1[[#This Row],[2019 U.S. Sales ($000)]]/SUMIF($E:$E, E133, $AM:$AM)</f>
        <v>1.0450679398001997E-2</v>
      </c>
      <c r="AO133" s="3">
        <v>212</v>
      </c>
      <c r="AP133" s="3">
        <f t="shared" si="21"/>
        <v>1272.2547169811321</v>
      </c>
    </row>
    <row r="134" spans="1:42" x14ac:dyDescent="0.25">
      <c r="A134" t="s">
        <v>147</v>
      </c>
      <c r="B134">
        <v>6307</v>
      </c>
      <c r="C134" t="s">
        <v>3</v>
      </c>
      <c r="D134" t="s">
        <v>5</v>
      </c>
      <c r="E134" t="s">
        <v>361</v>
      </c>
      <c r="F134" s="3">
        <v>260</v>
      </c>
      <c r="G134" s="3">
        <v>152000</v>
      </c>
      <c r="H134" s="12">
        <f>Table1[[#This Row],[2024 U.S. Sales ($000)]]/SUMIF($E:$E, E134, $G:$G)</f>
        <v>3.008053509155644E-3</v>
      </c>
      <c r="I134" s="3">
        <v>184</v>
      </c>
      <c r="J134" s="3">
        <f>Table1[[#This Row],[2024 U.S. Sales ($000)]]/Table1[[#This Row],[2024 U.S. Units]]</f>
        <v>826.08695652173913</v>
      </c>
      <c r="K134" s="12">
        <f>Table1[[#This Row],[2024 U.S. Units]]/Table1[[#This Row],[2023 U.S. Units]]-1</f>
        <v>0.10179640718562877</v>
      </c>
      <c r="L134" s="12">
        <f>_xlfn.RRI(5,Table1[[#This Row],[2019 U.S. Sales ($000)]],Table1[[#This Row],[2024 U.S. Sales ($000)]])</f>
        <v>0.18050005570479932</v>
      </c>
      <c r="M134" s="11">
        <f>(Table1[[#This Row],[2024 Market share (%)]]-Table1[[#This Row],[2019 Market share (%)]])*10000</f>
        <v>11.129903858320818</v>
      </c>
      <c r="N134" s="12"/>
      <c r="O134" s="12"/>
      <c r="P134" s="3">
        <v>140400</v>
      </c>
      <c r="Q134" s="12">
        <f>Table1[[#This Row],[2023 U.S. Sales ($000)]]/SUMIF($E:$E, E134, $P:$P)</f>
        <v>2.86392687864322E-3</v>
      </c>
      <c r="R134" s="11">
        <f>(Table1[[#This Row],[2023 Market share (%)]]-Table1[[#This Row],[2022 Market share (%)]])*10000</f>
        <v>1.0946355718589613</v>
      </c>
      <c r="S134" s="10">
        <v>0.15841584158415842</v>
      </c>
      <c r="T134" s="3">
        <v>167</v>
      </c>
      <c r="U134" s="3">
        <f t="shared" si="18"/>
        <v>840.71856287425146</v>
      </c>
      <c r="V134" s="10">
        <v>0.15172413793103448</v>
      </c>
      <c r="W134" s="10">
        <f t="shared" si="22"/>
        <v>0.20632240724360162</v>
      </c>
      <c r="X134" s="11">
        <f>(Table1[[#This Row],[2023 Market share (%)]]-Table1[[#This Row],[2019 Market share (%)]])*10000</f>
        <v>9.6886375531965765</v>
      </c>
      <c r="Y134" s="10"/>
      <c r="Z134" s="10">
        <f t="shared" si="19"/>
        <v>0.14254311836412503</v>
      </c>
      <c r="AA134" s="3">
        <v>121200</v>
      </c>
      <c r="AB134" s="12">
        <f>Table1[[#This Row],[2022 U.S. Sales ($000)]]/SUMIF($E:$E, E134, $AA:$AA)</f>
        <v>2.7544633214573238E-3</v>
      </c>
      <c r="AC134" s="3">
        <v>145</v>
      </c>
      <c r="AD134" s="3">
        <f t="shared" si="23"/>
        <v>835.86206896551721</v>
      </c>
      <c r="AE134" s="3">
        <v>103500</v>
      </c>
      <c r="AF134" s="12">
        <f>Table1[[#This Row],[2021 U.S. Sales ($000)]]/SUMIF($E:$E, E134, $AE:$AE)</f>
        <v>2.6668323280577893E-3</v>
      </c>
      <c r="AG134" s="3">
        <v>129</v>
      </c>
      <c r="AH134" s="68">
        <f t="shared" si="20"/>
        <v>802.32558139534888</v>
      </c>
      <c r="AI134" s="3">
        <v>87600</v>
      </c>
      <c r="AJ134" s="12">
        <f>Table1[[#This Row],[2020 U.S. Sales ($000)]]/SUMIF($E:$E, E134, $AI:$AI)</f>
        <v>2.8250277463841016E-3</v>
      </c>
      <c r="AK134" s="3">
        <v>113</v>
      </c>
      <c r="AL134" s="3">
        <f t="shared" si="24"/>
        <v>775.22123893805315</v>
      </c>
      <c r="AM134" s="3">
        <v>66300</v>
      </c>
      <c r="AN134" s="12">
        <f>Table1[[#This Row],[2019 U.S. Sales ($000)]]/SUMIF($E:$E, E134, $AM:$AM)</f>
        <v>1.8950631233235623E-3</v>
      </c>
      <c r="AO134" s="3">
        <v>98</v>
      </c>
      <c r="AP134" s="3">
        <f t="shared" si="21"/>
        <v>676.53061224489795</v>
      </c>
    </row>
    <row r="135" spans="1:42" x14ac:dyDescent="0.25">
      <c r="A135" t="s">
        <v>334</v>
      </c>
      <c r="B135">
        <v>31531</v>
      </c>
      <c r="C135" t="s">
        <v>3</v>
      </c>
      <c r="D135" t="s">
        <v>4</v>
      </c>
      <c r="E135" t="s">
        <v>364</v>
      </c>
      <c r="F135" s="3">
        <v>134</v>
      </c>
      <c r="G135" s="3"/>
      <c r="H135" s="3" t="e">
        <f>Table1[[#This Row],[2024 U.S. Sales ($000)]]/SUMIF($E:$E, E135, $G:$G)</f>
        <v>#DIV/0!</v>
      </c>
      <c r="I135" s="3" t="e">
        <f>VLOOKUP(Table1[[#This Row],[Chain Name]],[1]Sheet1!A$3:G$26,7,0)</f>
        <v>#N/A</v>
      </c>
      <c r="J135" s="3" t="e">
        <f>Table1[[#This Row],[2024 U.S. Sales ($000)]]/Table1[[#This Row],[2024 U.S. Units]]</f>
        <v>#N/A</v>
      </c>
      <c r="K135" s="3" t="e">
        <f>Table1[[#This Row],[2024 U.S. Units]]/Table1[[#This Row],[2023 U.S. Units]]-1</f>
        <v>#N/A</v>
      </c>
      <c r="L135" s="3">
        <f>_xlfn.RRI(5,Table1[[#This Row],[2019 U.S. Sales ($000)]],Table1[[#This Row],[2024 U.S. Sales ($000)]])</f>
        <v>-1</v>
      </c>
      <c r="M135" s="3" t="e">
        <f>(Table1[[#This Row],[2024 Market share (%)]]-Table1[[#This Row],[2019 Market share (%)]])*10000</f>
        <v>#DIV/0!</v>
      </c>
      <c r="N135" s="3"/>
      <c r="O135" s="3"/>
      <c r="P135" s="3">
        <v>352468</v>
      </c>
      <c r="Q135" s="12">
        <f>Table1[[#This Row],[2023 U.S. Sales ($000)]]/SUMIF($E:$E, E135, $P:$P)</f>
        <v>7.1957626849438079E-3</v>
      </c>
      <c r="R135" s="11">
        <f>(Table1[[#This Row],[2023 Market share (%)]]-Table1[[#This Row],[2022 Market share (%)]])*10000</f>
        <v>1.6499420027845344</v>
      </c>
      <c r="S135" s="10">
        <v>0.14898374977588708</v>
      </c>
      <c r="T135" s="3">
        <v>255</v>
      </c>
      <c r="U135" s="3">
        <f t="shared" si="18"/>
        <v>1382.2274509803922</v>
      </c>
      <c r="V135" s="10">
        <v>0.13333333333333333</v>
      </c>
      <c r="W135" s="10">
        <f t="shared" si="22"/>
        <v>0.23138649104105258</v>
      </c>
      <c r="X135" s="11">
        <f>(Table1[[#This Row],[2023 Market share (%)]]-Table1[[#This Row],[2019 Market share (%)]])*10000</f>
        <v>22.022202506312851</v>
      </c>
      <c r="Y135" s="10"/>
      <c r="Z135" s="10">
        <f t="shared" si="19"/>
        <v>0.15357124554833734</v>
      </c>
      <c r="AA135" s="3">
        <v>306765</v>
      </c>
      <c r="AB135" s="12">
        <f>Table1[[#This Row],[2022 U.S. Sales ($000)]]/SUMIF($E:$E, E135, $AA:$AA)</f>
        <v>7.0307684846653545E-3</v>
      </c>
      <c r="AC135" s="3">
        <v>225</v>
      </c>
      <c r="AD135" s="3">
        <f t="shared" si="23"/>
        <v>1363.4</v>
      </c>
      <c r="AE135" s="3">
        <v>255000</v>
      </c>
      <c r="AF135" s="12">
        <f>Table1[[#This Row],[2021 U.S. Sales ($000)]]/SUMIF($E:$E, E135, $AE:$AE)</f>
        <v>6.4860959595768189E-3</v>
      </c>
      <c r="AG135" s="3">
        <v>205</v>
      </c>
      <c r="AH135" s="68">
        <f t="shared" si="20"/>
        <v>1243.9024390243903</v>
      </c>
      <c r="AI135" s="3">
        <v>175100</v>
      </c>
      <c r="AJ135" s="12">
        <f>Table1[[#This Row],[2020 U.S. Sales ($000)]]/SUMIF($E:$E, E135, $AI:$AI)</f>
        <v>5.1775137649865887E-3</v>
      </c>
      <c r="AK135" s="3">
        <v>176</v>
      </c>
      <c r="AL135" s="3">
        <f t="shared" si="24"/>
        <v>994.88636363636363</v>
      </c>
      <c r="AM135" s="3">
        <v>153300</v>
      </c>
      <c r="AN135" s="12">
        <f>Table1[[#This Row],[2019 U.S. Sales ($000)]]/SUMIF($E:$E, E135, $AM:$AM)</f>
        <v>4.9935424343125227E-3</v>
      </c>
      <c r="AO135" s="3">
        <v>144</v>
      </c>
      <c r="AP135" s="3">
        <f t="shared" si="21"/>
        <v>1064.5833333333333</v>
      </c>
    </row>
    <row r="136" spans="1:42" x14ac:dyDescent="0.25">
      <c r="A136" t="s">
        <v>116</v>
      </c>
      <c r="B136">
        <v>5493</v>
      </c>
      <c r="C136" t="s">
        <v>1</v>
      </c>
      <c r="D136" t="s">
        <v>2</v>
      </c>
      <c r="E136" t="s">
        <v>353</v>
      </c>
      <c r="F136" s="3">
        <v>135</v>
      </c>
      <c r="G136" s="3"/>
      <c r="H136" s="3" t="e">
        <f>Table1[[#This Row],[2024 U.S. Sales ($000)]]/SUMIF($E:$E, E136, $G:$G)</f>
        <v>#DIV/0!</v>
      </c>
      <c r="I136" s="3" t="e">
        <f>VLOOKUP(Table1[[#This Row],[Chain Name]],[1]Sheet1!A$3:G$26,7,0)</f>
        <v>#N/A</v>
      </c>
      <c r="J136" s="3" t="e">
        <f>Table1[[#This Row],[2024 U.S. Sales ($000)]]/Table1[[#This Row],[2024 U.S. Units]]</f>
        <v>#N/A</v>
      </c>
      <c r="K136" s="3" t="e">
        <f>Table1[[#This Row],[2024 U.S. Units]]/Table1[[#This Row],[2023 U.S. Units]]-1</f>
        <v>#N/A</v>
      </c>
      <c r="L136" s="3">
        <f>_xlfn.RRI(5,Table1[[#This Row],[2019 U.S. Sales ($000)]],Table1[[#This Row],[2024 U.S. Sales ($000)]])</f>
        <v>-1</v>
      </c>
      <c r="M136" s="3" t="e">
        <f>(Table1[[#This Row],[2024 Market share (%)]]-Table1[[#This Row],[2019 Market share (%)]])*10000</f>
        <v>#DIV/0!</v>
      </c>
      <c r="N136" s="3"/>
      <c r="O136" s="3"/>
      <c r="P136" s="3">
        <v>338100</v>
      </c>
      <c r="Q136" s="12">
        <f>Table1[[#This Row],[2023 U.S. Sales ($000)]]/SUMIF($E:$E, E136, $P:$P)</f>
        <v>1.4015852131889458E-2</v>
      </c>
      <c r="R136" s="11">
        <f>(Table1[[#This Row],[2023 Market share (%)]]-Table1[[#This Row],[2022 Market share (%)]])*10000</f>
        <v>14.851129486950031</v>
      </c>
      <c r="S136" s="10">
        <v>0.14733459344448102</v>
      </c>
      <c r="T136" s="3">
        <v>60</v>
      </c>
      <c r="U136" s="3">
        <f t="shared" si="18"/>
        <v>5635</v>
      </c>
      <c r="V136" s="10">
        <v>7.1428571428571425E-2</v>
      </c>
      <c r="W136" s="10">
        <f t="shared" si="22"/>
        <v>0.15085642238238584</v>
      </c>
      <c r="X136" s="11">
        <f>(Table1[[#This Row],[2023 Market share (%)]]-Table1[[#This Row],[2019 Market share (%)]])*10000</f>
        <v>55.7620896894407</v>
      </c>
      <c r="Y136" s="10"/>
      <c r="Z136" s="10">
        <f t="shared" si="19"/>
        <v>4.146641284934427E-2</v>
      </c>
      <c r="AA136" s="3">
        <v>294683</v>
      </c>
      <c r="AB136" s="12">
        <f>Table1[[#This Row],[2022 U.S. Sales ($000)]]/SUMIF($E:$E, E136, $AA:$AA)</f>
        <v>1.2530739183194455E-2</v>
      </c>
      <c r="AC136" s="3">
        <v>56</v>
      </c>
      <c r="AD136" s="3">
        <f t="shared" si="23"/>
        <v>5262.1964285714284</v>
      </c>
      <c r="AE136" s="3">
        <v>247240</v>
      </c>
      <c r="AF136" s="12">
        <f>Table1[[#This Row],[2021 U.S. Sales ($000)]]/SUMIF($E:$E, E136, $AE:$AE)</f>
        <v>1.1383002061914525E-2</v>
      </c>
      <c r="AG136" s="3">
        <v>54</v>
      </c>
      <c r="AH136" s="68">
        <f t="shared" si="20"/>
        <v>4578.5185185185182</v>
      </c>
      <c r="AI136" s="3">
        <v>155430</v>
      </c>
      <c r="AJ136" s="12">
        <f>Table1[[#This Row],[2020 U.S. Sales ($000)]]/SUMIF($E:$E, E136, $AI:$AI)</f>
        <v>9.5319004676536929E-3</v>
      </c>
      <c r="AK136" s="3">
        <v>52</v>
      </c>
      <c r="AL136" s="3">
        <f t="shared" si="24"/>
        <v>2989.0384615384614</v>
      </c>
      <c r="AM136" s="3">
        <v>192735</v>
      </c>
      <c r="AN136" s="12">
        <f>Table1[[#This Row],[2019 U.S. Sales ($000)]]/SUMIF($E:$E, E136, $AM:$AM)</f>
        <v>8.4396431629453882E-3</v>
      </c>
      <c r="AO136" s="3">
        <v>51</v>
      </c>
      <c r="AP136" s="3">
        <f t="shared" si="21"/>
        <v>3779.1176470588234</v>
      </c>
    </row>
    <row r="137" spans="1:42" x14ac:dyDescent="0.25">
      <c r="A137" t="s">
        <v>412</v>
      </c>
      <c r="B137">
        <v>35689</v>
      </c>
      <c r="C137" t="s">
        <v>1</v>
      </c>
      <c r="D137" t="s">
        <v>2</v>
      </c>
      <c r="E137" t="s">
        <v>362</v>
      </c>
      <c r="F137" s="3">
        <v>136</v>
      </c>
      <c r="G137" s="3"/>
      <c r="H137" s="3" t="e">
        <f>Table1[[#This Row],[2024 U.S. Sales ($000)]]/SUMIF($E:$E, E137, $G:$G)</f>
        <v>#DIV/0!</v>
      </c>
      <c r="I137" s="3" t="e">
        <f>VLOOKUP(Table1[[#This Row],[Chain Name]],[1]Sheet1!A$3:G$26,7,0)</f>
        <v>#N/A</v>
      </c>
      <c r="J137" s="3" t="e">
        <f>Table1[[#This Row],[2024 U.S. Sales ($000)]]/Table1[[#This Row],[2024 U.S. Units]]</f>
        <v>#N/A</v>
      </c>
      <c r="K137" s="3" t="e">
        <f>Table1[[#This Row],[2024 U.S. Units]]/Table1[[#This Row],[2023 U.S. Units]]-1</f>
        <v>#N/A</v>
      </c>
      <c r="L137" s="3">
        <f>_xlfn.RRI(5,Table1[[#This Row],[2019 U.S. Sales ($000)]],Table1[[#This Row],[2024 U.S. Sales ($000)]])</f>
        <v>-1</v>
      </c>
      <c r="M137" s="3" t="e">
        <f>(Table1[[#This Row],[2024 Market share (%)]]-Table1[[#This Row],[2019 Market share (%)]])*10000</f>
        <v>#DIV/0!</v>
      </c>
      <c r="N137" s="3"/>
      <c r="O137" s="3"/>
      <c r="P137" s="3">
        <v>336200</v>
      </c>
      <c r="Q137" s="12">
        <f>Table1[[#This Row],[2023 U.S. Sales ($000)]]/SUMIF($E:$E, E137, $P:$P)</f>
        <v>3.4478850937425809E-2</v>
      </c>
      <c r="R137" s="11">
        <f>(Table1[[#This Row],[2023 Market share (%)]]-Table1[[#This Row],[2022 Market share (%)]])*10000</f>
        <v>24.069750749915048</v>
      </c>
      <c r="S137" s="10">
        <v>0.11958440174497985</v>
      </c>
      <c r="T137" s="3">
        <v>80</v>
      </c>
      <c r="U137" s="3">
        <f t="shared" si="18"/>
        <v>4202.5</v>
      </c>
      <c r="V137" s="10">
        <v>9.5890410958904104E-2</v>
      </c>
      <c r="W137" s="10">
        <f t="shared" si="22"/>
        <v>0.25875529401629715</v>
      </c>
      <c r="X137" s="11">
        <f>(Table1[[#This Row],[2023 Market share (%)]]-Table1[[#This Row],[2019 Market share (%)]])*10000</f>
        <v>188.32360029533021</v>
      </c>
      <c r="Y137" s="10"/>
      <c r="Z137" s="10">
        <f t="shared" si="19"/>
        <v>0.24779721442349989</v>
      </c>
      <c r="AA137" s="3">
        <v>300290</v>
      </c>
      <c r="AB137" s="12">
        <f>Table1[[#This Row],[2022 U.S. Sales ($000)]]/SUMIF($E:$E, E137, $AA:$AA)</f>
        <v>3.2071875862434304E-2</v>
      </c>
      <c r="AC137" s="3">
        <v>73</v>
      </c>
      <c r="AD137" s="3">
        <f t="shared" si="23"/>
        <v>4113.5616438356165</v>
      </c>
      <c r="AE137" s="3">
        <v>252824</v>
      </c>
      <c r="AF137" s="12">
        <f>Table1[[#This Row],[2021 U.S. Sales ($000)]]/SUMIF($E:$E, E137, $AE:$AE)</f>
        <v>2.964440178515524E-2</v>
      </c>
      <c r="AG137" s="3">
        <v>59</v>
      </c>
      <c r="AH137" s="68">
        <f t="shared" si="20"/>
        <v>4285.1525423728817</v>
      </c>
      <c r="AI137" s="3">
        <v>151776</v>
      </c>
      <c r="AJ137" s="12">
        <f>Table1[[#This Row],[2020 U.S. Sales ($000)]]/SUMIF($E:$E, E137, $AI:$AI)</f>
        <v>2.2907672763315002E-2</v>
      </c>
      <c r="AK137" s="3">
        <v>47</v>
      </c>
      <c r="AL137" s="3">
        <f t="shared" si="24"/>
        <v>3229.2765957446809</v>
      </c>
      <c r="AM137" s="3">
        <v>133916</v>
      </c>
      <c r="AN137" s="12">
        <f>Table1[[#This Row],[2019 U.S. Sales ($000)]]/SUMIF($E:$E, E137, $AM:$AM)</f>
        <v>1.5646490907892788E-2</v>
      </c>
      <c r="AO137" s="3">
        <v>33</v>
      </c>
      <c r="AP137" s="3">
        <f t="shared" si="21"/>
        <v>4058.060606060606</v>
      </c>
    </row>
    <row r="138" spans="1:42" x14ac:dyDescent="0.25">
      <c r="A138" t="s">
        <v>520</v>
      </c>
      <c r="B138">
        <v>11894</v>
      </c>
      <c r="C138" t="s">
        <v>3</v>
      </c>
      <c r="D138" t="s">
        <v>5</v>
      </c>
      <c r="E138" t="s">
        <v>356</v>
      </c>
      <c r="F138" s="3">
        <v>137</v>
      </c>
      <c r="G138" s="3"/>
      <c r="H138" s="3" t="e">
        <f>Table1[[#This Row],[2024 U.S. Sales ($000)]]/SUMIF($E:$E, E138, $G:$G)</f>
        <v>#DIV/0!</v>
      </c>
      <c r="I138" s="3" t="e">
        <f>VLOOKUP(Table1[[#This Row],[Chain Name]],[1]Sheet1!A$3:G$26,7,0)</f>
        <v>#N/A</v>
      </c>
      <c r="J138" s="3" t="e">
        <f>Table1[[#This Row],[2024 U.S. Sales ($000)]]/Table1[[#This Row],[2024 U.S. Units]]</f>
        <v>#N/A</v>
      </c>
      <c r="K138" s="3" t="e">
        <f>Table1[[#This Row],[2024 U.S. Units]]/Table1[[#This Row],[2023 U.S. Units]]-1</f>
        <v>#N/A</v>
      </c>
      <c r="L138" s="3">
        <f>_xlfn.RRI(5,Table1[[#This Row],[2019 U.S. Sales ($000)]],Table1[[#This Row],[2024 U.S. Sales ($000)]])</f>
        <v>-1</v>
      </c>
      <c r="M138" s="3" t="e">
        <f>(Table1[[#This Row],[2024 Market share (%)]]-Table1[[#This Row],[2019 Market share (%)]])*10000</f>
        <v>#DIV/0!</v>
      </c>
      <c r="N138" s="3"/>
      <c r="O138" s="3"/>
      <c r="P138" s="3">
        <v>331000</v>
      </c>
      <c r="Q138" s="12">
        <f>Table1[[#This Row],[2023 U.S. Sales ($000)]]/SUMIF($E:$E, E138, $P:$P)</f>
        <v>3.0232987918249526E-3</v>
      </c>
      <c r="R138" s="11">
        <f>(Table1[[#This Row],[2023 Market share (%)]]-Table1[[#This Row],[2022 Market share (%)]])*10000</f>
        <v>0.93885228512916208</v>
      </c>
      <c r="S138" s="10">
        <v>0.10591379886401604</v>
      </c>
      <c r="T138" s="3">
        <v>340</v>
      </c>
      <c r="U138" s="3">
        <f t="shared" si="18"/>
        <v>973.52941176470586</v>
      </c>
      <c r="V138" s="10">
        <v>5.5900621118012424E-2</v>
      </c>
      <c r="W138" s="10">
        <f t="shared" si="22"/>
        <v>0.11184023306243862</v>
      </c>
      <c r="X138" s="11">
        <f>(Table1[[#This Row],[2023 Market share (%)]]-Table1[[#This Row],[2019 Market share (%)]])*10000</f>
        <v>5.1949598236399961</v>
      </c>
      <c r="Y138" s="10"/>
      <c r="Z138" s="10">
        <f t="shared" si="19"/>
        <v>5.9323942603755286E-2</v>
      </c>
      <c r="AA138" s="3">
        <v>299300</v>
      </c>
      <c r="AB138" s="12">
        <f>Table1[[#This Row],[2022 U.S. Sales ($000)]]/SUMIF($E:$E, E138, $AA:$AA)</f>
        <v>2.9294135633120364E-3</v>
      </c>
      <c r="AC138" s="3">
        <v>322</v>
      </c>
      <c r="AD138" s="3">
        <f t="shared" si="23"/>
        <v>929.50310559006209</v>
      </c>
      <c r="AE138" s="3">
        <v>272900</v>
      </c>
      <c r="AF138" s="12">
        <f>Table1[[#This Row],[2021 U.S. Sales ($000)]]/SUMIF($E:$E, E138, $AE:$AE)</f>
        <v>2.8049249425108587E-3</v>
      </c>
      <c r="AG138" s="3">
        <v>308</v>
      </c>
      <c r="AH138" s="68">
        <f t="shared" si="20"/>
        <v>886.03896103896102</v>
      </c>
      <c r="AI138" s="3">
        <v>241500</v>
      </c>
      <c r="AJ138" s="12">
        <f>Table1[[#This Row],[2020 U.S. Sales ($000)]]/SUMIF($E:$E, E138, $AI:$AI)</f>
        <v>2.7636842279630943E-3</v>
      </c>
      <c r="AK138" s="3">
        <v>295</v>
      </c>
      <c r="AL138" s="3">
        <f t="shared" si="24"/>
        <v>818.64406779661022</v>
      </c>
      <c r="AM138" s="3">
        <v>216600</v>
      </c>
      <c r="AN138" s="12">
        <f>Table1[[#This Row],[2019 U.S. Sales ($000)]]/SUMIF($E:$E, E138, $AM:$AM)</f>
        <v>2.503802809460953E-3</v>
      </c>
      <c r="AO138" s="3">
        <v>270</v>
      </c>
      <c r="AP138" s="3">
        <f t="shared" si="21"/>
        <v>802.22222222222217</v>
      </c>
    </row>
    <row r="139" spans="1:42" x14ac:dyDescent="0.25">
      <c r="A139" t="s">
        <v>112</v>
      </c>
      <c r="B139">
        <v>1764</v>
      </c>
      <c r="C139" t="s">
        <v>1</v>
      </c>
      <c r="D139" t="s">
        <v>2</v>
      </c>
      <c r="E139" t="s">
        <v>353</v>
      </c>
      <c r="F139" s="3">
        <v>138</v>
      </c>
      <c r="G139" s="3"/>
      <c r="H139" s="3" t="e">
        <f>Table1[[#This Row],[2024 U.S. Sales ($000)]]/SUMIF($E:$E, E139, $G:$G)</f>
        <v>#DIV/0!</v>
      </c>
      <c r="I139" s="3" t="e">
        <f>VLOOKUP(Table1[[#This Row],[Chain Name]],[1]Sheet1!A$3:G$26,7,0)</f>
        <v>#N/A</v>
      </c>
      <c r="J139" s="3" t="e">
        <f>Table1[[#This Row],[2024 U.S. Sales ($000)]]/Table1[[#This Row],[2024 U.S. Units]]</f>
        <v>#N/A</v>
      </c>
      <c r="K139" s="3" t="e">
        <f>Table1[[#This Row],[2024 U.S. Units]]/Table1[[#This Row],[2023 U.S. Units]]-1</f>
        <v>#N/A</v>
      </c>
      <c r="L139" s="3">
        <f>_xlfn.RRI(5,Table1[[#This Row],[2019 U.S. Sales ($000)]],Table1[[#This Row],[2024 U.S. Sales ($000)]])</f>
        <v>-1</v>
      </c>
      <c r="M139" s="3" t="e">
        <f>(Table1[[#This Row],[2024 Market share (%)]]-Table1[[#This Row],[2019 Market share (%)]])*10000</f>
        <v>#DIV/0!</v>
      </c>
      <c r="N139" s="3"/>
      <c r="O139" s="3"/>
      <c r="P139" s="3">
        <v>322700</v>
      </c>
      <c r="Q139" s="12">
        <f>Table1[[#This Row],[2023 U.S. Sales ($000)]]/SUMIF($E:$E, E139, $P:$P)</f>
        <v>1.33774489291947E-2</v>
      </c>
      <c r="R139" s="11">
        <f>(Table1[[#This Row],[2023 Market share (%)]]-Table1[[#This Row],[2022 Market share (%)]])*10000</f>
        <v>-13.099178814980263</v>
      </c>
      <c r="S139" s="10">
        <v>-6.5720903300521133E-2</v>
      </c>
      <c r="T139" s="3">
        <v>116</v>
      </c>
      <c r="U139" s="3">
        <f t="shared" si="18"/>
        <v>2781.8965517241381</v>
      </c>
      <c r="V139" s="10">
        <v>-9.375E-2</v>
      </c>
      <c r="W139" s="10">
        <f t="shared" si="22"/>
        <v>-1.8818367354787036E-2</v>
      </c>
      <c r="X139" s="11">
        <f>(Table1[[#This Row],[2023 Market share (%)]]-Table1[[#This Row],[2019 Market share (%)]])*10000</f>
        <v>-18.688637653755617</v>
      </c>
      <c r="Y139" s="10"/>
      <c r="Z139" s="10">
        <f t="shared" si="19"/>
        <v>-1.4541773155971716E-2</v>
      </c>
      <c r="AA139" s="3">
        <v>345400</v>
      </c>
      <c r="AB139" s="12">
        <f>Table1[[#This Row],[2022 U.S. Sales ($000)]]/SUMIF($E:$E, E139, $AA:$AA)</f>
        <v>1.4687366810692727E-2</v>
      </c>
      <c r="AC139" s="3">
        <v>128</v>
      </c>
      <c r="AD139" s="3">
        <f t="shared" si="23"/>
        <v>2698.4375</v>
      </c>
      <c r="AE139" s="3">
        <v>322400</v>
      </c>
      <c r="AF139" s="12">
        <f>Table1[[#This Row],[2021 U.S. Sales ($000)]]/SUMIF($E:$E, E139, $AE:$AE)</f>
        <v>1.4843390490055182E-2</v>
      </c>
      <c r="AG139" s="3">
        <v>126</v>
      </c>
      <c r="AH139" s="68">
        <f t="shared" si="20"/>
        <v>2558.7301587301586</v>
      </c>
      <c r="AI139" s="3">
        <v>237700</v>
      </c>
      <c r="AJ139" s="12">
        <f>Table1[[#This Row],[2020 U.S. Sales ($000)]]/SUMIF($E:$E, E139, $AI:$AI)</f>
        <v>1.457719063991046E-2</v>
      </c>
      <c r="AK139" s="3">
        <v>122</v>
      </c>
      <c r="AL139" s="3">
        <f t="shared" si="24"/>
        <v>1948.360655737705</v>
      </c>
      <c r="AM139" s="3">
        <v>348178</v>
      </c>
      <c r="AN139" s="12">
        <f>Table1[[#This Row],[2019 U.S. Sales ($000)]]/SUMIF($E:$E, E139, $AM:$AM)</f>
        <v>1.5246312694570262E-2</v>
      </c>
      <c r="AO139" s="3">
        <v>123</v>
      </c>
      <c r="AP139" s="3">
        <f t="shared" si="21"/>
        <v>2830.7154471544713</v>
      </c>
    </row>
    <row r="140" spans="1:42" x14ac:dyDescent="0.25">
      <c r="A140" t="s">
        <v>101</v>
      </c>
      <c r="B140">
        <v>2791</v>
      </c>
      <c r="C140" t="s">
        <v>3</v>
      </c>
      <c r="D140" t="s">
        <v>4</v>
      </c>
      <c r="E140" t="s">
        <v>462</v>
      </c>
      <c r="F140" s="3">
        <v>139</v>
      </c>
      <c r="G140" s="3"/>
      <c r="H140" s="3" t="e">
        <f>Table1[[#This Row],[2024 U.S. Sales ($000)]]/SUMIF($E:$E, E140, $G:$G)</f>
        <v>#DIV/0!</v>
      </c>
      <c r="I140" s="3" t="e">
        <f>VLOOKUP(Table1[[#This Row],[Chain Name]],[1]Sheet1!A$3:G$26,7,0)</f>
        <v>#N/A</v>
      </c>
      <c r="J140" s="3" t="e">
        <f>Table1[[#This Row],[2024 U.S. Sales ($000)]]/Table1[[#This Row],[2024 U.S. Units]]</f>
        <v>#N/A</v>
      </c>
      <c r="K140" s="3" t="e">
        <f>Table1[[#This Row],[2024 U.S. Units]]/Table1[[#This Row],[2023 U.S. Units]]-1</f>
        <v>#N/A</v>
      </c>
      <c r="L140" s="3">
        <f>_xlfn.RRI(5,Table1[[#This Row],[2019 U.S. Sales ($000)]],Table1[[#This Row],[2024 U.S. Sales ($000)]])</f>
        <v>-1</v>
      </c>
      <c r="M140" s="3" t="e">
        <f>(Table1[[#This Row],[2024 Market share (%)]]-Table1[[#This Row],[2019 Market share (%)]])*10000</f>
        <v>#DIV/0!</v>
      </c>
      <c r="N140" s="3"/>
      <c r="O140" s="3"/>
      <c r="P140" s="3">
        <v>322000</v>
      </c>
      <c r="Q140" s="12">
        <f>Table1[[#This Row],[2023 U.S. Sales ($000)]]/SUMIF($E:$E, E140, $P:$P)</f>
        <v>6.195510294552261E-2</v>
      </c>
      <c r="R140" s="11">
        <f>(Table1[[#This Row],[2023 Market share (%)]]-Table1[[#This Row],[2022 Market share (%)]])*10000</f>
        <v>-146.79874386776586</v>
      </c>
      <c r="S140" s="10">
        <v>-5.1546391752577317E-2</v>
      </c>
      <c r="T140" s="3">
        <v>469</v>
      </c>
      <c r="U140" s="3">
        <f t="shared" si="18"/>
        <v>686.56716417910445</v>
      </c>
      <c r="V140" s="10">
        <v>-3.2989690721649485E-2</v>
      </c>
      <c r="W140" s="10">
        <f t="shared" si="22"/>
        <v>-2.0979101828485169E-2</v>
      </c>
      <c r="X140" s="11">
        <f>(Table1[[#This Row],[2023 Market share (%)]]-Table1[[#This Row],[2019 Market share (%)]])*10000</f>
        <v>-362.62437838575624</v>
      </c>
      <c r="Y140" s="10"/>
      <c r="Z140" s="10">
        <f t="shared" si="19"/>
        <v>-1.880442384060621E-2</v>
      </c>
      <c r="AA140" s="3">
        <v>339500</v>
      </c>
      <c r="AB140" s="12">
        <f>Table1[[#This Row],[2022 U.S. Sales ($000)]]/SUMIF($E:$E, E140, $AA:$AA)</f>
        <v>7.6634977332299195E-2</v>
      </c>
      <c r="AC140" s="3">
        <v>485</v>
      </c>
      <c r="AD140" s="3">
        <f t="shared" si="23"/>
        <v>700</v>
      </c>
      <c r="AE140" s="3">
        <v>316200</v>
      </c>
      <c r="AF140" s="12">
        <f>Table1[[#This Row],[2021 U.S. Sales ($000)]]/SUMIF($E:$E, E140, $AE:$AE)</f>
        <v>8.3809366293049706E-2</v>
      </c>
      <c r="AG140" s="3">
        <v>485</v>
      </c>
      <c r="AH140" s="68">
        <f t="shared" si="20"/>
        <v>651.95876288659792</v>
      </c>
      <c r="AI140" s="3">
        <v>266800</v>
      </c>
      <c r="AJ140" s="12">
        <f>Table1[[#This Row],[2020 U.S. Sales ($000)]]/SUMIF($E:$E, E140, $AI:$AI)</f>
        <v>8.7065204267108731E-2</v>
      </c>
      <c r="AK140" s="3">
        <v>473</v>
      </c>
      <c r="AL140" s="3">
        <f t="shared" si="24"/>
        <v>564.05919661733617</v>
      </c>
      <c r="AM140" s="3">
        <v>350500</v>
      </c>
      <c r="AN140" s="12">
        <f>Table1[[#This Row],[2019 U.S. Sales ($000)]]/SUMIF($E:$E, E140, $AM:$AM)</f>
        <v>9.8217540784098237E-2</v>
      </c>
      <c r="AO140" s="3">
        <v>506</v>
      </c>
      <c r="AP140" s="3">
        <f t="shared" si="21"/>
        <v>692.68774703557312</v>
      </c>
    </row>
    <row r="141" spans="1:42" x14ac:dyDescent="0.25">
      <c r="A141" t="s">
        <v>461</v>
      </c>
      <c r="B141">
        <v>1128</v>
      </c>
      <c r="C141" t="s">
        <v>1</v>
      </c>
      <c r="D141" t="s">
        <v>2</v>
      </c>
      <c r="E141" t="s">
        <v>353</v>
      </c>
      <c r="F141" s="3">
        <v>140</v>
      </c>
      <c r="G141" s="3"/>
      <c r="H141" s="3" t="e">
        <f>Table1[[#This Row],[2024 U.S. Sales ($000)]]/SUMIF($E:$E, E141, $G:$G)</f>
        <v>#DIV/0!</v>
      </c>
      <c r="I141" s="3" t="e">
        <f>VLOOKUP(Table1[[#This Row],[Chain Name]],[1]Sheet1!A$3:G$26,7,0)</f>
        <v>#N/A</v>
      </c>
      <c r="J141" s="3" t="e">
        <f>Table1[[#This Row],[2024 U.S. Sales ($000)]]/Table1[[#This Row],[2024 U.S. Units]]</f>
        <v>#N/A</v>
      </c>
      <c r="K141" s="3" t="e">
        <f>Table1[[#This Row],[2024 U.S. Units]]/Table1[[#This Row],[2023 U.S. Units]]-1</f>
        <v>#N/A</v>
      </c>
      <c r="L141" s="3">
        <f>_xlfn.RRI(5,Table1[[#This Row],[2019 U.S. Sales ($000)]],Table1[[#This Row],[2024 U.S. Sales ($000)]])</f>
        <v>-1</v>
      </c>
      <c r="M141" s="3" t="e">
        <f>(Table1[[#This Row],[2024 Market share (%)]]-Table1[[#This Row],[2019 Market share (%)]])*10000</f>
        <v>#DIV/0!</v>
      </c>
      <c r="N141" s="3"/>
      <c r="O141" s="3"/>
      <c r="P141" s="3">
        <v>311920</v>
      </c>
      <c r="Q141" s="12">
        <f>Table1[[#This Row],[2023 U.S. Sales ($000)]]/SUMIF($E:$E, E141, $P:$P)</f>
        <v>1.2930566687308371E-2</v>
      </c>
      <c r="R141" s="11">
        <f>(Table1[[#This Row],[2023 Market share (%)]]-Table1[[#This Row],[2022 Market share (%)]])*10000</f>
        <v>-2.4877239734380323</v>
      </c>
      <c r="S141" s="10">
        <v>6.401321563161427E-3</v>
      </c>
      <c r="T141" s="3">
        <v>96</v>
      </c>
      <c r="U141" s="3">
        <f t="shared" si="18"/>
        <v>3249.1666666666665</v>
      </c>
      <c r="V141" s="10">
        <v>-1.0309278350515464E-2</v>
      </c>
      <c r="W141" s="10">
        <f t="shared" si="22"/>
        <v>-3.0921318114210949E-3</v>
      </c>
      <c r="X141" s="11">
        <f>(Table1[[#This Row],[2023 Market share (%)]]-Table1[[#This Row],[2019 Market share (%)]])*10000</f>
        <v>-8.9830107414366065</v>
      </c>
      <c r="Y141" s="10"/>
      <c r="Z141" s="10">
        <f t="shared" si="19"/>
        <v>-2.9016456585353123E-2</v>
      </c>
      <c r="AA141" s="3">
        <v>309936</v>
      </c>
      <c r="AB141" s="12">
        <f>Table1[[#This Row],[2022 U.S. Sales ($000)]]/SUMIF($E:$E, E141, $AA:$AA)</f>
        <v>1.3179339084652174E-2</v>
      </c>
      <c r="AC141" s="3">
        <v>97</v>
      </c>
      <c r="AD141" s="3">
        <f t="shared" si="23"/>
        <v>3195.216494845361</v>
      </c>
      <c r="AE141" s="3">
        <v>291216</v>
      </c>
      <c r="AF141" s="12">
        <f>Table1[[#This Row],[2021 U.S. Sales ($000)]]/SUMIF($E:$E, E141, $AE:$AE)</f>
        <v>1.3407669990545625E-2</v>
      </c>
      <c r="AG141" s="3">
        <v>103</v>
      </c>
      <c r="AH141" s="68">
        <f t="shared" si="20"/>
        <v>2827.3398058252428</v>
      </c>
      <c r="AI141" s="3">
        <v>214588</v>
      </c>
      <c r="AJ141" s="12">
        <f>Table1[[#This Row],[2020 U.S. Sales ($000)]]/SUMIF($E:$E, E141, $AI:$AI)</f>
        <v>1.315982408513717E-2</v>
      </c>
      <c r="AK141" s="3">
        <v>103</v>
      </c>
      <c r="AL141" s="3">
        <f t="shared" si="24"/>
        <v>2083.3786407766988</v>
      </c>
      <c r="AM141" s="3">
        <v>315808</v>
      </c>
      <c r="AN141" s="12">
        <f>Table1[[#This Row],[2019 U.S. Sales ($000)]]/SUMIF($E:$E, E141, $AM:$AM)</f>
        <v>1.3828867761452032E-2</v>
      </c>
      <c r="AO141" s="3">
        <v>108</v>
      </c>
      <c r="AP141" s="3">
        <f t="shared" si="21"/>
        <v>2924.1481481481483</v>
      </c>
    </row>
    <row r="142" spans="1:42" x14ac:dyDescent="0.25">
      <c r="A142" t="s">
        <v>454</v>
      </c>
      <c r="B142">
        <v>837</v>
      </c>
      <c r="C142" t="s">
        <v>3</v>
      </c>
      <c r="D142" t="s">
        <v>5</v>
      </c>
      <c r="E142" t="s">
        <v>356</v>
      </c>
      <c r="F142" s="3">
        <v>141</v>
      </c>
      <c r="G142" s="3"/>
      <c r="H142" s="3" t="e">
        <f>Table1[[#This Row],[2024 U.S. Sales ($000)]]/SUMIF($E:$E, E142, $G:$G)</f>
        <v>#DIV/0!</v>
      </c>
      <c r="I142" s="3" t="e">
        <f>VLOOKUP(Table1[[#This Row],[Chain Name]],[1]Sheet1!A$3:G$26,7,0)</f>
        <v>#N/A</v>
      </c>
      <c r="J142" s="3" t="e">
        <f>Table1[[#This Row],[2024 U.S. Sales ($000)]]/Table1[[#This Row],[2024 U.S. Units]]</f>
        <v>#N/A</v>
      </c>
      <c r="K142" s="3" t="e">
        <f>Table1[[#This Row],[2024 U.S. Units]]/Table1[[#This Row],[2023 U.S. Units]]-1</f>
        <v>#N/A</v>
      </c>
      <c r="L142" s="3">
        <f>_xlfn.RRI(5,Table1[[#This Row],[2019 U.S. Sales ($000)]],Table1[[#This Row],[2024 U.S. Sales ($000)]])</f>
        <v>-1</v>
      </c>
      <c r="M142" s="3" t="e">
        <f>(Table1[[#This Row],[2024 Market share (%)]]-Table1[[#This Row],[2019 Market share (%)]])*10000</f>
        <v>#DIV/0!</v>
      </c>
      <c r="N142" s="3"/>
      <c r="O142" s="3"/>
      <c r="P142" s="3">
        <v>307500</v>
      </c>
      <c r="Q142" s="12">
        <f>Table1[[#This Row],[2023 U.S. Sales ($000)]]/SUMIF($E:$E, E142, $P:$P)</f>
        <v>2.808653711438589E-3</v>
      </c>
      <c r="R142" s="11">
        <f>(Table1[[#This Row],[2023 Market share (%)]]-Table1[[#This Row],[2022 Market share (%)]])*10000</f>
        <v>-3.2140461648386087</v>
      </c>
      <c r="S142" s="10">
        <v>-3.8461538461538464E-2</v>
      </c>
      <c r="T142" s="3">
        <v>281</v>
      </c>
      <c r="U142" s="3">
        <f t="shared" si="18"/>
        <v>1094.3060498220641</v>
      </c>
      <c r="V142" s="10">
        <v>-4.4217687074829932E-2</v>
      </c>
      <c r="W142" s="10">
        <f t="shared" si="22"/>
        <v>7.8762559765532814E-3</v>
      </c>
      <c r="X142" s="11">
        <f>(Table1[[#This Row],[2023 Market share (%)]]-Table1[[#This Row],[2019 Market share (%)]])*10000</f>
        <v>-6.3609807627777304</v>
      </c>
      <c r="Y142" s="10"/>
      <c r="Z142" s="10">
        <f t="shared" si="19"/>
        <v>-1.9476099699983762E-2</v>
      </c>
      <c r="AA142" s="3">
        <v>319800</v>
      </c>
      <c r="AB142" s="12">
        <f>Table1[[#This Row],[2022 U.S. Sales ($000)]]/SUMIF($E:$E, E142, $AA:$AA)</f>
        <v>3.1300583279224498E-3</v>
      </c>
      <c r="AC142" s="3">
        <v>294</v>
      </c>
      <c r="AD142" s="3">
        <f t="shared" si="23"/>
        <v>1087.7551020408164</v>
      </c>
      <c r="AE142" s="3">
        <v>334900</v>
      </c>
      <c r="AF142" s="12">
        <f>Table1[[#This Row],[2021 U.S. Sales ($000)]]/SUMIF($E:$E, E142, $AE:$AE)</f>
        <v>3.4421742881893974E-3</v>
      </c>
      <c r="AG142" s="3">
        <v>293</v>
      </c>
      <c r="AH142" s="68">
        <f t="shared" si="20"/>
        <v>1143.0034129692833</v>
      </c>
      <c r="AI142" s="3">
        <v>317400</v>
      </c>
      <c r="AJ142" s="12">
        <f>Table1[[#This Row],[2020 U.S. Sales ($000)]]/SUMIF($E:$E, E142, $AI:$AI)</f>
        <v>3.6322706996086383E-3</v>
      </c>
      <c r="AK142" s="3">
        <v>292</v>
      </c>
      <c r="AL142" s="3">
        <f t="shared" si="24"/>
        <v>1086.986301369863</v>
      </c>
      <c r="AM142" s="3">
        <v>298000</v>
      </c>
      <c r="AN142" s="12">
        <f>Table1[[#This Row],[2019 U.S. Sales ($000)]]/SUMIF($E:$E, E142, $AM:$AM)</f>
        <v>3.444751787716362E-3</v>
      </c>
      <c r="AO142" s="3">
        <v>304</v>
      </c>
      <c r="AP142" s="3">
        <f t="shared" si="21"/>
        <v>980.26315789473688</v>
      </c>
    </row>
    <row r="143" spans="1:42" x14ac:dyDescent="0.25">
      <c r="A143" t="s">
        <v>448</v>
      </c>
      <c r="B143">
        <v>562982</v>
      </c>
      <c r="C143" t="s">
        <v>3</v>
      </c>
      <c r="D143" t="s">
        <v>5</v>
      </c>
      <c r="E143" t="s">
        <v>361</v>
      </c>
      <c r="F143" s="3">
        <v>494</v>
      </c>
      <c r="G143" s="3">
        <v>74000</v>
      </c>
      <c r="H143" s="12">
        <f>Table1[[#This Row],[2024 U.S. Sales ($000)]]/SUMIF($E:$E, E143, $G:$G)</f>
        <v>1.4644471031415637E-3</v>
      </c>
      <c r="I143" s="3">
        <v>100</v>
      </c>
      <c r="J143" s="3">
        <f>Table1[[#This Row],[2024 U.S. Sales ($000)]]/Table1[[#This Row],[2024 U.S. Units]]</f>
        <v>740</v>
      </c>
      <c r="K143" s="12">
        <f>Table1[[#This Row],[2024 U.S. Units]]/Table1[[#This Row],[2023 U.S. Units]]-1</f>
        <v>0.28205128205128216</v>
      </c>
      <c r="L143" s="12">
        <f>_xlfn.RRI(5,Table1[[#This Row],[2019 U.S. Sales ($000)]],Table1[[#This Row],[2024 U.S. Sales ($000)]])</f>
        <v>0.38924594063100093</v>
      </c>
      <c r="M143" s="11">
        <f>(Table1[[#This Row],[2024 Market share (%)]]-Table1[[#This Row],[2019 Market share (%)]])*10000</f>
        <v>10.557079981109913</v>
      </c>
      <c r="N143" s="12"/>
      <c r="O143" s="12"/>
      <c r="P143" s="3">
        <v>56006</v>
      </c>
      <c r="Q143" s="12">
        <f>Table1[[#This Row],[2023 U.S. Sales ($000)]]/SUMIF($E:$E, E143, $P:$P)</f>
        <v>1.1424294071602007E-3</v>
      </c>
      <c r="R143" s="11">
        <f>(Table1[[#This Row],[2023 Market share (%)]]-Table1[[#This Row],[2022 Market share (%)]])*10000</f>
        <v>1.506180720800103</v>
      </c>
      <c r="S143" s="10">
        <v>0.28333447904493481</v>
      </c>
      <c r="T143" s="3">
        <v>78</v>
      </c>
      <c r="U143" s="3">
        <f t="shared" si="18"/>
        <v>718.02564102564099</v>
      </c>
      <c r="V143" s="10">
        <v>0.2</v>
      </c>
      <c r="W143" s="10">
        <f t="shared" si="22"/>
        <v>0.40677496063053487</v>
      </c>
      <c r="X143" s="11">
        <f>(Table1[[#This Row],[2023 Market share (%)]]-Table1[[#This Row],[2019 Market share (%)]])*10000</f>
        <v>7.3369030212962834</v>
      </c>
      <c r="Y143" s="10"/>
      <c r="Z143" s="10">
        <f t="shared" si="19"/>
        <v>0.38825365957337321</v>
      </c>
      <c r="AA143" s="3">
        <v>43641</v>
      </c>
      <c r="AB143" s="12">
        <f>Table1[[#This Row],[2022 U.S. Sales ($000)]]/SUMIF($E:$E, E143, $AA:$AA)</f>
        <v>9.9181133508019037E-4</v>
      </c>
      <c r="AC143" s="3">
        <v>65</v>
      </c>
      <c r="AD143" s="3">
        <f t="shared" si="23"/>
        <v>671.4</v>
      </c>
      <c r="AE143" s="3">
        <v>29900</v>
      </c>
      <c r="AF143" s="12">
        <f>Table1[[#This Row],[2021 U.S. Sales ($000)]]/SUMIF($E:$E, E143, $AE:$AE)</f>
        <v>7.7041822810558361E-4</v>
      </c>
      <c r="AG143" s="3">
        <v>45</v>
      </c>
      <c r="AH143" s="68">
        <f t="shared" si="20"/>
        <v>664.44444444444446</v>
      </c>
      <c r="AI143" s="3">
        <v>15800</v>
      </c>
      <c r="AJ143" s="12">
        <f>Table1[[#This Row],[2020 U.S. Sales ($000)]]/SUMIF($E:$E, E143, $AI:$AI)</f>
        <v>5.0953696795512338E-4</v>
      </c>
      <c r="AK143" s="3">
        <v>27</v>
      </c>
      <c r="AL143" s="3">
        <f t="shared" si="24"/>
        <v>585.18518518518522</v>
      </c>
      <c r="AM143" s="3">
        <v>14300</v>
      </c>
      <c r="AN143" s="12">
        <f>Table1[[#This Row],[2019 U.S. Sales ($000)]]/SUMIF($E:$E, E143, $AM:$AM)</f>
        <v>4.0873910503057227E-4</v>
      </c>
      <c r="AO143" s="3">
        <v>21</v>
      </c>
      <c r="AP143" s="3">
        <f t="shared" si="21"/>
        <v>680.95238095238096</v>
      </c>
    </row>
    <row r="144" spans="1:42" x14ac:dyDescent="0.25">
      <c r="A144" t="s">
        <v>269</v>
      </c>
      <c r="B144">
        <v>533</v>
      </c>
      <c r="C144" t="s">
        <v>1</v>
      </c>
      <c r="D144" t="s">
        <v>2</v>
      </c>
      <c r="E144" t="s">
        <v>353</v>
      </c>
      <c r="F144" s="3">
        <v>143</v>
      </c>
      <c r="G144" s="3"/>
      <c r="H144" s="3" t="e">
        <f>Table1[[#This Row],[2024 U.S. Sales ($000)]]/SUMIF($E:$E, E144, $G:$G)</f>
        <v>#DIV/0!</v>
      </c>
      <c r="I144" s="3" t="e">
        <f>VLOOKUP(Table1[[#This Row],[Chain Name]],[1]Sheet1!A$3:G$26,7,0)</f>
        <v>#N/A</v>
      </c>
      <c r="J144" s="3" t="e">
        <f>Table1[[#This Row],[2024 U.S. Sales ($000)]]/Table1[[#This Row],[2024 U.S. Units]]</f>
        <v>#N/A</v>
      </c>
      <c r="K144" s="3" t="e">
        <f>Table1[[#This Row],[2024 U.S. Units]]/Table1[[#This Row],[2023 U.S. Units]]-1</f>
        <v>#N/A</v>
      </c>
      <c r="L144" s="3">
        <f>_xlfn.RRI(5,Table1[[#This Row],[2019 U.S. Sales ($000)]],Table1[[#This Row],[2024 U.S. Sales ($000)]])</f>
        <v>-1</v>
      </c>
      <c r="M144" s="3" t="e">
        <f>(Table1[[#This Row],[2024 Market share (%)]]-Table1[[#This Row],[2019 Market share (%)]])*10000</f>
        <v>#DIV/0!</v>
      </c>
      <c r="N144" s="3"/>
      <c r="O144" s="3"/>
      <c r="P144" s="3">
        <v>302000</v>
      </c>
      <c r="Q144" s="12">
        <f>Table1[[#This Row],[2023 U.S. Sales ($000)]]/SUMIF($E:$E, E144, $P:$P)</f>
        <v>1.2519335533364734E-2</v>
      </c>
      <c r="R144" s="11">
        <f>(Table1[[#This Row],[2023 Market share (%)]]-Table1[[#This Row],[2022 Market share (%)]])*10000</f>
        <v>-10.284208820571031</v>
      </c>
      <c r="S144" s="10">
        <v>-5.2102950408035156E-2</v>
      </c>
      <c r="T144" s="3">
        <v>216</v>
      </c>
      <c r="U144" s="3">
        <f t="shared" si="18"/>
        <v>1398.148148148148</v>
      </c>
      <c r="V144" s="10">
        <v>-4.608294930875576E-3</v>
      </c>
      <c r="W144" s="10">
        <f t="shared" si="22"/>
        <v>-0.18099085934835724</v>
      </c>
      <c r="X144" s="11">
        <f>(Table1[[#This Row],[2023 Market share (%)]]-Table1[[#This Row],[2019 Market share (%)]])*10000</f>
        <v>-168.71737655049122</v>
      </c>
      <c r="Y144" s="10"/>
      <c r="Z144" s="10">
        <f t="shared" si="19"/>
        <v>-0.16810349003141434</v>
      </c>
      <c r="AA144" s="3">
        <v>318600</v>
      </c>
      <c r="AB144" s="12">
        <f>Table1[[#This Row],[2022 U.S. Sales ($000)]]/SUMIF($E:$E, E144, $AA:$AA)</f>
        <v>1.3547756415421837E-2</v>
      </c>
      <c r="AC144" s="3">
        <v>217</v>
      </c>
      <c r="AD144" s="3">
        <f t="shared" si="23"/>
        <v>1468.2027649769586</v>
      </c>
      <c r="AE144" s="3">
        <v>304400</v>
      </c>
      <c r="AF144" s="12">
        <f>Table1[[#This Row],[2021 U.S. Sales ($000)]]/SUMIF($E:$E, E144, $AE:$AE)</f>
        <v>1.4014665214555824E-2</v>
      </c>
      <c r="AG144" s="3">
        <v>218</v>
      </c>
      <c r="AH144" s="68">
        <f t="shared" si="20"/>
        <v>1396.3302752293578</v>
      </c>
      <c r="AI144" s="3">
        <v>325400</v>
      </c>
      <c r="AJ144" s="12">
        <f>Table1[[#This Row],[2020 U.S. Sales ($000)]]/SUMIF($E:$E, E144, $AI:$AI)</f>
        <v>1.9955481002216505E-2</v>
      </c>
      <c r="AK144" s="3">
        <v>220</v>
      </c>
      <c r="AL144" s="3">
        <f t="shared" si="24"/>
        <v>1479.090909090909</v>
      </c>
      <c r="AM144" s="3">
        <v>671200</v>
      </c>
      <c r="AN144" s="12">
        <f>Table1[[#This Row],[2019 U.S. Sales ($000)]]/SUMIF($E:$E, E144, $AM:$AM)</f>
        <v>2.9391073188413858E-2</v>
      </c>
      <c r="AO144" s="3">
        <v>451</v>
      </c>
      <c r="AP144" s="3">
        <f t="shared" si="21"/>
        <v>1488.2483370288248</v>
      </c>
    </row>
    <row r="145" spans="1:42" x14ac:dyDescent="0.25">
      <c r="A145" t="s">
        <v>278</v>
      </c>
      <c r="B145">
        <v>5598</v>
      </c>
      <c r="C145" t="s">
        <v>1</v>
      </c>
      <c r="D145" t="s">
        <v>2</v>
      </c>
      <c r="E145" t="s">
        <v>353</v>
      </c>
      <c r="F145" s="3">
        <v>144</v>
      </c>
      <c r="G145" s="3"/>
      <c r="H145" s="3" t="e">
        <f>Table1[[#This Row],[2024 U.S. Sales ($000)]]/SUMIF($E:$E, E145, $G:$G)</f>
        <v>#DIV/0!</v>
      </c>
      <c r="I145" s="3" t="e">
        <f>VLOOKUP(Table1[[#This Row],[Chain Name]],[1]Sheet1!A$3:G$26,7,0)</f>
        <v>#N/A</v>
      </c>
      <c r="J145" s="3" t="e">
        <f>Table1[[#This Row],[2024 U.S. Sales ($000)]]/Table1[[#This Row],[2024 U.S. Units]]</f>
        <v>#N/A</v>
      </c>
      <c r="K145" s="3" t="e">
        <f>Table1[[#This Row],[2024 U.S. Units]]/Table1[[#This Row],[2023 U.S. Units]]-1</f>
        <v>#N/A</v>
      </c>
      <c r="L145" s="3">
        <f>_xlfn.RRI(5,Table1[[#This Row],[2019 U.S. Sales ($000)]],Table1[[#This Row],[2024 U.S. Sales ($000)]])</f>
        <v>-1</v>
      </c>
      <c r="M145" s="3" t="e">
        <f>(Table1[[#This Row],[2024 Market share (%)]]-Table1[[#This Row],[2019 Market share (%)]])*10000</f>
        <v>#DIV/0!</v>
      </c>
      <c r="N145" s="3"/>
      <c r="O145" s="3"/>
      <c r="P145" s="3">
        <v>299200</v>
      </c>
      <c r="Q145" s="12">
        <f>Table1[[#This Row],[2023 U.S. Sales ($000)]]/SUMIF($E:$E, E145, $P:$P)</f>
        <v>1.2403262223783868E-2</v>
      </c>
      <c r="R145" s="11">
        <f>(Table1[[#This Row],[2023 Market share (%)]]-Table1[[#This Row],[2022 Market share (%)]])*10000</f>
        <v>8.7958994324614785</v>
      </c>
      <c r="S145" s="10">
        <v>0.10405904059040591</v>
      </c>
      <c r="T145" s="3">
        <v>44</v>
      </c>
      <c r="U145" s="3">
        <f t="shared" si="18"/>
        <v>6800</v>
      </c>
      <c r="V145" s="10">
        <v>0</v>
      </c>
      <c r="W145" s="10">
        <f t="shared" si="22"/>
        <v>1.872587462722608E-2</v>
      </c>
      <c r="X145" s="11">
        <f>(Table1[[#This Row],[2023 Market share (%)]]-Table1[[#This Row],[2019 Market share (%)]])*10000</f>
        <v>2.3872090712509335</v>
      </c>
      <c r="Y145" s="10"/>
      <c r="Z145" s="10">
        <f t="shared" si="19"/>
        <v>0</v>
      </c>
      <c r="AA145" s="3">
        <v>271000</v>
      </c>
      <c r="AB145" s="12">
        <f>Table1[[#This Row],[2022 U.S. Sales ($000)]]/SUMIF($E:$E, E145, $AA:$AA)</f>
        <v>1.152367228053772E-2</v>
      </c>
      <c r="AC145" s="3">
        <v>44</v>
      </c>
      <c r="AD145" s="3">
        <f t="shared" si="23"/>
        <v>6159.090909090909</v>
      </c>
      <c r="AE145" s="3">
        <v>254200</v>
      </c>
      <c r="AF145" s="12">
        <f>Table1[[#This Row],[2021 U.S. Sales ($000)]]/SUMIF($E:$E, E145, $AE:$AE)</f>
        <v>1.1703442501774278E-2</v>
      </c>
      <c r="AG145" s="3">
        <v>44</v>
      </c>
      <c r="AH145" s="68">
        <f t="shared" si="20"/>
        <v>5777.272727272727</v>
      </c>
      <c r="AI145" s="3">
        <v>189000</v>
      </c>
      <c r="AJ145" s="12">
        <f>Table1[[#This Row],[2020 U.S. Sales ($000)]]/SUMIF($E:$E, E145, $AI:$AI)</f>
        <v>1.159061434978156E-2</v>
      </c>
      <c r="AK145" s="3">
        <v>44</v>
      </c>
      <c r="AL145" s="3">
        <f t="shared" si="24"/>
        <v>4295.454545454545</v>
      </c>
      <c r="AM145" s="3">
        <v>277800</v>
      </c>
      <c r="AN145" s="12">
        <f>Table1[[#This Row],[2019 U.S. Sales ($000)]]/SUMIF($E:$E, E145, $AM:$AM)</f>
        <v>1.2164541316658775E-2</v>
      </c>
      <c r="AO145" s="3">
        <v>44</v>
      </c>
      <c r="AP145" s="3">
        <f t="shared" si="21"/>
        <v>6313.636363636364</v>
      </c>
    </row>
    <row r="146" spans="1:42" x14ac:dyDescent="0.25">
      <c r="A146" t="s">
        <v>329</v>
      </c>
      <c r="B146">
        <v>9224</v>
      </c>
      <c r="C146" t="s">
        <v>1</v>
      </c>
      <c r="D146" t="s">
        <v>2</v>
      </c>
      <c r="E146" t="s">
        <v>353</v>
      </c>
      <c r="F146" s="3">
        <v>145</v>
      </c>
      <c r="G146" s="3"/>
      <c r="H146" s="3" t="e">
        <f>Table1[[#This Row],[2024 U.S. Sales ($000)]]/SUMIF($E:$E, E146, $G:$G)</f>
        <v>#DIV/0!</v>
      </c>
      <c r="I146" s="3" t="e">
        <f>VLOOKUP(Table1[[#This Row],[Chain Name]],[1]Sheet1!A$3:G$26,7,0)</f>
        <v>#N/A</v>
      </c>
      <c r="J146" s="3" t="e">
        <f>Table1[[#This Row],[2024 U.S. Sales ($000)]]/Table1[[#This Row],[2024 U.S. Units]]</f>
        <v>#N/A</v>
      </c>
      <c r="K146" s="3" t="e">
        <f>Table1[[#This Row],[2024 U.S. Units]]/Table1[[#This Row],[2023 U.S. Units]]-1</f>
        <v>#N/A</v>
      </c>
      <c r="L146" s="3">
        <f>_xlfn.RRI(5,Table1[[#This Row],[2019 U.S. Sales ($000)]],Table1[[#This Row],[2024 U.S. Sales ($000)]])</f>
        <v>-1</v>
      </c>
      <c r="M146" s="3" t="e">
        <f>(Table1[[#This Row],[2024 Market share (%)]]-Table1[[#This Row],[2019 Market share (%)]])*10000</f>
        <v>#DIV/0!</v>
      </c>
      <c r="N146" s="3"/>
      <c r="O146" s="3"/>
      <c r="P146" s="3">
        <v>298800</v>
      </c>
      <c r="Q146" s="12">
        <f>Table1[[#This Row],[2023 U.S. Sales ($000)]]/SUMIF($E:$E, E146, $P:$P)</f>
        <v>1.2386680322415173E-2</v>
      </c>
      <c r="R146" s="11">
        <f>(Table1[[#This Row],[2023 Market share (%)]]-Table1[[#This Row],[2022 Market share (%)]])*10000</f>
        <v>12.584698581468277</v>
      </c>
      <c r="S146" s="10">
        <v>0.14176538020634313</v>
      </c>
      <c r="T146" s="3">
        <v>45</v>
      </c>
      <c r="U146" s="3">
        <f t="shared" si="18"/>
        <v>6640</v>
      </c>
      <c r="V146" s="10">
        <v>4.6511627906976744E-2</v>
      </c>
      <c r="W146" s="10">
        <f t="shared" si="22"/>
        <v>0.11984199031070397</v>
      </c>
      <c r="X146" s="11">
        <f>(Table1[[#This Row],[2023 Market share (%)]]-Table1[[#This Row],[2019 Market share (%)]])*10000</f>
        <v>40.667996522741817</v>
      </c>
      <c r="Y146" s="10"/>
      <c r="Z146" s="10">
        <f t="shared" si="19"/>
        <v>8.8969293673215599E-2</v>
      </c>
      <c r="AA146" s="3">
        <v>261700</v>
      </c>
      <c r="AB146" s="12">
        <f>Table1[[#This Row],[2022 U.S. Sales ($000)]]/SUMIF($E:$E, E146, $AA:$AA)</f>
        <v>1.1128210464268345E-2</v>
      </c>
      <c r="AC146" s="3">
        <v>43</v>
      </c>
      <c r="AD146" s="3">
        <f t="shared" si="23"/>
        <v>6086.0465116279074</v>
      </c>
      <c r="AE146" s="3">
        <v>210100</v>
      </c>
      <c r="AF146" s="12">
        <f>Table1[[#This Row],[2021 U.S. Sales ($000)]]/SUMIF($E:$E, E146, $AE:$AE)</f>
        <v>9.6730655768008482E-3</v>
      </c>
      <c r="AG146" s="3">
        <v>40</v>
      </c>
      <c r="AH146" s="68">
        <f t="shared" si="20"/>
        <v>5252.5</v>
      </c>
      <c r="AI146" s="3">
        <v>150100</v>
      </c>
      <c r="AJ146" s="12">
        <f>Table1[[#This Row],[2020 U.S. Sales ($000)]]/SUMIF($E:$E, E146, $AI:$AI)</f>
        <v>9.2050328777894819E-3</v>
      </c>
      <c r="AK146" s="3">
        <v>35</v>
      </c>
      <c r="AL146" s="3">
        <f t="shared" si="24"/>
        <v>4288.5714285714284</v>
      </c>
      <c r="AM146" s="3">
        <v>190000</v>
      </c>
      <c r="AN146" s="12">
        <f>Table1[[#This Row],[2019 U.S. Sales ($000)]]/SUMIF($E:$E, E146, $AM:$AM)</f>
        <v>8.3198806701409913E-3</v>
      </c>
      <c r="AO146" s="3">
        <v>32</v>
      </c>
      <c r="AP146" s="3">
        <f t="shared" si="21"/>
        <v>5937.5</v>
      </c>
    </row>
    <row r="147" spans="1:42" x14ac:dyDescent="0.25">
      <c r="A147" t="s">
        <v>185</v>
      </c>
      <c r="B147">
        <v>822</v>
      </c>
      <c r="C147" t="s">
        <v>3</v>
      </c>
      <c r="D147" t="s">
        <v>5</v>
      </c>
      <c r="E147" t="s">
        <v>462</v>
      </c>
      <c r="F147" s="3">
        <v>146</v>
      </c>
      <c r="G147" s="3"/>
      <c r="H147" s="3" t="e">
        <f>Table1[[#This Row],[2024 U.S. Sales ($000)]]/SUMIF($E:$E, E147, $G:$G)</f>
        <v>#DIV/0!</v>
      </c>
      <c r="I147" s="3" t="e">
        <f>VLOOKUP(Table1[[#This Row],[Chain Name]],[1]Sheet1!A$3:G$26,7,0)</f>
        <v>#N/A</v>
      </c>
      <c r="J147" s="3" t="e">
        <f>Table1[[#This Row],[2024 U.S. Sales ($000)]]/Table1[[#This Row],[2024 U.S. Units]]</f>
        <v>#N/A</v>
      </c>
      <c r="K147" s="3" t="e">
        <f>Table1[[#This Row],[2024 U.S. Units]]/Table1[[#This Row],[2023 U.S. Units]]-1</f>
        <v>#N/A</v>
      </c>
      <c r="L147" s="3">
        <f>_xlfn.RRI(5,Table1[[#This Row],[2019 U.S. Sales ($000)]],Table1[[#This Row],[2024 U.S. Sales ($000)]])</f>
        <v>-1</v>
      </c>
      <c r="M147" s="3" t="e">
        <f>(Table1[[#This Row],[2024 Market share (%)]]-Table1[[#This Row],[2019 Market share (%)]])*10000</f>
        <v>#DIV/0!</v>
      </c>
      <c r="N147" s="3"/>
      <c r="O147" s="3"/>
      <c r="P147" s="3">
        <v>298400</v>
      </c>
      <c r="Q147" s="12">
        <f>Table1[[#This Row],[2023 U.S. Sales ($000)]]/SUMIF($E:$E, E147, $P:$P)</f>
        <v>5.7414294158211011E-2</v>
      </c>
      <c r="R147" s="11">
        <f>(Table1[[#This Row],[2023 Market share (%)]]-Table1[[#This Row],[2022 Market share (%)]])*10000</f>
        <v>-149.99551874783336</v>
      </c>
      <c r="S147" s="10">
        <v>-6.9825436408977551E-2</v>
      </c>
      <c r="T147" s="3">
        <v>539</v>
      </c>
      <c r="U147" s="3">
        <f t="shared" si="18"/>
        <v>553.61781076066791</v>
      </c>
      <c r="V147" s="10">
        <v>-8.1771720613287899E-2</v>
      </c>
      <c r="W147" s="10">
        <f t="shared" si="22"/>
        <v>-7.0754570644486758E-2</v>
      </c>
      <c r="X147" s="11">
        <f>(Table1[[#This Row],[2023 Market share (%)]]-Table1[[#This Row],[2019 Market share (%)]])*10000</f>
        <v>-547.30241709966208</v>
      </c>
      <c r="Y147" s="10"/>
      <c r="Z147" s="10">
        <f t="shared" si="19"/>
        <v>-7.8039139819306436E-2</v>
      </c>
      <c r="AA147" s="3">
        <v>320800</v>
      </c>
      <c r="AB147" s="12">
        <f>Table1[[#This Row],[2022 U.S. Sales ($000)]]/SUMIF($E:$E, E147, $AA:$AA)</f>
        <v>7.2413846032994347E-2</v>
      </c>
      <c r="AC147" s="3">
        <v>587</v>
      </c>
      <c r="AD147" s="3">
        <f t="shared" si="23"/>
        <v>546.50766609880748</v>
      </c>
      <c r="AE147" s="3">
        <v>334800</v>
      </c>
      <c r="AF147" s="12">
        <f>Table1[[#This Row],[2021 U.S. Sales ($000)]]/SUMIF($E:$E, E147, $AE:$AE)</f>
        <v>8.8739329016170279E-2</v>
      </c>
      <c r="AG147" s="3">
        <v>635</v>
      </c>
      <c r="AH147" s="68">
        <f t="shared" si="20"/>
        <v>527.24409448818892</v>
      </c>
      <c r="AI147" s="3">
        <v>337500</v>
      </c>
      <c r="AJ147" s="12">
        <f>Table1[[#This Row],[2020 U.S. Sales ($000)]]/SUMIF($E:$E, E147, $AI:$AI)</f>
        <v>0.1101368307351919</v>
      </c>
      <c r="AK147" s="3">
        <v>674</v>
      </c>
      <c r="AL147" s="3">
        <f t="shared" si="24"/>
        <v>500.74183976261128</v>
      </c>
      <c r="AM147" s="3">
        <v>400200</v>
      </c>
      <c r="AN147" s="12">
        <f>Table1[[#This Row],[2019 U.S. Sales ($000)]]/SUMIF($E:$E, E147, $AM:$AM)</f>
        <v>0.11214453586817721</v>
      </c>
      <c r="AO147" s="3">
        <v>746</v>
      </c>
      <c r="AP147" s="3">
        <f t="shared" si="21"/>
        <v>536.46112600536196</v>
      </c>
    </row>
    <row r="148" spans="1:42" x14ac:dyDescent="0.25">
      <c r="A148" t="s">
        <v>282</v>
      </c>
      <c r="B148">
        <v>9037</v>
      </c>
      <c r="C148" t="s">
        <v>3</v>
      </c>
      <c r="D148" t="s">
        <v>5</v>
      </c>
      <c r="E148" t="s">
        <v>446</v>
      </c>
      <c r="F148" s="3">
        <v>147</v>
      </c>
      <c r="G148" s="3"/>
      <c r="H148" s="3" t="e">
        <f>Table1[[#This Row],[2024 U.S. Sales ($000)]]/SUMIF($E:$E, E148, $G:$G)</f>
        <v>#DIV/0!</v>
      </c>
      <c r="I148" s="3" t="e">
        <f>VLOOKUP(Table1[[#This Row],[Chain Name]],[1]Sheet1!A$3:G$26,7,0)</f>
        <v>#N/A</v>
      </c>
      <c r="J148" s="3" t="e">
        <f>Table1[[#This Row],[2024 U.S. Sales ($000)]]/Table1[[#This Row],[2024 U.S. Units]]</f>
        <v>#N/A</v>
      </c>
      <c r="K148" s="3" t="e">
        <f>Table1[[#This Row],[2024 U.S. Units]]/Table1[[#This Row],[2023 U.S. Units]]-1</f>
        <v>#N/A</v>
      </c>
      <c r="L148" s="3">
        <f>_xlfn.RRI(5,Table1[[#This Row],[2019 U.S. Sales ($000)]],Table1[[#This Row],[2024 U.S. Sales ($000)]])</f>
        <v>-1</v>
      </c>
      <c r="M148" s="3" t="e">
        <f>(Table1[[#This Row],[2024 Market share (%)]]-Table1[[#This Row],[2019 Market share (%)]])*10000</f>
        <v>#DIV/0!</v>
      </c>
      <c r="N148" s="3"/>
      <c r="O148" s="3"/>
      <c r="P148" s="3">
        <v>298400</v>
      </c>
      <c r="Q148" s="12">
        <f>Table1[[#This Row],[2023 U.S. Sales ($000)]]/SUMIF($E:$E, E148, $P:$P)</f>
        <v>3.6058980601501013E-2</v>
      </c>
      <c r="R148" s="11">
        <f>(Table1[[#This Row],[2023 Market share (%)]]-Table1[[#This Row],[2022 Market share (%)]])*10000</f>
        <v>-17.843787831846591</v>
      </c>
      <c r="S148" s="10">
        <v>6.8385248836376658E-2</v>
      </c>
      <c r="T148" s="3">
        <v>349</v>
      </c>
      <c r="U148" s="3">
        <f t="shared" si="18"/>
        <v>855.01432664756442</v>
      </c>
      <c r="V148" s="10">
        <v>3.5608308605341248E-2</v>
      </c>
      <c r="W148" s="10">
        <f t="shared" si="22"/>
        <v>4.6494886773963406E-2</v>
      </c>
      <c r="X148" s="11">
        <f>(Table1[[#This Row],[2023 Market share (%)]]-Table1[[#This Row],[2019 Market share (%)]])*10000</f>
        <v>-151.68723868177969</v>
      </c>
      <c r="Y148" s="10"/>
      <c r="Z148" s="10">
        <f t="shared" si="19"/>
        <v>2.5955958967364134E-2</v>
      </c>
      <c r="AA148" s="3">
        <v>279300</v>
      </c>
      <c r="AB148" s="12">
        <f>Table1[[#This Row],[2022 U.S. Sales ($000)]]/SUMIF($E:$E, E148, $AA:$AA)</f>
        <v>3.7843359384685672E-2</v>
      </c>
      <c r="AC148" s="3">
        <v>337</v>
      </c>
      <c r="AD148" s="3">
        <f t="shared" si="23"/>
        <v>828.78338278931756</v>
      </c>
      <c r="AE148" s="3">
        <v>259600</v>
      </c>
      <c r="AF148" s="12">
        <f>Table1[[#This Row],[2021 U.S. Sales ($000)]]/SUMIF($E:$E, E148, $AE:$AE)</f>
        <v>4.1496959660351544E-2</v>
      </c>
      <c r="AG148" s="3">
        <v>340</v>
      </c>
      <c r="AH148" s="68">
        <f t="shared" si="20"/>
        <v>763.52941176470586</v>
      </c>
      <c r="AI148" s="3">
        <v>225700</v>
      </c>
      <c r="AJ148" s="12">
        <f>Table1[[#This Row],[2020 U.S. Sales ($000)]]/SUMIF($E:$E, E148, $AI:$AI)</f>
        <v>4.8902118196224677E-2</v>
      </c>
      <c r="AK148" s="3">
        <v>330</v>
      </c>
      <c r="AL148" s="3">
        <f t="shared" si="24"/>
        <v>683.93939393939399</v>
      </c>
      <c r="AM148" s="3">
        <v>248800</v>
      </c>
      <c r="AN148" s="12">
        <f>Table1[[#This Row],[2019 U.S. Sales ($000)]]/SUMIF($E:$E, E148, $AM:$AM)</f>
        <v>5.1227704469678982E-2</v>
      </c>
      <c r="AO148" s="3">
        <v>315</v>
      </c>
      <c r="AP148" s="3">
        <f t="shared" si="21"/>
        <v>789.84126984126988</v>
      </c>
    </row>
    <row r="149" spans="1:42" x14ac:dyDescent="0.25">
      <c r="A149" t="s">
        <v>210</v>
      </c>
      <c r="B149">
        <v>2634</v>
      </c>
      <c r="C149" t="s">
        <v>3</v>
      </c>
      <c r="D149" t="s">
        <v>5</v>
      </c>
      <c r="E149" t="s">
        <v>350</v>
      </c>
      <c r="F149" s="3">
        <v>148</v>
      </c>
      <c r="G149" s="3"/>
      <c r="H149" s="3" t="e">
        <f>Table1[[#This Row],[2024 U.S. Sales ($000)]]/SUMIF($E:$E, E149, $G:$G)</f>
        <v>#DIV/0!</v>
      </c>
      <c r="I149" s="3" t="e">
        <f>VLOOKUP(Table1[[#This Row],[Chain Name]],[1]Sheet1!A$3:G$26,7,0)</f>
        <v>#N/A</v>
      </c>
      <c r="J149" s="3" t="e">
        <f>Table1[[#This Row],[2024 U.S. Sales ($000)]]/Table1[[#This Row],[2024 U.S. Units]]</f>
        <v>#N/A</v>
      </c>
      <c r="K149" s="3" t="e">
        <f>Table1[[#This Row],[2024 U.S. Units]]/Table1[[#This Row],[2023 U.S. Units]]-1</f>
        <v>#N/A</v>
      </c>
      <c r="L149" s="3">
        <f>_xlfn.RRI(5,Table1[[#This Row],[2019 U.S. Sales ($000)]],Table1[[#This Row],[2024 U.S. Sales ($000)]])</f>
        <v>-1</v>
      </c>
      <c r="M149" s="3" t="e">
        <f>(Table1[[#This Row],[2024 Market share (%)]]-Table1[[#This Row],[2019 Market share (%)]])*10000</f>
        <v>#DIV/0!</v>
      </c>
      <c r="N149" s="3"/>
      <c r="O149" s="3"/>
      <c r="P149" s="3">
        <v>297917</v>
      </c>
      <c r="Q149" s="12">
        <f>Table1[[#This Row],[2023 U.S. Sales ($000)]]/SUMIF($E:$E, E149, $P:$P)</f>
        <v>9.7528128744973647E-3</v>
      </c>
      <c r="R149" s="11">
        <f>(Table1[[#This Row],[2023 Market share (%)]]-Table1[[#This Row],[2022 Market share (%)]])*10000</f>
        <v>3.6255283445388828</v>
      </c>
      <c r="S149" s="10">
        <v>6.8806549519620577E-2</v>
      </c>
      <c r="T149" s="3">
        <v>279</v>
      </c>
      <c r="U149" s="3">
        <f t="shared" si="18"/>
        <v>1067.8028673835126</v>
      </c>
      <c r="V149" s="10">
        <v>5.2830188679245285E-2</v>
      </c>
      <c r="W149" s="10">
        <f t="shared" si="22"/>
        <v>0.13130724896760704</v>
      </c>
      <c r="X149" s="11">
        <f>(Table1[[#This Row],[2023 Market share (%)]]-Table1[[#This Row],[2019 Market share (%)]])*10000</f>
        <v>27.057588569248885</v>
      </c>
      <c r="Y149" s="10"/>
      <c r="Z149" s="10">
        <f t="shared" si="19"/>
        <v>6.7312106970894847E-2</v>
      </c>
      <c r="AA149" s="3">
        <v>278738</v>
      </c>
      <c r="AB149" s="12">
        <f>Table1[[#This Row],[2022 U.S. Sales ($000)]]/SUMIF($E:$E, E149, $AA:$AA)</f>
        <v>9.3902600400434764E-3</v>
      </c>
      <c r="AC149" s="3">
        <v>265</v>
      </c>
      <c r="AD149" s="3">
        <f t="shared" si="23"/>
        <v>1051.8415094339623</v>
      </c>
      <c r="AE149" s="3">
        <v>254583</v>
      </c>
      <c r="AF149" s="12">
        <f>Table1[[#This Row],[2021 U.S. Sales ($000)]]/SUMIF($E:$E, E149, $AE:$AE)</f>
        <v>8.7580189730760653E-3</v>
      </c>
      <c r="AG149" s="3">
        <v>246</v>
      </c>
      <c r="AH149" s="68">
        <f t="shared" si="20"/>
        <v>1034.8902439024391</v>
      </c>
      <c r="AI149" s="3">
        <v>206113</v>
      </c>
      <c r="AJ149" s="12">
        <f>Table1[[#This Row],[2020 U.S. Sales ($000)]]/SUMIF($E:$E, E149, $AI:$AI)</f>
        <v>7.6149413237613043E-3</v>
      </c>
      <c r="AK149" s="3">
        <v>228</v>
      </c>
      <c r="AL149" s="3">
        <f t="shared" si="24"/>
        <v>904.00438596491233</v>
      </c>
      <c r="AM149" s="3">
        <v>181875</v>
      </c>
      <c r="AN149" s="12">
        <f>Table1[[#This Row],[2019 U.S. Sales ($000)]]/SUMIF($E:$E, E149, $AM:$AM)</f>
        <v>7.0470540175724761E-3</v>
      </c>
      <c r="AO149" s="3">
        <v>215</v>
      </c>
      <c r="AP149" s="3">
        <f t="shared" si="21"/>
        <v>845.93023255813955</v>
      </c>
    </row>
    <row r="150" spans="1:42" x14ac:dyDescent="0.25">
      <c r="A150" t="s">
        <v>528</v>
      </c>
      <c r="B150">
        <v>563299</v>
      </c>
      <c r="C150" t="s">
        <v>1</v>
      </c>
      <c r="D150" t="s">
        <v>2</v>
      </c>
      <c r="E150" t="s">
        <v>359</v>
      </c>
      <c r="F150" s="3">
        <v>149</v>
      </c>
      <c r="G150" s="3"/>
      <c r="H150" s="3" t="e">
        <f>Table1[[#This Row],[2024 U.S. Sales ($000)]]/SUMIF($E:$E, E150, $G:$G)</f>
        <v>#DIV/0!</v>
      </c>
      <c r="I150" s="3" t="e">
        <f>VLOOKUP(Table1[[#This Row],[Chain Name]],[1]Sheet1!A$3:G$26,7,0)</f>
        <v>#N/A</v>
      </c>
      <c r="J150" s="3" t="e">
        <f>Table1[[#This Row],[2024 U.S. Sales ($000)]]/Table1[[#This Row],[2024 U.S. Units]]</f>
        <v>#N/A</v>
      </c>
      <c r="K150" s="3" t="e">
        <f>Table1[[#This Row],[2024 U.S. Units]]/Table1[[#This Row],[2023 U.S. Units]]-1</f>
        <v>#N/A</v>
      </c>
      <c r="L150" s="3">
        <f>_xlfn.RRI(5,Table1[[#This Row],[2019 U.S. Sales ($000)]],Table1[[#This Row],[2024 U.S. Sales ($000)]])</f>
        <v>-1</v>
      </c>
      <c r="M150" s="3" t="e">
        <f>(Table1[[#This Row],[2024 Market share (%)]]-Table1[[#This Row],[2019 Market share (%)]])*10000</f>
        <v>#DIV/0!</v>
      </c>
      <c r="N150" s="3"/>
      <c r="O150" s="3"/>
      <c r="P150" s="3">
        <v>297000</v>
      </c>
      <c r="Q150" s="12">
        <f>Table1[[#This Row],[2023 U.S. Sales ($000)]]/SUMIF($E:$E, E150, $P:$P)</f>
        <v>8.3829489125593515E-2</v>
      </c>
      <c r="R150" s="11">
        <f>(Table1[[#This Row],[2023 Market share (%)]]-Table1[[#This Row],[2022 Market share (%)]])*10000</f>
        <v>569.95243953089471</v>
      </c>
      <c r="S150" s="10">
        <v>2.515625</v>
      </c>
      <c r="T150" s="3">
        <v>55</v>
      </c>
      <c r="U150" s="3">
        <f t="shared" si="18"/>
        <v>5400</v>
      </c>
      <c r="V150" s="10">
        <v>2.4375</v>
      </c>
      <c r="W150" s="10">
        <f t="shared" si="22"/>
        <v>1.3007140572380016</v>
      </c>
      <c r="X150" s="11">
        <f>(Table1[[#This Row],[2023 Market share (%)]]-Table1[[#This Row],[2019 Market share (%)]])*10000</f>
        <v>798.36779963192328</v>
      </c>
      <c r="Y150" s="10"/>
      <c r="Z150" s="10">
        <f t="shared" si="19"/>
        <v>1.0692375873466964</v>
      </c>
      <c r="AA150" s="3">
        <v>84480</v>
      </c>
      <c r="AB150" s="12">
        <f>Table1[[#This Row],[2022 U.S. Sales ($000)]]/SUMIF($E:$E, E150, $AA:$AA)</f>
        <v>2.6834245172504045E-2</v>
      </c>
      <c r="AC150" s="3">
        <v>16</v>
      </c>
      <c r="AD150" s="3">
        <f t="shared" si="23"/>
        <v>5280</v>
      </c>
      <c r="AE150" s="3">
        <v>19200</v>
      </c>
      <c r="AF150" s="12">
        <f>Table1[[#This Row],[2021 U.S. Sales ($000)]]/SUMIF($E:$E, E150, $AE:$AE)</f>
        <v>7.2197930626813405E-3</v>
      </c>
      <c r="AG150" s="3">
        <v>5</v>
      </c>
      <c r="AH150" s="68">
        <f t="shared" si="20"/>
        <v>3840</v>
      </c>
      <c r="AI150" s="3">
        <v>8800</v>
      </c>
      <c r="AJ150" s="12">
        <f>Table1[[#This Row],[2020 U.S. Sales ($000)]]/SUMIF($E:$E, E150, $AI:$AI)</f>
        <v>4.6438264285439124E-3</v>
      </c>
      <c r="AK150" s="3">
        <v>3</v>
      </c>
      <c r="AL150" s="3">
        <f t="shared" si="24"/>
        <v>2933.3333333333335</v>
      </c>
      <c r="AM150" s="3">
        <v>10600</v>
      </c>
      <c r="AN150" s="12">
        <f>Table1[[#This Row],[2019 U.S. Sales ($000)]]/SUMIF($E:$E, E150, $AM:$AM)</f>
        <v>3.992709162401185E-3</v>
      </c>
      <c r="AO150" s="3">
        <v>3</v>
      </c>
      <c r="AP150" s="3">
        <f t="shared" si="21"/>
        <v>3533.3333333333335</v>
      </c>
    </row>
    <row r="151" spans="1:42" x14ac:dyDescent="0.25">
      <c r="A151" t="s">
        <v>196</v>
      </c>
      <c r="B151">
        <v>29820</v>
      </c>
      <c r="C151" t="s">
        <v>1</v>
      </c>
      <c r="D151" t="s">
        <v>7</v>
      </c>
      <c r="E151" t="s">
        <v>355</v>
      </c>
      <c r="F151" s="3">
        <v>150</v>
      </c>
      <c r="G151" s="3"/>
      <c r="H151" s="3" t="e">
        <f>Table1[[#This Row],[2024 U.S. Sales ($000)]]/SUMIF($E:$E, E151, $G:$G)</f>
        <v>#DIV/0!</v>
      </c>
      <c r="I151" s="3" t="e">
        <f>VLOOKUP(Table1[[#This Row],[Chain Name]],[1]Sheet1!A$3:G$26,7,0)</f>
        <v>#N/A</v>
      </c>
      <c r="J151" s="3" t="e">
        <f>Table1[[#This Row],[2024 U.S. Sales ($000)]]/Table1[[#This Row],[2024 U.S. Units]]</f>
        <v>#N/A</v>
      </c>
      <c r="K151" s="3" t="e">
        <f>Table1[[#This Row],[2024 U.S. Units]]/Table1[[#This Row],[2023 U.S. Units]]-1</f>
        <v>#N/A</v>
      </c>
      <c r="L151" s="3">
        <f>_xlfn.RRI(5,Table1[[#This Row],[2019 U.S. Sales ($000)]],Table1[[#This Row],[2024 U.S. Sales ($000)]])</f>
        <v>-1</v>
      </c>
      <c r="M151" s="3" t="e">
        <f>(Table1[[#This Row],[2024 Market share (%)]]-Table1[[#This Row],[2019 Market share (%)]])*10000</f>
        <v>#DIV/0!</v>
      </c>
      <c r="N151" s="3"/>
      <c r="O151" s="3"/>
      <c r="P151" s="3">
        <v>296700</v>
      </c>
      <c r="Q151" s="12">
        <f>Table1[[#This Row],[2023 U.S. Sales ($000)]]/SUMIF($E:$E, E151, $P:$P)</f>
        <v>1.8584208984472259E-2</v>
      </c>
      <c r="R151" s="11">
        <f>(Table1[[#This Row],[2023 Market share (%)]]-Table1[[#This Row],[2022 Market share (%)]])*10000</f>
        <v>11.150714691440488</v>
      </c>
      <c r="S151" s="10">
        <v>0.16079812206572769</v>
      </c>
      <c r="T151" s="3">
        <v>22</v>
      </c>
      <c r="U151" s="3">
        <f t="shared" si="18"/>
        <v>13486.363636363636</v>
      </c>
      <c r="V151" s="10">
        <v>4.7619047619047616E-2</v>
      </c>
      <c r="W151" s="10">
        <f t="shared" si="22"/>
        <v>5.1831645038431962E-2</v>
      </c>
      <c r="X151" s="11">
        <f>(Table1[[#This Row],[2023 Market share (%)]]-Table1[[#This Row],[2019 Market share (%)]])*10000</f>
        <v>-7.4761953933767318</v>
      </c>
      <c r="Y151" s="10"/>
      <c r="Z151" s="10">
        <f t="shared" si="19"/>
        <v>5.1447381843301443E-2</v>
      </c>
      <c r="AA151" s="3">
        <v>255600</v>
      </c>
      <c r="AB151" s="12">
        <f>Table1[[#This Row],[2022 U.S. Sales ($000)]]/SUMIF($E:$E, E151, $AA:$AA)</f>
        <v>1.746913751532821E-2</v>
      </c>
      <c r="AC151" s="3">
        <v>21</v>
      </c>
      <c r="AD151" s="3">
        <f t="shared" si="23"/>
        <v>12171.428571428571</v>
      </c>
      <c r="AE151" s="3">
        <v>190700</v>
      </c>
      <c r="AF151" s="12">
        <f>Table1[[#This Row],[2021 U.S. Sales ($000)]]/SUMIF($E:$E, E151, $AE:$AE)</f>
        <v>1.4672103115571471E-2</v>
      </c>
      <c r="AG151" s="3">
        <v>19</v>
      </c>
      <c r="AH151" s="68">
        <f t="shared" si="20"/>
        <v>10036.842105263158</v>
      </c>
      <c r="AI151" s="3">
        <v>125500</v>
      </c>
      <c r="AJ151" s="12">
        <f>Table1[[#This Row],[2020 U.S. Sales ($000)]]/SUMIF($E:$E, E151, $AI:$AI)</f>
        <v>1.3363144681223514E-2</v>
      </c>
      <c r="AK151" s="3">
        <v>18</v>
      </c>
      <c r="AL151" s="3">
        <f t="shared" si="24"/>
        <v>6972.2222222222226</v>
      </c>
      <c r="AM151" s="3">
        <v>242400</v>
      </c>
      <c r="AN151" s="12">
        <f>Table1[[#This Row],[2019 U.S. Sales ($000)]]/SUMIF($E:$E, E151, $AM:$AM)</f>
        <v>1.9331828523809932E-2</v>
      </c>
      <c r="AO151" s="3">
        <v>18</v>
      </c>
      <c r="AP151" s="3">
        <f t="shared" si="21"/>
        <v>13466.666666666666</v>
      </c>
    </row>
    <row r="152" spans="1:42" x14ac:dyDescent="0.25">
      <c r="A152" t="s">
        <v>174</v>
      </c>
      <c r="B152">
        <v>518</v>
      </c>
      <c r="C152" t="s">
        <v>3</v>
      </c>
      <c r="D152" t="s">
        <v>5</v>
      </c>
      <c r="E152" t="s">
        <v>356</v>
      </c>
      <c r="F152" s="3">
        <v>151</v>
      </c>
      <c r="G152" s="3"/>
      <c r="H152" s="3" t="e">
        <f>Table1[[#This Row],[2024 U.S. Sales ($000)]]/SUMIF($E:$E, E152, $G:$G)</f>
        <v>#DIV/0!</v>
      </c>
      <c r="I152" s="3" t="e">
        <f>VLOOKUP(Table1[[#This Row],[Chain Name]],[1]Sheet1!A$3:G$26,7,0)</f>
        <v>#N/A</v>
      </c>
      <c r="J152" s="3" t="e">
        <f>Table1[[#This Row],[2024 U.S. Sales ($000)]]/Table1[[#This Row],[2024 U.S. Units]]</f>
        <v>#N/A</v>
      </c>
      <c r="K152" s="3" t="e">
        <f>Table1[[#This Row],[2024 U.S. Units]]/Table1[[#This Row],[2023 U.S. Units]]-1</f>
        <v>#N/A</v>
      </c>
      <c r="L152" s="3">
        <f>_xlfn.RRI(5,Table1[[#This Row],[2019 U.S. Sales ($000)]],Table1[[#This Row],[2024 U.S. Sales ($000)]])</f>
        <v>-1</v>
      </c>
      <c r="M152" s="3" t="e">
        <f>(Table1[[#This Row],[2024 Market share (%)]]-Table1[[#This Row],[2019 Market share (%)]])*10000</f>
        <v>#DIV/0!</v>
      </c>
      <c r="N152" s="3"/>
      <c r="O152" s="3"/>
      <c r="P152" s="3">
        <v>294800</v>
      </c>
      <c r="Q152" s="12">
        <f>Table1[[#This Row],[2023 U.S. Sales ($000)]]/SUMIF($E:$E, E152, $P:$P)</f>
        <v>2.6926540296978731E-3</v>
      </c>
      <c r="R152" s="11">
        <f>(Table1[[#This Row],[2023 Market share (%)]]-Table1[[#This Row],[2022 Market share (%)]])*10000</f>
        <v>-3.6889145177224036</v>
      </c>
      <c r="S152" s="10">
        <v>-5.754475703324808E-2</v>
      </c>
      <c r="T152" s="3">
        <v>280</v>
      </c>
      <c r="U152" s="3">
        <f t="shared" si="18"/>
        <v>1052.8571428571429</v>
      </c>
      <c r="V152" s="10">
        <v>-2.4390243902439025E-2</v>
      </c>
      <c r="W152" s="10">
        <f t="shared" si="22"/>
        <v>-4.5258134104576242E-2</v>
      </c>
      <c r="X152" s="11">
        <f>(Table1[[#This Row],[2023 Market share (%)]]-Table1[[#This Row],[2019 Market share (%)]])*10000</f>
        <v>-14.08681320240936</v>
      </c>
      <c r="Y152" s="10"/>
      <c r="Z152" s="10">
        <f t="shared" si="19"/>
        <v>-1.7100318913829349E-2</v>
      </c>
      <c r="AA152" s="3">
        <v>312800</v>
      </c>
      <c r="AB152" s="12">
        <f>Table1[[#This Row],[2022 U.S. Sales ($000)]]/SUMIF($E:$E, E152, $AA:$AA)</f>
        <v>3.0615454814701135E-3</v>
      </c>
      <c r="AC152" s="3">
        <v>287</v>
      </c>
      <c r="AD152" s="3">
        <f t="shared" si="23"/>
        <v>1089.8954703832753</v>
      </c>
      <c r="AE152" s="3">
        <v>323700</v>
      </c>
      <c r="AF152" s="12">
        <f>Table1[[#This Row],[2021 U.S. Sales ($000)]]/SUMIF($E:$E, E152, $AE:$AE)</f>
        <v>3.3270582773571454E-3</v>
      </c>
      <c r="AG152" s="3">
        <v>287</v>
      </c>
      <c r="AH152" s="68">
        <f t="shared" si="20"/>
        <v>1127.8745644599303</v>
      </c>
      <c r="AI152" s="3">
        <v>328000</v>
      </c>
      <c r="AJ152" s="12">
        <f>Table1[[#This Row],[2020 U.S. Sales ($000)]]/SUMIF($E:$E, E152, $AI:$AI)</f>
        <v>3.753575266136211E-3</v>
      </c>
      <c r="AK152" s="3">
        <v>291</v>
      </c>
      <c r="AL152" s="3">
        <f t="shared" si="24"/>
        <v>1127.1477663230241</v>
      </c>
      <c r="AM152" s="3">
        <v>354800</v>
      </c>
      <c r="AN152" s="12">
        <f>Table1[[#This Row],[2019 U.S. Sales ($000)]]/SUMIF($E:$E, E152, $AM:$AM)</f>
        <v>4.1013353499388091E-3</v>
      </c>
      <c r="AO152" s="3">
        <v>300</v>
      </c>
      <c r="AP152" s="3">
        <f t="shared" si="21"/>
        <v>1182.6666666666667</v>
      </c>
    </row>
    <row r="153" spans="1:42" x14ac:dyDescent="0.25">
      <c r="A153" t="s">
        <v>131</v>
      </c>
      <c r="B153">
        <v>2621</v>
      </c>
      <c r="C153" t="s">
        <v>3</v>
      </c>
      <c r="D153" t="s">
        <v>5</v>
      </c>
      <c r="E153" t="s">
        <v>364</v>
      </c>
      <c r="F153" s="3">
        <v>152</v>
      </c>
      <c r="G153" s="3"/>
      <c r="H153" s="3" t="e">
        <f>Table1[[#This Row],[2024 U.S. Sales ($000)]]/SUMIF($E:$E, E153, $G:$G)</f>
        <v>#DIV/0!</v>
      </c>
      <c r="I153" s="3" t="e">
        <f>VLOOKUP(Table1[[#This Row],[Chain Name]],[1]Sheet1!A$3:G$26,7,0)</f>
        <v>#N/A</v>
      </c>
      <c r="J153" s="3" t="e">
        <f>Table1[[#This Row],[2024 U.S. Sales ($000)]]/Table1[[#This Row],[2024 U.S. Units]]</f>
        <v>#N/A</v>
      </c>
      <c r="K153" s="3" t="e">
        <f>Table1[[#This Row],[2024 U.S. Units]]/Table1[[#This Row],[2023 U.S. Units]]-1</f>
        <v>#N/A</v>
      </c>
      <c r="L153" s="3">
        <f>_xlfn.RRI(5,Table1[[#This Row],[2019 U.S. Sales ($000)]],Table1[[#This Row],[2024 U.S. Sales ($000)]])</f>
        <v>-1</v>
      </c>
      <c r="M153" s="3" t="e">
        <f>(Table1[[#This Row],[2024 Market share (%)]]-Table1[[#This Row],[2019 Market share (%)]])*10000</f>
        <v>#DIV/0!</v>
      </c>
      <c r="N153" s="3"/>
      <c r="O153" s="3"/>
      <c r="P153" s="3">
        <v>294188</v>
      </c>
      <c r="Q153" s="12">
        <f>Table1[[#This Row],[2023 U.S. Sales ($000)]]/SUMIF($E:$E, E153, $P:$P)</f>
        <v>6.0059552434781277E-3</v>
      </c>
      <c r="R153" s="11">
        <f>(Table1[[#This Row],[2023 Market share (%)]]-Table1[[#This Row],[2022 Market share (%)]])*10000</f>
        <v>-1.8725874995253329</v>
      </c>
      <c r="S153" s="10">
        <v>8.8694068928765718E-2</v>
      </c>
      <c r="T153" s="3">
        <v>220</v>
      </c>
      <c r="U153" s="3">
        <f t="shared" si="18"/>
        <v>1337.2181818181818</v>
      </c>
      <c r="V153" s="10">
        <v>5.7692307692307696E-2</v>
      </c>
      <c r="W153" s="10">
        <f t="shared" si="22"/>
        <v>0.10815296399507912</v>
      </c>
      <c r="X153" s="11">
        <f>(Table1[[#This Row],[2023 Market share (%)]]-Table1[[#This Row],[2019 Market share (%)]])*10000</f>
        <v>-3.4871024471686778</v>
      </c>
      <c r="Y153" s="10"/>
      <c r="Z153" s="10">
        <f t="shared" si="19"/>
        <v>4.5685809490773055E-2</v>
      </c>
      <c r="AA153" s="3">
        <v>270221</v>
      </c>
      <c r="AB153" s="12">
        <f>Table1[[#This Row],[2022 U.S. Sales ($000)]]/SUMIF($E:$E, E153, $AA:$AA)</f>
        <v>6.193213993430661E-3</v>
      </c>
      <c r="AC153" s="3">
        <v>208</v>
      </c>
      <c r="AD153" s="3">
        <f t="shared" si="23"/>
        <v>1299.1394230769231</v>
      </c>
      <c r="AE153" s="3">
        <v>248024</v>
      </c>
      <c r="AF153" s="12">
        <f>Table1[[#This Row],[2021 U.S. Sales ($000)]]/SUMIF($E:$E, E153, $AE:$AE)</f>
        <v>6.308656722659141E-3</v>
      </c>
      <c r="AG153" s="3">
        <v>207</v>
      </c>
      <c r="AH153" s="68">
        <f t="shared" si="20"/>
        <v>1198.1835748792271</v>
      </c>
      <c r="AI153" s="3">
        <v>218141</v>
      </c>
      <c r="AJ153" s="12">
        <f>Table1[[#This Row],[2020 U.S. Sales ($000)]]/SUMIF($E:$E, E153, $AI:$AI)</f>
        <v>6.4501886362532236E-3</v>
      </c>
      <c r="AK153" s="3">
        <v>198</v>
      </c>
      <c r="AL153" s="3">
        <f t="shared" si="24"/>
        <v>1101.7222222222222</v>
      </c>
      <c r="AM153" s="3">
        <v>195086</v>
      </c>
      <c r="AN153" s="12">
        <f>Table1[[#This Row],[2019 U.S. Sales ($000)]]/SUMIF($E:$E, E153, $AM:$AM)</f>
        <v>6.3546654881949955E-3</v>
      </c>
      <c r="AO153" s="3">
        <v>184</v>
      </c>
      <c r="AP153" s="3">
        <f t="shared" si="21"/>
        <v>1060.25</v>
      </c>
    </row>
    <row r="154" spans="1:42" x14ac:dyDescent="0.25">
      <c r="A154" t="s">
        <v>304</v>
      </c>
      <c r="B154">
        <v>847</v>
      </c>
      <c r="C154" t="s">
        <v>3</v>
      </c>
      <c r="D154" t="s">
        <v>5</v>
      </c>
      <c r="E154" t="s">
        <v>358</v>
      </c>
      <c r="F154" s="3">
        <v>240</v>
      </c>
      <c r="G154" s="3"/>
      <c r="H154" s="3" t="e">
        <f>Table1[[#This Row],[2024 U.S. Sales ($000)]]/SUMIF($E:$E, E154, $G:$G)</f>
        <v>#DIV/0!</v>
      </c>
      <c r="I154" s="3" t="e">
        <f>VLOOKUP(Table1[[#This Row],[Chain Name]],[1]Sheet1!A$3:G$26,7,0)</f>
        <v>#N/A</v>
      </c>
      <c r="J154" s="3" t="e">
        <f>Table1[[#This Row],[2024 U.S. Sales ($000)]]/Table1[[#This Row],[2024 U.S. Units]]</f>
        <v>#N/A</v>
      </c>
      <c r="K154" s="3" t="e">
        <f>Table1[[#This Row],[2024 U.S. Units]]/Table1[[#This Row],[2023 U.S. Units]]-1</f>
        <v>#N/A</v>
      </c>
      <c r="L154" s="3">
        <f>_xlfn.RRI(5,Table1[[#This Row],[2019 U.S. Sales ($000)]],Table1[[#This Row],[2024 U.S. Sales ($000)]])</f>
        <v>-1</v>
      </c>
      <c r="M154" s="3" t="e">
        <f>(Table1[[#This Row],[2024 Market share (%)]]-Table1[[#This Row],[2019 Market share (%)]])*10000</f>
        <v>#DIV/0!</v>
      </c>
      <c r="N154" s="3"/>
      <c r="O154" s="3"/>
      <c r="P154" s="3">
        <v>156400</v>
      </c>
      <c r="Q154" s="12">
        <f>Table1[[#This Row],[2023 U.S. Sales ($000)]]/SUMIF($E:$E, E154, $P:$P)</f>
        <v>4.7266686016592179E-3</v>
      </c>
      <c r="R154" s="11">
        <f>(Table1[[#This Row],[2023 Market share (%)]]-Table1[[#This Row],[2022 Market share (%)]])*10000</f>
        <v>-7.6386827809211448</v>
      </c>
      <c r="S154" s="10">
        <v>-5.9530968129885752E-2</v>
      </c>
      <c r="T154" s="3">
        <v>136</v>
      </c>
      <c r="U154" s="3">
        <f t="shared" si="18"/>
        <v>1150</v>
      </c>
      <c r="V154" s="10">
        <v>-4.2253521126760563E-2</v>
      </c>
      <c r="W154" s="10">
        <f t="shared" si="22"/>
        <v>-5.4258390996824168E-2</v>
      </c>
      <c r="X154" s="11">
        <f>(Table1[[#This Row],[2023 Market share (%)]]-Table1[[#This Row],[2019 Market share (%)]])*10000</f>
        <v>-33.375814024657188</v>
      </c>
      <c r="Y154" s="10"/>
      <c r="Z154" s="10">
        <f t="shared" si="19"/>
        <v>-5.2862458623937569E-2</v>
      </c>
      <c r="AA154" s="3">
        <v>166300</v>
      </c>
      <c r="AB154" s="12">
        <f>Table1[[#This Row],[2022 U.S. Sales ($000)]]/SUMIF($E:$E, E154, $AA:$AA)</f>
        <v>5.4905368797513324E-3</v>
      </c>
      <c r="AC154" s="3">
        <v>142</v>
      </c>
      <c r="AD154" s="3">
        <f t="shared" si="23"/>
        <v>1171.1267605633802</v>
      </c>
      <c r="AE154" s="3">
        <v>171600</v>
      </c>
      <c r="AF154" s="12">
        <f>Table1[[#This Row],[2021 U.S. Sales ($000)]]/SUMIF($E:$E, E154, $AE:$AE)</f>
        <v>6.2606588081048241E-3</v>
      </c>
      <c r="AG154" s="3">
        <v>146</v>
      </c>
      <c r="AH154" s="68">
        <f t="shared" si="20"/>
        <v>1175.3424657534247</v>
      </c>
      <c r="AI154" s="3">
        <v>166900</v>
      </c>
      <c r="AJ154" s="12">
        <f>Table1[[#This Row],[2020 U.S. Sales ($000)]]/SUMIF($E:$E, E154, $AI:$AI)</f>
        <v>7.0805434514369962E-3</v>
      </c>
      <c r="AK154" s="3">
        <v>155</v>
      </c>
      <c r="AL154" s="3">
        <f t="shared" si="24"/>
        <v>1076.7741935483871</v>
      </c>
      <c r="AM154" s="3">
        <v>195500</v>
      </c>
      <c r="AN154" s="12">
        <f>Table1[[#This Row],[2019 U.S. Sales ($000)]]/SUMIF($E:$E, E154, $AM:$AM)</f>
        <v>8.0642500041249367E-3</v>
      </c>
      <c r="AO154" s="3">
        <v>169</v>
      </c>
      <c r="AP154" s="3">
        <f t="shared" si="21"/>
        <v>1156.8047337278106</v>
      </c>
    </row>
    <row r="155" spans="1:42" x14ac:dyDescent="0.25">
      <c r="A155" t="s">
        <v>115</v>
      </c>
      <c r="B155">
        <v>875</v>
      </c>
      <c r="C155" t="s">
        <v>3</v>
      </c>
      <c r="D155" t="s">
        <v>4</v>
      </c>
      <c r="E155" t="s">
        <v>351</v>
      </c>
      <c r="F155" s="3">
        <v>154</v>
      </c>
      <c r="G155" s="3"/>
      <c r="H155" s="3" t="e">
        <f>Table1[[#This Row],[2024 U.S. Sales ($000)]]/SUMIF($E:$E, E155, $G:$G)</f>
        <v>#DIV/0!</v>
      </c>
      <c r="I155" s="3" t="e">
        <f>VLOOKUP(Table1[[#This Row],[Chain Name]],[1]Sheet1!A$3:G$26,7,0)</f>
        <v>#N/A</v>
      </c>
      <c r="J155" s="3" t="e">
        <f>Table1[[#This Row],[2024 U.S. Sales ($000)]]/Table1[[#This Row],[2024 U.S. Units]]</f>
        <v>#N/A</v>
      </c>
      <c r="K155" s="3" t="e">
        <f>Table1[[#This Row],[2024 U.S. Units]]/Table1[[#This Row],[2023 U.S. Units]]-1</f>
        <v>#N/A</v>
      </c>
      <c r="L155" s="3">
        <f>_xlfn.RRI(5,Table1[[#This Row],[2019 U.S. Sales ($000)]],Table1[[#This Row],[2024 U.S. Sales ($000)]])</f>
        <v>-1</v>
      </c>
      <c r="M155" s="3" t="e">
        <f>(Table1[[#This Row],[2024 Market share (%)]]-Table1[[#This Row],[2019 Market share (%)]])*10000</f>
        <v>#DIV/0!</v>
      </c>
      <c r="N155" s="3"/>
      <c r="O155" s="3"/>
      <c r="P155" s="3">
        <v>287710</v>
      </c>
      <c r="Q155" s="12">
        <f>Table1[[#This Row],[2023 U.S. Sales ($000)]]/SUMIF($E:$E, E155, $P:$P)</f>
        <v>7.6172332734601306E-3</v>
      </c>
      <c r="R155" s="11">
        <f>(Table1[[#This Row],[2023 Market share (%)]]-Table1[[#This Row],[2022 Market share (%)]])*10000</f>
        <v>-4.8390898513893559</v>
      </c>
      <c r="S155" s="10">
        <v>-7.4447679633488344E-3</v>
      </c>
      <c r="T155" s="3">
        <v>207</v>
      </c>
      <c r="U155" s="3">
        <f t="shared" si="18"/>
        <v>1389.9033816425122</v>
      </c>
      <c r="V155" s="10">
        <v>-9.5693779904306216E-3</v>
      </c>
      <c r="W155" s="10">
        <f t="shared" si="22"/>
        <v>4.8095343339096708E-2</v>
      </c>
      <c r="X155" s="11">
        <f>(Table1[[#This Row],[2023 Market share (%)]]-Table1[[#This Row],[2019 Market share (%)]])*10000</f>
        <v>3.1811671683202798</v>
      </c>
      <c r="Y155" s="10"/>
      <c r="Z155" s="10">
        <f t="shared" si="19"/>
        <v>-9.4350169797037253E-3</v>
      </c>
      <c r="AA155" s="3">
        <v>289868</v>
      </c>
      <c r="AB155" s="12">
        <f>Table1[[#This Row],[2022 U.S. Sales ($000)]]/SUMIF($E:$E, E155, $AA:$AA)</f>
        <v>8.1011422585990662E-3</v>
      </c>
      <c r="AC155" s="3">
        <v>209</v>
      </c>
      <c r="AD155" s="3">
        <f t="shared" si="23"/>
        <v>1386.9282296650717</v>
      </c>
      <c r="AE155" s="3">
        <v>295992</v>
      </c>
      <c r="AF155" s="12">
        <f>Table1[[#This Row],[2021 U.S. Sales ($000)]]/SUMIF($E:$E, E155, $AE:$AE)</f>
        <v>8.9212920043713097E-3</v>
      </c>
      <c r="AG155" s="3">
        <v>215</v>
      </c>
      <c r="AH155" s="68">
        <f t="shared" si="20"/>
        <v>1376.706976744186</v>
      </c>
      <c r="AI155" s="3">
        <v>240430</v>
      </c>
      <c r="AJ155" s="12">
        <f>Table1[[#This Row],[2020 U.S. Sales ($000)]]/SUMIF($E:$E, E155, $AI:$AI)</f>
        <v>8.442225862741199E-3</v>
      </c>
      <c r="AK155" s="3">
        <v>213</v>
      </c>
      <c r="AL155" s="3">
        <f t="shared" si="24"/>
        <v>1128.7793427230047</v>
      </c>
      <c r="AM155" s="3">
        <v>238425</v>
      </c>
      <c r="AN155" s="12">
        <f>Table1[[#This Row],[2019 U.S. Sales ($000)]]/SUMIF($E:$E, E155, $AM:$AM)</f>
        <v>7.2991165566281026E-3</v>
      </c>
      <c r="AO155" s="3">
        <v>215</v>
      </c>
      <c r="AP155" s="3">
        <f t="shared" si="21"/>
        <v>1108.953488372093</v>
      </c>
    </row>
    <row r="156" spans="1:42" x14ac:dyDescent="0.25">
      <c r="A156" t="s">
        <v>86</v>
      </c>
      <c r="B156">
        <v>485</v>
      </c>
      <c r="C156" t="s">
        <v>3</v>
      </c>
      <c r="D156" t="s">
        <v>5</v>
      </c>
      <c r="E156" t="s">
        <v>446</v>
      </c>
      <c r="F156" s="3">
        <v>155</v>
      </c>
      <c r="G156" s="3"/>
      <c r="H156" s="3" t="e">
        <f>Table1[[#This Row],[2024 U.S. Sales ($000)]]/SUMIF($E:$E, E156, $G:$G)</f>
        <v>#DIV/0!</v>
      </c>
      <c r="I156" s="3" t="e">
        <f>VLOOKUP(Table1[[#This Row],[Chain Name]],[1]Sheet1!A$3:G$26,7,0)</f>
        <v>#N/A</v>
      </c>
      <c r="J156" s="3" t="e">
        <f>Table1[[#This Row],[2024 U.S. Sales ($000)]]/Table1[[#This Row],[2024 U.S. Units]]</f>
        <v>#N/A</v>
      </c>
      <c r="K156" s="3" t="e">
        <f>Table1[[#This Row],[2024 U.S. Units]]/Table1[[#This Row],[2023 U.S. Units]]-1</f>
        <v>#N/A</v>
      </c>
      <c r="L156" s="3">
        <f>_xlfn.RRI(5,Table1[[#This Row],[2019 U.S. Sales ($000)]],Table1[[#This Row],[2024 U.S. Sales ($000)]])</f>
        <v>-1</v>
      </c>
      <c r="M156" s="3" t="e">
        <f>(Table1[[#This Row],[2024 Market share (%)]]-Table1[[#This Row],[2019 Market share (%)]])*10000</f>
        <v>#DIV/0!</v>
      </c>
      <c r="N156" s="3"/>
      <c r="O156" s="3"/>
      <c r="P156" s="3">
        <v>286476</v>
      </c>
      <c r="Q156" s="12">
        <f>Table1[[#This Row],[2023 U.S. Sales ($000)]]/SUMIF($E:$E, E156, $P:$P)</f>
        <v>3.4618071470494657E-2</v>
      </c>
      <c r="R156" s="11">
        <f>(Table1[[#This Row],[2023 Market share (%)]]-Table1[[#This Row],[2022 Market share (%)]])*10000</f>
        <v>-6.0917769936999484</v>
      </c>
      <c r="S156" s="10">
        <v>0.10186467275916182</v>
      </c>
      <c r="T156" s="3">
        <v>981</v>
      </c>
      <c r="U156" s="3">
        <f t="shared" si="18"/>
        <v>292.02446483180427</v>
      </c>
      <c r="V156" s="10">
        <v>2.4008350730688934E-2</v>
      </c>
      <c r="W156" s="10">
        <f t="shared" si="22"/>
        <v>9.1399321101010456E-2</v>
      </c>
      <c r="X156" s="11">
        <f>(Table1[[#This Row],[2023 Market share (%)]]-Table1[[#This Row],[2019 Market share (%)]])*10000</f>
        <v>-69.546108207591416</v>
      </c>
      <c r="Y156" s="10"/>
      <c r="Z156" s="10">
        <f t="shared" si="19"/>
        <v>1.2620793069301639E-2</v>
      </c>
      <c r="AA156" s="3">
        <v>259992</v>
      </c>
      <c r="AB156" s="12">
        <f>Table1[[#This Row],[2022 U.S. Sales ($000)]]/SUMIF($E:$E, E156, $AA:$AA)</f>
        <v>3.5227249169864652E-2</v>
      </c>
      <c r="AC156" s="3">
        <v>958</v>
      </c>
      <c r="AD156" s="3">
        <f t="shared" si="23"/>
        <v>271.39039665970773</v>
      </c>
      <c r="AE156" s="3">
        <v>224352</v>
      </c>
      <c r="AF156" s="12">
        <f>Table1[[#This Row],[2021 U.S. Sales ($000)]]/SUMIF($E:$E, E156, $AE:$AE)</f>
        <v>3.5862580484280392E-2</v>
      </c>
      <c r="AG156" s="3">
        <v>939</v>
      </c>
      <c r="AH156" s="68">
        <f t="shared" si="20"/>
        <v>238.92651757188497</v>
      </c>
      <c r="AI156" s="3">
        <v>142985</v>
      </c>
      <c r="AJ156" s="12">
        <f>Table1[[#This Row],[2020 U.S. Sales ($000)]]/SUMIF($E:$E, E156, $AI:$AI)</f>
        <v>3.0980369385410659E-2</v>
      </c>
      <c r="AK156" s="3">
        <v>937</v>
      </c>
      <c r="AL156" s="3">
        <f t="shared" si="24"/>
        <v>152.59871931696904</v>
      </c>
      <c r="AM156" s="3">
        <v>201908</v>
      </c>
      <c r="AN156" s="12">
        <f>Table1[[#This Row],[2019 U.S. Sales ($000)]]/SUMIF($E:$E, E156, $AM:$AM)</f>
        <v>4.1572682291253799E-2</v>
      </c>
      <c r="AO156" s="3">
        <v>933</v>
      </c>
      <c r="AP156" s="3">
        <f t="shared" si="21"/>
        <v>216.40728831725616</v>
      </c>
    </row>
    <row r="157" spans="1:42" x14ac:dyDescent="0.25">
      <c r="A157" t="s">
        <v>167</v>
      </c>
      <c r="B157">
        <v>2310</v>
      </c>
      <c r="C157" t="s">
        <v>3</v>
      </c>
      <c r="D157" t="s">
        <v>5</v>
      </c>
      <c r="E157" t="s">
        <v>364</v>
      </c>
      <c r="F157" s="3">
        <v>156</v>
      </c>
      <c r="G157" s="3"/>
      <c r="H157" s="3" t="e">
        <f>Table1[[#This Row],[2024 U.S. Sales ($000)]]/SUMIF($E:$E, E157, $G:$G)</f>
        <v>#DIV/0!</v>
      </c>
      <c r="I157" s="3" t="e">
        <f>VLOOKUP(Table1[[#This Row],[Chain Name]],[1]Sheet1!A$3:G$26,7,0)</f>
        <v>#N/A</v>
      </c>
      <c r="J157" s="3" t="e">
        <f>Table1[[#This Row],[2024 U.S. Sales ($000)]]/Table1[[#This Row],[2024 U.S. Units]]</f>
        <v>#N/A</v>
      </c>
      <c r="K157" s="3" t="e">
        <f>Table1[[#This Row],[2024 U.S. Units]]/Table1[[#This Row],[2023 U.S. Units]]-1</f>
        <v>#N/A</v>
      </c>
      <c r="L157" s="3">
        <f>_xlfn.RRI(5,Table1[[#This Row],[2019 U.S. Sales ($000)]],Table1[[#This Row],[2024 U.S. Sales ($000)]])</f>
        <v>-1</v>
      </c>
      <c r="M157" s="3" t="e">
        <f>(Table1[[#This Row],[2024 Market share (%)]]-Table1[[#This Row],[2019 Market share (%)]])*10000</f>
        <v>#DIV/0!</v>
      </c>
      <c r="N157" s="3"/>
      <c r="O157" s="3"/>
      <c r="P157" s="3">
        <v>286025</v>
      </c>
      <c r="Q157" s="12">
        <f>Table1[[#This Row],[2023 U.S. Sales ($000)]]/SUMIF($E:$E, E157, $P:$P)</f>
        <v>5.8393046232879369E-3</v>
      </c>
      <c r="R157" s="11">
        <f>(Table1[[#This Row],[2023 Market share (%)]]-Table1[[#This Row],[2022 Market share (%)]])*10000</f>
        <v>3.431512224692495</v>
      </c>
      <c r="S157" s="10">
        <v>0.19272998703123762</v>
      </c>
      <c r="T157" s="3">
        <v>70</v>
      </c>
      <c r="U157" s="3">
        <f t="shared" si="18"/>
        <v>4086.0714285714284</v>
      </c>
      <c r="V157" s="10">
        <v>0.14754098360655737</v>
      </c>
      <c r="W157" s="10">
        <f t="shared" si="22"/>
        <v>0.22609068424100509</v>
      </c>
      <c r="X157" s="11">
        <f>(Table1[[#This Row],[2023 Market share (%)]]-Table1[[#This Row],[2019 Market share (%)]])*10000</f>
        <v>17.166190512151093</v>
      </c>
      <c r="Y157" s="10"/>
      <c r="Z157" s="10">
        <f t="shared" si="19"/>
        <v>0.15016331689560292</v>
      </c>
      <c r="AA157" s="3">
        <v>239807</v>
      </c>
      <c r="AB157" s="12">
        <f>Table1[[#This Row],[2022 U.S. Sales ($000)]]/SUMIF($E:$E, E157, $AA:$AA)</f>
        <v>5.4961534008186874E-3</v>
      </c>
      <c r="AC157" s="3">
        <v>61</v>
      </c>
      <c r="AD157" s="3">
        <f t="shared" si="23"/>
        <v>3931.2622950819673</v>
      </c>
      <c r="AE157" s="3">
        <v>193322</v>
      </c>
      <c r="AF157" s="12">
        <f>Table1[[#This Row],[2021 U.S. Sales ($000)]]/SUMIF($E:$E, E157, $AE:$AE)</f>
        <v>4.917274678812979E-3</v>
      </c>
      <c r="AG157" s="3">
        <v>54</v>
      </c>
      <c r="AH157" s="68">
        <f t="shared" si="20"/>
        <v>3580.037037037037</v>
      </c>
      <c r="AI157" s="3">
        <v>140380</v>
      </c>
      <c r="AJ157" s="12">
        <f>Table1[[#This Row],[2020 U.S. Sales ($000)]]/SUMIF($E:$E, E157, $AI:$AI)</f>
        <v>4.1508816809184314E-3</v>
      </c>
      <c r="AK157" s="3">
        <v>46</v>
      </c>
      <c r="AL157" s="3">
        <f t="shared" si="24"/>
        <v>3051.7391304347825</v>
      </c>
      <c r="AM157" s="3">
        <v>126565</v>
      </c>
      <c r="AN157" s="12">
        <f>Table1[[#This Row],[2019 U.S. Sales ($000)]]/SUMIF($E:$E, E157, $AM:$AM)</f>
        <v>4.1226855720728275E-3</v>
      </c>
      <c r="AO157" s="3">
        <v>40</v>
      </c>
      <c r="AP157" s="3">
        <f t="shared" si="21"/>
        <v>3164.125</v>
      </c>
    </row>
    <row r="158" spans="1:42" x14ac:dyDescent="0.25">
      <c r="A158" t="s">
        <v>126</v>
      </c>
      <c r="B158">
        <v>7715</v>
      </c>
      <c r="C158" t="s">
        <v>3</v>
      </c>
      <c r="D158" t="s">
        <v>4</v>
      </c>
      <c r="E158" t="s">
        <v>358</v>
      </c>
      <c r="F158" s="3">
        <v>181</v>
      </c>
      <c r="G158" s="3"/>
      <c r="H158" s="3" t="e">
        <f>Table1[[#This Row],[2024 U.S. Sales ($000)]]/SUMIF($E:$E, E158, $G:$G)</f>
        <v>#DIV/0!</v>
      </c>
      <c r="I158" s="3" t="e">
        <f>VLOOKUP(Table1[[#This Row],[Chain Name]],[1]Sheet1!A$3:G$26,7,0)</f>
        <v>#N/A</v>
      </c>
      <c r="J158" s="3" t="e">
        <f>Table1[[#This Row],[2024 U.S. Sales ($000)]]/Table1[[#This Row],[2024 U.S. Units]]</f>
        <v>#N/A</v>
      </c>
      <c r="K158" s="3" t="e">
        <f>Table1[[#This Row],[2024 U.S. Units]]/Table1[[#This Row],[2023 U.S. Units]]-1</f>
        <v>#N/A</v>
      </c>
      <c r="L158" s="3">
        <f>_xlfn.RRI(5,Table1[[#This Row],[2019 U.S. Sales ($000)]],Table1[[#This Row],[2024 U.S. Sales ($000)]])</f>
        <v>-1</v>
      </c>
      <c r="M158" s="3" t="e">
        <f>(Table1[[#This Row],[2024 Market share (%)]]-Table1[[#This Row],[2019 Market share (%)]])*10000</f>
        <v>#DIV/0!</v>
      </c>
      <c r="N158" s="3"/>
      <c r="O158" s="3"/>
      <c r="P158" s="3">
        <v>223700</v>
      </c>
      <c r="Q158" s="12">
        <f>Table1[[#This Row],[2023 U.S. Sales ($000)]]/SUMIF($E:$E, E158, $P:$P)</f>
        <v>6.7605867403527304E-3</v>
      </c>
      <c r="R158" s="11">
        <f>(Table1[[#This Row],[2023 Market share (%)]]-Table1[[#This Row],[2022 Market share (%)]])*10000</f>
        <v>-9.2880615979210042</v>
      </c>
      <c r="S158" s="10">
        <v>-3.9501932159725202E-2</v>
      </c>
      <c r="T158" s="3">
        <v>132</v>
      </c>
      <c r="U158" s="3">
        <f t="shared" si="18"/>
        <v>1694.6969696969697</v>
      </c>
      <c r="V158" s="10">
        <v>-3.6496350364963501E-2</v>
      </c>
      <c r="W158" s="10">
        <f t="shared" si="22"/>
        <v>-6.0538800596537934E-3</v>
      </c>
      <c r="X158" s="11">
        <f>(Table1[[#This Row],[2023 Market share (%)]]-Table1[[#This Row],[2019 Market share (%)]])*10000</f>
        <v>-26.93766717168678</v>
      </c>
      <c r="Y158" s="10"/>
      <c r="Z158" s="10">
        <f t="shared" si="19"/>
        <v>-2.4886275994427831E-2</v>
      </c>
      <c r="AA158" s="3">
        <v>232900</v>
      </c>
      <c r="AB158" s="12">
        <f>Table1[[#This Row],[2022 U.S. Sales ($000)]]/SUMIF($E:$E, E158, $AA:$AA)</f>
        <v>7.6893929001448308E-3</v>
      </c>
      <c r="AC158" s="3">
        <v>137</v>
      </c>
      <c r="AD158" s="3">
        <f t="shared" si="23"/>
        <v>1700</v>
      </c>
      <c r="AE158" s="3">
        <v>212548</v>
      </c>
      <c r="AF158" s="12">
        <f>Table1[[#This Row],[2021 U.S. Sales ($000)]]/SUMIF($E:$E, E158, $AE:$AE)</f>
        <v>7.754606691987553E-3</v>
      </c>
      <c r="AG158" s="3">
        <v>137</v>
      </c>
      <c r="AH158" s="68">
        <f t="shared" si="20"/>
        <v>1551.4452554744526</v>
      </c>
      <c r="AI158" s="3">
        <v>183000</v>
      </c>
      <c r="AJ158" s="12">
        <f>Table1[[#This Row],[2020 U.S. Sales ($000)]]/SUMIF($E:$E, E158, $AI:$AI)</f>
        <v>7.7635677148769943E-3</v>
      </c>
      <c r="AK158" s="3">
        <v>140</v>
      </c>
      <c r="AL158" s="3">
        <f t="shared" si="24"/>
        <v>1307.1428571428571</v>
      </c>
      <c r="AM158" s="3">
        <v>229200</v>
      </c>
      <c r="AN158" s="12">
        <f>Table1[[#This Row],[2019 U.S. Sales ($000)]]/SUMIF($E:$E, E158, $AM:$AM)</f>
        <v>9.4543534575214083E-3</v>
      </c>
      <c r="AO158" s="3">
        <v>146</v>
      </c>
      <c r="AP158" s="3">
        <f t="shared" si="21"/>
        <v>1569.8630136986301</v>
      </c>
    </row>
    <row r="159" spans="1:42" x14ac:dyDescent="0.25">
      <c r="A159" t="s">
        <v>248</v>
      </c>
      <c r="B159">
        <v>2581</v>
      </c>
      <c r="C159" t="s">
        <v>3</v>
      </c>
      <c r="D159" t="s">
        <v>4</v>
      </c>
      <c r="E159" t="s">
        <v>364</v>
      </c>
      <c r="F159" s="3">
        <v>158</v>
      </c>
      <c r="G159" s="3"/>
      <c r="H159" s="3" t="e">
        <f>Table1[[#This Row],[2024 U.S. Sales ($000)]]/SUMIF($E:$E, E159, $G:$G)</f>
        <v>#DIV/0!</v>
      </c>
      <c r="I159" s="3" t="e">
        <f>VLOOKUP(Table1[[#This Row],[Chain Name]],[1]Sheet1!A$3:G$26,7,0)</f>
        <v>#N/A</v>
      </c>
      <c r="J159" s="3" t="e">
        <f>Table1[[#This Row],[2024 U.S. Sales ($000)]]/Table1[[#This Row],[2024 U.S. Units]]</f>
        <v>#N/A</v>
      </c>
      <c r="K159" s="3" t="e">
        <f>Table1[[#This Row],[2024 U.S. Units]]/Table1[[#This Row],[2023 U.S. Units]]-1</f>
        <v>#N/A</v>
      </c>
      <c r="L159" s="3">
        <f>_xlfn.RRI(5,Table1[[#This Row],[2019 U.S. Sales ($000)]],Table1[[#This Row],[2024 U.S. Sales ($000)]])</f>
        <v>-1</v>
      </c>
      <c r="M159" s="3" t="e">
        <f>(Table1[[#This Row],[2024 Market share (%)]]-Table1[[#This Row],[2019 Market share (%)]])*10000</f>
        <v>#DIV/0!</v>
      </c>
      <c r="N159" s="3"/>
      <c r="O159" s="3"/>
      <c r="P159" s="3">
        <v>274827</v>
      </c>
      <c r="Q159" s="12">
        <f>Table1[[#This Row],[2023 U.S. Sales ($000)]]/SUMIF($E:$E, E159, $P:$P)</f>
        <v>5.6106933719232716E-3</v>
      </c>
      <c r="R159" s="11">
        <f>(Table1[[#This Row],[2023 Market share (%)]]-Table1[[#This Row],[2022 Market share (%)]])*10000</f>
        <v>3.3435677072783143</v>
      </c>
      <c r="S159" s="10">
        <v>0.19377888591583556</v>
      </c>
      <c r="T159" s="3">
        <v>92</v>
      </c>
      <c r="U159" s="3">
        <f t="shared" si="18"/>
        <v>2987.25</v>
      </c>
      <c r="V159" s="10">
        <v>8.2352941176470587E-2</v>
      </c>
      <c r="W159" s="10">
        <f t="shared" si="22"/>
        <v>0.17650013619668758</v>
      </c>
      <c r="X159" s="11">
        <f>(Table1[[#This Row],[2023 Market share (%)]]-Table1[[#This Row],[2019 Market share (%)]])*10000</f>
        <v>9.3809923249190543</v>
      </c>
      <c r="Y159" s="10"/>
      <c r="Z159" s="10">
        <f t="shared" si="19"/>
        <v>4.2133378553214307E-2</v>
      </c>
      <c r="AA159" s="3">
        <v>230216</v>
      </c>
      <c r="AB159" s="12">
        <f>Table1[[#This Row],[2022 U.S. Sales ($000)]]/SUMIF($E:$E, E159, $AA:$AA)</f>
        <v>5.2763366011954402E-3</v>
      </c>
      <c r="AC159" s="3">
        <v>85</v>
      </c>
      <c r="AD159" s="3">
        <f t="shared" si="23"/>
        <v>2708.4235294117648</v>
      </c>
      <c r="AE159" s="3">
        <v>187121</v>
      </c>
      <c r="AF159" s="12">
        <f>Table1[[#This Row],[2021 U.S. Sales ($000)]]/SUMIF($E:$E, E159, $AE:$AE)</f>
        <v>4.7595480864783286E-3</v>
      </c>
      <c r="AG159" s="3">
        <v>77</v>
      </c>
      <c r="AH159" s="68">
        <f t="shared" si="20"/>
        <v>2430.1428571428573</v>
      </c>
      <c r="AI159" s="3">
        <v>148358</v>
      </c>
      <c r="AJ159" s="12">
        <f>Table1[[#This Row],[2020 U.S. Sales ($000)]]/SUMIF($E:$E, E159, $AI:$AI)</f>
        <v>4.3867823366412354E-3</v>
      </c>
      <c r="AK159" s="3">
        <v>79</v>
      </c>
      <c r="AL159" s="3">
        <f t="shared" si="24"/>
        <v>1877.9493670886077</v>
      </c>
      <c r="AM159" s="3">
        <v>143447</v>
      </c>
      <c r="AN159" s="12">
        <f>Table1[[#This Row],[2019 U.S. Sales ($000)]]/SUMIF($E:$E, E159, $AM:$AM)</f>
        <v>4.6725941394313662E-3</v>
      </c>
      <c r="AO159" s="3">
        <v>78</v>
      </c>
      <c r="AP159" s="3">
        <f t="shared" si="21"/>
        <v>1839.0641025641025</v>
      </c>
    </row>
    <row r="160" spans="1:42" x14ac:dyDescent="0.25">
      <c r="A160" t="s">
        <v>129</v>
      </c>
      <c r="B160">
        <v>813</v>
      </c>
      <c r="C160" t="s">
        <v>3</v>
      </c>
      <c r="D160" t="s">
        <v>5</v>
      </c>
      <c r="E160" t="s">
        <v>350</v>
      </c>
      <c r="F160" s="3">
        <v>159</v>
      </c>
      <c r="G160" s="3"/>
      <c r="H160" s="3" t="e">
        <f>Table1[[#This Row],[2024 U.S. Sales ($000)]]/SUMIF($E:$E, E160, $G:$G)</f>
        <v>#DIV/0!</v>
      </c>
      <c r="I160" s="3" t="e">
        <f>VLOOKUP(Table1[[#This Row],[Chain Name]],[1]Sheet1!A$3:G$26,7,0)</f>
        <v>#N/A</v>
      </c>
      <c r="J160" s="3" t="e">
        <f>Table1[[#This Row],[2024 U.S. Sales ($000)]]/Table1[[#This Row],[2024 U.S. Units]]</f>
        <v>#N/A</v>
      </c>
      <c r="K160" s="3" t="e">
        <f>Table1[[#This Row],[2024 U.S. Units]]/Table1[[#This Row],[2023 U.S. Units]]-1</f>
        <v>#N/A</v>
      </c>
      <c r="L160" s="3">
        <f>_xlfn.RRI(5,Table1[[#This Row],[2019 U.S. Sales ($000)]],Table1[[#This Row],[2024 U.S. Sales ($000)]])</f>
        <v>-1</v>
      </c>
      <c r="M160" s="3" t="e">
        <f>(Table1[[#This Row],[2024 Market share (%)]]-Table1[[#This Row],[2019 Market share (%)]])*10000</f>
        <v>#DIV/0!</v>
      </c>
      <c r="N160" s="3"/>
      <c r="O160" s="3"/>
      <c r="P160" s="3">
        <v>274400</v>
      </c>
      <c r="Q160" s="12">
        <f>Table1[[#This Row],[2023 U.S. Sales ($000)]]/SUMIF($E:$E, E160, $P:$P)</f>
        <v>8.9829444199628662E-3</v>
      </c>
      <c r="R160" s="11">
        <f>(Table1[[#This Row],[2023 Market share (%)]]-Table1[[#This Row],[2022 Market share (%)]])*10000</f>
        <v>-5.1046975135303487</v>
      </c>
      <c r="S160" s="10">
        <v>-2.6259758694109299E-2</v>
      </c>
      <c r="T160" s="3">
        <v>598</v>
      </c>
      <c r="U160" s="3">
        <f t="shared" si="18"/>
        <v>458.86287625418061</v>
      </c>
      <c r="V160" s="10">
        <v>-1.6447368421052631E-2</v>
      </c>
      <c r="W160" s="10">
        <f t="shared" si="22"/>
        <v>2.5302099960598845E-2</v>
      </c>
      <c r="X160" s="11">
        <f>(Table1[[#This Row],[2023 Market share (%)]]-Table1[[#This Row],[2019 Market share (%)]])*10000</f>
        <v>-6.3785839825429225</v>
      </c>
      <c r="Y160" s="10"/>
      <c r="Z160" s="10">
        <f t="shared" si="19"/>
        <v>5.0806038124304731E-3</v>
      </c>
      <c r="AA160" s="3">
        <v>281800</v>
      </c>
      <c r="AB160" s="12">
        <f>Table1[[#This Row],[2022 U.S. Sales ($000)]]/SUMIF($E:$E, E160, $AA:$AA)</f>
        <v>9.4934141713159011E-3</v>
      </c>
      <c r="AC160" s="3">
        <v>608</v>
      </c>
      <c r="AD160" s="3">
        <f t="shared" si="23"/>
        <v>463.48684210526318</v>
      </c>
      <c r="AE160" s="3">
        <v>275300</v>
      </c>
      <c r="AF160" s="12">
        <f>Table1[[#This Row],[2021 U.S. Sales ($000)]]/SUMIF($E:$E, E160, $AE:$AE)</f>
        <v>9.4707133755507662E-3</v>
      </c>
      <c r="AG160" s="3">
        <v>604</v>
      </c>
      <c r="AH160" s="68">
        <f t="shared" si="20"/>
        <v>455.79470198675494</v>
      </c>
      <c r="AI160" s="3">
        <v>259400</v>
      </c>
      <c r="AJ160" s="12">
        <f>Table1[[#This Row],[2020 U.S. Sales ($000)]]/SUMIF($E:$E, E160, $AI:$AI)</f>
        <v>9.5836544972111529E-3</v>
      </c>
      <c r="AK160" s="3">
        <v>593</v>
      </c>
      <c r="AL160" s="3">
        <f t="shared" si="24"/>
        <v>437.43676222596963</v>
      </c>
      <c r="AM160" s="3">
        <v>248300</v>
      </c>
      <c r="AN160" s="12">
        <f>Table1[[#This Row],[2019 U.S. Sales ($000)]]/SUMIF($E:$E, E160, $AM:$AM)</f>
        <v>9.6208028182171584E-3</v>
      </c>
      <c r="AO160" s="3">
        <v>586</v>
      </c>
      <c r="AP160" s="3">
        <f t="shared" si="21"/>
        <v>423.72013651877131</v>
      </c>
    </row>
    <row r="161" spans="1:42" x14ac:dyDescent="0.25">
      <c r="A161" t="s">
        <v>57</v>
      </c>
      <c r="B161">
        <v>788</v>
      </c>
      <c r="C161" t="s">
        <v>3</v>
      </c>
      <c r="D161" t="s">
        <v>5</v>
      </c>
      <c r="E161" t="s">
        <v>352</v>
      </c>
      <c r="F161" s="3">
        <v>160</v>
      </c>
      <c r="G161" s="3"/>
      <c r="H161" s="3" t="e">
        <f>Table1[[#This Row],[2024 U.S. Sales ($000)]]/SUMIF($E:$E, E161, $G:$G)</f>
        <v>#DIV/0!</v>
      </c>
      <c r="I161" s="3" t="e">
        <f>VLOOKUP(Table1[[#This Row],[Chain Name]],[1]Sheet1!A$3:G$26,7,0)</f>
        <v>#N/A</v>
      </c>
      <c r="J161" s="3" t="e">
        <f>Table1[[#This Row],[2024 U.S. Sales ($000)]]/Table1[[#This Row],[2024 U.S. Units]]</f>
        <v>#N/A</v>
      </c>
      <c r="K161" s="3" t="e">
        <f>Table1[[#This Row],[2024 U.S. Units]]/Table1[[#This Row],[2023 U.S. Units]]-1</f>
        <v>#N/A</v>
      </c>
      <c r="L161" s="3">
        <f>_xlfn.RRI(5,Table1[[#This Row],[2019 U.S. Sales ($000)]],Table1[[#This Row],[2024 U.S. Sales ($000)]])</f>
        <v>-1</v>
      </c>
      <c r="M161" s="3" t="e">
        <f>(Table1[[#This Row],[2024 Market share (%)]]-Table1[[#This Row],[2019 Market share (%)]])*10000</f>
        <v>#DIV/0!</v>
      </c>
      <c r="N161" s="3"/>
      <c r="O161" s="3"/>
      <c r="P161" s="3">
        <v>269200</v>
      </c>
      <c r="Q161" s="12">
        <f>Table1[[#This Row],[2023 U.S. Sales ($000)]]/SUMIF($E:$E, E161, $P:$P)</f>
        <v>3.3178173198937906E-2</v>
      </c>
      <c r="R161" s="11">
        <f>(Table1[[#This Row],[2023 Market share (%)]]-Table1[[#This Row],[2022 Market share (%)]])*10000</f>
        <v>-10.063694114835487</v>
      </c>
      <c r="S161" s="10">
        <v>4.584304584304584E-2</v>
      </c>
      <c r="T161" s="3">
        <v>303</v>
      </c>
      <c r="U161" s="3">
        <f t="shared" si="18"/>
        <v>888.44884488448849</v>
      </c>
      <c r="V161" s="10">
        <v>3.3112582781456954E-3</v>
      </c>
      <c r="W161" s="10">
        <f t="shared" si="22"/>
        <v>4.3317956640288369E-2</v>
      </c>
      <c r="X161" s="11">
        <f>(Table1[[#This Row],[2023 Market share (%)]]-Table1[[#This Row],[2019 Market share (%)]])*10000</f>
        <v>-26.060992982971584</v>
      </c>
      <c r="Y161" s="10"/>
      <c r="Z161" s="10">
        <f t="shared" si="19"/>
        <v>5.860443396330961E-3</v>
      </c>
      <c r="AA161" s="3">
        <v>257400</v>
      </c>
      <c r="AB161" s="12">
        <f>Table1[[#This Row],[2022 U.S. Sales ($000)]]/SUMIF($E:$E, E161, $AA:$AA)</f>
        <v>3.4184542610421455E-2</v>
      </c>
      <c r="AC161" s="3">
        <v>302</v>
      </c>
      <c r="AD161" s="3">
        <f t="shared" si="23"/>
        <v>852.31788079470198</v>
      </c>
      <c r="AE161" s="3">
        <v>244400</v>
      </c>
      <c r="AF161" s="12">
        <f>Table1[[#This Row],[2021 U.S. Sales ($000)]]/SUMIF($E:$E, E161, $AE:$AE)</f>
        <v>3.3474628039904385E-2</v>
      </c>
      <c r="AG161" s="3">
        <v>300</v>
      </c>
      <c r="AH161" s="68">
        <f t="shared" si="20"/>
        <v>814.66666666666663</v>
      </c>
      <c r="AI161" s="3">
        <v>230600</v>
      </c>
      <c r="AJ161" s="12">
        <f>Table1[[#This Row],[2020 U.S. Sales ($000)]]/SUMIF($E:$E, E161, $AI:$AI)</f>
        <v>3.6086428404432151E-2</v>
      </c>
      <c r="AK161" s="3">
        <v>299</v>
      </c>
      <c r="AL161" s="3">
        <f t="shared" si="24"/>
        <v>771.23745819397993</v>
      </c>
      <c r="AM161" s="3">
        <v>227200</v>
      </c>
      <c r="AN161" s="12">
        <f>Table1[[#This Row],[2019 U.S. Sales ($000)]]/SUMIF($E:$E, E161, $AM:$AM)</f>
        <v>3.5784272497235065E-2</v>
      </c>
      <c r="AO161" s="3">
        <v>296</v>
      </c>
      <c r="AP161" s="3">
        <f t="shared" si="21"/>
        <v>767.56756756756761</v>
      </c>
    </row>
    <row r="162" spans="1:42" x14ac:dyDescent="0.25">
      <c r="A162" t="s">
        <v>235</v>
      </c>
      <c r="B162">
        <v>2778</v>
      </c>
      <c r="C162" t="s">
        <v>3</v>
      </c>
      <c r="D162" t="s">
        <v>4</v>
      </c>
      <c r="E162" t="s">
        <v>351</v>
      </c>
      <c r="F162" s="3">
        <v>161</v>
      </c>
      <c r="G162" s="3"/>
      <c r="H162" s="3" t="e">
        <f>Table1[[#This Row],[2024 U.S. Sales ($000)]]/SUMIF($E:$E, E162, $G:$G)</f>
        <v>#DIV/0!</v>
      </c>
      <c r="I162" s="3" t="e">
        <f>VLOOKUP(Table1[[#This Row],[Chain Name]],[1]Sheet1!A$3:G$26,7,0)</f>
        <v>#N/A</v>
      </c>
      <c r="J162" s="3" t="e">
        <f>Table1[[#This Row],[2024 U.S. Sales ($000)]]/Table1[[#This Row],[2024 U.S. Units]]</f>
        <v>#N/A</v>
      </c>
      <c r="K162" s="3" t="e">
        <f>Table1[[#This Row],[2024 U.S. Units]]/Table1[[#This Row],[2023 U.S. Units]]-1</f>
        <v>#N/A</v>
      </c>
      <c r="L162" s="3">
        <f>_xlfn.RRI(5,Table1[[#This Row],[2019 U.S. Sales ($000)]],Table1[[#This Row],[2024 U.S. Sales ($000)]])</f>
        <v>-1</v>
      </c>
      <c r="M162" s="3" t="e">
        <f>(Table1[[#This Row],[2024 Market share (%)]]-Table1[[#This Row],[2019 Market share (%)]])*10000</f>
        <v>#DIV/0!</v>
      </c>
      <c r="N162" s="3"/>
      <c r="O162" s="3"/>
      <c r="P162" s="3">
        <v>267485</v>
      </c>
      <c r="Q162" s="12">
        <f>Table1[[#This Row],[2023 U.S. Sales ($000)]]/SUMIF($E:$E, E162, $P:$P)</f>
        <v>7.0817685939017867E-3</v>
      </c>
      <c r="R162" s="11">
        <f>(Table1[[#This Row],[2023 Market share (%)]]-Table1[[#This Row],[2022 Market share (%)]])*10000</f>
        <v>-3.0352142225673151</v>
      </c>
      <c r="S162" s="10">
        <v>1.2226872630121019E-2</v>
      </c>
      <c r="T162" s="3">
        <v>323</v>
      </c>
      <c r="U162" s="3">
        <f t="shared" si="18"/>
        <v>828.12693498452018</v>
      </c>
      <c r="V162" s="10">
        <v>1.2539184952978056E-2</v>
      </c>
      <c r="W162" s="10">
        <f t="shared" si="22"/>
        <v>7.2730869579548107E-2</v>
      </c>
      <c r="X162" s="11">
        <f>(Table1[[#This Row],[2023 Market share (%)]]-Table1[[#This Row],[2019 Market share (%)]])*10000</f>
        <v>8.9797725229339651</v>
      </c>
      <c r="Y162" s="10"/>
      <c r="Z162" s="10">
        <f t="shared" si="19"/>
        <v>1.1139347182166359E-2</v>
      </c>
      <c r="AA162" s="3">
        <v>264254</v>
      </c>
      <c r="AB162" s="12">
        <f>Table1[[#This Row],[2022 U.S. Sales ($000)]]/SUMIF($E:$E, E162, $AA:$AA)</f>
        <v>7.3852900161585182E-3</v>
      </c>
      <c r="AC162" s="3">
        <v>319</v>
      </c>
      <c r="AD162" s="3">
        <f t="shared" si="23"/>
        <v>828.38244514106589</v>
      </c>
      <c r="AE162" s="3">
        <v>257621</v>
      </c>
      <c r="AF162" s="12">
        <f>Table1[[#This Row],[2021 U.S. Sales ($000)]]/SUMIF($E:$E, E162, $AE:$AE)</f>
        <v>7.764777992169185E-3</v>
      </c>
      <c r="AG162" s="3">
        <v>312</v>
      </c>
      <c r="AH162" s="68">
        <f t="shared" si="20"/>
        <v>825.70833333333337</v>
      </c>
      <c r="AI162" s="3">
        <v>212540</v>
      </c>
      <c r="AJ162" s="12">
        <f>Table1[[#This Row],[2020 U.S. Sales ($000)]]/SUMIF($E:$E, E162, $AI:$AI)</f>
        <v>7.4629234490995898E-3</v>
      </c>
      <c r="AK162" s="3">
        <v>310</v>
      </c>
      <c r="AL162" s="3">
        <f t="shared" si="24"/>
        <v>685.61290322580646</v>
      </c>
      <c r="AM162" s="3">
        <v>201993</v>
      </c>
      <c r="AN162" s="12">
        <f>Table1[[#This Row],[2019 U.S. Sales ($000)]]/SUMIF($E:$E, E162, $AM:$AM)</f>
        <v>6.1837913416083901E-3</v>
      </c>
      <c r="AO162" s="3">
        <v>309</v>
      </c>
      <c r="AP162" s="3">
        <f t="shared" si="21"/>
        <v>653.69902912621365</v>
      </c>
    </row>
    <row r="163" spans="1:42" x14ac:dyDescent="0.25">
      <c r="A163" t="s">
        <v>38</v>
      </c>
      <c r="B163">
        <v>1602</v>
      </c>
      <c r="C163" t="s">
        <v>1</v>
      </c>
      <c r="D163" t="s">
        <v>2</v>
      </c>
      <c r="E163" t="s">
        <v>353</v>
      </c>
      <c r="F163" s="3">
        <v>162</v>
      </c>
      <c r="G163" s="3"/>
      <c r="H163" s="3" t="e">
        <f>Table1[[#This Row],[2024 U.S. Sales ($000)]]/SUMIF($E:$E, E163, $G:$G)</f>
        <v>#DIV/0!</v>
      </c>
      <c r="I163" s="3" t="e">
        <f>VLOOKUP(Table1[[#This Row],[Chain Name]],[1]Sheet1!A$3:G$26,7,0)</f>
        <v>#N/A</v>
      </c>
      <c r="J163" s="3" t="e">
        <f>Table1[[#This Row],[2024 U.S. Sales ($000)]]/Table1[[#This Row],[2024 U.S. Units]]</f>
        <v>#N/A</v>
      </c>
      <c r="K163" s="3" t="e">
        <f>Table1[[#This Row],[2024 U.S. Units]]/Table1[[#This Row],[2023 U.S. Units]]-1</f>
        <v>#N/A</v>
      </c>
      <c r="L163" s="3">
        <f>_xlfn.RRI(5,Table1[[#This Row],[2019 U.S. Sales ($000)]],Table1[[#This Row],[2024 U.S. Sales ($000)]])</f>
        <v>-1</v>
      </c>
      <c r="M163" s="3" t="e">
        <f>(Table1[[#This Row],[2024 Market share (%)]]-Table1[[#This Row],[2019 Market share (%)]])*10000</f>
        <v>#DIV/0!</v>
      </c>
      <c r="N163" s="3"/>
      <c r="O163" s="3"/>
      <c r="P163" s="3">
        <v>267200</v>
      </c>
      <c r="Q163" s="12">
        <f>Table1[[#This Row],[2023 U.S. Sales ($000)]]/SUMIF($E:$E, E163, $P:$P)</f>
        <v>1.1076710114288268E-2</v>
      </c>
      <c r="R163" s="11">
        <f>(Table1[[#This Row],[2023 Market share (%)]]-Table1[[#This Row],[2022 Market share (%)]])*10000</f>
        <v>-5.7878277167257819</v>
      </c>
      <c r="S163" s="10">
        <v>-2.5173294418095585E-2</v>
      </c>
      <c r="T163" s="3">
        <v>43</v>
      </c>
      <c r="U163" s="3">
        <f t="shared" si="18"/>
        <v>6213.9534883720926</v>
      </c>
      <c r="V163" s="10">
        <v>0</v>
      </c>
      <c r="W163" s="10">
        <f t="shared" si="22"/>
        <v>1.1259165889114797E-3</v>
      </c>
      <c r="X163" s="11">
        <f>(Table1[[#This Row],[2023 Market share (%)]]-Table1[[#This Row],[2019 Market share (%)]])*10000</f>
        <v>-5.7112282390911835</v>
      </c>
      <c r="Y163" s="10"/>
      <c r="Z163" s="10">
        <f t="shared" si="19"/>
        <v>0</v>
      </c>
      <c r="AA163" s="3">
        <v>274100</v>
      </c>
      <c r="AB163" s="12">
        <f>Table1[[#This Row],[2022 U.S. Sales ($000)]]/SUMIF($E:$E, E163, $AA:$AA)</f>
        <v>1.1655492885960846E-2</v>
      </c>
      <c r="AC163" s="3">
        <v>43</v>
      </c>
      <c r="AD163" s="3">
        <f t="shared" si="23"/>
        <v>6374.4186046511632</v>
      </c>
      <c r="AE163" s="3">
        <v>240400</v>
      </c>
      <c r="AF163" s="12">
        <f>Table1[[#This Row],[2021 U.S. Sales ($000)]]/SUMIF($E:$E, E163, $AE:$AE)</f>
        <v>1.106808645722477E-2</v>
      </c>
      <c r="AG163" s="3">
        <v>43</v>
      </c>
      <c r="AH163" s="68">
        <f t="shared" si="20"/>
        <v>5590.6976744186049</v>
      </c>
      <c r="AI163" s="3">
        <v>176800</v>
      </c>
      <c r="AJ163" s="12">
        <f>Table1[[#This Row],[2020 U.S. Sales ($000)]]/SUMIF($E:$E, E163, $AI:$AI)</f>
        <v>1.0842437127203067E-2</v>
      </c>
      <c r="AK163" s="3">
        <v>42</v>
      </c>
      <c r="AL163" s="3">
        <f t="shared" si="24"/>
        <v>4209.5238095238092</v>
      </c>
      <c r="AM163" s="3">
        <v>266000</v>
      </c>
      <c r="AN163" s="12">
        <f>Table1[[#This Row],[2019 U.S. Sales ($000)]]/SUMIF($E:$E, E163, $AM:$AM)</f>
        <v>1.1647832938197386E-2</v>
      </c>
      <c r="AO163" s="3">
        <v>43</v>
      </c>
      <c r="AP163" s="3">
        <f t="shared" si="21"/>
        <v>6186.0465116279074</v>
      </c>
    </row>
    <row r="164" spans="1:42" x14ac:dyDescent="0.25">
      <c r="A164" t="s">
        <v>85</v>
      </c>
      <c r="B164">
        <v>870</v>
      </c>
      <c r="C164" t="s">
        <v>3</v>
      </c>
      <c r="D164" t="s">
        <v>5</v>
      </c>
      <c r="E164" t="s">
        <v>350</v>
      </c>
      <c r="F164" s="3">
        <v>163</v>
      </c>
      <c r="G164" s="3"/>
      <c r="H164" s="3" t="e">
        <f>Table1[[#This Row],[2024 U.S. Sales ($000)]]/SUMIF($E:$E, E164, $G:$G)</f>
        <v>#DIV/0!</v>
      </c>
      <c r="I164" s="3" t="e">
        <f>VLOOKUP(Table1[[#This Row],[Chain Name]],[1]Sheet1!A$3:G$26,7,0)</f>
        <v>#N/A</v>
      </c>
      <c r="J164" s="3" t="e">
        <f>Table1[[#This Row],[2024 U.S. Sales ($000)]]/Table1[[#This Row],[2024 U.S. Units]]</f>
        <v>#N/A</v>
      </c>
      <c r="K164" s="3" t="e">
        <f>Table1[[#This Row],[2024 U.S. Units]]/Table1[[#This Row],[2023 U.S. Units]]-1</f>
        <v>#N/A</v>
      </c>
      <c r="L164" s="3">
        <f>_xlfn.RRI(5,Table1[[#This Row],[2019 U.S. Sales ($000)]],Table1[[#This Row],[2024 U.S. Sales ($000)]])</f>
        <v>-1</v>
      </c>
      <c r="M164" s="3" t="e">
        <f>(Table1[[#This Row],[2024 Market share (%)]]-Table1[[#This Row],[2019 Market share (%)]])*10000</f>
        <v>#DIV/0!</v>
      </c>
      <c r="N164" s="3"/>
      <c r="O164" s="3"/>
      <c r="P164" s="3">
        <v>265900</v>
      </c>
      <c r="Q164" s="12">
        <f>Table1[[#This Row],[2023 U.S. Sales ($000)]]/SUMIF($E:$E, E164, $P:$P)</f>
        <v>8.704682657682674E-3</v>
      </c>
      <c r="R164" s="11">
        <f>(Table1[[#This Row],[2023 Market share (%)]]-Table1[[#This Row],[2022 Market share (%)]])*10000</f>
        <v>-3.1709276842945693</v>
      </c>
      <c r="S164" s="10">
        <v>-7.0948469006721438E-3</v>
      </c>
      <c r="T164" s="3">
        <v>278</v>
      </c>
      <c r="U164" s="3">
        <f t="shared" si="18"/>
        <v>956.47482014388493</v>
      </c>
      <c r="V164" s="10">
        <v>1.8315018315018316E-2</v>
      </c>
      <c r="W164" s="10">
        <f t="shared" si="22"/>
        <v>-9.2707471180087486E-2</v>
      </c>
      <c r="X164" s="11">
        <f>(Table1[[#This Row],[2023 Market share (%)]]-Table1[[#This Row],[2019 Market share (%)]])*10000</f>
        <v>-64.995180103334889</v>
      </c>
      <c r="Y164" s="10"/>
      <c r="Z164" s="10">
        <f t="shared" si="19"/>
        <v>-7.9967291159143028E-2</v>
      </c>
      <c r="AA164" s="3">
        <v>267800</v>
      </c>
      <c r="AB164" s="12">
        <f>Table1[[#This Row],[2022 U.S. Sales ($000)]]/SUMIF($E:$E, E164, $AA:$AA)</f>
        <v>9.0217754261121309E-3</v>
      </c>
      <c r="AC164" s="3">
        <v>273</v>
      </c>
      <c r="AD164" s="3">
        <f t="shared" si="23"/>
        <v>980.95238095238096</v>
      </c>
      <c r="AE164" s="3">
        <v>276400</v>
      </c>
      <c r="AF164" s="12">
        <f>Table1[[#This Row],[2021 U.S. Sales ($000)]]/SUMIF($E:$E, E164, $AE:$AE)</f>
        <v>9.5085549473382918E-3</v>
      </c>
      <c r="AG164" s="3">
        <v>285</v>
      </c>
      <c r="AH164" s="68">
        <f t="shared" si="20"/>
        <v>969.82456140350882</v>
      </c>
      <c r="AI164" s="3">
        <v>245300</v>
      </c>
      <c r="AJ164" s="12">
        <f>Table1[[#This Row],[2020 U.S. Sales ($000)]]/SUMIF($E:$E, E164, $AI:$AI)</f>
        <v>9.0627233930836385E-3</v>
      </c>
      <c r="AK164" s="3">
        <v>303</v>
      </c>
      <c r="AL164" s="3">
        <f t="shared" si="24"/>
        <v>809.57095709570956</v>
      </c>
      <c r="AM164" s="3">
        <v>392400</v>
      </c>
      <c r="AN164" s="12">
        <f>Table1[[#This Row],[2019 U.S. Sales ($000)]]/SUMIF($E:$E, E164, $AM:$AM)</f>
        <v>1.5204200668016163E-2</v>
      </c>
      <c r="AO164" s="3">
        <v>388</v>
      </c>
      <c r="AP164" s="3">
        <f t="shared" si="21"/>
        <v>1011.340206185567</v>
      </c>
    </row>
    <row r="165" spans="1:42" x14ac:dyDescent="0.25">
      <c r="A165" t="s">
        <v>18</v>
      </c>
      <c r="B165">
        <v>2802</v>
      </c>
      <c r="C165" t="s">
        <v>3</v>
      </c>
      <c r="D165" t="s">
        <v>5</v>
      </c>
      <c r="E165" t="s">
        <v>446</v>
      </c>
      <c r="F165" s="3">
        <v>164</v>
      </c>
      <c r="G165" s="3"/>
      <c r="H165" s="3" t="e">
        <f>Table1[[#This Row],[2024 U.S. Sales ($000)]]/SUMIF($E:$E, E165, $G:$G)</f>
        <v>#DIV/0!</v>
      </c>
      <c r="I165" s="3" t="e">
        <f>VLOOKUP(Table1[[#This Row],[Chain Name]],[1]Sheet1!A$3:G$26,7,0)</f>
        <v>#N/A</v>
      </c>
      <c r="J165" s="3" t="e">
        <f>Table1[[#This Row],[2024 U.S. Sales ($000)]]/Table1[[#This Row],[2024 U.S. Units]]</f>
        <v>#N/A</v>
      </c>
      <c r="K165" s="3" t="e">
        <f>Table1[[#This Row],[2024 U.S. Units]]/Table1[[#This Row],[2023 U.S. Units]]-1</f>
        <v>#N/A</v>
      </c>
      <c r="L165" s="3">
        <f>_xlfn.RRI(5,Table1[[#This Row],[2019 U.S. Sales ($000)]],Table1[[#This Row],[2024 U.S. Sales ($000)]])</f>
        <v>-1</v>
      </c>
      <c r="M165" s="3" t="e">
        <f>(Table1[[#This Row],[2024 Market share (%)]]-Table1[[#This Row],[2019 Market share (%)]])*10000</f>
        <v>#DIV/0!</v>
      </c>
      <c r="N165" s="3"/>
      <c r="O165" s="3"/>
      <c r="P165" s="3">
        <v>262694</v>
      </c>
      <c r="Q165" s="12">
        <f>Table1[[#This Row],[2023 U.S. Sales ($000)]]/SUMIF($E:$E, E165, $P:$P)</f>
        <v>3.1744228720277171E-2</v>
      </c>
      <c r="R165" s="11">
        <f>(Table1[[#This Row],[2023 Market share (%)]]-Table1[[#This Row],[2022 Market share (%)]])*10000</f>
        <v>-19.775511831240308</v>
      </c>
      <c r="S165" s="10">
        <v>5.5500419879380106E-2</v>
      </c>
      <c r="T165" s="3">
        <v>386</v>
      </c>
      <c r="U165" s="3">
        <f t="shared" si="18"/>
        <v>680.55440414507768</v>
      </c>
      <c r="V165" s="10">
        <v>6.6298342541436461E-2</v>
      </c>
      <c r="W165" s="10">
        <f t="shared" si="22"/>
        <v>0.10715689749133883</v>
      </c>
      <c r="X165" s="11">
        <f>(Table1[[#This Row],[2023 Market share (%)]]-Table1[[#This Row],[2019 Market share (%)]])*10000</f>
        <v>-42.529109289571807</v>
      </c>
      <c r="Y165" s="10"/>
      <c r="Z165" s="10">
        <f t="shared" si="19"/>
        <v>3.2991865553280153E-2</v>
      </c>
      <c r="AA165" s="3">
        <v>248881</v>
      </c>
      <c r="AB165" s="12">
        <f>Table1[[#This Row],[2022 U.S. Sales ($000)]]/SUMIF($E:$E, E165, $AA:$AA)</f>
        <v>3.3721779903401201E-2</v>
      </c>
      <c r="AC165" s="3">
        <v>362</v>
      </c>
      <c r="AD165" s="3">
        <f t="shared" si="23"/>
        <v>687.51657458563534</v>
      </c>
      <c r="AE165" s="3">
        <v>220901</v>
      </c>
      <c r="AF165" s="12">
        <f>Table1[[#This Row],[2021 U.S. Sales ($000)]]/SUMIF($E:$E, E165, $AE:$AE)</f>
        <v>3.5310939468148367E-2</v>
      </c>
      <c r="AG165" s="3">
        <v>350</v>
      </c>
      <c r="AH165" s="68">
        <f t="shared" si="20"/>
        <v>631.14571428571423</v>
      </c>
      <c r="AI165" s="3">
        <v>112973</v>
      </c>
      <c r="AJ165" s="12">
        <f>Table1[[#This Row],[2020 U.S. Sales ($000)]]/SUMIF($E:$E, E165, $AI:$AI)</f>
        <v>2.4477709344182946E-2</v>
      </c>
      <c r="AK165" s="3">
        <v>336</v>
      </c>
      <c r="AL165" s="3">
        <f t="shared" si="24"/>
        <v>336.22916666666669</v>
      </c>
      <c r="AM165" s="3">
        <v>174829</v>
      </c>
      <c r="AN165" s="12">
        <f>Table1[[#This Row],[2019 U.S. Sales ($000)]]/SUMIF($E:$E, E165, $AM:$AM)</f>
        <v>3.5997139649234351E-2</v>
      </c>
      <c r="AO165" s="3">
        <v>339</v>
      </c>
      <c r="AP165" s="3">
        <f t="shared" si="21"/>
        <v>515.71976401179938</v>
      </c>
    </row>
    <row r="166" spans="1:42" x14ac:dyDescent="0.25">
      <c r="A166" t="s">
        <v>108</v>
      </c>
      <c r="B166">
        <v>6608</v>
      </c>
      <c r="C166" t="s">
        <v>1</v>
      </c>
      <c r="D166" t="s">
        <v>7</v>
      </c>
      <c r="E166" t="s">
        <v>360</v>
      </c>
      <c r="F166" s="3">
        <v>165</v>
      </c>
      <c r="G166" s="3"/>
      <c r="H166" s="3" t="e">
        <f>Table1[[#This Row],[2024 U.S. Sales ($000)]]/SUMIF($E:$E, E166, $G:$G)</f>
        <v>#DIV/0!</v>
      </c>
      <c r="I166" s="3" t="e">
        <f>VLOOKUP(Table1[[#This Row],[Chain Name]],[1]Sheet1!A$3:G$26,7,0)</f>
        <v>#N/A</v>
      </c>
      <c r="J166" s="3" t="e">
        <f>Table1[[#This Row],[2024 U.S. Sales ($000)]]/Table1[[#This Row],[2024 U.S. Units]]</f>
        <v>#N/A</v>
      </c>
      <c r="K166" s="3" t="e">
        <f>Table1[[#This Row],[2024 U.S. Units]]/Table1[[#This Row],[2023 U.S. Units]]-1</f>
        <v>#N/A</v>
      </c>
      <c r="L166" s="3">
        <f>_xlfn.RRI(5,Table1[[#This Row],[2019 U.S. Sales ($000)]],Table1[[#This Row],[2024 U.S. Sales ($000)]])</f>
        <v>-1</v>
      </c>
      <c r="M166" s="3" t="e">
        <f>(Table1[[#This Row],[2024 Market share (%)]]-Table1[[#This Row],[2019 Market share (%)]])*10000</f>
        <v>#DIV/0!</v>
      </c>
      <c r="N166" s="3"/>
      <c r="O166" s="3"/>
      <c r="P166" s="3">
        <v>260000</v>
      </c>
      <c r="Q166" s="12">
        <f>Table1[[#This Row],[2023 U.S. Sales ($000)]]/SUMIF($E:$E, E166, $P:$P)</f>
        <v>5.0528940839550014E-2</v>
      </c>
      <c r="R166" s="11">
        <f>(Table1[[#This Row],[2023 Market share (%)]]-Table1[[#This Row],[2022 Market share (%)]])*10000</f>
        <v>66.786140684468037</v>
      </c>
      <c r="S166" s="10">
        <v>0.13537117903930132</v>
      </c>
      <c r="T166" s="3">
        <v>29</v>
      </c>
      <c r="U166" s="3">
        <f t="shared" si="18"/>
        <v>8965.5172413793098</v>
      </c>
      <c r="V166" s="10">
        <v>3.5714285714285712E-2</v>
      </c>
      <c r="W166" s="10">
        <f t="shared" si="22"/>
        <v>0.1597894261776196</v>
      </c>
      <c r="X166" s="11">
        <f>(Table1[[#This Row],[2023 Market share (%)]]-Table1[[#This Row],[2019 Market share (%)]])*10000</f>
        <v>225.9127701927182</v>
      </c>
      <c r="Y166" s="10"/>
      <c r="Z166" s="10">
        <f t="shared" si="19"/>
        <v>8.4038423113316663E-2</v>
      </c>
      <c r="AA166" s="3">
        <v>229000</v>
      </c>
      <c r="AB166" s="12">
        <f>Table1[[#This Row],[2022 U.S. Sales ($000)]]/SUMIF($E:$E, E166, $AA:$AA)</f>
        <v>4.3850326771103211E-2</v>
      </c>
      <c r="AC166" s="3">
        <v>28</v>
      </c>
      <c r="AD166" s="3">
        <f t="shared" si="23"/>
        <v>8178.5714285714284</v>
      </c>
      <c r="AE166" s="3">
        <v>156500</v>
      </c>
      <c r="AF166" s="12">
        <f>Table1[[#This Row],[2021 U.S. Sales ($000)]]/SUMIF($E:$E, E166, $AE:$AE)</f>
        <v>3.2505525939409696E-2</v>
      </c>
      <c r="AG166" s="3">
        <v>26</v>
      </c>
      <c r="AH166" s="68">
        <f t="shared" si="20"/>
        <v>6019.2307692307695</v>
      </c>
      <c r="AI166" s="3">
        <v>104200</v>
      </c>
      <c r="AJ166" s="12">
        <f>Table1[[#This Row],[2020 U.S. Sales ($000)]]/SUMIF($E:$E, E166, $AI:$AI)</f>
        <v>3.0587278686214737E-2</v>
      </c>
      <c r="AK166" s="3">
        <v>23</v>
      </c>
      <c r="AL166" s="3">
        <f t="shared" si="24"/>
        <v>4530.434782608696</v>
      </c>
      <c r="AM166" s="3">
        <v>143700</v>
      </c>
      <c r="AN166" s="12">
        <f>Table1[[#This Row],[2019 U.S. Sales ($000)]]/SUMIF($E:$E, E166, $AM:$AM)</f>
        <v>2.7937663820278194E-2</v>
      </c>
      <c r="AO166" s="3">
        <v>21</v>
      </c>
      <c r="AP166" s="3">
        <f t="shared" si="21"/>
        <v>6842.8571428571431</v>
      </c>
    </row>
    <row r="167" spans="1:42" x14ac:dyDescent="0.25">
      <c r="A167" t="s">
        <v>533</v>
      </c>
      <c r="B167">
        <v>5296</v>
      </c>
      <c r="C167" t="s">
        <v>1</v>
      </c>
      <c r="D167" t="s">
        <v>2</v>
      </c>
      <c r="E167" t="s">
        <v>357</v>
      </c>
      <c r="F167" s="3">
        <v>166</v>
      </c>
      <c r="G167" s="3"/>
      <c r="H167" s="3" t="e">
        <f>Table1[[#This Row],[2024 U.S. Sales ($000)]]/SUMIF($E:$E, E167, $G:$G)</f>
        <v>#DIV/0!</v>
      </c>
      <c r="I167" s="3" t="e">
        <f>VLOOKUP(Table1[[#This Row],[Chain Name]],[1]Sheet1!A$3:G$26,7,0)</f>
        <v>#N/A</v>
      </c>
      <c r="J167" s="3" t="e">
        <f>Table1[[#This Row],[2024 U.S. Sales ($000)]]/Table1[[#This Row],[2024 U.S. Units]]</f>
        <v>#N/A</v>
      </c>
      <c r="K167" s="3" t="e">
        <f>Table1[[#This Row],[2024 U.S. Units]]/Table1[[#This Row],[2023 U.S. Units]]-1</f>
        <v>#N/A</v>
      </c>
      <c r="L167" s="3">
        <f>_xlfn.RRI(5,Table1[[#This Row],[2019 U.S. Sales ($000)]],Table1[[#This Row],[2024 U.S. Sales ($000)]])</f>
        <v>-1</v>
      </c>
      <c r="M167" s="3" t="e">
        <f>(Table1[[#This Row],[2024 Market share (%)]]-Table1[[#This Row],[2019 Market share (%)]])*10000</f>
        <v>#DIV/0!</v>
      </c>
      <c r="N167" s="3"/>
      <c r="O167" s="3"/>
      <c r="P167" s="3">
        <v>258878</v>
      </c>
      <c r="Q167" s="12">
        <f>Table1[[#This Row],[2023 U.S. Sales ($000)]]/SUMIF($E:$E, E167, $P:$P)</f>
        <v>2.6938389093114749E-2</v>
      </c>
      <c r="R167" s="11">
        <f>(Table1[[#This Row],[2023 Market share (%)]]-Table1[[#This Row],[2022 Market share (%)]])*10000</f>
        <v>20.445208450083943</v>
      </c>
      <c r="S167" s="10">
        <v>0.132340719615785</v>
      </c>
      <c r="T167" s="3">
        <v>37</v>
      </c>
      <c r="U167" s="3">
        <f t="shared" si="18"/>
        <v>6996.7027027027025</v>
      </c>
      <c r="V167" s="10">
        <v>0.12121212121212122</v>
      </c>
      <c r="W167" s="10">
        <f t="shared" si="22"/>
        <v>0.23439760189817949</v>
      </c>
      <c r="X167" s="11">
        <f>(Table1[[#This Row],[2023 Market share (%)]]-Table1[[#This Row],[2019 Market share (%)]])*10000</f>
        <v>147.14232932644359</v>
      </c>
      <c r="Y167" s="10"/>
      <c r="Z167" s="10">
        <f t="shared" si="19"/>
        <v>0.13879292625158413</v>
      </c>
      <c r="AA167" s="3">
        <v>228622</v>
      </c>
      <c r="AB167" s="12">
        <f>Table1[[#This Row],[2022 U.S. Sales ($000)]]/SUMIF($E:$E, E167, $AA:$AA)</f>
        <v>2.4893868248106354E-2</v>
      </c>
      <c r="AC167" s="3">
        <v>33</v>
      </c>
      <c r="AD167" s="3">
        <f t="shared" si="23"/>
        <v>6927.939393939394</v>
      </c>
      <c r="AE167" s="3">
        <v>171901</v>
      </c>
      <c r="AF167" s="12">
        <f>Table1[[#This Row],[2021 U.S. Sales ($000)]]/SUMIF($E:$E, E167, $AE:$AE)</f>
        <v>2.0529311602086691E-2</v>
      </c>
      <c r="AG167" s="3">
        <v>29</v>
      </c>
      <c r="AH167" s="68">
        <f t="shared" si="20"/>
        <v>5927.6206896551721</v>
      </c>
      <c r="AI167" s="3">
        <v>102585</v>
      </c>
      <c r="AJ167" s="12">
        <f>Table1[[#This Row],[2020 U.S. Sales ($000)]]/SUMIF($E:$E, E167, $AI:$AI)</f>
        <v>1.4869807109241951E-2</v>
      </c>
      <c r="AK167" s="3">
        <v>23</v>
      </c>
      <c r="AL167" s="3">
        <f t="shared" si="24"/>
        <v>4460.217391304348</v>
      </c>
      <c r="AM167" s="3">
        <v>111500</v>
      </c>
      <c r="AN167" s="12">
        <f>Table1[[#This Row],[2019 U.S. Sales ($000)]]/SUMIF($E:$E, E167, $AM:$AM)</f>
        <v>1.222415616047039E-2</v>
      </c>
      <c r="AO167" s="3">
        <v>22</v>
      </c>
      <c r="AP167" s="3">
        <f t="shared" si="21"/>
        <v>5068.181818181818</v>
      </c>
    </row>
    <row r="168" spans="1:42" x14ac:dyDescent="0.25">
      <c r="A168" t="s">
        <v>236</v>
      </c>
      <c r="B168">
        <v>6709</v>
      </c>
      <c r="C168" t="s">
        <v>1</v>
      </c>
      <c r="D168" t="s">
        <v>7</v>
      </c>
      <c r="E168" t="s">
        <v>355</v>
      </c>
      <c r="F168" s="3">
        <v>167</v>
      </c>
      <c r="G168" s="3"/>
      <c r="H168" s="3" t="e">
        <f>Table1[[#This Row],[2024 U.S. Sales ($000)]]/SUMIF($E:$E, E168, $G:$G)</f>
        <v>#DIV/0!</v>
      </c>
      <c r="I168" s="3" t="e">
        <f>VLOOKUP(Table1[[#This Row],[Chain Name]],[1]Sheet1!A$3:G$26,7,0)</f>
        <v>#N/A</v>
      </c>
      <c r="J168" s="3" t="e">
        <f>Table1[[#This Row],[2024 U.S. Sales ($000)]]/Table1[[#This Row],[2024 U.S. Units]]</f>
        <v>#N/A</v>
      </c>
      <c r="K168" s="3" t="e">
        <f>Table1[[#This Row],[2024 U.S. Units]]/Table1[[#This Row],[2023 U.S. Units]]-1</f>
        <v>#N/A</v>
      </c>
      <c r="L168" s="3">
        <f>_xlfn.RRI(5,Table1[[#This Row],[2019 U.S. Sales ($000)]],Table1[[#This Row],[2024 U.S. Sales ($000)]])</f>
        <v>-1</v>
      </c>
      <c r="M168" s="3" t="e">
        <f>(Table1[[#This Row],[2024 Market share (%)]]-Table1[[#This Row],[2019 Market share (%)]])*10000</f>
        <v>#DIV/0!</v>
      </c>
      <c r="N168" s="3"/>
      <c r="O168" s="3"/>
      <c r="P168" s="3">
        <v>257000</v>
      </c>
      <c r="Q168" s="12">
        <f>Table1[[#This Row],[2023 U.S. Sales ($000)]]/SUMIF($E:$E, E168, $P:$P)</f>
        <v>1.6097545362350422E-2</v>
      </c>
      <c r="R168" s="11">
        <f>(Table1[[#This Row],[2023 Market share (%)]]-Table1[[#This Row],[2022 Market share (%)]])*10000</f>
        <v>3.097098144599006</v>
      </c>
      <c r="S168" s="10">
        <v>0.11255411255411256</v>
      </c>
      <c r="T168" s="3">
        <v>21</v>
      </c>
      <c r="U168" s="3">
        <f t="shared" si="18"/>
        <v>12238.095238095239</v>
      </c>
      <c r="V168" s="10">
        <v>0.05</v>
      </c>
      <c r="W168" s="10">
        <f t="shared" si="22"/>
        <v>5.7886175335767343E-2</v>
      </c>
      <c r="X168" s="11">
        <f>(Table1[[#This Row],[2023 Market share (%)]]-Table1[[#This Row],[2019 Market share (%)]])*10000</f>
        <v>-2.6751739790452018</v>
      </c>
      <c r="Y168" s="10"/>
      <c r="Z168" s="10">
        <f t="shared" si="19"/>
        <v>2.5336513577710162E-2</v>
      </c>
      <c r="AA168" s="3">
        <v>231000</v>
      </c>
      <c r="AB168" s="12">
        <f>Table1[[#This Row],[2022 U.S. Sales ($000)]]/SUMIF($E:$E, E168, $AA:$AA)</f>
        <v>1.5787835547890521E-2</v>
      </c>
      <c r="AC168" s="3">
        <v>20</v>
      </c>
      <c r="AD168" s="3">
        <f t="shared" si="23"/>
        <v>11550</v>
      </c>
      <c r="AE168" s="3">
        <v>200200</v>
      </c>
      <c r="AF168" s="12">
        <f>Table1[[#This Row],[2021 U.S. Sales ($000)]]/SUMIF($E:$E, E168, $AE:$AE)</f>
        <v>1.5403015436483527E-2</v>
      </c>
      <c r="AG168" s="3">
        <v>20</v>
      </c>
      <c r="AH168" s="68">
        <f t="shared" si="20"/>
        <v>10010</v>
      </c>
      <c r="AI168" s="3">
        <v>142300</v>
      </c>
      <c r="AJ168" s="12">
        <f>Table1[[#This Row],[2020 U.S. Sales ($000)]]/SUMIF($E:$E, E168, $AI:$AI)</f>
        <v>1.5151995921419172E-2</v>
      </c>
      <c r="AK168" s="3">
        <v>20</v>
      </c>
      <c r="AL168" s="3">
        <f t="shared" si="24"/>
        <v>7115</v>
      </c>
      <c r="AM168" s="3">
        <v>205200</v>
      </c>
      <c r="AN168" s="12">
        <f>Table1[[#This Row],[2019 U.S. Sales ($000)]]/SUMIF($E:$E, E168, $AM:$AM)</f>
        <v>1.6365062760254942E-2</v>
      </c>
      <c r="AO168" s="3">
        <v>19</v>
      </c>
      <c r="AP168" s="3">
        <f t="shared" si="21"/>
        <v>10800</v>
      </c>
    </row>
    <row r="169" spans="1:42" x14ac:dyDescent="0.25">
      <c r="A169" t="s">
        <v>276</v>
      </c>
      <c r="B169">
        <v>840</v>
      </c>
      <c r="C169" t="s">
        <v>3</v>
      </c>
      <c r="D169" t="s">
        <v>5</v>
      </c>
      <c r="E169" t="s">
        <v>350</v>
      </c>
      <c r="F169" s="3">
        <v>168</v>
      </c>
      <c r="G169" s="3"/>
      <c r="H169" s="3" t="e">
        <f>Table1[[#This Row],[2024 U.S. Sales ($000)]]/SUMIF($E:$E, E169, $G:$G)</f>
        <v>#DIV/0!</v>
      </c>
      <c r="I169" s="3" t="e">
        <f>VLOOKUP(Table1[[#This Row],[Chain Name]],[1]Sheet1!A$3:G$26,7,0)</f>
        <v>#N/A</v>
      </c>
      <c r="J169" s="3" t="e">
        <f>Table1[[#This Row],[2024 U.S. Sales ($000)]]/Table1[[#This Row],[2024 U.S. Units]]</f>
        <v>#N/A</v>
      </c>
      <c r="K169" s="3" t="e">
        <f>Table1[[#This Row],[2024 U.S. Units]]/Table1[[#This Row],[2023 U.S. Units]]-1</f>
        <v>#N/A</v>
      </c>
      <c r="L169" s="3">
        <f>_xlfn.RRI(5,Table1[[#This Row],[2019 U.S. Sales ($000)]],Table1[[#This Row],[2024 U.S. Sales ($000)]])</f>
        <v>-1</v>
      </c>
      <c r="M169" s="3" t="e">
        <f>(Table1[[#This Row],[2024 Market share (%)]]-Table1[[#This Row],[2019 Market share (%)]])*10000</f>
        <v>#DIV/0!</v>
      </c>
      <c r="N169" s="3"/>
      <c r="O169" s="3"/>
      <c r="P169" s="3">
        <v>256746</v>
      </c>
      <c r="Q169" s="12">
        <f>Table1[[#This Row],[2023 U.S. Sales ($000)]]/SUMIF($E:$E, E169, $P:$P)</f>
        <v>8.4050111080458661E-3</v>
      </c>
      <c r="R169" s="11">
        <f>(Table1[[#This Row],[2023 Market share (%)]]-Table1[[#This Row],[2022 Market share (%)]])*10000</f>
        <v>8.0071224216186803</v>
      </c>
      <c r="S169" s="10">
        <v>0.13743332565433894</v>
      </c>
      <c r="T169" s="3">
        <v>369</v>
      </c>
      <c r="U169" s="3">
        <f t="shared" si="18"/>
        <v>695.78861788617883</v>
      </c>
      <c r="V169" s="10">
        <v>6.6473988439306353E-2</v>
      </c>
      <c r="W169" s="10">
        <f t="shared" si="22"/>
        <v>3.0469551974378506E-2</v>
      </c>
      <c r="X169" s="11">
        <f>(Table1[[#This Row],[2023 Market share (%)]]-Table1[[#This Row],[2019 Market share (%)]])*10000</f>
        <v>-4.1760992178919984</v>
      </c>
      <c r="Y169" s="10"/>
      <c r="Z169" s="10">
        <f t="shared" si="19"/>
        <v>4.5362632310679718E-2</v>
      </c>
      <c r="AA169" s="3">
        <v>225724</v>
      </c>
      <c r="AB169" s="12">
        <f>Table1[[#This Row],[2022 U.S. Sales ($000)]]/SUMIF($E:$E, E169, $AA:$AA)</f>
        <v>7.604298865883998E-3</v>
      </c>
      <c r="AC169" s="3">
        <v>346</v>
      </c>
      <c r="AD169" s="3">
        <f t="shared" si="23"/>
        <v>652.38150289017346</v>
      </c>
      <c r="AE169" s="3">
        <v>186338</v>
      </c>
      <c r="AF169" s="12">
        <f>Table1[[#This Row],[2021 U.S. Sales ($000)]]/SUMIF($E:$E, E169, $AE:$AE)</f>
        <v>6.4102934579490694E-3</v>
      </c>
      <c r="AG169" s="3">
        <v>309</v>
      </c>
      <c r="AH169" s="68">
        <f t="shared" si="20"/>
        <v>603.03559870550157</v>
      </c>
      <c r="AI169" s="3">
        <v>159200</v>
      </c>
      <c r="AJ169" s="12">
        <f>Table1[[#This Row],[2020 U.S. Sales ($000)]]/SUMIF($E:$E, E169, $AI:$AI)</f>
        <v>5.8817185657517946E-3</v>
      </c>
      <c r="AK169" s="3">
        <v>303</v>
      </c>
      <c r="AL169" s="3">
        <f t="shared" si="24"/>
        <v>525.41254125412536</v>
      </c>
      <c r="AM169" s="3">
        <v>227700</v>
      </c>
      <c r="AN169" s="12">
        <f>Table1[[#This Row],[2019 U.S. Sales ($000)]]/SUMIF($E:$E, E169, $AM:$AM)</f>
        <v>8.822621029835066E-3</v>
      </c>
      <c r="AO169" s="3">
        <v>309</v>
      </c>
      <c r="AP169" s="3">
        <f t="shared" si="21"/>
        <v>736.89320388349518</v>
      </c>
    </row>
    <row r="170" spans="1:42" x14ac:dyDescent="0.25">
      <c r="A170" t="s">
        <v>113</v>
      </c>
      <c r="B170">
        <v>2798</v>
      </c>
      <c r="C170" t="s">
        <v>3</v>
      </c>
      <c r="D170" t="s">
        <v>4</v>
      </c>
      <c r="E170" t="s">
        <v>356</v>
      </c>
      <c r="F170" s="3">
        <v>169</v>
      </c>
      <c r="G170" s="3"/>
      <c r="H170" s="3" t="e">
        <f>Table1[[#This Row],[2024 U.S. Sales ($000)]]/SUMIF($E:$E, E170, $G:$G)</f>
        <v>#DIV/0!</v>
      </c>
      <c r="I170" s="3" t="e">
        <f>VLOOKUP(Table1[[#This Row],[Chain Name]],[1]Sheet1!A$3:G$26,7,0)</f>
        <v>#N/A</v>
      </c>
      <c r="J170" s="3" t="e">
        <f>Table1[[#This Row],[2024 U.S. Sales ($000)]]/Table1[[#This Row],[2024 U.S. Units]]</f>
        <v>#N/A</v>
      </c>
      <c r="K170" s="3" t="e">
        <f>Table1[[#This Row],[2024 U.S. Units]]/Table1[[#This Row],[2023 U.S. Units]]-1</f>
        <v>#N/A</v>
      </c>
      <c r="L170" s="3">
        <f>_xlfn.RRI(5,Table1[[#This Row],[2019 U.S. Sales ($000)]],Table1[[#This Row],[2024 U.S. Sales ($000)]])</f>
        <v>-1</v>
      </c>
      <c r="M170" s="3" t="e">
        <f>(Table1[[#This Row],[2024 Market share (%)]]-Table1[[#This Row],[2019 Market share (%)]])*10000</f>
        <v>#DIV/0!</v>
      </c>
      <c r="N170" s="3"/>
      <c r="O170" s="3"/>
      <c r="P170" s="3">
        <v>256497</v>
      </c>
      <c r="Q170" s="12">
        <f>Table1[[#This Row],[2023 U.S. Sales ($000)]]/SUMIF($E:$E, E170, $P:$P)</f>
        <v>2.3428008163345164E-3</v>
      </c>
      <c r="R170" s="11">
        <f>(Table1[[#This Row],[2023 Market share (%)]]-Table1[[#This Row],[2022 Market share (%)]])*10000</f>
        <v>-1.4164138436858218</v>
      </c>
      <c r="S170" s="10">
        <v>1.0479165763856333E-2</v>
      </c>
      <c r="T170" s="3">
        <v>101</v>
      </c>
      <c r="U170" s="3">
        <f t="shared" si="18"/>
        <v>2539.5742574257424</v>
      </c>
      <c r="V170" s="10">
        <v>0</v>
      </c>
      <c r="W170" s="10">
        <f t="shared" si="22"/>
        <v>9.2985047685630873E-2</v>
      </c>
      <c r="X170" s="11">
        <f>(Table1[[#This Row],[2023 Market share (%)]]-Table1[[#This Row],[2019 Market share (%)]])*10000</f>
        <v>2.6517622469076749</v>
      </c>
      <c r="Y170" s="10"/>
      <c r="Z170" s="10">
        <f t="shared" si="19"/>
        <v>2.0844530628993052E-2</v>
      </c>
      <c r="AA170" s="3">
        <v>253837</v>
      </c>
      <c r="AB170" s="12">
        <f>Table1[[#This Row],[2022 U.S. Sales ($000)]]/SUMIF($E:$E, E170, $AA:$AA)</f>
        <v>2.4844422007030986E-3</v>
      </c>
      <c r="AC170" s="3">
        <v>101</v>
      </c>
      <c r="AD170" s="3">
        <f t="shared" si="23"/>
        <v>2513.2376237623762</v>
      </c>
      <c r="AE170" s="3">
        <v>248253</v>
      </c>
      <c r="AF170" s="12">
        <f>Table1[[#This Row],[2021 U.S. Sales ($000)]]/SUMIF($E:$E, E170, $AE:$AE)</f>
        <v>2.5515977711731337E-3</v>
      </c>
      <c r="AG170" s="3">
        <v>101</v>
      </c>
      <c r="AH170" s="68">
        <f t="shared" si="20"/>
        <v>2457.9504950495048</v>
      </c>
      <c r="AI170" s="3">
        <v>186714</v>
      </c>
      <c r="AJ170" s="12">
        <f>Table1[[#This Row],[2020 U.S. Sales ($000)]]/SUMIF($E:$E, E170, $AI:$AI)</f>
        <v>2.136722720248038E-3</v>
      </c>
      <c r="AK170" s="3">
        <v>98</v>
      </c>
      <c r="AL170" s="3">
        <f t="shared" si="24"/>
        <v>1905.2448979591836</v>
      </c>
      <c r="AM170" s="3">
        <v>179732</v>
      </c>
      <c r="AN170" s="12">
        <f>Table1[[#This Row],[2019 U.S. Sales ($000)]]/SUMIF($E:$E, E170, $AM:$AM)</f>
        <v>2.0776245916437489E-3</v>
      </c>
      <c r="AO170" s="3">
        <v>93</v>
      </c>
      <c r="AP170" s="3">
        <f t="shared" si="21"/>
        <v>1932.6021505376343</v>
      </c>
    </row>
    <row r="171" spans="1:42" x14ac:dyDescent="0.25">
      <c r="A171" t="s">
        <v>441</v>
      </c>
      <c r="B171">
        <v>562814</v>
      </c>
      <c r="C171" t="s">
        <v>3</v>
      </c>
      <c r="D171" t="s">
        <v>5</v>
      </c>
      <c r="E171" t="s">
        <v>361</v>
      </c>
      <c r="F171" s="3">
        <v>257</v>
      </c>
      <c r="G171" s="3">
        <v>165000</v>
      </c>
      <c r="H171" s="12">
        <f>Table1[[#This Row],[2024 U.S. Sales ($000)]]/SUMIF($E:$E, E171, $G:$G)</f>
        <v>3.2653212434913242E-3</v>
      </c>
      <c r="I171" s="3">
        <v>145</v>
      </c>
      <c r="J171" s="3">
        <f>Table1[[#This Row],[2024 U.S. Sales ($000)]]/Table1[[#This Row],[2024 U.S. Units]]</f>
        <v>1137.9310344827586</v>
      </c>
      <c r="K171" s="12">
        <f>Table1[[#This Row],[2024 U.S. Units]]/Table1[[#This Row],[2023 U.S. Units]]-1</f>
        <v>0.15999999999999992</v>
      </c>
      <c r="L171" s="12">
        <f>_xlfn.RRI(5,Table1[[#This Row],[2019 U.S. Sales ($000)]],Table1[[#This Row],[2024 U.S. Sales ($000)]])</f>
        <v>0.15492472719418604</v>
      </c>
      <c r="M171" s="11">
        <f>(Table1[[#This Row],[2024 Market share (%)]]-Table1[[#This Row],[2019 Market share (%)]])*10000</f>
        <v>9.7009396139657209</v>
      </c>
      <c r="N171" s="12"/>
      <c r="O171" s="12"/>
      <c r="P171" s="3">
        <v>146444</v>
      </c>
      <c r="Q171" s="12">
        <f>Table1[[#This Row],[2023 U.S. Sales ($000)]]/SUMIF($E:$E, E171, $P:$P)</f>
        <v>2.9872144431341003E-3</v>
      </c>
      <c r="R171" s="11">
        <f>(Table1[[#This Row],[2023 Market share (%)]]-Table1[[#This Row],[2022 Market share (%)]])*10000</f>
        <v>-1.1430671150783378</v>
      </c>
      <c r="S171" s="10">
        <v>7.3077796748027057E-2</v>
      </c>
      <c r="T171" s="3">
        <v>125</v>
      </c>
      <c r="U171" s="3">
        <f t="shared" si="18"/>
        <v>1171.5519999999999</v>
      </c>
      <c r="V171" s="10">
        <v>6.8376068376068383E-2</v>
      </c>
      <c r="W171" s="10">
        <f t="shared" si="22"/>
        <v>0.16208798071774577</v>
      </c>
      <c r="X171" s="11">
        <f>(Table1[[#This Row],[2023 Market share (%)]]-Table1[[#This Row],[2019 Market share (%)]])*10000</f>
        <v>6.919871610393483</v>
      </c>
      <c r="Y171" s="10"/>
      <c r="Z171" s="10">
        <f t="shared" si="19"/>
        <v>0.13621936646749933</v>
      </c>
      <c r="AA171" s="3">
        <v>136471</v>
      </c>
      <c r="AB171" s="12">
        <f>Table1[[#This Row],[2022 U.S. Sales ($000)]]/SUMIF($E:$E, E171, $AA:$AA)</f>
        <v>3.1015211546419341E-3</v>
      </c>
      <c r="AC171" s="3">
        <v>117</v>
      </c>
      <c r="AD171" s="3">
        <f t="shared" si="23"/>
        <v>1166.4188034188035</v>
      </c>
      <c r="AE171" s="3">
        <v>114100</v>
      </c>
      <c r="AF171" s="12">
        <f>Table1[[#This Row],[2021 U.S. Sales ($000)]]/SUMIF($E:$E, E171, $AE:$AE)</f>
        <v>2.9399571848443841E-3</v>
      </c>
      <c r="AG171" s="3">
        <v>105</v>
      </c>
      <c r="AH171" s="68">
        <f t="shared" si="20"/>
        <v>1086.6666666666667</v>
      </c>
      <c r="AI171" s="3">
        <v>90700</v>
      </c>
      <c r="AJ171" s="12">
        <f>Table1[[#This Row],[2020 U.S. Sales ($000)]]/SUMIF($E:$E, E171, $AI:$AI)</f>
        <v>2.9250001894639043E-3</v>
      </c>
      <c r="AK171" s="3">
        <v>90</v>
      </c>
      <c r="AL171" s="3">
        <f t="shared" si="24"/>
        <v>1007.7777777777778</v>
      </c>
      <c r="AM171" s="3">
        <v>80300</v>
      </c>
      <c r="AN171" s="12">
        <f>Table1[[#This Row],[2019 U.S. Sales ($000)]]/SUMIF($E:$E, E171, $AM:$AM)</f>
        <v>2.295227282094752E-3</v>
      </c>
      <c r="AO171" s="3">
        <v>75</v>
      </c>
      <c r="AP171" s="3">
        <f t="shared" si="21"/>
        <v>1070.6666666666667</v>
      </c>
    </row>
    <row r="172" spans="1:42" x14ac:dyDescent="0.25">
      <c r="A172" t="s">
        <v>288</v>
      </c>
      <c r="B172">
        <v>6497</v>
      </c>
      <c r="C172" t="s">
        <v>3</v>
      </c>
      <c r="D172" t="s">
        <v>4</v>
      </c>
      <c r="E172" t="s">
        <v>356</v>
      </c>
      <c r="F172" s="3">
        <v>171</v>
      </c>
      <c r="G172" s="3"/>
      <c r="H172" s="3" t="e">
        <f>Table1[[#This Row],[2024 U.S. Sales ($000)]]/SUMIF($E:$E, E172, $G:$G)</f>
        <v>#DIV/0!</v>
      </c>
      <c r="I172" s="3" t="e">
        <f>VLOOKUP(Table1[[#This Row],[Chain Name]],[1]Sheet1!A$3:G$26,7,0)</f>
        <v>#N/A</v>
      </c>
      <c r="J172" s="3" t="e">
        <f>Table1[[#This Row],[2024 U.S. Sales ($000)]]/Table1[[#This Row],[2024 U.S. Units]]</f>
        <v>#N/A</v>
      </c>
      <c r="K172" s="3" t="e">
        <f>Table1[[#This Row],[2024 U.S. Units]]/Table1[[#This Row],[2023 U.S. Units]]-1</f>
        <v>#N/A</v>
      </c>
      <c r="L172" s="3">
        <f>_xlfn.RRI(5,Table1[[#This Row],[2019 U.S. Sales ($000)]],Table1[[#This Row],[2024 U.S. Sales ($000)]])</f>
        <v>-1</v>
      </c>
      <c r="M172" s="3" t="e">
        <f>(Table1[[#This Row],[2024 Market share (%)]]-Table1[[#This Row],[2019 Market share (%)]])*10000</f>
        <v>#DIV/0!</v>
      </c>
      <c r="N172" s="3"/>
      <c r="O172" s="3"/>
      <c r="P172" s="3">
        <v>248600</v>
      </c>
      <c r="Q172" s="12">
        <f>Table1[[#This Row],[2023 U.S. Sales ($000)]]/SUMIF($E:$E, E172, $P:$P)</f>
        <v>2.2706709354914901E-3</v>
      </c>
      <c r="R172" s="11">
        <f>(Table1[[#This Row],[2023 Market share (%)]]-Table1[[#This Row],[2022 Market share (%)]])*10000</f>
        <v>-2.9275678962165879</v>
      </c>
      <c r="S172" s="10">
        <v>-5.0808111276140003E-2</v>
      </c>
      <c r="T172" s="3">
        <v>210</v>
      </c>
      <c r="U172" s="3">
        <f t="shared" si="18"/>
        <v>1183.8095238095239</v>
      </c>
      <c r="V172" s="10">
        <v>-3.2258064516129031E-2</v>
      </c>
      <c r="W172" s="10">
        <f t="shared" si="22"/>
        <v>-4.5897645918077878E-2</v>
      </c>
      <c r="X172" s="11">
        <f>(Table1[[#This Row],[2023 Market share (%)]]-Table1[[#This Row],[2019 Market share (%)]])*10000</f>
        <v>-11.971999917397467</v>
      </c>
      <c r="Y172" s="10"/>
      <c r="Z172" s="10">
        <f t="shared" si="19"/>
        <v>-6.6885621868248535E-2</v>
      </c>
      <c r="AA172" s="3">
        <v>261907</v>
      </c>
      <c r="AB172" s="12">
        <f>Table1[[#This Row],[2022 U.S. Sales ($000)]]/SUMIF($E:$E, E172, $AA:$AA)</f>
        <v>2.5634277251131488E-3</v>
      </c>
      <c r="AC172" s="3">
        <v>217</v>
      </c>
      <c r="AD172" s="3">
        <f t="shared" si="23"/>
        <v>1206.9447004608294</v>
      </c>
      <c r="AE172" s="3">
        <v>241351</v>
      </c>
      <c r="AF172" s="12">
        <f>Table1[[#This Row],[2021 U.S. Sales ($000)]]/SUMIF($E:$E, E172, $AE:$AE)</f>
        <v>2.4806575294977584E-3</v>
      </c>
      <c r="AG172" s="3">
        <v>219</v>
      </c>
      <c r="AH172" s="68">
        <f t="shared" si="20"/>
        <v>1102.0593607305937</v>
      </c>
      <c r="AI172" s="3">
        <v>230939</v>
      </c>
      <c r="AJ172" s="12">
        <f>Table1[[#This Row],[2020 U.S. Sales ($000)]]/SUMIF($E:$E, E172, $AI:$AI)</f>
        <v>2.6428259706897271E-3</v>
      </c>
      <c r="AK172" s="3">
        <v>213</v>
      </c>
      <c r="AL172" s="3">
        <f t="shared" si="24"/>
        <v>1084.2206572769953</v>
      </c>
      <c r="AM172" s="3">
        <v>300000</v>
      </c>
      <c r="AN172" s="12">
        <f>Table1[[#This Row],[2019 U.S. Sales ($000)]]/SUMIF($E:$E, E172, $AM:$AM)</f>
        <v>3.4678709272312367E-3</v>
      </c>
      <c r="AO172" s="3">
        <v>277</v>
      </c>
      <c r="AP172" s="3">
        <f t="shared" si="21"/>
        <v>1083.0324909747292</v>
      </c>
    </row>
    <row r="173" spans="1:42" x14ac:dyDescent="0.25">
      <c r="A173" t="s">
        <v>209</v>
      </c>
      <c r="B173">
        <v>338</v>
      </c>
      <c r="C173" t="s">
        <v>1</v>
      </c>
      <c r="D173" t="s">
        <v>7</v>
      </c>
      <c r="E173" t="s">
        <v>355</v>
      </c>
      <c r="F173" s="3">
        <v>172</v>
      </c>
      <c r="G173" s="3"/>
      <c r="H173" s="3" t="e">
        <f>Table1[[#This Row],[2024 U.S. Sales ($000)]]/SUMIF($E:$E, E173, $G:$G)</f>
        <v>#DIV/0!</v>
      </c>
      <c r="I173" s="3" t="e">
        <f>VLOOKUP(Table1[[#This Row],[Chain Name]],[1]Sheet1!A$3:G$26,7,0)</f>
        <v>#N/A</v>
      </c>
      <c r="J173" s="3" t="e">
        <f>Table1[[#This Row],[2024 U.S. Sales ($000)]]/Table1[[#This Row],[2024 U.S. Units]]</f>
        <v>#N/A</v>
      </c>
      <c r="K173" s="3" t="e">
        <f>Table1[[#This Row],[2024 U.S. Units]]/Table1[[#This Row],[2023 U.S. Units]]-1</f>
        <v>#N/A</v>
      </c>
      <c r="L173" s="3">
        <f>_xlfn.RRI(5,Table1[[#This Row],[2019 U.S. Sales ($000)]],Table1[[#This Row],[2024 U.S. Sales ($000)]])</f>
        <v>-1</v>
      </c>
      <c r="M173" s="3" t="e">
        <f>(Table1[[#This Row],[2024 Market share (%)]]-Table1[[#This Row],[2019 Market share (%)]])*10000</f>
        <v>#DIV/0!</v>
      </c>
      <c r="N173" s="3"/>
      <c r="O173" s="3"/>
      <c r="P173" s="3">
        <v>248100</v>
      </c>
      <c r="Q173" s="12">
        <f>Table1[[#This Row],[2023 U.S. Sales ($000)]]/SUMIF($E:$E, E173, $P:$P)</f>
        <v>1.5540081729179532E-2</v>
      </c>
      <c r="R173" s="11">
        <f>(Table1[[#This Row],[2023 Market share (%)]]-Table1[[#This Row],[2022 Market share (%)]])*10000</f>
        <v>-1.384008452191051</v>
      </c>
      <c r="S173" s="10">
        <v>8.1517000871839579E-2</v>
      </c>
      <c r="T173" s="3">
        <v>56</v>
      </c>
      <c r="U173" s="3">
        <f t="shared" si="18"/>
        <v>4430.3571428571431</v>
      </c>
      <c r="V173" s="10">
        <v>0</v>
      </c>
      <c r="W173" s="10">
        <f t="shared" si="22"/>
        <v>-1.6988038470662326E-2</v>
      </c>
      <c r="X173" s="11">
        <f>(Table1[[#This Row],[2023 Market share (%)]]-Table1[[#This Row],[2019 Market share (%)]])*10000</f>
        <v>-56.49962985244143</v>
      </c>
      <c r="Y173" s="10"/>
      <c r="Z173" s="10">
        <f t="shared" si="19"/>
        <v>-2.9016456585353123E-2</v>
      </c>
      <c r="AA173" s="3">
        <v>229400</v>
      </c>
      <c r="AB173" s="12">
        <f>Table1[[#This Row],[2022 U.S. Sales ($000)]]/SUMIF($E:$E, E173, $AA:$AA)</f>
        <v>1.5678482574398637E-2</v>
      </c>
      <c r="AC173" s="3">
        <v>56</v>
      </c>
      <c r="AD173" s="3">
        <f t="shared" si="23"/>
        <v>4096.4285714285716</v>
      </c>
      <c r="AE173" s="3">
        <v>193800</v>
      </c>
      <c r="AF173" s="12">
        <f>Table1[[#This Row],[2021 U.S. Sales ($000)]]/SUMIF($E:$E, E173, $AE:$AE)</f>
        <v>1.4910611346605932E-2</v>
      </c>
      <c r="AG173" s="3">
        <v>56</v>
      </c>
      <c r="AH173" s="68">
        <f t="shared" si="20"/>
        <v>3460.7142857142858</v>
      </c>
      <c r="AI173" s="3">
        <v>130700</v>
      </c>
      <c r="AJ173" s="12">
        <f>Table1[[#This Row],[2020 U.S. Sales ($000)]]/SUMIF($E:$E, E173, $AI:$AI)</f>
        <v>1.3916836731760265E-2</v>
      </c>
      <c r="AK173" s="3">
        <v>58</v>
      </c>
      <c r="AL173" s="3">
        <f t="shared" si="24"/>
        <v>2253.4482758620688</v>
      </c>
      <c r="AM173" s="3">
        <v>265700</v>
      </c>
      <c r="AN173" s="12">
        <f>Table1[[#This Row],[2019 U.S. Sales ($000)]]/SUMIF($E:$E, E173, $AM:$AM)</f>
        <v>2.1190044714423675E-2</v>
      </c>
      <c r="AO173" s="3">
        <v>63</v>
      </c>
      <c r="AP173" s="3">
        <f t="shared" si="21"/>
        <v>4217.4603174603171</v>
      </c>
    </row>
    <row r="174" spans="1:42" x14ac:dyDescent="0.25">
      <c r="A174" t="s">
        <v>326</v>
      </c>
      <c r="B174">
        <v>12584</v>
      </c>
      <c r="C174" t="s">
        <v>3</v>
      </c>
      <c r="D174" t="s">
        <v>4</v>
      </c>
      <c r="E174" t="s">
        <v>358</v>
      </c>
      <c r="F174" s="3">
        <v>107</v>
      </c>
      <c r="G174" s="3"/>
      <c r="H174" s="3" t="e">
        <f>Table1[[#This Row],[2024 U.S. Sales ($000)]]/SUMIF($E:$E, E174, $G:$G)</f>
        <v>#DIV/0!</v>
      </c>
      <c r="I174" s="3" t="e">
        <f>VLOOKUP(Table1[[#This Row],[Chain Name]],[1]Sheet1!A$3:G$26,7,0)</f>
        <v>#N/A</v>
      </c>
      <c r="J174" s="3" t="e">
        <f>Table1[[#This Row],[2024 U.S. Sales ($000)]]/Table1[[#This Row],[2024 U.S. Units]]</f>
        <v>#N/A</v>
      </c>
      <c r="K174" s="3" t="e">
        <f>Table1[[#This Row],[2024 U.S. Units]]/Table1[[#This Row],[2023 U.S. Units]]-1</f>
        <v>#N/A</v>
      </c>
      <c r="L174" s="3">
        <f>_xlfn.RRI(5,Table1[[#This Row],[2019 U.S. Sales ($000)]],Table1[[#This Row],[2024 U.S. Sales ($000)]])</f>
        <v>-1</v>
      </c>
      <c r="M174" s="3" t="e">
        <f>(Table1[[#This Row],[2024 Market share (%)]]-Table1[[#This Row],[2019 Market share (%)]])*10000</f>
        <v>#DIV/0!</v>
      </c>
      <c r="N174" s="3"/>
      <c r="O174" s="3"/>
      <c r="P174" s="3">
        <v>510100</v>
      </c>
      <c r="Q174" s="12">
        <f>Table1[[#This Row],[2023 U.S. Sales ($000)]]/SUMIF($E:$E, E174, $P:$P)</f>
        <v>1.5416071954644291E-2</v>
      </c>
      <c r="R174" s="11">
        <f>(Table1[[#This Row],[2023 Market share (%)]]-Table1[[#This Row],[2022 Market share (%)]])*10000</f>
        <v>12.852855172806686</v>
      </c>
      <c r="S174" s="10">
        <v>0.19182242990654205</v>
      </c>
      <c r="T174" s="3">
        <v>125</v>
      </c>
      <c r="U174" s="3">
        <f t="shared" si="18"/>
        <v>4080.8</v>
      </c>
      <c r="V174" s="10">
        <v>0.14678899082568808</v>
      </c>
      <c r="W174" s="10">
        <f t="shared" si="22"/>
        <v>0.17023101689699138</v>
      </c>
      <c r="X174" s="11">
        <f>(Table1[[#This Row],[2023 Market share (%)]]-Table1[[#This Row],[2019 Market share (%)]])*10000</f>
        <v>41.962458619487272</v>
      </c>
      <c r="Y174" s="10"/>
      <c r="Z174" s="10">
        <f t="shared" si="19"/>
        <v>0.14787442333071632</v>
      </c>
      <c r="AA174" s="3">
        <v>428000</v>
      </c>
      <c r="AB174" s="12">
        <f>Table1[[#This Row],[2022 U.S. Sales ($000)]]/SUMIF($E:$E, E174, $AA:$AA)</f>
        <v>1.4130786437363622E-2</v>
      </c>
      <c r="AC174" s="3">
        <v>109</v>
      </c>
      <c r="AD174" s="3">
        <f t="shared" si="23"/>
        <v>3926.6055045871558</v>
      </c>
      <c r="AE174" s="3">
        <v>362600</v>
      </c>
      <c r="AF174" s="12">
        <f>Table1[[#This Row],[2021 U.S. Sales ($000)]]/SUMIF($E:$E, E174, $AE:$AE)</f>
        <v>1.3229107714561825E-2</v>
      </c>
      <c r="AG174" s="3">
        <v>99</v>
      </c>
      <c r="AH174" s="68">
        <f t="shared" si="20"/>
        <v>3662.6262626262628</v>
      </c>
      <c r="AI174" s="3">
        <v>291000</v>
      </c>
      <c r="AJ174" s="12">
        <f>Table1[[#This Row],[2020 U.S. Sales ($000)]]/SUMIF($E:$E, E174, $AI:$AI)</f>
        <v>1.2345345382673253E-2</v>
      </c>
      <c r="AK174" s="3">
        <v>83</v>
      </c>
      <c r="AL174" s="3">
        <f t="shared" si="24"/>
        <v>3506.0240963855422</v>
      </c>
      <c r="AM174" s="3">
        <v>272000</v>
      </c>
      <c r="AN174" s="12">
        <f>Table1[[#This Row],[2019 U.S. Sales ($000)]]/SUMIF($E:$E, E174, $AM:$AM)</f>
        <v>1.1219826092695563E-2</v>
      </c>
      <c r="AO174" s="3">
        <v>72</v>
      </c>
      <c r="AP174" s="3">
        <f t="shared" si="21"/>
        <v>3777.7777777777778</v>
      </c>
    </row>
    <row r="175" spans="1:42" x14ac:dyDescent="0.25">
      <c r="A175" t="s">
        <v>365</v>
      </c>
      <c r="B175">
        <v>35913</v>
      </c>
      <c r="C175" t="s">
        <v>1</v>
      </c>
      <c r="D175" t="s">
        <v>2</v>
      </c>
      <c r="E175" t="s">
        <v>362</v>
      </c>
      <c r="F175" s="3">
        <v>174</v>
      </c>
      <c r="G175" s="3"/>
      <c r="H175" s="3" t="e">
        <f>Table1[[#This Row],[2024 U.S. Sales ($000)]]/SUMIF($E:$E, E175, $G:$G)</f>
        <v>#DIV/0!</v>
      </c>
      <c r="I175" s="3" t="e">
        <f>VLOOKUP(Table1[[#This Row],[Chain Name]],[1]Sheet1!A$3:G$26,7,0)</f>
        <v>#N/A</v>
      </c>
      <c r="J175" s="3" t="e">
        <f>Table1[[#This Row],[2024 U.S. Sales ($000)]]/Table1[[#This Row],[2024 U.S. Units]]</f>
        <v>#N/A</v>
      </c>
      <c r="K175" s="3" t="e">
        <f>Table1[[#This Row],[2024 U.S. Units]]/Table1[[#This Row],[2023 U.S. Units]]-1</f>
        <v>#N/A</v>
      </c>
      <c r="L175" s="3">
        <f>_xlfn.RRI(5,Table1[[#This Row],[2019 U.S. Sales ($000)]],Table1[[#This Row],[2024 U.S. Sales ($000)]])</f>
        <v>-1</v>
      </c>
      <c r="M175" s="3" t="e">
        <f>(Table1[[#This Row],[2024 Market share (%)]]-Table1[[#This Row],[2019 Market share (%)]])*10000</f>
        <v>#DIV/0!</v>
      </c>
      <c r="N175" s="3"/>
      <c r="O175" s="3"/>
      <c r="P175" s="3">
        <v>247195</v>
      </c>
      <c r="Q175" s="12">
        <f>Table1[[#This Row],[2023 U.S. Sales ($000)]]/SUMIF($E:$E, E175, $P:$P)</f>
        <v>2.5350980242346735E-2</v>
      </c>
      <c r="R175" s="11">
        <f>(Table1[[#This Row],[2023 Market share (%)]]-Table1[[#This Row],[2022 Market share (%)]])*10000</f>
        <v>27.418510628245478</v>
      </c>
      <c r="S175" s="10">
        <v>0.16772166847749068</v>
      </c>
      <c r="T175" s="3">
        <v>45</v>
      </c>
      <c r="U175" s="3">
        <f t="shared" si="18"/>
        <v>5493.2222222222226</v>
      </c>
      <c r="V175" s="10">
        <v>0.125</v>
      </c>
      <c r="W175" s="10">
        <f t="shared" si="22"/>
        <v>0.20406202127250772</v>
      </c>
      <c r="X175" s="11">
        <f>(Table1[[#This Row],[2023 Market share (%)]]-Table1[[#This Row],[2019 Market share (%)]])*10000</f>
        <v>116.09651381887413</v>
      </c>
      <c r="Y175" s="10"/>
      <c r="Z175" s="10">
        <f t="shared" si="19"/>
        <v>0.12593578062550925</v>
      </c>
      <c r="AA175" s="3">
        <v>211690</v>
      </c>
      <c r="AB175" s="12">
        <f>Table1[[#This Row],[2022 U.S. Sales ($000)]]/SUMIF($E:$E, E175, $AA:$AA)</f>
        <v>2.2609129179522187E-2</v>
      </c>
      <c r="AC175" s="3">
        <v>40</v>
      </c>
      <c r="AD175" s="3">
        <f t="shared" si="23"/>
        <v>5292.25</v>
      </c>
      <c r="AE175" s="3">
        <v>174355</v>
      </c>
      <c r="AF175" s="12">
        <f>Table1[[#This Row],[2021 U.S. Sales ($000)]]/SUMIF($E:$E, E175, $AE:$AE)</f>
        <v>2.0443667030229495E-2</v>
      </c>
      <c r="AG175" s="3">
        <v>36</v>
      </c>
      <c r="AH175" s="68">
        <f t="shared" si="20"/>
        <v>4843.1944444444443</v>
      </c>
      <c r="AI175" s="3">
        <v>106981</v>
      </c>
      <c r="AJ175" s="12">
        <f>Table1[[#This Row],[2020 U.S. Sales ($000)]]/SUMIF($E:$E, E175, $AI:$AI)</f>
        <v>1.614672767691995E-2</v>
      </c>
      <c r="AK175" s="3">
        <v>31</v>
      </c>
      <c r="AL175" s="3">
        <f t="shared" si="24"/>
        <v>3451</v>
      </c>
      <c r="AM175" s="3">
        <v>117610</v>
      </c>
      <c r="AN175" s="12">
        <f>Table1[[#This Row],[2019 U.S. Sales ($000)]]/SUMIF($E:$E, E175, $AM:$AM)</f>
        <v>1.3741328860459322E-2</v>
      </c>
      <c r="AO175" s="3">
        <v>28</v>
      </c>
      <c r="AP175" s="3">
        <f t="shared" si="21"/>
        <v>4200.3571428571431</v>
      </c>
    </row>
    <row r="176" spans="1:42" x14ac:dyDescent="0.25">
      <c r="A176" t="s">
        <v>232</v>
      </c>
      <c r="B176">
        <v>5501</v>
      </c>
      <c r="C176" t="s">
        <v>1</v>
      </c>
      <c r="D176" t="s">
        <v>2</v>
      </c>
      <c r="E176" t="s">
        <v>360</v>
      </c>
      <c r="F176" s="3">
        <v>175</v>
      </c>
      <c r="G176" s="3"/>
      <c r="H176" s="3" t="e">
        <f>Table1[[#This Row],[2024 U.S. Sales ($000)]]/SUMIF($E:$E, E176, $G:$G)</f>
        <v>#DIV/0!</v>
      </c>
      <c r="I176" s="3" t="e">
        <f>VLOOKUP(Table1[[#This Row],[Chain Name]],[1]Sheet1!A$3:G$26,7,0)</f>
        <v>#N/A</v>
      </c>
      <c r="J176" s="3" t="e">
        <f>Table1[[#This Row],[2024 U.S. Sales ($000)]]/Table1[[#This Row],[2024 U.S. Units]]</f>
        <v>#N/A</v>
      </c>
      <c r="K176" s="3" t="e">
        <f>Table1[[#This Row],[2024 U.S. Units]]/Table1[[#This Row],[2023 U.S. Units]]-1</f>
        <v>#N/A</v>
      </c>
      <c r="L176" s="3">
        <f>_xlfn.RRI(5,Table1[[#This Row],[2019 U.S. Sales ($000)]],Table1[[#This Row],[2024 U.S. Sales ($000)]])</f>
        <v>-1</v>
      </c>
      <c r="M176" s="3" t="e">
        <f>(Table1[[#This Row],[2024 Market share (%)]]-Table1[[#This Row],[2019 Market share (%)]])*10000</f>
        <v>#DIV/0!</v>
      </c>
      <c r="N176" s="3"/>
      <c r="O176" s="3"/>
      <c r="P176" s="3">
        <v>244100</v>
      </c>
      <c r="Q176" s="12">
        <f>Table1[[#This Row],[2023 U.S. Sales ($000)]]/SUMIF($E:$E, E176, $P:$P)</f>
        <v>4.743890176513138E-2</v>
      </c>
      <c r="R176" s="11">
        <f>(Table1[[#This Row],[2023 Market share (%)]]-Table1[[#This Row],[2022 Market share (%)]])*10000</f>
        <v>14.822274198703772</v>
      </c>
      <c r="S176" s="10">
        <v>1.7083333333333332E-2</v>
      </c>
      <c r="T176" s="3">
        <v>39</v>
      </c>
      <c r="U176" s="3">
        <f t="shared" si="18"/>
        <v>6258.9743589743593</v>
      </c>
      <c r="V176" s="10">
        <v>-2.5000000000000001E-2</v>
      </c>
      <c r="W176" s="10">
        <f t="shared" si="22"/>
        <v>-2.4534367713896277E-2</v>
      </c>
      <c r="X176" s="11">
        <f>(Table1[[#This Row],[2023 Market share (%)]]-Table1[[#This Row],[2019 Market share (%)]])*10000</f>
        <v>-49.758105935812232</v>
      </c>
      <c r="Y176" s="10"/>
      <c r="Z176" s="10">
        <f t="shared" si="19"/>
        <v>-6.3094632097098202E-3</v>
      </c>
      <c r="AA176" s="3">
        <v>240000</v>
      </c>
      <c r="AB176" s="12">
        <f>Table1[[#This Row],[2022 U.S. Sales ($000)]]/SUMIF($E:$E, E176, $AA:$AA)</f>
        <v>4.5956674345261003E-2</v>
      </c>
      <c r="AC176" s="3">
        <v>40</v>
      </c>
      <c r="AD176" s="3">
        <f t="shared" si="23"/>
        <v>6000</v>
      </c>
      <c r="AE176" s="3">
        <v>221000</v>
      </c>
      <c r="AF176" s="12">
        <f>Table1[[#This Row],[2021 U.S. Sales ($000)]]/SUMIF($E:$E, E176, $AE:$AE)</f>
        <v>4.5902372093351719E-2</v>
      </c>
      <c r="AG176" s="3">
        <v>40</v>
      </c>
      <c r="AH176" s="68">
        <f t="shared" si="20"/>
        <v>5525</v>
      </c>
      <c r="AI176" s="3">
        <v>143000</v>
      </c>
      <c r="AJ176" s="12">
        <f>Table1[[#This Row],[2020 U.S. Sales ($000)]]/SUMIF($E:$E, E176, $AI:$AI)</f>
        <v>4.197678360968049E-2</v>
      </c>
      <c r="AK176" s="3">
        <v>40</v>
      </c>
      <c r="AL176" s="3">
        <f t="shared" si="24"/>
        <v>3575</v>
      </c>
      <c r="AM176" s="3">
        <v>269600</v>
      </c>
      <c r="AN176" s="12">
        <f>Table1[[#This Row],[2019 U.S. Sales ($000)]]/SUMIF($E:$E, E176, $AM:$AM)</f>
        <v>5.2414712358712603E-2</v>
      </c>
      <c r="AO176" s="3">
        <v>40</v>
      </c>
      <c r="AP176" s="3">
        <f t="shared" si="21"/>
        <v>6740</v>
      </c>
    </row>
    <row r="177" spans="1:42" x14ac:dyDescent="0.25">
      <c r="A177" t="s">
        <v>455</v>
      </c>
      <c r="B177">
        <v>929</v>
      </c>
      <c r="C177" t="s">
        <v>3</v>
      </c>
      <c r="D177" t="s">
        <v>5</v>
      </c>
      <c r="E177" t="s">
        <v>356</v>
      </c>
      <c r="F177" s="3">
        <v>176</v>
      </c>
      <c r="G177" s="3"/>
      <c r="H177" s="3" t="e">
        <f>Table1[[#This Row],[2024 U.S. Sales ($000)]]/SUMIF($E:$E, E177, $G:$G)</f>
        <v>#DIV/0!</v>
      </c>
      <c r="I177" s="3" t="e">
        <f>VLOOKUP(Table1[[#This Row],[Chain Name]],[1]Sheet1!A$3:G$26,7,0)</f>
        <v>#N/A</v>
      </c>
      <c r="J177" s="3" t="e">
        <f>Table1[[#This Row],[2024 U.S. Sales ($000)]]/Table1[[#This Row],[2024 U.S. Units]]</f>
        <v>#N/A</v>
      </c>
      <c r="K177" s="3" t="e">
        <f>Table1[[#This Row],[2024 U.S. Units]]/Table1[[#This Row],[2023 U.S. Units]]-1</f>
        <v>#N/A</v>
      </c>
      <c r="L177" s="3">
        <f>_xlfn.RRI(5,Table1[[#This Row],[2019 U.S. Sales ($000)]],Table1[[#This Row],[2024 U.S. Sales ($000)]])</f>
        <v>-1</v>
      </c>
      <c r="M177" s="3" t="e">
        <f>(Table1[[#This Row],[2024 Market share (%)]]-Table1[[#This Row],[2019 Market share (%)]])*10000</f>
        <v>#DIV/0!</v>
      </c>
      <c r="N177" s="3"/>
      <c r="O177" s="3"/>
      <c r="P177" s="3">
        <v>241200</v>
      </c>
      <c r="Q177" s="12">
        <f>Table1[[#This Row],[2023 U.S. Sales ($000)]]/SUMIF($E:$E, E177, $P:$P)</f>
        <v>2.2030805697528053E-3</v>
      </c>
      <c r="R177" s="11">
        <f>(Table1[[#This Row],[2023 Market share (%)]]-Table1[[#This Row],[2022 Market share (%)]])*10000</f>
        <v>-2.7610571687244945</v>
      </c>
      <c r="S177" s="10">
        <v>-4.7769443347808922E-2</v>
      </c>
      <c r="T177" s="3">
        <v>457</v>
      </c>
      <c r="U177" s="3">
        <f t="shared" si="18"/>
        <v>527.78993435448581</v>
      </c>
      <c r="V177" s="10">
        <v>-6.5439672801635998E-2</v>
      </c>
      <c r="W177" s="10">
        <f t="shared" si="22"/>
        <v>1.5133851930008602E-2</v>
      </c>
      <c r="X177" s="11">
        <f>(Table1[[#This Row],[2023 Market share (%)]]-Table1[[#This Row],[2019 Market share (%)]])*10000</f>
        <v>-4.2250230710275112</v>
      </c>
      <c r="Y177" s="10"/>
      <c r="Z177" s="10">
        <f t="shared" si="19"/>
        <v>-5.2908440713310467E-2</v>
      </c>
      <c r="AA177" s="3">
        <v>253300</v>
      </c>
      <c r="AB177" s="12">
        <f>Table1[[#This Row],[2022 U.S. Sales ($000)]]/SUMIF($E:$E, E177, $AA:$AA)</f>
        <v>2.4791862866252548E-3</v>
      </c>
      <c r="AC177" s="3">
        <v>489</v>
      </c>
      <c r="AD177" s="3">
        <f t="shared" si="23"/>
        <v>517.99591002044986</v>
      </c>
      <c r="AE177" s="3">
        <v>251687</v>
      </c>
      <c r="AF177" s="12">
        <f>Table1[[#This Row],[2021 U.S. Sales ($000)]]/SUMIF($E:$E, E177, $AE:$AE)</f>
        <v>2.5868931623515222E-3</v>
      </c>
      <c r="AG177" s="3">
        <v>514</v>
      </c>
      <c r="AH177" s="68">
        <f t="shared" si="20"/>
        <v>489.6634241245136</v>
      </c>
      <c r="AI177" s="3">
        <v>231134</v>
      </c>
      <c r="AJ177" s="12">
        <f>Table1[[#This Row],[2020 U.S. Sales ($000)]]/SUMIF($E:$E, E177, $AI:$AI)</f>
        <v>2.645057516960753E-3</v>
      </c>
      <c r="AK177" s="3">
        <v>541</v>
      </c>
      <c r="AL177" s="3">
        <f t="shared" si="24"/>
        <v>427.23475046210723</v>
      </c>
      <c r="AM177" s="3">
        <v>227135</v>
      </c>
      <c r="AN177" s="12">
        <f>Table1[[#This Row],[2019 U.S. Sales ($000)]]/SUMIF($E:$E, E177, $AM:$AM)</f>
        <v>2.6255828768555565E-3</v>
      </c>
      <c r="AO177" s="3">
        <v>568</v>
      </c>
      <c r="AP177" s="3">
        <f t="shared" si="21"/>
        <v>399.88556338028167</v>
      </c>
    </row>
    <row r="178" spans="1:42" x14ac:dyDescent="0.25">
      <c r="A178" t="s">
        <v>218</v>
      </c>
      <c r="B178">
        <v>6712</v>
      </c>
      <c r="C178" t="s">
        <v>1</v>
      </c>
      <c r="D178" t="s">
        <v>7</v>
      </c>
      <c r="E178" t="s">
        <v>360</v>
      </c>
      <c r="F178" s="3">
        <v>177</v>
      </c>
      <c r="G178" s="3"/>
      <c r="H178" s="3" t="e">
        <f>Table1[[#This Row],[2024 U.S. Sales ($000)]]/SUMIF($E:$E, E178, $G:$G)</f>
        <v>#DIV/0!</v>
      </c>
      <c r="I178" s="3" t="e">
        <f>VLOOKUP(Table1[[#This Row],[Chain Name]],[1]Sheet1!A$3:G$26,7,0)</f>
        <v>#N/A</v>
      </c>
      <c r="J178" s="3" t="e">
        <f>Table1[[#This Row],[2024 U.S. Sales ($000)]]/Table1[[#This Row],[2024 U.S. Units]]</f>
        <v>#N/A</v>
      </c>
      <c r="K178" s="3" t="e">
        <f>Table1[[#This Row],[2024 U.S. Units]]/Table1[[#This Row],[2023 U.S. Units]]-1</f>
        <v>#N/A</v>
      </c>
      <c r="L178" s="3">
        <f>_xlfn.RRI(5,Table1[[#This Row],[2019 U.S. Sales ($000)]],Table1[[#This Row],[2024 U.S. Sales ($000)]])</f>
        <v>-1</v>
      </c>
      <c r="M178" s="3" t="e">
        <f>(Table1[[#This Row],[2024 Market share (%)]]-Table1[[#This Row],[2019 Market share (%)]])*10000</f>
        <v>#DIV/0!</v>
      </c>
      <c r="N178" s="3"/>
      <c r="O178" s="3"/>
      <c r="P178" s="3">
        <v>231300</v>
      </c>
      <c r="Q178" s="12">
        <f>Table1[[#This Row],[2023 U.S. Sales ($000)]]/SUMIF($E:$E, E178, $P:$P)</f>
        <v>4.4951323139184297E-2</v>
      </c>
      <c r="R178" s="11">
        <f>(Table1[[#This Row],[2023 Market share (%)]]-Table1[[#This Row],[2022 Market share (%)]])*10000</f>
        <v>34.467016211204502</v>
      </c>
      <c r="S178" s="10">
        <v>6.7128027681660901E-2</v>
      </c>
      <c r="T178" s="3">
        <v>18</v>
      </c>
      <c r="U178" s="3">
        <f t="shared" si="18"/>
        <v>12850</v>
      </c>
      <c r="V178" s="10">
        <v>5.8823529411764705E-2</v>
      </c>
      <c r="W178" s="10">
        <f t="shared" si="22"/>
        <v>0.12577936806625556</v>
      </c>
      <c r="X178" s="11">
        <f>(Table1[[#This Row],[2023 Market share (%)]]-Table1[[#This Row],[2019 Market share (%)]])*10000</f>
        <v>169.55334342245814</v>
      </c>
      <c r="Y178" s="10"/>
      <c r="Z178" s="10">
        <f t="shared" si="19"/>
        <v>2.9883571953558841E-2</v>
      </c>
      <c r="AA178" s="3">
        <v>216750</v>
      </c>
      <c r="AB178" s="12">
        <f>Table1[[#This Row],[2022 U.S. Sales ($000)]]/SUMIF($E:$E, E178, $AA:$AA)</f>
        <v>4.1504621518063847E-2</v>
      </c>
      <c r="AC178" s="3">
        <v>17</v>
      </c>
      <c r="AD178" s="3">
        <f t="shared" si="23"/>
        <v>12750</v>
      </c>
      <c r="AE178" s="3">
        <v>204000</v>
      </c>
      <c r="AF178" s="12">
        <f>Table1[[#This Row],[2021 U.S. Sales ($000)]]/SUMIF($E:$E, E178, $AE:$AE)</f>
        <v>4.2371420393863123E-2</v>
      </c>
      <c r="AG178" s="3">
        <v>17</v>
      </c>
      <c r="AH178" s="68">
        <f t="shared" si="20"/>
        <v>12000</v>
      </c>
      <c r="AI178" s="3">
        <v>96000</v>
      </c>
      <c r="AJ178" s="12">
        <f>Table1[[#This Row],[2020 U.S. Sales ($000)]]/SUMIF($E:$E, E178, $AI:$AI)</f>
        <v>2.8180218367337952E-2</v>
      </c>
      <c r="AK178" s="3">
        <v>16</v>
      </c>
      <c r="AL178" s="3">
        <f t="shared" si="24"/>
        <v>6000</v>
      </c>
      <c r="AM178" s="3">
        <v>144000</v>
      </c>
      <c r="AN178" s="12">
        <f>Table1[[#This Row],[2019 U.S. Sales ($000)]]/SUMIF($E:$E, E178, $AM:$AM)</f>
        <v>2.7995988796938483E-2</v>
      </c>
      <c r="AO178" s="3">
        <v>16</v>
      </c>
      <c r="AP178" s="3">
        <f t="shared" si="21"/>
        <v>9000</v>
      </c>
    </row>
    <row r="179" spans="1:42" x14ac:dyDescent="0.25">
      <c r="A179" t="s">
        <v>221</v>
      </c>
      <c r="B179">
        <v>8443</v>
      </c>
      <c r="C179" t="s">
        <v>3</v>
      </c>
      <c r="D179" t="s">
        <v>4</v>
      </c>
      <c r="E179" t="s">
        <v>363</v>
      </c>
      <c r="F179" s="3">
        <v>178</v>
      </c>
      <c r="G179" s="3"/>
      <c r="H179" s="3" t="e">
        <f>Table1[[#This Row],[2024 U.S. Sales ($000)]]/SUMIF($E:$E, E179, $G:$G)</f>
        <v>#DIV/0!</v>
      </c>
      <c r="I179" s="3" t="e">
        <f>VLOOKUP(Table1[[#This Row],[Chain Name]],[1]Sheet1!A$3:G$26,7,0)</f>
        <v>#N/A</v>
      </c>
      <c r="J179" s="3" t="e">
        <f>Table1[[#This Row],[2024 U.S. Sales ($000)]]/Table1[[#This Row],[2024 U.S. Units]]</f>
        <v>#N/A</v>
      </c>
      <c r="K179" s="3" t="e">
        <f>Table1[[#This Row],[2024 U.S. Units]]/Table1[[#This Row],[2023 U.S. Units]]-1</f>
        <v>#N/A</v>
      </c>
      <c r="L179" s="3">
        <f>_xlfn.RRI(5,Table1[[#This Row],[2019 U.S. Sales ($000)]],Table1[[#This Row],[2024 U.S. Sales ($000)]])</f>
        <v>-1</v>
      </c>
      <c r="M179" s="3" t="e">
        <f>(Table1[[#This Row],[2024 Market share (%)]]-Table1[[#This Row],[2019 Market share (%)]])*10000</f>
        <v>#DIV/0!</v>
      </c>
      <c r="N179" s="3"/>
      <c r="O179" s="3"/>
      <c r="P179" s="3">
        <v>227000</v>
      </c>
      <c r="Q179" s="12">
        <f>Table1[[#This Row],[2023 U.S. Sales ($000)]]/SUMIF($E:$E, E179, $P:$P)</f>
        <v>2.7487304376971791E-2</v>
      </c>
      <c r="R179" s="11">
        <f>(Table1[[#This Row],[2023 Market share (%)]]-Table1[[#This Row],[2022 Market share (%)]])*10000</f>
        <v>6.6207782872885685</v>
      </c>
      <c r="S179" s="10">
        <v>0.11274509803921569</v>
      </c>
      <c r="T179" s="3">
        <v>108</v>
      </c>
      <c r="U179" s="3">
        <f t="shared" si="18"/>
        <v>2101.8518518518517</v>
      </c>
      <c r="V179" s="10">
        <v>5.8823529411764705E-2</v>
      </c>
      <c r="W179" s="10">
        <f t="shared" si="22"/>
        <v>0.17033480731406558</v>
      </c>
      <c r="X179" s="11">
        <f>(Table1[[#This Row],[2023 Market share (%)]]-Table1[[#This Row],[2019 Market share (%)]])*10000</f>
        <v>67.508340669701283</v>
      </c>
      <c r="Y179" s="10"/>
      <c r="Z179" s="10">
        <f t="shared" si="19"/>
        <v>4.956281872586743E-2</v>
      </c>
      <c r="AA179" s="3">
        <v>204000</v>
      </c>
      <c r="AB179" s="12">
        <f>Table1[[#This Row],[2022 U.S. Sales ($000)]]/SUMIF($E:$E, E179, $AA:$AA)</f>
        <v>2.6825226548242934E-2</v>
      </c>
      <c r="AC179" s="3">
        <v>102</v>
      </c>
      <c r="AD179" s="3">
        <f t="shared" si="23"/>
        <v>2000</v>
      </c>
      <c r="AE179" s="3">
        <v>186100</v>
      </c>
      <c r="AF179" s="12">
        <f>Table1[[#This Row],[2021 U.S. Sales ($000)]]/SUMIF($E:$E, E179, $AE:$AE)</f>
        <v>2.8090489716405299E-2</v>
      </c>
      <c r="AG179" s="3">
        <v>99</v>
      </c>
      <c r="AH179" s="68">
        <f t="shared" si="20"/>
        <v>1879.7979797979799</v>
      </c>
      <c r="AI179" s="3">
        <v>146000</v>
      </c>
      <c r="AJ179" s="12">
        <f>Table1[[#This Row],[2020 U.S. Sales ($000)]]/SUMIF($E:$E, E179, $AI:$AI)</f>
        <v>2.6618393784131025E-2</v>
      </c>
      <c r="AK179" s="3">
        <v>96</v>
      </c>
      <c r="AL179" s="3">
        <f t="shared" si="24"/>
        <v>1520.8333333333333</v>
      </c>
      <c r="AM179" s="3">
        <v>121000</v>
      </c>
      <c r="AN179" s="12">
        <f>Table1[[#This Row],[2019 U.S. Sales ($000)]]/SUMIF($E:$E, E179, $AM:$AM)</f>
        <v>2.0736470310001663E-2</v>
      </c>
      <c r="AO179" s="3">
        <v>89</v>
      </c>
      <c r="AP179" s="3">
        <f t="shared" si="21"/>
        <v>1359.5505617977528</v>
      </c>
    </row>
    <row r="180" spans="1:42" x14ac:dyDescent="0.25">
      <c r="A180" t="s">
        <v>367</v>
      </c>
      <c r="B180">
        <v>35674</v>
      </c>
      <c r="C180" t="s">
        <v>3</v>
      </c>
      <c r="D180" t="s">
        <v>5</v>
      </c>
      <c r="E180" t="s">
        <v>361</v>
      </c>
      <c r="F180" s="3">
        <v>342</v>
      </c>
      <c r="G180" s="3">
        <v>99716</v>
      </c>
      <c r="H180" s="12">
        <f>Table1[[#This Row],[2024 U.S. Sales ($000)]]/SUMIF($E:$E, E180, $G:$G)</f>
        <v>1.9733622613089751E-3</v>
      </c>
      <c r="I180" s="3">
        <v>115</v>
      </c>
      <c r="J180" s="3">
        <f>Table1[[#This Row],[2024 U.S. Sales ($000)]]/Table1[[#This Row],[2024 U.S. Units]]</f>
        <v>867.09565217391309</v>
      </c>
      <c r="K180" s="12">
        <f>Table1[[#This Row],[2024 U.S. Units]]/Table1[[#This Row],[2023 U.S. Units]]-1</f>
        <v>2.6785714285714191E-2</v>
      </c>
      <c r="L180" s="12">
        <f>_xlfn.RRI(5,Table1[[#This Row],[2019 U.S. Sales ($000)]],Table1[[#This Row],[2024 U.S. Sales ($000)]])</f>
        <v>0.11408350281072543</v>
      </c>
      <c r="M180" s="11">
        <f>(Table1[[#This Row],[2024 Market share (%)]]-Table1[[#This Row],[2019 Market share (%)]])*10000</f>
        <v>3.126810024085382</v>
      </c>
      <c r="N180" s="12"/>
      <c r="O180" s="12"/>
      <c r="P180" s="3">
        <v>97115</v>
      </c>
      <c r="Q180" s="12">
        <f>Table1[[#This Row],[2023 U.S. Sales ($000)]]/SUMIF($E:$E, E180, $P:$P)</f>
        <v>1.9809847494261846E-3</v>
      </c>
      <c r="R180" s="11">
        <f>(Table1[[#This Row],[2023 Market share (%)]]-Table1[[#This Row],[2022 Market share (%)]])*10000</f>
        <v>1.6247079238781277</v>
      </c>
      <c r="S180" s="10">
        <v>0.21367959308646914</v>
      </c>
      <c r="T180" s="3">
        <v>112</v>
      </c>
      <c r="U180" s="3">
        <f t="shared" si="18"/>
        <v>867.09821428571433</v>
      </c>
      <c r="V180" s="10">
        <v>0.17894736842105263</v>
      </c>
      <c r="W180" s="10">
        <f t="shared" si="22"/>
        <v>0.13704471918963557</v>
      </c>
      <c r="X180" s="11">
        <f>(Table1[[#This Row],[2023 Market share (%)]]-Table1[[#This Row],[2019 Market share (%)]])*10000</f>
        <v>3.2030349052574771</v>
      </c>
      <c r="Y180" s="10"/>
      <c r="Z180" s="10">
        <f t="shared" si="19"/>
        <v>0.13706634384758232</v>
      </c>
      <c r="AA180" s="3">
        <v>80017</v>
      </c>
      <c r="AB180" s="12">
        <f>Table1[[#This Row],[2022 U.S. Sales ($000)]]/SUMIF($E:$E, E180, $AA:$AA)</f>
        <v>1.8185139570383718E-3</v>
      </c>
      <c r="AC180" s="3">
        <v>95</v>
      </c>
      <c r="AD180" s="3">
        <f t="shared" si="23"/>
        <v>842.28421052631575</v>
      </c>
      <c r="AE180" s="3">
        <v>67351</v>
      </c>
      <c r="AF180" s="12">
        <f>Table1[[#This Row],[2021 U.S. Sales ($000)]]/SUMIF($E:$E, E180, $AE:$AE)</f>
        <v>1.7353992669277311E-3</v>
      </c>
      <c r="AG180" s="3">
        <v>82</v>
      </c>
      <c r="AH180" s="68">
        <f t="shared" si="20"/>
        <v>821.35365853658539</v>
      </c>
      <c r="AI180" s="3">
        <v>49700</v>
      </c>
      <c r="AJ180" s="12">
        <f>Table1[[#This Row],[2020 U.S. Sales ($000)]]/SUMIF($E:$E, E180, $AI:$AI)</f>
        <v>1.6027840067955462E-3</v>
      </c>
      <c r="AK180" s="3">
        <v>73</v>
      </c>
      <c r="AL180" s="3">
        <f t="shared" si="24"/>
        <v>680.82191780821915</v>
      </c>
      <c r="AM180" s="3">
        <v>58100</v>
      </c>
      <c r="AN180" s="12">
        <f>Table1[[#This Row],[2019 U.S. Sales ($000)]]/SUMIF($E:$E, E180, $AM:$AM)</f>
        <v>1.6606812589004369E-3</v>
      </c>
      <c r="AO180" s="3">
        <v>67</v>
      </c>
      <c r="AP180" s="3">
        <f t="shared" si="21"/>
        <v>867.16417910447763</v>
      </c>
    </row>
    <row r="181" spans="1:42" x14ac:dyDescent="0.25">
      <c r="A181" t="s">
        <v>408</v>
      </c>
      <c r="B181">
        <v>62226</v>
      </c>
      <c r="C181" t="s">
        <v>3</v>
      </c>
      <c r="D181" t="s">
        <v>5</v>
      </c>
      <c r="E181" t="s">
        <v>462</v>
      </c>
      <c r="F181" s="3">
        <v>180</v>
      </c>
      <c r="G181" s="3"/>
      <c r="H181" s="3" t="e">
        <f>Table1[[#This Row],[2024 U.S. Sales ($000)]]/SUMIF($E:$E, E181, $G:$G)</f>
        <v>#DIV/0!</v>
      </c>
      <c r="I181" s="3" t="e">
        <f>VLOOKUP(Table1[[#This Row],[Chain Name]],[1]Sheet1!A$3:G$26,7,0)</f>
        <v>#N/A</v>
      </c>
      <c r="J181" s="3" t="e">
        <f>Table1[[#This Row],[2024 U.S. Sales ($000)]]/Table1[[#This Row],[2024 U.S. Units]]</f>
        <v>#N/A</v>
      </c>
      <c r="K181" s="3" t="e">
        <f>Table1[[#This Row],[2024 U.S. Units]]/Table1[[#This Row],[2023 U.S. Units]]-1</f>
        <v>#N/A</v>
      </c>
      <c r="L181" s="3">
        <f>_xlfn.RRI(5,Table1[[#This Row],[2019 U.S. Sales ($000)]],Table1[[#This Row],[2024 U.S. Sales ($000)]])</f>
        <v>-1</v>
      </c>
      <c r="M181" s="3" t="e">
        <f>(Table1[[#This Row],[2024 Market share (%)]]-Table1[[#This Row],[2019 Market share (%)]])*10000</f>
        <v>#DIV/0!</v>
      </c>
      <c r="N181" s="3"/>
      <c r="O181" s="3"/>
      <c r="P181" s="3">
        <v>225023</v>
      </c>
      <c r="Q181" s="12">
        <f>Table1[[#This Row],[2023 U.S. Sales ($000)]]/SUMIF($E:$E, E181, $P:$P)</f>
        <v>4.329603456556004E-2</v>
      </c>
      <c r="R181" s="11">
        <f>(Table1[[#This Row],[2023 Market share (%)]]-Table1[[#This Row],[2022 Market share (%)]])*10000</f>
        <v>80.520712347759428</v>
      </c>
      <c r="S181" s="10">
        <v>0.44121715961930136</v>
      </c>
      <c r="T181" s="3">
        <v>216</v>
      </c>
      <c r="U181" s="3">
        <f t="shared" si="18"/>
        <v>1041.773148148148</v>
      </c>
      <c r="V181" s="10">
        <v>0.32515337423312884</v>
      </c>
      <c r="W181" s="10">
        <f t="shared" si="22"/>
        <v>0.33473536857458397</v>
      </c>
      <c r="X181" s="11">
        <f>(Table1[[#This Row],[2023 Market share (%)]]-Table1[[#This Row],[2019 Market share (%)]])*10000</f>
        <v>234.28349425495659</v>
      </c>
      <c r="Y181" s="10"/>
      <c r="Z181" s="10">
        <f t="shared" si="19"/>
        <v>0.29840458288125626</v>
      </c>
      <c r="AA181" s="3">
        <v>156134</v>
      </c>
      <c r="AB181" s="12">
        <f>Table1[[#This Row],[2022 U.S. Sales ($000)]]/SUMIF($E:$E, E181, $AA:$AA)</f>
        <v>3.5243963330784098E-2</v>
      </c>
      <c r="AC181" s="3">
        <v>163</v>
      </c>
      <c r="AD181" s="3">
        <f t="shared" si="23"/>
        <v>957.87730061349691</v>
      </c>
      <c r="AE181" s="3">
        <v>108779</v>
      </c>
      <c r="AF181" s="12">
        <f>Table1[[#This Row],[2021 U.S. Sales ($000)]]/SUMIF($E:$E, E181, $AE:$AE)</f>
        <v>2.8832065325716805E-2</v>
      </c>
      <c r="AG181" s="3">
        <v>128</v>
      </c>
      <c r="AH181" s="68">
        <f t="shared" si="20"/>
        <v>849.8359375</v>
      </c>
      <c r="AI181" s="3">
        <v>69500</v>
      </c>
      <c r="AJ181" s="12">
        <f>Table1[[#This Row],[2020 U.S. Sales ($000)]]/SUMIF($E:$E, E181, $AI:$AI)</f>
        <v>2.268002884769137E-2</v>
      </c>
      <c r="AK181" s="3">
        <v>96</v>
      </c>
      <c r="AL181" s="3">
        <f t="shared" si="24"/>
        <v>723.95833333333337</v>
      </c>
      <c r="AM181" s="3">
        <v>70900</v>
      </c>
      <c r="AN181" s="12">
        <f>Table1[[#This Row],[2019 U.S. Sales ($000)]]/SUMIF($E:$E, E181, $AM:$AM)</f>
        <v>1.986768514006438E-2</v>
      </c>
      <c r="AO181" s="3">
        <v>76</v>
      </c>
      <c r="AP181" s="3">
        <f t="shared" si="21"/>
        <v>932.89473684210532</v>
      </c>
    </row>
    <row r="182" spans="1:42" x14ac:dyDescent="0.25">
      <c r="A182" t="s">
        <v>513</v>
      </c>
      <c r="B182">
        <v>312</v>
      </c>
      <c r="C182" t="s">
        <v>1</v>
      </c>
      <c r="D182" t="s">
        <v>2</v>
      </c>
      <c r="E182" t="s">
        <v>358</v>
      </c>
      <c r="F182" s="3">
        <v>153</v>
      </c>
      <c r="G182" s="3"/>
      <c r="H182" s="3" t="e">
        <f>Table1[[#This Row],[2024 U.S. Sales ($000)]]/SUMIF($E:$E, E182, $G:$G)</f>
        <v>#DIV/0!</v>
      </c>
      <c r="I182" s="3" t="e">
        <f>VLOOKUP(Table1[[#This Row],[Chain Name]],[1]Sheet1!A$3:G$26,7,0)</f>
        <v>#N/A</v>
      </c>
      <c r="J182" s="3" t="e">
        <f>Table1[[#This Row],[2024 U.S. Sales ($000)]]/Table1[[#This Row],[2024 U.S. Units]]</f>
        <v>#N/A</v>
      </c>
      <c r="K182" s="3" t="e">
        <f>Table1[[#This Row],[2024 U.S. Units]]/Table1[[#This Row],[2023 U.S. Units]]-1</f>
        <v>#N/A</v>
      </c>
      <c r="L182" s="3">
        <f>_xlfn.RRI(5,Table1[[#This Row],[2019 U.S. Sales ($000)]],Table1[[#This Row],[2024 U.S. Sales ($000)]])</f>
        <v>-1</v>
      </c>
      <c r="M182" s="3" t="e">
        <f>(Table1[[#This Row],[2024 Market share (%)]]-Table1[[#This Row],[2019 Market share (%)]])*10000</f>
        <v>#DIV/0!</v>
      </c>
      <c r="N182" s="3"/>
      <c r="O182" s="3"/>
      <c r="P182" s="3">
        <v>291944</v>
      </c>
      <c r="Q182" s="12">
        <f>Table1[[#This Row],[2023 U.S. Sales ($000)]]/SUMIF($E:$E, E182, $P:$P)</f>
        <v>8.8230341319872046E-3</v>
      </c>
      <c r="R182" s="11">
        <f>(Table1[[#This Row],[2023 Market share (%)]]-Table1[[#This Row],[2022 Market share (%)]])*10000</f>
        <v>-10.994852472473466</v>
      </c>
      <c r="S182" s="10">
        <v>-2.8595385608475469E-2</v>
      </c>
      <c r="T182" s="3">
        <v>120</v>
      </c>
      <c r="U182" s="3">
        <f t="shared" si="18"/>
        <v>2432.8666666666668</v>
      </c>
      <c r="V182" s="10">
        <v>-3.2258064516129031E-2</v>
      </c>
      <c r="W182" s="10">
        <f t="shared" si="22"/>
        <v>-2.9796847713801089E-2</v>
      </c>
      <c r="X182" s="11">
        <f>(Table1[[#This Row],[2023 Market share (%)]]-Table1[[#This Row],[2019 Market share (%)]])*10000</f>
        <v>-47.684239504125188</v>
      </c>
      <c r="Y182" s="10"/>
      <c r="Z182" s="10">
        <f t="shared" si="19"/>
        <v>-2.9016456585353123E-2</v>
      </c>
      <c r="AA182" s="3">
        <v>300538</v>
      </c>
      <c r="AB182" s="12">
        <f>Table1[[#This Row],[2022 U.S. Sales ($000)]]/SUMIF($E:$E, E182, $AA:$AA)</f>
        <v>9.9225193792345512E-3</v>
      </c>
      <c r="AC182" s="3">
        <v>124</v>
      </c>
      <c r="AD182" s="3">
        <f t="shared" si="23"/>
        <v>2423.6935483870966</v>
      </c>
      <c r="AE182" s="3">
        <v>287114</v>
      </c>
      <c r="AF182" s="12">
        <f>Table1[[#This Row],[2021 U.S. Sales ($000)]]/SUMIF($E:$E, E182, $AE:$AE)</f>
        <v>1.0475074551458092E-2</v>
      </c>
      <c r="AG182" s="3">
        <v>125</v>
      </c>
      <c r="AH182" s="68">
        <f t="shared" si="20"/>
        <v>2296.9119999999998</v>
      </c>
      <c r="AI182" s="3">
        <v>232585</v>
      </c>
      <c r="AJ182" s="12">
        <f>Table1[[#This Row],[2020 U.S. Sales ($000)]]/SUMIF($E:$E, E182, $AI:$AI)</f>
        <v>9.8671551746703032E-3</v>
      </c>
      <c r="AK182" s="3">
        <v>129</v>
      </c>
      <c r="AL182" s="3">
        <f t="shared" si="24"/>
        <v>1802.984496124031</v>
      </c>
      <c r="AM182" s="3">
        <v>329495</v>
      </c>
      <c r="AN182" s="12">
        <f>Table1[[#This Row],[2019 U.S. Sales ($000)]]/SUMIF($E:$E, E182, $AM:$AM)</f>
        <v>1.3591458082399723E-2</v>
      </c>
      <c r="AO182" s="3">
        <v>135</v>
      </c>
      <c r="AP182" s="3">
        <f t="shared" si="21"/>
        <v>2440.7037037037039</v>
      </c>
    </row>
    <row r="183" spans="1:42" x14ac:dyDescent="0.25">
      <c r="A183" t="s">
        <v>180</v>
      </c>
      <c r="B183">
        <v>520</v>
      </c>
      <c r="C183" t="s">
        <v>3</v>
      </c>
      <c r="D183" t="s">
        <v>5</v>
      </c>
      <c r="E183" t="s">
        <v>364</v>
      </c>
      <c r="F183" s="3">
        <v>182</v>
      </c>
      <c r="G183" s="3"/>
      <c r="H183" s="3" t="e">
        <f>Table1[[#This Row],[2024 U.S. Sales ($000)]]/SUMIF($E:$E, E183, $G:$G)</f>
        <v>#DIV/0!</v>
      </c>
      <c r="I183" s="3" t="e">
        <f>VLOOKUP(Table1[[#This Row],[Chain Name]],[1]Sheet1!A$3:G$26,7,0)</f>
        <v>#N/A</v>
      </c>
      <c r="J183" s="3" t="e">
        <f>Table1[[#This Row],[2024 U.S. Sales ($000)]]/Table1[[#This Row],[2024 U.S. Units]]</f>
        <v>#N/A</v>
      </c>
      <c r="K183" s="3" t="e">
        <f>Table1[[#This Row],[2024 U.S. Units]]/Table1[[#This Row],[2023 U.S. Units]]-1</f>
        <v>#N/A</v>
      </c>
      <c r="L183" s="3">
        <f>_xlfn.RRI(5,Table1[[#This Row],[2019 U.S. Sales ($000)]],Table1[[#This Row],[2024 U.S. Sales ($000)]])</f>
        <v>-1</v>
      </c>
      <c r="M183" s="3" t="e">
        <f>(Table1[[#This Row],[2024 Market share (%)]]-Table1[[#This Row],[2019 Market share (%)]])*10000</f>
        <v>#DIV/0!</v>
      </c>
      <c r="N183" s="3"/>
      <c r="O183" s="3"/>
      <c r="P183" s="3">
        <v>223653</v>
      </c>
      <c r="Q183" s="12">
        <f>Table1[[#This Row],[2023 U.S. Sales ($000)]]/SUMIF($E:$E, E183, $P:$P)</f>
        <v>4.5659575104001994E-3</v>
      </c>
      <c r="R183" s="11">
        <f>(Table1[[#This Row],[2023 Market share (%)]]-Table1[[#This Row],[2022 Market share (%)]])*10000</f>
        <v>-1.9605224267249186</v>
      </c>
      <c r="S183" s="10">
        <v>7.6419203465286967E-2</v>
      </c>
      <c r="T183" s="3">
        <v>123</v>
      </c>
      <c r="U183" s="3">
        <f t="shared" si="18"/>
        <v>1818.3170731707316</v>
      </c>
      <c r="V183" s="10">
        <v>-1.6E-2</v>
      </c>
      <c r="W183" s="10">
        <f t="shared" si="22"/>
        <v>1.8549866522667102E-2</v>
      </c>
      <c r="X183" s="11">
        <f>(Table1[[#This Row],[2023 Market share (%)]]-Table1[[#This Row],[2019 Market share (%)]])*10000</f>
        <v>-22.028495205857254</v>
      </c>
      <c r="Y183" s="10"/>
      <c r="Z183" s="10">
        <f t="shared" si="19"/>
        <v>-9.9120259618933337E-3</v>
      </c>
      <c r="AA183" s="3">
        <v>207775</v>
      </c>
      <c r="AB183" s="12">
        <f>Table1[[#This Row],[2022 U.S. Sales ($000)]]/SUMIF($E:$E, E183, $AA:$AA)</f>
        <v>4.7620097530726912E-3</v>
      </c>
      <c r="AC183" s="3">
        <v>125</v>
      </c>
      <c r="AD183" s="3">
        <f t="shared" si="23"/>
        <v>1662.2</v>
      </c>
      <c r="AE183" s="3">
        <v>205732</v>
      </c>
      <c r="AF183" s="12">
        <f>Table1[[#This Row],[2021 U.S. Sales ($000)]]/SUMIF($E:$E, E183, $AE:$AE)</f>
        <v>5.2329313488457176E-3</v>
      </c>
      <c r="AG183" s="3">
        <v>128</v>
      </c>
      <c r="AH183" s="68">
        <f t="shared" si="20"/>
        <v>1607.28125</v>
      </c>
      <c r="AI183" s="3">
        <v>197500</v>
      </c>
      <c r="AJ183" s="12">
        <f>Table1[[#This Row],[2020 U.S. Sales ($000)]]/SUMIF($E:$E, E183, $AI:$AI)</f>
        <v>5.8398570450305613E-3</v>
      </c>
      <c r="AK183" s="3">
        <v>127</v>
      </c>
      <c r="AL183" s="3">
        <f t="shared" si="24"/>
        <v>1555.1181102362204</v>
      </c>
      <c r="AM183" s="3">
        <v>207800</v>
      </c>
      <c r="AN183" s="12">
        <f>Table1[[#This Row],[2019 U.S. Sales ($000)]]/SUMIF($E:$E, E183, $AM:$AM)</f>
        <v>6.7688070309859247E-3</v>
      </c>
      <c r="AO183" s="3">
        <v>128</v>
      </c>
      <c r="AP183" s="3">
        <f t="shared" si="21"/>
        <v>1623.4375</v>
      </c>
    </row>
    <row r="184" spans="1:42" x14ac:dyDescent="0.25">
      <c r="A184" t="s">
        <v>44</v>
      </c>
      <c r="B184">
        <v>2486</v>
      </c>
      <c r="C184" t="s">
        <v>1</v>
      </c>
      <c r="D184" t="s">
        <v>2</v>
      </c>
      <c r="E184" t="s">
        <v>362</v>
      </c>
      <c r="F184" s="3">
        <v>183</v>
      </c>
      <c r="G184" s="3"/>
      <c r="H184" s="3" t="e">
        <f>Table1[[#This Row],[2024 U.S. Sales ($000)]]/SUMIF($E:$E, E184, $G:$G)</f>
        <v>#DIV/0!</v>
      </c>
      <c r="I184" s="3" t="e">
        <f>VLOOKUP(Table1[[#This Row],[Chain Name]],[1]Sheet1!A$3:G$26,7,0)</f>
        <v>#N/A</v>
      </c>
      <c r="J184" s="3" t="e">
        <f>Table1[[#This Row],[2024 U.S. Sales ($000)]]/Table1[[#This Row],[2024 U.S. Units]]</f>
        <v>#N/A</v>
      </c>
      <c r="K184" s="3" t="e">
        <f>Table1[[#This Row],[2024 U.S. Units]]/Table1[[#This Row],[2023 U.S. Units]]-1</f>
        <v>#N/A</v>
      </c>
      <c r="L184" s="3">
        <f>_xlfn.RRI(5,Table1[[#This Row],[2019 U.S. Sales ($000)]],Table1[[#This Row],[2024 U.S. Sales ($000)]])</f>
        <v>-1</v>
      </c>
      <c r="M184" s="3" t="e">
        <f>(Table1[[#This Row],[2024 Market share (%)]]-Table1[[#This Row],[2019 Market share (%)]])*10000</f>
        <v>#DIV/0!</v>
      </c>
      <c r="N184" s="3"/>
      <c r="O184" s="3"/>
      <c r="P184" s="3">
        <v>221831</v>
      </c>
      <c r="Q184" s="12">
        <f>Table1[[#This Row],[2023 U.S. Sales ($000)]]/SUMIF($E:$E, E184, $P:$P)</f>
        <v>2.2749785789113932E-2</v>
      </c>
      <c r="R184" s="11">
        <f>(Table1[[#This Row],[2023 Market share (%)]]-Table1[[#This Row],[2022 Market share (%)]])*10000</f>
        <v>-0.11858088638488917</v>
      </c>
      <c r="S184" s="10">
        <v>4.0883454236620091E-2</v>
      </c>
      <c r="T184" s="3">
        <v>137</v>
      </c>
      <c r="U184" s="3">
        <f t="shared" si="18"/>
        <v>1619.2043795620439</v>
      </c>
      <c r="V184" s="10">
        <v>-1.4388489208633094E-2</v>
      </c>
      <c r="W184" s="10">
        <f t="shared" si="22"/>
        <v>-2.2025291702537531E-2</v>
      </c>
      <c r="X184" s="11">
        <f>(Table1[[#This Row],[2023 Market share (%)]]-Table1[[#This Row],[2019 Market share (%)]])*10000</f>
        <v>-55.834532948192859</v>
      </c>
      <c r="Y184" s="10"/>
      <c r="Z184" s="10">
        <f t="shared" si="19"/>
        <v>-2.2408702069845909E-2</v>
      </c>
      <c r="AA184" s="3">
        <v>213118</v>
      </c>
      <c r="AB184" s="12">
        <f>Table1[[#This Row],[2022 U.S. Sales ($000)]]/SUMIF($E:$E, E184, $AA:$AA)</f>
        <v>2.2761643877752421E-2</v>
      </c>
      <c r="AC184" s="3">
        <v>139</v>
      </c>
      <c r="AD184" s="3">
        <f t="shared" si="23"/>
        <v>1533.2230215827337</v>
      </c>
      <c r="AE184" s="3">
        <v>198800</v>
      </c>
      <c r="AF184" s="12">
        <f>Table1[[#This Row],[2021 U.S. Sales ($000)]]/SUMIF($E:$E, E184, $AE:$AE)</f>
        <v>2.330991944945441E-2</v>
      </c>
      <c r="AG184" s="3">
        <v>140</v>
      </c>
      <c r="AH184" s="68">
        <f t="shared" si="20"/>
        <v>1420</v>
      </c>
      <c r="AI184" s="3">
        <v>178600</v>
      </c>
      <c r="AJ184" s="12">
        <f>Table1[[#This Row],[2020 U.S. Sales ($000)]]/SUMIF($E:$E, E184, $AI:$AI)</f>
        <v>2.6956240482869882E-2</v>
      </c>
      <c r="AK184" s="3">
        <v>138</v>
      </c>
      <c r="AL184" s="3">
        <f t="shared" si="24"/>
        <v>1294.2028985507247</v>
      </c>
      <c r="AM184" s="3">
        <v>242500</v>
      </c>
      <c r="AN184" s="12">
        <f>Table1[[#This Row],[2019 U.S. Sales ($000)]]/SUMIF($E:$E, E184, $AM:$AM)</f>
        <v>2.8333239083933218E-2</v>
      </c>
      <c r="AO184" s="3">
        <v>150</v>
      </c>
      <c r="AP184" s="3">
        <f t="shared" si="21"/>
        <v>1616.6666666666667</v>
      </c>
    </row>
    <row r="185" spans="1:42" x14ac:dyDescent="0.25">
      <c r="A185" t="s">
        <v>97</v>
      </c>
      <c r="B185">
        <v>1208</v>
      </c>
      <c r="C185" t="s">
        <v>1</v>
      </c>
      <c r="D185" t="s">
        <v>7</v>
      </c>
      <c r="E185" t="s">
        <v>355</v>
      </c>
      <c r="F185" s="3">
        <v>184</v>
      </c>
      <c r="G185" s="3"/>
      <c r="H185" s="3" t="e">
        <f>Table1[[#This Row],[2024 U.S. Sales ($000)]]/SUMIF($E:$E, E185, $G:$G)</f>
        <v>#DIV/0!</v>
      </c>
      <c r="I185" s="3" t="e">
        <f>VLOOKUP(Table1[[#This Row],[Chain Name]],[1]Sheet1!A$3:G$26,7,0)</f>
        <v>#N/A</v>
      </c>
      <c r="J185" s="3" t="e">
        <f>Table1[[#This Row],[2024 U.S. Sales ($000)]]/Table1[[#This Row],[2024 U.S. Units]]</f>
        <v>#N/A</v>
      </c>
      <c r="K185" s="3" t="e">
        <f>Table1[[#This Row],[2024 U.S. Units]]/Table1[[#This Row],[2023 U.S. Units]]-1</f>
        <v>#N/A</v>
      </c>
      <c r="L185" s="3">
        <f>_xlfn.RRI(5,Table1[[#This Row],[2019 U.S. Sales ($000)]],Table1[[#This Row],[2024 U.S. Sales ($000)]])</f>
        <v>-1</v>
      </c>
      <c r="M185" s="3" t="e">
        <f>(Table1[[#This Row],[2024 Market share (%)]]-Table1[[#This Row],[2019 Market share (%)]])*10000</f>
        <v>#DIV/0!</v>
      </c>
      <c r="N185" s="3"/>
      <c r="O185" s="3"/>
      <c r="P185" s="3">
        <v>221300</v>
      </c>
      <c r="Q185" s="12">
        <f>Table1[[#This Row],[2023 U.S. Sales ($000)]]/SUMIF($E:$E, E185, $P:$P)</f>
        <v>1.3861427193339099E-2</v>
      </c>
      <c r="R185" s="11">
        <f>(Table1[[#This Row],[2023 Market share (%)]]-Table1[[#This Row],[2022 Market share (%)]])*10000</f>
        <v>2.9482391950244082</v>
      </c>
      <c r="S185" s="10">
        <v>0.11486146095717883</v>
      </c>
      <c r="T185" s="3">
        <v>17</v>
      </c>
      <c r="U185" s="3">
        <f t="shared" si="18"/>
        <v>13017.64705882353</v>
      </c>
      <c r="V185" s="10">
        <v>0</v>
      </c>
      <c r="W185" s="10">
        <f t="shared" si="22"/>
        <v>1.6840339853909425E-2</v>
      </c>
      <c r="X185" s="11">
        <f>(Table1[[#This Row],[2023 Market share (%)]]-Table1[[#This Row],[2019 Market share (%)]])*10000</f>
        <v>-26.471887490233399</v>
      </c>
      <c r="Y185" s="10"/>
      <c r="Z185" s="10">
        <f t="shared" si="19"/>
        <v>1.5271592434465298E-2</v>
      </c>
      <c r="AA185" s="3">
        <v>198500</v>
      </c>
      <c r="AB185" s="12">
        <f>Table1[[#This Row],[2022 U.S. Sales ($000)]]/SUMIF($E:$E, E185, $AA:$AA)</f>
        <v>1.3566603273836658E-2</v>
      </c>
      <c r="AC185" s="3">
        <v>17</v>
      </c>
      <c r="AD185" s="3">
        <f t="shared" si="23"/>
        <v>11676.470588235294</v>
      </c>
      <c r="AE185" s="3">
        <v>158400</v>
      </c>
      <c r="AF185" s="12">
        <f>Table1[[#This Row],[2021 U.S. Sales ($000)]]/SUMIF($E:$E, E185, $AE:$AE)</f>
        <v>1.2187001224470483E-2</v>
      </c>
      <c r="AG185" s="3">
        <v>16</v>
      </c>
      <c r="AH185" s="68">
        <f t="shared" si="20"/>
        <v>9900</v>
      </c>
      <c r="AI185" s="3">
        <v>102500</v>
      </c>
      <c r="AJ185" s="12">
        <f>Table1[[#This Row],[2020 U.S. Sales ($000)]]/SUMIF($E:$E, E185, $AI:$AI)</f>
        <v>1.0914122150003269E-2</v>
      </c>
      <c r="AK185" s="3">
        <v>16</v>
      </c>
      <c r="AL185" s="3">
        <f t="shared" si="24"/>
        <v>6406.25</v>
      </c>
      <c r="AM185" s="3">
        <v>207000</v>
      </c>
      <c r="AN185" s="12">
        <f>Table1[[#This Row],[2019 U.S. Sales ($000)]]/SUMIF($E:$E, E185, $AM:$AM)</f>
        <v>1.6508615942362439E-2</v>
      </c>
      <c r="AO185" s="3">
        <v>16</v>
      </c>
      <c r="AP185" s="3">
        <f t="shared" si="21"/>
        <v>12937.5</v>
      </c>
    </row>
    <row r="186" spans="1:42" x14ac:dyDescent="0.25">
      <c r="A186" t="s">
        <v>383</v>
      </c>
      <c r="B186">
        <v>61759</v>
      </c>
      <c r="C186" t="s">
        <v>3</v>
      </c>
      <c r="D186" t="s">
        <v>5</v>
      </c>
      <c r="E186" t="s">
        <v>446</v>
      </c>
      <c r="F186" s="3">
        <v>185</v>
      </c>
      <c r="G186" s="3"/>
      <c r="H186" s="3" t="e">
        <f>Table1[[#This Row],[2024 U.S. Sales ($000)]]/SUMIF($E:$E, E186, $G:$G)</f>
        <v>#DIV/0!</v>
      </c>
      <c r="I186" s="3" t="e">
        <f>VLOOKUP(Table1[[#This Row],[Chain Name]],[1]Sheet1!A$3:G$26,7,0)</f>
        <v>#N/A</v>
      </c>
      <c r="J186" s="3" t="e">
        <f>Table1[[#This Row],[2024 U.S. Sales ($000)]]/Table1[[#This Row],[2024 U.S. Units]]</f>
        <v>#N/A</v>
      </c>
      <c r="K186" s="3" t="e">
        <f>Table1[[#This Row],[2024 U.S. Units]]/Table1[[#This Row],[2023 U.S. Units]]-1</f>
        <v>#N/A</v>
      </c>
      <c r="L186" s="3">
        <f>_xlfn.RRI(5,Table1[[#This Row],[2019 U.S. Sales ($000)]],Table1[[#This Row],[2024 U.S. Sales ($000)]])</f>
        <v>-1</v>
      </c>
      <c r="M186" s="3" t="e">
        <f>(Table1[[#This Row],[2024 Market share (%)]]-Table1[[#This Row],[2019 Market share (%)]])*10000</f>
        <v>#DIV/0!</v>
      </c>
      <c r="N186" s="3"/>
      <c r="O186" s="3"/>
      <c r="P186" s="3">
        <v>220700</v>
      </c>
      <c r="Q186" s="12">
        <f>Table1[[#This Row],[2023 U.S. Sales ($000)]]/SUMIF($E:$E, E186, $P:$P)</f>
        <v>2.666962807892518E-2</v>
      </c>
      <c r="R186" s="11">
        <f>(Table1[[#This Row],[2023 Market share (%)]]-Table1[[#This Row],[2022 Market share (%)]])*10000</f>
        <v>12.645801568751843</v>
      </c>
      <c r="S186" s="10">
        <v>0.17706666666666668</v>
      </c>
      <c r="T186" s="3">
        <v>265</v>
      </c>
      <c r="U186" s="3">
        <f t="shared" si="18"/>
        <v>832.83018867924534</v>
      </c>
      <c r="V186" s="10">
        <v>0.1471861471861472</v>
      </c>
      <c r="W186" s="10">
        <f t="shared" si="22"/>
        <v>0.13370214609456732</v>
      </c>
      <c r="X186" s="11">
        <f>(Table1[[#This Row],[2023 Market share (%)]]-Table1[[#This Row],[2019 Market share (%)]])*10000</f>
        <v>-8.3849618614360164</v>
      </c>
      <c r="Y186" s="10"/>
      <c r="Z186" s="10">
        <f t="shared" si="19"/>
        <v>0.12068651981945488</v>
      </c>
      <c r="AA186" s="3">
        <v>187500</v>
      </c>
      <c r="AB186" s="12">
        <f>Table1[[#This Row],[2022 U.S. Sales ($000)]]/SUMIF($E:$E, E186, $AA:$AA)</f>
        <v>2.5405047922049995E-2</v>
      </c>
      <c r="AC186" s="3">
        <v>231</v>
      </c>
      <c r="AD186" s="3">
        <f t="shared" si="23"/>
        <v>811.68831168831173</v>
      </c>
      <c r="AE186" s="3">
        <v>157600</v>
      </c>
      <c r="AF186" s="12">
        <f>Table1[[#This Row],[2021 U.S. Sales ($000)]]/SUMIF($E:$E, E186, $AE:$AE)</f>
        <v>2.5192299085020811E-2</v>
      </c>
      <c r="AG186" s="3">
        <v>210</v>
      </c>
      <c r="AH186" s="68">
        <f t="shared" si="20"/>
        <v>750.47619047619048</v>
      </c>
      <c r="AI186" s="3">
        <v>127600</v>
      </c>
      <c r="AJ186" s="12">
        <f>Table1[[#This Row],[2020 U.S. Sales ($000)]]/SUMIF($E:$E, E186, $AI:$AI)</f>
        <v>2.764692193991258E-2</v>
      </c>
      <c r="AK186" s="3">
        <v>184</v>
      </c>
      <c r="AL186" s="3">
        <f t="shared" si="24"/>
        <v>693.47826086956525</v>
      </c>
      <c r="AM186" s="3">
        <v>133600</v>
      </c>
      <c r="AN186" s="12">
        <f>Table1[[#This Row],[2019 U.S. Sales ($000)]]/SUMIF($E:$E, E186, $AM:$AM)</f>
        <v>2.7508124265068781E-2</v>
      </c>
      <c r="AO186" s="3">
        <v>168</v>
      </c>
      <c r="AP186" s="3">
        <f t="shared" si="21"/>
        <v>795.23809523809518</v>
      </c>
    </row>
    <row r="187" spans="1:42" x14ac:dyDescent="0.25">
      <c r="A187" t="s">
        <v>175</v>
      </c>
      <c r="B187">
        <v>2437</v>
      </c>
      <c r="C187" t="s">
        <v>3</v>
      </c>
      <c r="D187" t="s">
        <v>5</v>
      </c>
      <c r="E187" t="s">
        <v>363</v>
      </c>
      <c r="F187" s="3">
        <v>186</v>
      </c>
      <c r="G187" s="3"/>
      <c r="H187" s="3" t="e">
        <f>Table1[[#This Row],[2024 U.S. Sales ($000)]]/SUMIF($E:$E, E187, $G:$G)</f>
        <v>#DIV/0!</v>
      </c>
      <c r="I187" s="3" t="e">
        <f>VLOOKUP(Table1[[#This Row],[Chain Name]],[1]Sheet1!A$3:G$26,7,0)</f>
        <v>#N/A</v>
      </c>
      <c r="J187" s="3" t="e">
        <f>Table1[[#This Row],[2024 U.S. Sales ($000)]]/Table1[[#This Row],[2024 U.S. Units]]</f>
        <v>#N/A</v>
      </c>
      <c r="K187" s="3" t="e">
        <f>Table1[[#This Row],[2024 U.S. Units]]/Table1[[#This Row],[2023 U.S. Units]]-1</f>
        <v>#N/A</v>
      </c>
      <c r="L187" s="3">
        <f>_xlfn.RRI(5,Table1[[#This Row],[2019 U.S. Sales ($000)]],Table1[[#This Row],[2024 U.S. Sales ($000)]])</f>
        <v>-1</v>
      </c>
      <c r="M187" s="3" t="e">
        <f>(Table1[[#This Row],[2024 Market share (%)]]-Table1[[#This Row],[2019 Market share (%)]])*10000</f>
        <v>#DIV/0!</v>
      </c>
      <c r="N187" s="3"/>
      <c r="O187" s="3"/>
      <c r="P187" s="3">
        <v>220600</v>
      </c>
      <c r="Q187" s="12">
        <f>Table1[[#This Row],[2023 U.S. Sales ($000)]]/SUMIF($E:$E, E187, $P:$P)</f>
        <v>2.6712331918766419E-2</v>
      </c>
      <c r="R187" s="11">
        <f>(Table1[[#This Row],[2023 Market share (%)]]-Table1[[#This Row],[2022 Market share (%)]])*10000</f>
        <v>4.7883830908766747</v>
      </c>
      <c r="S187" s="10">
        <v>0.10576441102756892</v>
      </c>
      <c r="T187" s="3">
        <v>227</v>
      </c>
      <c r="U187" s="3">
        <f t="shared" si="18"/>
        <v>971.80616740088101</v>
      </c>
      <c r="V187" s="10">
        <v>6.0747663551401869E-2</v>
      </c>
      <c r="W187" s="10">
        <f t="shared" si="22"/>
        <v>0.11912948698206893</v>
      </c>
      <c r="X187" s="11">
        <f>(Table1[[#This Row],[2023 Market share (%)]]-Table1[[#This Row],[2019 Market share (%)]])*10000</f>
        <v>26.114121449139077</v>
      </c>
      <c r="Y187" s="10"/>
      <c r="Z187" s="10">
        <f t="shared" si="19"/>
        <v>3.2164612662692438E-2</v>
      </c>
      <c r="AA187" s="3">
        <v>199500</v>
      </c>
      <c r="AB187" s="12">
        <f>Table1[[#This Row],[2022 U.S. Sales ($000)]]/SUMIF($E:$E, E187, $AA:$AA)</f>
        <v>2.6233493609678752E-2</v>
      </c>
      <c r="AC187" s="3">
        <v>214</v>
      </c>
      <c r="AD187" s="3">
        <f t="shared" si="23"/>
        <v>932.24299065420564</v>
      </c>
      <c r="AE187" s="3">
        <v>173200</v>
      </c>
      <c r="AF187" s="12">
        <f>Table1[[#This Row],[2021 U.S. Sales ($000)]]/SUMIF($E:$E, E187, $AE:$AE)</f>
        <v>2.6143325195493807E-2</v>
      </c>
      <c r="AG187" s="3">
        <v>209</v>
      </c>
      <c r="AH187" s="68">
        <f t="shared" si="20"/>
        <v>828.70813397129189</v>
      </c>
      <c r="AI187" s="3">
        <v>140500</v>
      </c>
      <c r="AJ187" s="12">
        <f>Table1[[#This Row],[2020 U.S. Sales ($000)]]/SUMIF($E:$E, E187, $AI:$AI)</f>
        <v>2.5615646073084992E-2</v>
      </c>
      <c r="AK187" s="3">
        <v>205</v>
      </c>
      <c r="AL187" s="3">
        <f t="shared" si="24"/>
        <v>685.36585365853659</v>
      </c>
      <c r="AM187" s="3">
        <v>140632</v>
      </c>
      <c r="AN187" s="12">
        <f>Table1[[#This Row],[2019 U.S. Sales ($000)]]/SUMIF($E:$E, E187, $AM:$AM)</f>
        <v>2.4100919773852512E-2</v>
      </c>
      <c r="AO187" s="3">
        <v>200</v>
      </c>
      <c r="AP187" s="3">
        <f t="shared" si="21"/>
        <v>703.16</v>
      </c>
    </row>
    <row r="188" spans="1:42" x14ac:dyDescent="0.25">
      <c r="A188" t="s">
        <v>203</v>
      </c>
      <c r="B188">
        <v>11624</v>
      </c>
      <c r="C188" t="s">
        <v>3</v>
      </c>
      <c r="D188" t="s">
        <v>4</v>
      </c>
      <c r="E188" t="s">
        <v>351</v>
      </c>
      <c r="F188" s="3">
        <v>187</v>
      </c>
      <c r="G188" s="3"/>
      <c r="H188" s="3" t="e">
        <f>Table1[[#This Row],[2024 U.S. Sales ($000)]]/SUMIF($E:$E, E188, $G:$G)</f>
        <v>#DIV/0!</v>
      </c>
      <c r="I188" s="3" t="e">
        <f>VLOOKUP(Table1[[#This Row],[Chain Name]],[1]Sheet1!A$3:G$26,7,0)</f>
        <v>#N/A</v>
      </c>
      <c r="J188" s="3" t="e">
        <f>Table1[[#This Row],[2024 U.S. Sales ($000)]]/Table1[[#This Row],[2024 U.S. Units]]</f>
        <v>#N/A</v>
      </c>
      <c r="K188" s="3" t="e">
        <f>Table1[[#This Row],[2024 U.S. Units]]/Table1[[#This Row],[2023 U.S. Units]]-1</f>
        <v>#N/A</v>
      </c>
      <c r="L188" s="3">
        <f>_xlfn.RRI(5,Table1[[#This Row],[2019 U.S. Sales ($000)]],Table1[[#This Row],[2024 U.S. Sales ($000)]])</f>
        <v>-1</v>
      </c>
      <c r="M188" s="3" t="e">
        <f>(Table1[[#This Row],[2024 Market share (%)]]-Table1[[#This Row],[2019 Market share (%)]])*10000</f>
        <v>#DIV/0!</v>
      </c>
      <c r="N188" s="3"/>
      <c r="O188" s="3"/>
      <c r="P188" s="3">
        <v>220500</v>
      </c>
      <c r="Q188" s="12">
        <f>Table1[[#This Row],[2023 U.S. Sales ($000)]]/SUMIF($E:$E, E188, $P:$P)</f>
        <v>5.8378225880155671E-3</v>
      </c>
      <c r="R188" s="11">
        <f>(Table1[[#This Row],[2023 Market share (%)]]-Table1[[#This Row],[2022 Market share (%)]])*10000</f>
        <v>8.0723760951558869</v>
      </c>
      <c r="S188" s="10">
        <v>0.22500000000000001</v>
      </c>
      <c r="T188" s="3">
        <v>64</v>
      </c>
      <c r="U188" s="3">
        <f t="shared" si="18"/>
        <v>3445.3125</v>
      </c>
      <c r="V188" s="10">
        <v>0.28000000000000003</v>
      </c>
      <c r="W188" s="10">
        <f t="shared" si="22"/>
        <v>0.23790053429328273</v>
      </c>
      <c r="X188" s="11">
        <f>(Table1[[#This Row],[2023 Market share (%)]]-Table1[[#This Row],[2019 Market share (%)]])*10000</f>
        <v>29.631783826370253</v>
      </c>
      <c r="Y188" s="10"/>
      <c r="Z188" s="10">
        <f t="shared" si="19"/>
        <v>0.18920711500272103</v>
      </c>
      <c r="AA188" s="3">
        <v>180000</v>
      </c>
      <c r="AB188" s="12">
        <f>Table1[[#This Row],[2022 U.S. Sales ($000)]]/SUMIF($E:$E, E188, $AA:$AA)</f>
        <v>5.0305849784999784E-3</v>
      </c>
      <c r="AC188" s="3">
        <v>50</v>
      </c>
      <c r="AD188" s="3">
        <f t="shared" si="23"/>
        <v>3600</v>
      </c>
      <c r="AE188" s="3">
        <v>129500</v>
      </c>
      <c r="AF188" s="12">
        <f>Table1[[#This Row],[2021 U.S. Sales ($000)]]/SUMIF($E:$E, E188, $AE:$AE)</f>
        <v>3.9031707430136108E-3</v>
      </c>
      <c r="AG188" s="3">
        <v>42</v>
      </c>
      <c r="AH188" s="68">
        <f t="shared" si="20"/>
        <v>3083.3333333333335</v>
      </c>
      <c r="AI188" s="3">
        <v>91100</v>
      </c>
      <c r="AJ188" s="12">
        <f>Table1[[#This Row],[2020 U.S. Sales ($000)]]/SUMIF($E:$E, E188, $AI:$AI)</f>
        <v>3.198797055674097E-3</v>
      </c>
      <c r="AK188" s="3">
        <v>36</v>
      </c>
      <c r="AL188" s="3">
        <f t="shared" si="24"/>
        <v>2530.5555555555557</v>
      </c>
      <c r="AM188" s="3">
        <v>93900</v>
      </c>
      <c r="AN188" s="12">
        <f>Table1[[#This Row],[2019 U.S. Sales ($000)]]/SUMIF($E:$E, E188, $AM:$AM)</f>
        <v>2.8746442053785418E-3</v>
      </c>
      <c r="AO188" s="3">
        <v>32</v>
      </c>
      <c r="AP188" s="3">
        <f t="shared" si="21"/>
        <v>2934.375</v>
      </c>
    </row>
    <row r="189" spans="1:42" x14ac:dyDescent="0.25">
      <c r="A189" t="s">
        <v>407</v>
      </c>
      <c r="B189">
        <v>62235</v>
      </c>
      <c r="C189" t="s">
        <v>3</v>
      </c>
      <c r="D189" t="s">
        <v>4</v>
      </c>
      <c r="E189" t="s">
        <v>358</v>
      </c>
      <c r="F189" s="3">
        <v>349</v>
      </c>
      <c r="G189" s="3"/>
      <c r="H189" s="3" t="e">
        <f>Table1[[#This Row],[2024 U.S. Sales ($000)]]/SUMIF($E:$E, E189, $G:$G)</f>
        <v>#DIV/0!</v>
      </c>
      <c r="I189" s="3" t="e">
        <f>VLOOKUP(Table1[[#This Row],[Chain Name]],[1]Sheet1!A$3:G$26,7,0)</f>
        <v>#N/A</v>
      </c>
      <c r="J189" s="3" t="e">
        <f>Table1[[#This Row],[2024 U.S. Sales ($000)]]/Table1[[#This Row],[2024 U.S. Units]]</f>
        <v>#N/A</v>
      </c>
      <c r="K189" s="3" t="e">
        <f>Table1[[#This Row],[2024 U.S. Units]]/Table1[[#This Row],[2023 U.S. Units]]-1</f>
        <v>#N/A</v>
      </c>
      <c r="L189" s="3">
        <f>_xlfn.RRI(5,Table1[[#This Row],[2019 U.S. Sales ($000)]],Table1[[#This Row],[2024 U.S. Sales ($000)]])</f>
        <v>-1</v>
      </c>
      <c r="M189" s="3" t="e">
        <f>(Table1[[#This Row],[2024 Market share (%)]]-Table1[[#This Row],[2019 Market share (%)]])*10000</f>
        <v>#DIV/0!</v>
      </c>
      <c r="N189" s="3"/>
      <c r="O189" s="3"/>
      <c r="P189" s="3">
        <v>95100</v>
      </c>
      <c r="Q189" s="12">
        <f>Table1[[#This Row],[2023 U.S. Sales ($000)]]/SUMIF($E:$E, E189, $P:$P)</f>
        <v>2.8740804604718132E-3</v>
      </c>
      <c r="R189" s="11">
        <f>(Table1[[#This Row],[2023 Market share (%)]]-Table1[[#This Row],[2022 Market share (%)]])*10000</f>
        <v>3.5497063530628892</v>
      </c>
      <c r="S189" s="10">
        <v>0.24639580602883354</v>
      </c>
      <c r="T189" s="3">
        <v>114</v>
      </c>
      <c r="U189" s="3">
        <f t="shared" si="18"/>
        <v>834.21052631578948</v>
      </c>
      <c r="V189" s="10">
        <v>0.16326530612244897</v>
      </c>
      <c r="W189" s="10">
        <f t="shared" si="22"/>
        <v>0.35754933518601062</v>
      </c>
      <c r="X189" s="11">
        <f>(Table1[[#This Row],[2023 Market share (%)]]-Table1[[#This Row],[2019 Market share (%)]])*10000</f>
        <v>17.190983626943289</v>
      </c>
      <c r="Y189" s="10"/>
      <c r="Z189" s="10">
        <f t="shared" si="19"/>
        <v>0.37384810252723621</v>
      </c>
      <c r="AA189" s="3">
        <v>76300</v>
      </c>
      <c r="AB189" s="12">
        <f>Table1[[#This Row],[2022 U.S. Sales ($000)]]/SUMIF($E:$E, E189, $AA:$AA)</f>
        <v>2.5191098251655243E-3</v>
      </c>
      <c r="AC189" s="3">
        <v>98</v>
      </c>
      <c r="AD189" s="3">
        <f t="shared" si="23"/>
        <v>778.57142857142856</v>
      </c>
      <c r="AE189" s="3">
        <v>55900</v>
      </c>
      <c r="AF189" s="12">
        <f>Table1[[#This Row],[2021 U.S. Sales ($000)]]/SUMIF($E:$E, E189, $AE:$AE)</f>
        <v>2.0394570359735411E-3</v>
      </c>
      <c r="AG189" s="3">
        <v>63</v>
      </c>
      <c r="AH189" s="68">
        <f t="shared" si="20"/>
        <v>887.30158730158735</v>
      </c>
      <c r="AI189" s="3">
        <v>33600</v>
      </c>
      <c r="AJ189" s="12">
        <f>Table1[[#This Row],[2020 U.S. Sales ($000)]]/SUMIF($E:$E, E189, $AI:$AI)</f>
        <v>1.4254419410921694E-3</v>
      </c>
      <c r="AK189" s="3">
        <v>43</v>
      </c>
      <c r="AL189" s="3">
        <f t="shared" si="24"/>
        <v>781.39534883720933</v>
      </c>
      <c r="AM189" s="3">
        <v>28000</v>
      </c>
      <c r="AN189" s="12">
        <f>Table1[[#This Row],[2019 U.S. Sales ($000)]]/SUMIF($E:$E, E189, $AM:$AM)</f>
        <v>1.1549820977774844E-3</v>
      </c>
      <c r="AO189" s="3">
        <v>32</v>
      </c>
      <c r="AP189" s="3">
        <f t="shared" si="21"/>
        <v>875</v>
      </c>
    </row>
    <row r="190" spans="1:42" x14ac:dyDescent="0.25">
      <c r="A190" t="s">
        <v>432</v>
      </c>
      <c r="B190">
        <v>2363</v>
      </c>
      <c r="C190" t="s">
        <v>3</v>
      </c>
      <c r="D190" t="s">
        <v>4</v>
      </c>
      <c r="E190" t="s">
        <v>363</v>
      </c>
      <c r="F190" s="3">
        <v>189</v>
      </c>
      <c r="G190" s="3"/>
      <c r="H190" s="3" t="e">
        <f>Table1[[#This Row],[2024 U.S. Sales ($000)]]/SUMIF($E:$E, E190, $G:$G)</f>
        <v>#DIV/0!</v>
      </c>
      <c r="I190" s="3" t="e">
        <f>VLOOKUP(Table1[[#This Row],[Chain Name]],[1]Sheet1!A$3:G$26,7,0)</f>
        <v>#N/A</v>
      </c>
      <c r="J190" s="3" t="e">
        <f>Table1[[#This Row],[2024 U.S. Sales ($000)]]/Table1[[#This Row],[2024 U.S. Units]]</f>
        <v>#N/A</v>
      </c>
      <c r="K190" s="3" t="e">
        <f>Table1[[#This Row],[2024 U.S. Units]]/Table1[[#This Row],[2023 U.S. Units]]-1</f>
        <v>#N/A</v>
      </c>
      <c r="L190" s="3">
        <f>_xlfn.RRI(5,Table1[[#This Row],[2019 U.S. Sales ($000)]],Table1[[#This Row],[2024 U.S. Sales ($000)]])</f>
        <v>-1</v>
      </c>
      <c r="M190" s="3" t="e">
        <f>(Table1[[#This Row],[2024 Market share (%)]]-Table1[[#This Row],[2019 Market share (%)]])*10000</f>
        <v>#DIV/0!</v>
      </c>
      <c r="N190" s="3"/>
      <c r="O190" s="3"/>
      <c r="P190" s="3">
        <v>216400</v>
      </c>
      <c r="Q190" s="12">
        <f>Table1[[#This Row],[2023 U.S. Sales ($000)]]/SUMIF($E:$E, E190, $P:$P)</f>
        <v>2.6203756243069143E-2</v>
      </c>
      <c r="R190" s="11">
        <f>(Table1[[#This Row],[2023 Market share (%)]]-Table1[[#This Row],[2022 Market share (%)]])*10000</f>
        <v>-21.468263245836837</v>
      </c>
      <c r="S190" s="10">
        <v>3.7105751391465678E-3</v>
      </c>
      <c r="T190" s="3">
        <v>122</v>
      </c>
      <c r="U190" s="3">
        <f t="shared" si="18"/>
        <v>1773.7704918032787</v>
      </c>
      <c r="V190" s="10">
        <v>-1.6129032258064516E-2</v>
      </c>
      <c r="W190" s="10">
        <f t="shared" si="22"/>
        <v>-5.4345777609815293E-2</v>
      </c>
      <c r="X190" s="11">
        <f>(Table1[[#This Row],[2023 Market share (%)]]-Table1[[#This Row],[2019 Market share (%)]])*10000</f>
        <v>-201.70531904752758</v>
      </c>
      <c r="Y190" s="10"/>
      <c r="Z190" s="10">
        <f t="shared" si="19"/>
        <v>-5.0342192911268291E-2</v>
      </c>
      <c r="AA190" s="3">
        <v>215600</v>
      </c>
      <c r="AB190" s="12">
        <f>Table1[[#This Row],[2022 U.S. Sales ($000)]]/SUMIF($E:$E, E190, $AA:$AA)</f>
        <v>2.8350582567652827E-2</v>
      </c>
      <c r="AC190" s="3">
        <v>124</v>
      </c>
      <c r="AD190" s="3">
        <f t="shared" si="23"/>
        <v>1738.7096774193549</v>
      </c>
      <c r="AE190" s="3">
        <v>209300</v>
      </c>
      <c r="AF190" s="12">
        <f>Table1[[#This Row],[2021 U.S. Sales ($000)]]/SUMIF($E:$E, E190, $AE:$AE)</f>
        <v>3.1592366994323641E-2</v>
      </c>
      <c r="AG190" s="3">
        <v>126</v>
      </c>
      <c r="AH190" s="68">
        <f t="shared" si="20"/>
        <v>1661.1111111111111</v>
      </c>
      <c r="AI190" s="3">
        <v>198100</v>
      </c>
      <c r="AJ190" s="12">
        <f>Table1[[#This Row],[2020 U.S. Sales ($000)]]/SUMIF($E:$E, E190, $AI:$AI)</f>
        <v>3.611714937422162E-2</v>
      </c>
      <c r="AK190" s="3">
        <v>130</v>
      </c>
      <c r="AL190" s="3">
        <f t="shared" si="24"/>
        <v>1523.8461538461538</v>
      </c>
      <c r="AM190" s="3">
        <v>270600</v>
      </c>
      <c r="AN190" s="12">
        <f>Table1[[#This Row],[2019 U.S. Sales ($000)]]/SUMIF($E:$E, E190, $AM:$AM)</f>
        <v>4.63742881478219E-2</v>
      </c>
      <c r="AO190" s="3">
        <v>150</v>
      </c>
      <c r="AP190" s="3">
        <f t="shared" si="21"/>
        <v>1804</v>
      </c>
    </row>
    <row r="191" spans="1:42" x14ac:dyDescent="0.25">
      <c r="A191" t="s">
        <v>104</v>
      </c>
      <c r="B191">
        <v>873</v>
      </c>
      <c r="C191" t="s">
        <v>3</v>
      </c>
      <c r="D191" t="s">
        <v>4</v>
      </c>
      <c r="E191" t="s">
        <v>350</v>
      </c>
      <c r="F191" s="3">
        <v>190</v>
      </c>
      <c r="G191" s="3"/>
      <c r="H191" s="3" t="e">
        <f>Table1[[#This Row],[2024 U.S. Sales ($000)]]/SUMIF($E:$E, E191, $G:$G)</f>
        <v>#DIV/0!</v>
      </c>
      <c r="I191" s="3" t="e">
        <f>VLOOKUP(Table1[[#This Row],[Chain Name]],[1]Sheet1!A$3:G$26,7,0)</f>
        <v>#N/A</v>
      </c>
      <c r="J191" s="3" t="e">
        <f>Table1[[#This Row],[2024 U.S. Sales ($000)]]/Table1[[#This Row],[2024 U.S. Units]]</f>
        <v>#N/A</v>
      </c>
      <c r="K191" s="3" t="e">
        <f>Table1[[#This Row],[2024 U.S. Units]]/Table1[[#This Row],[2023 U.S. Units]]-1</f>
        <v>#N/A</v>
      </c>
      <c r="L191" s="3">
        <f>_xlfn.RRI(5,Table1[[#This Row],[2019 U.S. Sales ($000)]],Table1[[#This Row],[2024 U.S. Sales ($000)]])</f>
        <v>-1</v>
      </c>
      <c r="M191" s="3" t="e">
        <f>(Table1[[#This Row],[2024 Market share (%)]]-Table1[[#This Row],[2019 Market share (%)]])*10000</f>
        <v>#DIV/0!</v>
      </c>
      <c r="N191" s="3"/>
      <c r="O191" s="3"/>
      <c r="P191" s="3">
        <v>213100</v>
      </c>
      <c r="Q191" s="12">
        <f>Table1[[#This Row],[2023 U.S. Sales ($000)]]/SUMIF($E:$E, E191, $P:$P)</f>
        <v>6.9761860637539601E-3</v>
      </c>
      <c r="R191" s="11">
        <f>(Table1[[#This Row],[2023 Market share (%)]]-Table1[[#This Row],[2022 Market share (%)]])*10000</f>
        <v>2.6703310982050324E-2</v>
      </c>
      <c r="S191" s="10">
        <v>2.9468599033816423E-2</v>
      </c>
      <c r="T191" s="3">
        <v>178</v>
      </c>
      <c r="U191" s="3">
        <f t="shared" si="18"/>
        <v>1197.1910112359551</v>
      </c>
      <c r="V191" s="10">
        <v>2.8901734104046242E-2</v>
      </c>
      <c r="W191" s="10">
        <f t="shared" si="22"/>
        <v>4.5593556543900515E-2</v>
      </c>
      <c r="X191" s="11">
        <f>(Table1[[#This Row],[2023 Market share (%)]]-Table1[[#This Row],[2019 Market share (%)]])*10000</f>
        <v>0.67961431995709232</v>
      </c>
      <c r="Y191" s="10"/>
      <c r="Z191" s="10">
        <f t="shared" si="19"/>
        <v>2.7010786450877289E-2</v>
      </c>
      <c r="AA191" s="3">
        <v>207000</v>
      </c>
      <c r="AB191" s="12">
        <f>Table1[[#This Row],[2022 U.S. Sales ($000)]]/SUMIF($E:$E, E191, $AA:$AA)</f>
        <v>6.9735157326557551E-3</v>
      </c>
      <c r="AC191" s="3">
        <v>173</v>
      </c>
      <c r="AD191" s="3">
        <f t="shared" si="23"/>
        <v>1196.5317919075144</v>
      </c>
      <c r="AE191" s="3">
        <v>216200</v>
      </c>
      <c r="AF191" s="12">
        <f>Table1[[#This Row],[2021 U.S. Sales ($000)]]/SUMIF($E:$E, E191, $AE:$AE)</f>
        <v>7.4375889276937007E-3</v>
      </c>
      <c r="AG191" s="3">
        <v>169</v>
      </c>
      <c r="AH191" s="68">
        <f t="shared" si="20"/>
        <v>1279.2899408284025</v>
      </c>
      <c r="AI191" s="3">
        <v>203834</v>
      </c>
      <c r="AJ191" s="12">
        <f>Table1[[#This Row],[2020 U.S. Sales ($000)]]/SUMIF($E:$E, E191, $AI:$AI)</f>
        <v>7.530742601328212E-3</v>
      </c>
      <c r="AK191" s="3">
        <v>168</v>
      </c>
      <c r="AL191" s="3">
        <f t="shared" si="24"/>
        <v>1213.297619047619</v>
      </c>
      <c r="AM191" s="3">
        <v>178292</v>
      </c>
      <c r="AN191" s="12">
        <f>Table1[[#This Row],[2019 U.S. Sales ($000)]]/SUMIF($E:$E, E191, $AM:$AM)</f>
        <v>6.9082246317582509E-3</v>
      </c>
      <c r="AO191" s="3">
        <v>160</v>
      </c>
      <c r="AP191" s="3">
        <f t="shared" si="21"/>
        <v>1114.325</v>
      </c>
    </row>
    <row r="192" spans="1:42" x14ac:dyDescent="0.25">
      <c r="A192" t="s">
        <v>286</v>
      </c>
      <c r="B192">
        <v>845</v>
      </c>
      <c r="C192" t="s">
        <v>1</v>
      </c>
      <c r="D192" t="s">
        <v>6</v>
      </c>
      <c r="E192" t="s">
        <v>354</v>
      </c>
      <c r="F192" s="3">
        <v>191</v>
      </c>
      <c r="G192" s="3"/>
      <c r="H192" s="3" t="e">
        <f>Table1[[#This Row],[2024 U.S. Sales ($000)]]/SUMIF($E:$E, E192, $G:$G)</f>
        <v>#DIV/0!</v>
      </c>
      <c r="I192" s="3" t="e">
        <f>VLOOKUP(Table1[[#This Row],[Chain Name]],[1]Sheet1!A$3:G$26,7,0)</f>
        <v>#N/A</v>
      </c>
      <c r="J192" s="3" t="e">
        <f>Table1[[#This Row],[2024 U.S. Sales ($000)]]/Table1[[#This Row],[2024 U.S. Units]]</f>
        <v>#N/A</v>
      </c>
      <c r="K192" s="3" t="e">
        <f>Table1[[#This Row],[2024 U.S. Units]]/Table1[[#This Row],[2023 U.S. Units]]-1</f>
        <v>#N/A</v>
      </c>
      <c r="L192" s="3">
        <f>_xlfn.RRI(5,Table1[[#This Row],[2019 U.S. Sales ($000)]],Table1[[#This Row],[2024 U.S. Sales ($000)]])</f>
        <v>-1</v>
      </c>
      <c r="M192" s="3" t="e">
        <f>(Table1[[#This Row],[2024 Market share (%)]]-Table1[[#This Row],[2019 Market share (%)]])*10000</f>
        <v>#DIV/0!</v>
      </c>
      <c r="N192" s="3"/>
      <c r="O192" s="3"/>
      <c r="P192" s="3">
        <v>212300</v>
      </c>
      <c r="Q192" s="12">
        <f>Table1[[#This Row],[2023 U.S. Sales ($000)]]/SUMIF($E:$E, E192, $P:$P)</f>
        <v>1.2131189413694416E-2</v>
      </c>
      <c r="R192" s="11">
        <f>(Table1[[#This Row],[2023 Market share (%)]]-Table1[[#This Row],[2022 Market share (%)]])*10000</f>
        <v>-2.3086095165861589</v>
      </c>
      <c r="S192" s="10">
        <v>3.9789201473238778E-2</v>
      </c>
      <c r="T192" s="3">
        <v>77</v>
      </c>
      <c r="U192" s="3">
        <f t="shared" si="18"/>
        <v>2757.1428571428573</v>
      </c>
      <c r="V192" s="10">
        <v>-3.7499999999999999E-2</v>
      </c>
      <c r="W192" s="10">
        <f t="shared" si="22"/>
        <v>-4.8609275978223732E-2</v>
      </c>
      <c r="X192" s="11">
        <f>(Table1[[#This Row],[2023 Market share (%)]]-Table1[[#This Row],[2019 Market share (%)]])*10000</f>
        <v>-31.616371607255338</v>
      </c>
      <c r="Y192" s="10"/>
      <c r="Z192" s="10">
        <f t="shared" si="19"/>
        <v>-0.12102756881376164</v>
      </c>
      <c r="AA192" s="3">
        <v>204176</v>
      </c>
      <c r="AB192" s="12">
        <f>Table1[[#This Row],[2022 U.S. Sales ($000)]]/SUMIF($E:$E, E192, $AA:$AA)</f>
        <v>1.2362050365353032E-2</v>
      </c>
      <c r="AC192" s="3">
        <v>80</v>
      </c>
      <c r="AD192" s="3">
        <f t="shared" si="23"/>
        <v>2552.1999999999998</v>
      </c>
      <c r="AE192" s="3">
        <v>139212</v>
      </c>
      <c r="AF192" s="12">
        <f>Table1[[#This Row],[2021 U.S. Sales ($000)]]/SUMIF($E:$E, E192, $AE:$AE)</f>
        <v>9.2208136891845528E-3</v>
      </c>
      <c r="AG192" s="3">
        <v>86</v>
      </c>
      <c r="AH192" s="68">
        <f t="shared" si="20"/>
        <v>1618.7441860465117</v>
      </c>
      <c r="AI192" s="3">
        <v>80490</v>
      </c>
      <c r="AJ192" s="12">
        <f>Table1[[#This Row],[2020 U.S. Sales ($000)]]/SUMIF($E:$E, E192, $AI:$AI)</f>
        <v>7.5422293158179448E-3</v>
      </c>
      <c r="AK192" s="3">
        <v>88</v>
      </c>
      <c r="AL192" s="3">
        <f t="shared" si="24"/>
        <v>914.65909090909088</v>
      </c>
      <c r="AM192" s="3">
        <v>259128</v>
      </c>
      <c r="AN192" s="12">
        <f>Table1[[#This Row],[2019 U.S. Sales ($000)]]/SUMIF($E:$E, E192, $AM:$AM)</f>
        <v>1.529282657441995E-2</v>
      </c>
      <c r="AO192" s="3">
        <v>129</v>
      </c>
      <c r="AP192" s="3">
        <f t="shared" si="21"/>
        <v>2008.7441860465117</v>
      </c>
    </row>
    <row r="193" spans="1:42" x14ac:dyDescent="0.25">
      <c r="A193" t="s">
        <v>215</v>
      </c>
      <c r="B193">
        <v>7704</v>
      </c>
      <c r="C193" t="s">
        <v>3</v>
      </c>
      <c r="D193" t="s">
        <v>4</v>
      </c>
      <c r="E193" t="s">
        <v>351</v>
      </c>
      <c r="F193" s="3">
        <v>192</v>
      </c>
      <c r="G193" s="3"/>
      <c r="H193" s="3" t="e">
        <f>Table1[[#This Row],[2024 U.S. Sales ($000)]]/SUMIF($E:$E, E193, $G:$G)</f>
        <v>#DIV/0!</v>
      </c>
      <c r="I193" s="3" t="e">
        <f>VLOOKUP(Table1[[#This Row],[Chain Name]],[1]Sheet1!A$3:G$26,7,0)</f>
        <v>#N/A</v>
      </c>
      <c r="J193" s="3" t="e">
        <f>Table1[[#This Row],[2024 U.S. Sales ($000)]]/Table1[[#This Row],[2024 U.S. Units]]</f>
        <v>#N/A</v>
      </c>
      <c r="K193" s="3" t="e">
        <f>Table1[[#This Row],[2024 U.S. Units]]/Table1[[#This Row],[2023 U.S. Units]]-1</f>
        <v>#N/A</v>
      </c>
      <c r="L193" s="3">
        <f>_xlfn.RRI(5,Table1[[#This Row],[2019 U.S. Sales ($000)]],Table1[[#This Row],[2024 U.S. Sales ($000)]])</f>
        <v>-1</v>
      </c>
      <c r="M193" s="3" t="e">
        <f>(Table1[[#This Row],[2024 Market share (%)]]-Table1[[#This Row],[2019 Market share (%)]])*10000</f>
        <v>#DIV/0!</v>
      </c>
      <c r="N193" s="3"/>
      <c r="O193" s="3"/>
      <c r="P193" s="3">
        <v>210594</v>
      </c>
      <c r="Q193" s="12">
        <f>Table1[[#This Row],[2023 U.S. Sales ($000)]]/SUMIF($E:$E, E193, $P:$P)</f>
        <v>5.5755574154219972E-3</v>
      </c>
      <c r="R193" s="11">
        <f>(Table1[[#This Row],[2023 Market share (%)]]-Table1[[#This Row],[2022 Market share (%)]])*10000</f>
        <v>-4.4328598210430226</v>
      </c>
      <c r="S193" s="10">
        <v>-2.213492693663198E-2</v>
      </c>
      <c r="T193" s="3">
        <v>98</v>
      </c>
      <c r="U193" s="3">
        <f t="shared" si="18"/>
        <v>2148.9183673469388</v>
      </c>
      <c r="V193" s="10">
        <v>-1.0101010101010102E-2</v>
      </c>
      <c r="W193" s="10">
        <f t="shared" si="22"/>
        <v>-1.8579706133678209E-2</v>
      </c>
      <c r="X193" s="11">
        <f>(Table1[[#This Row],[2023 Market share (%)]]-Table1[[#This Row],[2019 Market share (%)]])*10000</f>
        <v>-13.737954559403988</v>
      </c>
      <c r="Y193" s="10"/>
      <c r="Z193" s="10">
        <f t="shared" si="19"/>
        <v>-5.1340901510708581E-2</v>
      </c>
      <c r="AA193" s="3">
        <v>215361</v>
      </c>
      <c r="AB193" s="12">
        <f>Table1[[#This Row],[2022 U.S. Sales ($000)]]/SUMIF($E:$E, E193, $AA:$AA)</f>
        <v>6.0188433975262995E-3</v>
      </c>
      <c r="AC193" s="3">
        <v>99</v>
      </c>
      <c r="AD193" s="3">
        <f t="shared" si="23"/>
        <v>2175.3636363636365</v>
      </c>
      <c r="AE193" s="3">
        <v>194497</v>
      </c>
      <c r="AF193" s="12">
        <f>Table1[[#This Row],[2021 U.S. Sales ($000)]]/SUMIF($E:$E, E193, $AE:$AE)</f>
        <v>5.8622007722310288E-3</v>
      </c>
      <c r="AG193" s="3">
        <v>105</v>
      </c>
      <c r="AH193" s="68">
        <f t="shared" si="20"/>
        <v>1852.3523809523811</v>
      </c>
      <c r="AI193" s="3">
        <v>182700</v>
      </c>
      <c r="AJ193" s="12">
        <f>Table1[[#This Row],[2020 U.S. Sales ($000)]]/SUMIF($E:$E, E193, $AI:$AI)</f>
        <v>6.4151506264726408E-3</v>
      </c>
      <c r="AK193" s="3">
        <v>110</v>
      </c>
      <c r="AL193" s="3">
        <f t="shared" si="24"/>
        <v>1660.909090909091</v>
      </c>
      <c r="AM193" s="3">
        <v>227000</v>
      </c>
      <c r="AN193" s="12">
        <f>Table1[[#This Row],[2019 U.S. Sales ($000)]]/SUMIF($E:$E, E193, $AM:$AM)</f>
        <v>6.9493528713623961E-3</v>
      </c>
      <c r="AO193" s="3">
        <v>121</v>
      </c>
      <c r="AP193" s="3">
        <f t="shared" si="21"/>
        <v>1876.0330578512396</v>
      </c>
    </row>
    <row r="194" spans="1:42" x14ac:dyDescent="0.25">
      <c r="A194" t="s">
        <v>275</v>
      </c>
      <c r="B194">
        <v>5424</v>
      </c>
      <c r="C194" t="s">
        <v>3</v>
      </c>
      <c r="D194" t="s">
        <v>5</v>
      </c>
      <c r="E194" t="s">
        <v>363</v>
      </c>
      <c r="F194" s="3">
        <v>193</v>
      </c>
      <c r="G194" s="3"/>
      <c r="H194" s="3" t="e">
        <f>Table1[[#This Row],[2024 U.S. Sales ($000)]]/SUMIF($E:$E, E194, $G:$G)</f>
        <v>#DIV/0!</v>
      </c>
      <c r="I194" s="3" t="e">
        <f>VLOOKUP(Table1[[#This Row],[Chain Name]],[1]Sheet1!A$3:G$26,7,0)</f>
        <v>#N/A</v>
      </c>
      <c r="J194" s="3" t="e">
        <f>Table1[[#This Row],[2024 U.S. Sales ($000)]]/Table1[[#This Row],[2024 U.S. Units]]</f>
        <v>#N/A</v>
      </c>
      <c r="K194" s="3" t="e">
        <f>Table1[[#This Row],[2024 U.S. Units]]/Table1[[#This Row],[2023 U.S. Units]]-1</f>
        <v>#N/A</v>
      </c>
      <c r="L194" s="3">
        <f>_xlfn.RRI(5,Table1[[#This Row],[2019 U.S. Sales ($000)]],Table1[[#This Row],[2024 U.S. Sales ($000)]])</f>
        <v>-1</v>
      </c>
      <c r="M194" s="3" t="e">
        <f>(Table1[[#This Row],[2024 Market share (%)]]-Table1[[#This Row],[2019 Market share (%)]])*10000</f>
        <v>#DIV/0!</v>
      </c>
      <c r="N194" s="3"/>
      <c r="O194" s="3"/>
      <c r="P194" s="3">
        <v>209400</v>
      </c>
      <c r="Q194" s="12">
        <f>Table1[[#This Row],[2023 U.S. Sales ($000)]]/SUMIF($E:$E, E194, $P:$P)</f>
        <v>2.5356130116907016E-2</v>
      </c>
      <c r="R194" s="11">
        <f>(Table1[[#This Row],[2023 Market share (%)]]-Table1[[#This Row],[2022 Market share (%)]])*10000</f>
        <v>-35.072876641681006</v>
      </c>
      <c r="S194" s="10">
        <v>-4.6013667425968109E-2</v>
      </c>
      <c r="T194" s="3">
        <v>174</v>
      </c>
      <c r="U194" s="3">
        <f t="shared" ref="U194:U257" si="25">P194/T194</f>
        <v>1203.4482758620691</v>
      </c>
      <c r="V194" s="10">
        <v>-5.7142857142857143E-3</v>
      </c>
      <c r="W194" s="10">
        <f t="shared" si="22"/>
        <v>-7.0889026696943969E-2</v>
      </c>
      <c r="X194" s="11">
        <f>(Table1[[#This Row],[2023 Market share (%)]]-Table1[[#This Row],[2019 Market share (%)]])*10000</f>
        <v>-228.00466222848911</v>
      </c>
      <c r="Y194" s="10"/>
      <c r="Z194" s="10">
        <f t="shared" ref="Z194:Z257" si="26">_xlfn.RRI(4,AO194,T194)</f>
        <v>-6.1195186905443677E-2</v>
      </c>
      <c r="AA194" s="3">
        <v>219500</v>
      </c>
      <c r="AB194" s="12">
        <f>Table1[[#This Row],[2022 U.S. Sales ($000)]]/SUMIF($E:$E, E194, $AA:$AA)</f>
        <v>2.8863417781075117E-2</v>
      </c>
      <c r="AC194" s="3">
        <v>175</v>
      </c>
      <c r="AD194" s="3">
        <f t="shared" si="23"/>
        <v>1254.2857142857142</v>
      </c>
      <c r="AE194" s="3">
        <v>232600</v>
      </c>
      <c r="AF194" s="12">
        <f>Table1[[#This Row],[2021 U.S. Sales ($000)]]/SUMIF($E:$E, E194, $AE:$AE)</f>
        <v>3.5109338570853695E-2</v>
      </c>
      <c r="AG194" s="3">
        <v>197</v>
      </c>
      <c r="AH194" s="68">
        <f t="shared" ref="AH194:AH257" si="27">AE194/AG194</f>
        <v>1180.7106598984772</v>
      </c>
      <c r="AI194" s="3">
        <v>202100</v>
      </c>
      <c r="AJ194" s="12">
        <f>Table1[[#This Row],[2020 U.S. Sales ($000)]]/SUMIF($E:$E, E194, $AI:$AI)</f>
        <v>3.6846420436800552E-2</v>
      </c>
      <c r="AK194" s="3">
        <v>213</v>
      </c>
      <c r="AL194" s="3">
        <f t="shared" si="24"/>
        <v>948.82629107981222</v>
      </c>
      <c r="AM194" s="3">
        <v>281000</v>
      </c>
      <c r="AN194" s="12">
        <f>Table1[[#This Row],[2019 U.S. Sales ($000)]]/SUMIF($E:$E, E194, $AM:$AM)</f>
        <v>4.8156596339755928E-2</v>
      </c>
      <c r="AO194" s="3">
        <v>224</v>
      </c>
      <c r="AP194" s="3">
        <f t="shared" ref="AP194:AP257" si="28">AM194/AO194</f>
        <v>1254.4642857142858</v>
      </c>
    </row>
    <row r="195" spans="1:42" x14ac:dyDescent="0.25">
      <c r="A195" t="s">
        <v>145</v>
      </c>
      <c r="B195">
        <v>886</v>
      </c>
      <c r="C195" t="s">
        <v>1</v>
      </c>
      <c r="D195" t="s">
        <v>6</v>
      </c>
      <c r="E195" t="s">
        <v>354</v>
      </c>
      <c r="F195" s="3">
        <v>194</v>
      </c>
      <c r="G195" s="3"/>
      <c r="H195" s="3" t="e">
        <f>Table1[[#This Row],[2024 U.S. Sales ($000)]]/SUMIF($E:$E, E195, $G:$G)</f>
        <v>#DIV/0!</v>
      </c>
      <c r="I195" s="3" t="e">
        <f>VLOOKUP(Table1[[#This Row],[Chain Name]],[1]Sheet1!A$3:G$26,7,0)</f>
        <v>#N/A</v>
      </c>
      <c r="J195" s="3" t="e">
        <f>Table1[[#This Row],[2024 U.S. Sales ($000)]]/Table1[[#This Row],[2024 U.S. Units]]</f>
        <v>#N/A</v>
      </c>
      <c r="K195" s="3" t="e">
        <f>Table1[[#This Row],[2024 U.S. Units]]/Table1[[#This Row],[2023 U.S. Units]]-1</f>
        <v>#N/A</v>
      </c>
      <c r="L195" s="3">
        <f>_xlfn.RRI(5,Table1[[#This Row],[2019 U.S. Sales ($000)]],Table1[[#This Row],[2024 U.S. Sales ($000)]])</f>
        <v>-1</v>
      </c>
      <c r="M195" s="3" t="e">
        <f>(Table1[[#This Row],[2024 Market share (%)]]-Table1[[#This Row],[2019 Market share (%)]])*10000</f>
        <v>#DIV/0!</v>
      </c>
      <c r="N195" s="3"/>
      <c r="O195" s="3"/>
      <c r="P195" s="3">
        <v>209300</v>
      </c>
      <c r="Q195" s="12">
        <f>Table1[[#This Row],[2023 U.S. Sales ($000)]]/SUMIF($E:$E, E195, $P:$P)</f>
        <v>1.1959764221791055E-2</v>
      </c>
      <c r="R195" s="11">
        <f>(Table1[[#This Row],[2023 Market share (%)]]-Table1[[#This Row],[2022 Market share (%)]])*10000</f>
        <v>-15.238411792556882</v>
      </c>
      <c r="S195" s="10">
        <v>-6.0170633138751685E-2</v>
      </c>
      <c r="T195" s="3">
        <v>265</v>
      </c>
      <c r="U195" s="3">
        <f t="shared" si="25"/>
        <v>789.81132075471703</v>
      </c>
      <c r="V195" s="10">
        <v>-7.3426573426573424E-2</v>
      </c>
      <c r="W195" s="10">
        <f t="shared" ref="W195:W258" si="29">_xlfn.RRI(4,AM195,P195)</f>
        <v>-4.1624691602898611E-2</v>
      </c>
      <c r="X195" s="11">
        <f>(Table1[[#This Row],[2023 Market share (%)]]-Table1[[#This Row],[2019 Market share (%)]])*10000</f>
        <v>-26.822284347863476</v>
      </c>
      <c r="Y195" s="10"/>
      <c r="Z195" s="10">
        <f t="shared" si="26"/>
        <v>-5.5503375597282467E-2</v>
      </c>
      <c r="AA195" s="3">
        <v>222700</v>
      </c>
      <c r="AB195" s="12">
        <f>Table1[[#This Row],[2022 U.S. Sales ($000)]]/SUMIF($E:$E, E195, $AA:$AA)</f>
        <v>1.3483605401046744E-2</v>
      </c>
      <c r="AC195" s="3">
        <v>286</v>
      </c>
      <c r="AD195" s="3">
        <f t="shared" ref="AD195:AD258" si="30">AA195/AC195</f>
        <v>778.67132867132864</v>
      </c>
      <c r="AE195" s="3">
        <v>229800</v>
      </c>
      <c r="AF195" s="12">
        <f>Table1[[#This Row],[2021 U.S. Sales ($000)]]/SUMIF($E:$E, E195, $AE:$AE)</f>
        <v>1.522097941107527E-2</v>
      </c>
      <c r="AG195" s="3">
        <v>304</v>
      </c>
      <c r="AH195" s="68">
        <f t="shared" si="27"/>
        <v>755.92105263157896</v>
      </c>
      <c r="AI195" s="3">
        <v>179200</v>
      </c>
      <c r="AJ195" s="12">
        <f>Table1[[#This Row],[2020 U.S. Sales ($000)]]/SUMIF($E:$E, E195, $AI:$AI)</f>
        <v>1.6791744233998953E-2</v>
      </c>
      <c r="AK195" s="3">
        <v>313</v>
      </c>
      <c r="AL195" s="3">
        <f t="shared" ref="AL195:AL258" si="31">AI195/AK195</f>
        <v>572.5239616613419</v>
      </c>
      <c r="AM195" s="3">
        <v>248100</v>
      </c>
      <c r="AN195" s="12">
        <f>Table1[[#This Row],[2019 U.S. Sales ($000)]]/SUMIF($E:$E, E195, $AM:$AM)</f>
        <v>1.4641992656577403E-2</v>
      </c>
      <c r="AO195" s="3">
        <v>333</v>
      </c>
      <c r="AP195" s="3">
        <f t="shared" si="28"/>
        <v>745.04504504504507</v>
      </c>
    </row>
    <row r="196" spans="1:42" x14ac:dyDescent="0.25">
      <c r="A196" t="s">
        <v>433</v>
      </c>
      <c r="B196">
        <v>562779</v>
      </c>
      <c r="C196" t="s">
        <v>3</v>
      </c>
      <c r="D196" t="s">
        <v>5</v>
      </c>
      <c r="E196" t="s">
        <v>462</v>
      </c>
      <c r="F196" s="3">
        <v>195</v>
      </c>
      <c r="G196" s="3"/>
      <c r="H196" s="3" t="e">
        <f>Table1[[#This Row],[2024 U.S. Sales ($000)]]/SUMIF($E:$E, E196, $G:$G)</f>
        <v>#DIV/0!</v>
      </c>
      <c r="I196" s="3" t="e">
        <f>VLOOKUP(Table1[[#This Row],[Chain Name]],[1]Sheet1!A$3:G$26,7,0)</f>
        <v>#N/A</v>
      </c>
      <c r="J196" s="3" t="e">
        <f>Table1[[#This Row],[2024 U.S. Sales ($000)]]/Table1[[#This Row],[2024 U.S. Units]]</f>
        <v>#N/A</v>
      </c>
      <c r="K196" s="3" t="e">
        <f>Table1[[#This Row],[2024 U.S. Units]]/Table1[[#This Row],[2023 U.S. Units]]-1</f>
        <v>#N/A</v>
      </c>
      <c r="L196" s="3">
        <f>_xlfn.RRI(5,Table1[[#This Row],[2019 U.S. Sales ($000)]],Table1[[#This Row],[2024 U.S. Sales ($000)]])</f>
        <v>-1</v>
      </c>
      <c r="M196" s="3" t="e">
        <f>(Table1[[#This Row],[2024 Market share (%)]]-Table1[[#This Row],[2019 Market share (%)]])*10000</f>
        <v>#DIV/0!</v>
      </c>
      <c r="N196" s="3"/>
      <c r="O196" s="3"/>
      <c r="P196" s="3">
        <v>206300</v>
      </c>
      <c r="Q196" s="12">
        <f>Table1[[#This Row],[2023 U.S. Sales ($000)]]/SUMIF($E:$E, E196, $P:$P)</f>
        <v>3.9693595458575509E-2</v>
      </c>
      <c r="R196" s="11">
        <f>(Table1[[#This Row],[2023 Market share (%)]]-Table1[[#This Row],[2022 Market share (%)]])*10000</f>
        <v>118.83789251390647</v>
      </c>
      <c r="S196" s="10">
        <v>0.67451298701298701</v>
      </c>
      <c r="T196" s="3">
        <v>136</v>
      </c>
      <c r="U196" s="3">
        <f t="shared" si="25"/>
        <v>1516.9117647058824</v>
      </c>
      <c r="V196" s="10">
        <v>0.65853658536585369</v>
      </c>
      <c r="W196" s="10">
        <f t="shared" si="29"/>
        <v>0.51655671109406187</v>
      </c>
      <c r="X196" s="11">
        <f>(Table1[[#This Row],[2023 Market share (%)]]-Table1[[#This Row],[2019 Market share (%)]])*10000</f>
        <v>287.6496752539482</v>
      </c>
      <c r="Y196" s="10"/>
      <c r="Z196" s="10">
        <f t="shared" si="26"/>
        <v>0.54287917312005241</v>
      </c>
      <c r="AA196" s="3">
        <v>123200</v>
      </c>
      <c r="AB196" s="12">
        <f>Table1[[#This Row],[2022 U.S. Sales ($000)]]/SUMIF($E:$E, E196, $AA:$AA)</f>
        <v>2.7809806207184862E-2</v>
      </c>
      <c r="AC196" s="3">
        <v>82</v>
      </c>
      <c r="AD196" s="3">
        <f t="shared" si="30"/>
        <v>1502.439024390244</v>
      </c>
      <c r="AE196" s="3">
        <v>70000</v>
      </c>
      <c r="AF196" s="12">
        <f>Table1[[#This Row],[2021 U.S. Sales ($000)]]/SUMIF($E:$E, E196, $AE:$AE)</f>
        <v>1.8553623151529031E-2</v>
      </c>
      <c r="AG196" s="3">
        <v>44</v>
      </c>
      <c r="AH196" s="68">
        <f t="shared" si="27"/>
        <v>1590.909090909091</v>
      </c>
      <c r="AI196" s="3">
        <v>42500</v>
      </c>
      <c r="AJ196" s="12">
        <f>Table1[[#This Row],[2020 U.S. Sales ($000)]]/SUMIF($E:$E, E196, $AI:$AI)</f>
        <v>1.3869082388876018E-2</v>
      </c>
      <c r="AK196" s="3">
        <v>30</v>
      </c>
      <c r="AL196" s="3">
        <f t="shared" si="31"/>
        <v>1416.6666666666667</v>
      </c>
      <c r="AM196" s="3">
        <v>39000</v>
      </c>
      <c r="AN196" s="12">
        <f>Table1[[#This Row],[2019 U.S. Sales ($000)]]/SUMIF($E:$E, E196, $AM:$AM)</f>
        <v>1.0928627933180687E-2</v>
      </c>
      <c r="AO196" s="3">
        <v>24</v>
      </c>
      <c r="AP196" s="3">
        <f t="shared" si="28"/>
        <v>1625</v>
      </c>
    </row>
    <row r="197" spans="1:42" x14ac:dyDescent="0.25">
      <c r="A197" t="s">
        <v>529</v>
      </c>
      <c r="B197">
        <v>12016</v>
      </c>
      <c r="C197" t="s">
        <v>1</v>
      </c>
      <c r="D197" t="s">
        <v>2</v>
      </c>
      <c r="E197" t="s">
        <v>359</v>
      </c>
      <c r="F197" s="3">
        <v>196</v>
      </c>
      <c r="G197" s="3"/>
      <c r="H197" s="3" t="e">
        <f>Table1[[#This Row],[2024 U.S. Sales ($000)]]/SUMIF($E:$E, E197, $G:$G)</f>
        <v>#DIV/0!</v>
      </c>
      <c r="I197" s="3" t="e">
        <f>VLOOKUP(Table1[[#This Row],[Chain Name]],[1]Sheet1!A$3:G$26,7,0)</f>
        <v>#N/A</v>
      </c>
      <c r="J197" s="3" t="e">
        <f>Table1[[#This Row],[2024 U.S. Sales ($000)]]/Table1[[#This Row],[2024 U.S. Units]]</f>
        <v>#N/A</v>
      </c>
      <c r="K197" s="3" t="e">
        <f>Table1[[#This Row],[2024 U.S. Units]]/Table1[[#This Row],[2023 U.S. Units]]-1</f>
        <v>#N/A</v>
      </c>
      <c r="L197" s="3">
        <f>_xlfn.RRI(5,Table1[[#This Row],[2019 U.S. Sales ($000)]],Table1[[#This Row],[2024 U.S. Sales ($000)]])</f>
        <v>-1</v>
      </c>
      <c r="M197" s="3" t="e">
        <f>(Table1[[#This Row],[2024 Market share (%)]]-Table1[[#This Row],[2019 Market share (%)]])*10000</f>
        <v>#DIV/0!</v>
      </c>
      <c r="N197" s="3"/>
      <c r="O197" s="3"/>
      <c r="P197" s="3">
        <v>206200</v>
      </c>
      <c r="Q197" s="12">
        <f>Table1[[#This Row],[2023 U.S. Sales ($000)]]/SUMIF($E:$E, E197, $P:$P)</f>
        <v>5.8200810295277378E-2</v>
      </c>
      <c r="R197" s="11">
        <f>(Table1[[#This Row],[2023 Market share (%)]]-Table1[[#This Row],[2022 Market share (%)]])*10000</f>
        <v>-33.114874631991682</v>
      </c>
      <c r="S197" s="10">
        <v>6.4785648631063647E-2</v>
      </c>
      <c r="T197" s="3">
        <v>131</v>
      </c>
      <c r="U197" s="3">
        <f t="shared" si="25"/>
        <v>1574.0458015267175</v>
      </c>
      <c r="V197" s="10">
        <v>7.3770491803278687E-2</v>
      </c>
      <c r="W197" s="10">
        <f t="shared" si="29"/>
        <v>0.14128743837991831</v>
      </c>
      <c r="X197" s="11">
        <f>(Table1[[#This Row],[2023 Market share (%)]]-Table1[[#This Row],[2019 Market share (%)]])*10000</f>
        <v>124.21386382942205</v>
      </c>
      <c r="Y197" s="10"/>
      <c r="Z197" s="10">
        <f t="shared" si="26"/>
        <v>6.4554207985248802E-2</v>
      </c>
      <c r="AA197" s="3">
        <v>193654</v>
      </c>
      <c r="AB197" s="12">
        <f>Table1[[#This Row],[2022 U.S. Sales ($000)]]/SUMIF($E:$E, E197, $AA:$AA)</f>
        <v>6.1512297758476546E-2</v>
      </c>
      <c r="AC197" s="3">
        <v>122</v>
      </c>
      <c r="AD197" s="3">
        <f t="shared" si="30"/>
        <v>1587.327868852459</v>
      </c>
      <c r="AE197" s="3">
        <v>173415</v>
      </c>
      <c r="AF197" s="12">
        <f>Table1[[#This Row],[2021 U.S. Sales ($000)]]/SUMIF($E:$E, E197, $AE:$AE)</f>
        <v>6.5209396560671082E-2</v>
      </c>
      <c r="AG197" s="3">
        <v>115</v>
      </c>
      <c r="AH197" s="68">
        <f t="shared" si="27"/>
        <v>1507.9565217391305</v>
      </c>
      <c r="AI197" s="3">
        <v>135930</v>
      </c>
      <c r="AJ197" s="12">
        <f>Table1[[#This Row],[2020 U.S. Sales ($000)]]/SUMIF($E:$E, E197, $AI:$AI)</f>
        <v>7.1731287094542504E-2</v>
      </c>
      <c r="AK197" s="3">
        <v>107</v>
      </c>
      <c r="AL197" s="3">
        <f t="shared" si="31"/>
        <v>1270.3738317757009</v>
      </c>
      <c r="AM197" s="3">
        <v>121537</v>
      </c>
      <c r="AN197" s="12">
        <f>Table1[[#This Row],[2019 U.S. Sales ($000)]]/SUMIF($E:$E, E197, $AM:$AM)</f>
        <v>4.5779423912335172E-2</v>
      </c>
      <c r="AO197" s="3">
        <v>102</v>
      </c>
      <c r="AP197" s="3">
        <f t="shared" si="28"/>
        <v>1191.5392156862745</v>
      </c>
    </row>
    <row r="198" spans="1:42" x14ac:dyDescent="0.25">
      <c r="A198" t="s">
        <v>490</v>
      </c>
      <c r="B198">
        <v>2524</v>
      </c>
      <c r="C198" t="s">
        <v>1</v>
      </c>
      <c r="D198" t="s">
        <v>2</v>
      </c>
      <c r="E198" t="s">
        <v>353</v>
      </c>
      <c r="F198" s="3">
        <v>197</v>
      </c>
      <c r="G198" s="3"/>
      <c r="H198" s="3" t="e">
        <f>Table1[[#This Row],[2024 U.S. Sales ($000)]]/SUMIF($E:$E, E198, $G:$G)</f>
        <v>#DIV/0!</v>
      </c>
      <c r="I198" s="3" t="e">
        <f>VLOOKUP(Table1[[#This Row],[Chain Name]],[1]Sheet1!A$3:G$26,7,0)</f>
        <v>#N/A</v>
      </c>
      <c r="J198" s="3" t="e">
        <f>Table1[[#This Row],[2024 U.S. Sales ($000)]]/Table1[[#This Row],[2024 U.S. Units]]</f>
        <v>#N/A</v>
      </c>
      <c r="K198" s="3" t="e">
        <f>Table1[[#This Row],[2024 U.S. Units]]/Table1[[#This Row],[2023 U.S. Units]]-1</f>
        <v>#N/A</v>
      </c>
      <c r="L198" s="3">
        <f>_xlfn.RRI(5,Table1[[#This Row],[2019 U.S. Sales ($000)]],Table1[[#This Row],[2024 U.S. Sales ($000)]])</f>
        <v>-1</v>
      </c>
      <c r="M198" s="3" t="e">
        <f>(Table1[[#This Row],[2024 Market share (%)]]-Table1[[#This Row],[2019 Market share (%)]])*10000</f>
        <v>#DIV/0!</v>
      </c>
      <c r="N198" s="3"/>
      <c r="O198" s="3"/>
      <c r="P198" s="3">
        <v>202600</v>
      </c>
      <c r="Q198" s="12">
        <f>Table1[[#This Row],[2023 U.S. Sales ($000)]]/SUMIF($E:$E, E198, $P:$P)</f>
        <v>8.3987330432440232E-3</v>
      </c>
      <c r="R198" s="11">
        <f>(Table1[[#This Row],[2023 Market share (%)]]-Table1[[#This Row],[2022 Market share (%)]])*10000</f>
        <v>-3.9497702175671745</v>
      </c>
      <c r="S198" s="10">
        <v>-2.0309477756286266E-2</v>
      </c>
      <c r="T198" s="3">
        <v>92</v>
      </c>
      <c r="U198" s="3">
        <f t="shared" si="25"/>
        <v>2202.1739130434785</v>
      </c>
      <c r="V198" s="10">
        <v>-1.0752688172043012E-2</v>
      </c>
      <c r="W198" s="10">
        <f t="shared" si="29"/>
        <v>2.534317275291631E-2</v>
      </c>
      <c r="X198" s="11">
        <f>(Table1[[#This Row],[2023 Market share (%)]]-Table1[[#This Row],[2019 Market share (%)]])*10000</f>
        <v>3.722376388395829</v>
      </c>
      <c r="Y198" s="10"/>
      <c r="Z198" s="10">
        <f t="shared" si="26"/>
        <v>-2.0629638664440675E-2</v>
      </c>
      <c r="AA198" s="3">
        <v>206800</v>
      </c>
      <c r="AB198" s="12">
        <f>Table1[[#This Row],[2022 U.S. Sales ($000)]]/SUMIF($E:$E, E198, $AA:$AA)</f>
        <v>8.7937100650007406E-3</v>
      </c>
      <c r="AC198" s="3">
        <v>93</v>
      </c>
      <c r="AD198" s="3">
        <f t="shared" si="30"/>
        <v>2223.6559139784945</v>
      </c>
      <c r="AE198" s="3">
        <v>192000</v>
      </c>
      <c r="AF198" s="12">
        <f>Table1[[#This Row],[2021 U.S. Sales ($000)]]/SUMIF($E:$E, E198, $AE:$AE)</f>
        <v>8.8397362719931597E-3</v>
      </c>
      <c r="AG198" s="3">
        <v>95</v>
      </c>
      <c r="AH198" s="68">
        <f t="shared" si="27"/>
        <v>2021.0526315789473</v>
      </c>
      <c r="AI198" s="3">
        <v>95500</v>
      </c>
      <c r="AJ198" s="12">
        <f>Table1[[#This Row],[2020 U.S. Sales ($000)]]/SUMIF($E:$E, E198, $AI:$AI)</f>
        <v>5.8566331767414756E-3</v>
      </c>
      <c r="AK198" s="3">
        <v>96</v>
      </c>
      <c r="AL198" s="3">
        <f t="shared" si="31"/>
        <v>994.79166666666663</v>
      </c>
      <c r="AM198" s="3">
        <v>183300</v>
      </c>
      <c r="AN198" s="12">
        <f>Table1[[#This Row],[2019 U.S. Sales ($000)]]/SUMIF($E:$E, E198, $AM:$AM)</f>
        <v>8.0264954044044403E-3</v>
      </c>
      <c r="AO198" s="3">
        <v>100</v>
      </c>
      <c r="AP198" s="3">
        <f t="shared" si="28"/>
        <v>1833</v>
      </c>
    </row>
    <row r="199" spans="1:42" x14ac:dyDescent="0.25">
      <c r="A199" t="s">
        <v>87</v>
      </c>
      <c r="B199">
        <v>9164</v>
      </c>
      <c r="C199" t="s">
        <v>3</v>
      </c>
      <c r="D199" t="s">
        <v>4</v>
      </c>
      <c r="E199" t="s">
        <v>462</v>
      </c>
      <c r="F199" s="3">
        <v>198</v>
      </c>
      <c r="G199" s="3"/>
      <c r="H199" s="3" t="e">
        <f>Table1[[#This Row],[2024 U.S. Sales ($000)]]/SUMIF($E:$E, E199, $G:$G)</f>
        <v>#DIV/0!</v>
      </c>
      <c r="I199" s="3" t="e">
        <f>VLOOKUP(Table1[[#This Row],[Chain Name]],[1]Sheet1!A$3:G$26,7,0)</f>
        <v>#N/A</v>
      </c>
      <c r="J199" s="3" t="e">
        <f>Table1[[#This Row],[2024 U.S. Sales ($000)]]/Table1[[#This Row],[2024 U.S. Units]]</f>
        <v>#N/A</v>
      </c>
      <c r="K199" s="3" t="e">
        <f>Table1[[#This Row],[2024 U.S. Units]]/Table1[[#This Row],[2023 U.S. Units]]-1</f>
        <v>#N/A</v>
      </c>
      <c r="L199" s="3">
        <f>_xlfn.RRI(5,Table1[[#This Row],[2019 U.S. Sales ($000)]],Table1[[#This Row],[2024 U.S. Sales ($000)]])</f>
        <v>-1</v>
      </c>
      <c r="M199" s="3" t="e">
        <f>(Table1[[#This Row],[2024 Market share (%)]]-Table1[[#This Row],[2019 Market share (%)]])*10000</f>
        <v>#DIV/0!</v>
      </c>
      <c r="N199" s="3"/>
      <c r="O199" s="3"/>
      <c r="P199" s="3">
        <v>202000</v>
      </c>
      <c r="Q199" s="12">
        <f>Table1[[#This Row],[2023 U.S. Sales ($000)]]/SUMIF($E:$E, E199, $P:$P)</f>
        <v>3.8866244704955179E-2</v>
      </c>
      <c r="R199" s="11">
        <f>(Table1[[#This Row],[2023 Market share (%)]]-Table1[[#This Row],[2022 Market share (%)]])*10000</f>
        <v>-13.360806643599524</v>
      </c>
      <c r="S199" s="10">
        <v>0.13419427288040428</v>
      </c>
      <c r="T199" s="3">
        <v>68</v>
      </c>
      <c r="U199" s="3">
        <f t="shared" si="25"/>
        <v>2970.5882352941176</v>
      </c>
      <c r="V199" s="10">
        <v>0.13333333333333333</v>
      </c>
      <c r="W199" s="10">
        <f t="shared" si="29"/>
        <v>9.0957823305481744E-2</v>
      </c>
      <c r="X199" s="11">
        <f>(Table1[[#This Row],[2023 Market share (%)]]-Table1[[#This Row],[2019 Market share (%)]])*10000</f>
        <v>-10.93302558418309</v>
      </c>
      <c r="Y199" s="10"/>
      <c r="Z199" s="10">
        <f t="shared" si="26"/>
        <v>9.0980325864682188E-2</v>
      </c>
      <c r="AA199" s="3">
        <v>178100</v>
      </c>
      <c r="AB199" s="12">
        <f>Table1[[#This Row],[2022 U.S. Sales ($000)]]/SUMIF($E:$E, E199, $AA:$AA)</f>
        <v>4.0202325369315131E-2</v>
      </c>
      <c r="AC199" s="3">
        <v>60</v>
      </c>
      <c r="AD199" s="3">
        <f t="shared" si="30"/>
        <v>2968.3333333333335</v>
      </c>
      <c r="AE199" s="3">
        <v>150900</v>
      </c>
      <c r="AF199" s="12">
        <f>Table1[[#This Row],[2021 U.S. Sales ($000)]]/SUMIF($E:$E, E199, $AE:$AE)</f>
        <v>3.9996310479510438E-2</v>
      </c>
      <c r="AG199" s="3">
        <v>56</v>
      </c>
      <c r="AH199" s="68">
        <f t="shared" si="27"/>
        <v>2694.6428571428573</v>
      </c>
      <c r="AI199" s="3">
        <v>123300</v>
      </c>
      <c r="AJ199" s="12">
        <f>Table1[[#This Row],[2020 U.S. Sales ($000)]]/SUMIF($E:$E, E199, $AI:$AI)</f>
        <v>4.0236655495256776E-2</v>
      </c>
      <c r="AK199" s="3">
        <v>51</v>
      </c>
      <c r="AL199" s="3">
        <f t="shared" si="31"/>
        <v>2417.6470588235293</v>
      </c>
      <c r="AM199" s="3">
        <v>142600</v>
      </c>
      <c r="AN199" s="12">
        <f>Table1[[#This Row],[2019 U.S. Sales ($000)]]/SUMIF($E:$E, E199, $AM:$AM)</f>
        <v>3.9959547263373488E-2</v>
      </c>
      <c r="AO199" s="3">
        <v>48</v>
      </c>
      <c r="AP199" s="3">
        <f t="shared" si="28"/>
        <v>2970.8333333333335</v>
      </c>
    </row>
    <row r="200" spans="1:42" x14ac:dyDescent="0.25">
      <c r="A200" t="s">
        <v>460</v>
      </c>
      <c r="B200">
        <v>562910</v>
      </c>
      <c r="C200" t="s">
        <v>1</v>
      </c>
      <c r="D200" t="s">
        <v>2</v>
      </c>
      <c r="E200" t="s">
        <v>360</v>
      </c>
      <c r="F200" s="3">
        <v>199</v>
      </c>
      <c r="G200" s="3"/>
      <c r="H200" s="3" t="e">
        <f>Table1[[#This Row],[2024 U.S. Sales ($000)]]/SUMIF($E:$E, E200, $G:$G)</f>
        <v>#DIV/0!</v>
      </c>
      <c r="I200" s="3" t="e">
        <f>VLOOKUP(Table1[[#This Row],[Chain Name]],[1]Sheet1!A$3:G$26,7,0)</f>
        <v>#N/A</v>
      </c>
      <c r="J200" s="3" t="e">
        <f>Table1[[#This Row],[2024 U.S. Sales ($000)]]/Table1[[#This Row],[2024 U.S. Units]]</f>
        <v>#N/A</v>
      </c>
      <c r="K200" s="3" t="e">
        <f>Table1[[#This Row],[2024 U.S. Units]]/Table1[[#This Row],[2023 U.S. Units]]-1</f>
        <v>#N/A</v>
      </c>
      <c r="L200" s="3">
        <f>_xlfn.RRI(5,Table1[[#This Row],[2019 U.S. Sales ($000)]],Table1[[#This Row],[2024 U.S. Sales ($000)]])</f>
        <v>-1</v>
      </c>
      <c r="M200" s="3" t="e">
        <f>(Table1[[#This Row],[2024 Market share (%)]]-Table1[[#This Row],[2019 Market share (%)]])*10000</f>
        <v>#DIV/0!</v>
      </c>
      <c r="N200" s="3"/>
      <c r="O200" s="3"/>
      <c r="P200" s="3">
        <v>201900</v>
      </c>
      <c r="Q200" s="12">
        <f>Table1[[#This Row],[2023 U.S. Sales ($000)]]/SUMIF($E:$E, E200, $P:$P)</f>
        <v>3.9237665982712104E-2</v>
      </c>
      <c r="R200" s="11">
        <f>(Table1[[#This Row],[2023 Market share (%)]]-Table1[[#This Row],[2022 Market share (%)]])*10000</f>
        <v>-11.659102124965266</v>
      </c>
      <c r="S200" s="10">
        <v>-4.3127962085308058E-2</v>
      </c>
      <c r="T200" s="3">
        <v>68</v>
      </c>
      <c r="U200" s="3">
        <f t="shared" si="25"/>
        <v>2969.1176470588234</v>
      </c>
      <c r="V200" s="10">
        <v>1.4925373134328358E-2</v>
      </c>
      <c r="W200" s="10">
        <f t="shared" si="29"/>
        <v>0.33957549556710132</v>
      </c>
      <c r="X200" s="11">
        <f>(Table1[[#This Row],[2023 Market share (%)]]-Table1[[#This Row],[2019 Market share (%)]])*10000</f>
        <v>270.47745860711808</v>
      </c>
      <c r="Y200" s="10"/>
      <c r="Z200" s="10">
        <f t="shared" si="26"/>
        <v>0.31127949242035746</v>
      </c>
      <c r="AA200" s="3">
        <v>211000</v>
      </c>
      <c r="AB200" s="12">
        <f>Table1[[#This Row],[2022 U.S. Sales ($000)]]/SUMIF($E:$E, E200, $AA:$AA)</f>
        <v>4.0403576195208631E-2</v>
      </c>
      <c r="AC200" s="3">
        <v>67</v>
      </c>
      <c r="AD200" s="3">
        <f t="shared" si="30"/>
        <v>3149.2537313432836</v>
      </c>
      <c r="AE200" s="3">
        <v>137900</v>
      </c>
      <c r="AF200" s="12">
        <f>Table1[[#This Row],[2021 U.S. Sales ($000)]]/SUMIF($E:$E, E200, $AE:$AE)</f>
        <v>2.8642249374086885E-2</v>
      </c>
      <c r="AG200" s="3">
        <v>63</v>
      </c>
      <c r="AH200" s="68">
        <f t="shared" si="27"/>
        <v>2188.8888888888887</v>
      </c>
      <c r="AI200" s="3">
        <v>50000</v>
      </c>
      <c r="AJ200" s="12">
        <f>Table1[[#This Row],[2020 U.S. Sales ($000)]]/SUMIF($E:$E, E200, $AI:$AI)</f>
        <v>1.467719706632185E-2</v>
      </c>
      <c r="AK200" s="3">
        <v>36</v>
      </c>
      <c r="AL200" s="3">
        <f t="shared" si="31"/>
        <v>1388.8888888888889</v>
      </c>
      <c r="AM200" s="3">
        <v>62700</v>
      </c>
      <c r="AN200" s="12">
        <f>Table1[[#This Row],[2019 U.S. Sales ($000)]]/SUMIF($E:$E, E200, $AM:$AM)</f>
        <v>1.2189920122000299E-2</v>
      </c>
      <c r="AO200" s="3">
        <v>23</v>
      </c>
      <c r="AP200" s="3">
        <f t="shared" si="28"/>
        <v>2726.086956521739</v>
      </c>
    </row>
    <row r="201" spans="1:42" x14ac:dyDescent="0.25">
      <c r="A201" t="s">
        <v>156</v>
      </c>
      <c r="B201">
        <v>968</v>
      </c>
      <c r="C201" t="s">
        <v>1</v>
      </c>
      <c r="D201" t="s">
        <v>2</v>
      </c>
      <c r="E201" t="s">
        <v>353</v>
      </c>
      <c r="F201" s="3">
        <v>200</v>
      </c>
      <c r="G201" s="3"/>
      <c r="H201" s="3" t="e">
        <f>Table1[[#This Row],[2024 U.S. Sales ($000)]]/SUMIF($E:$E, E201, $G:$G)</f>
        <v>#DIV/0!</v>
      </c>
      <c r="I201" s="3" t="e">
        <f>VLOOKUP(Table1[[#This Row],[Chain Name]],[1]Sheet1!A$3:G$26,7,0)</f>
        <v>#N/A</v>
      </c>
      <c r="J201" s="3" t="e">
        <f>Table1[[#This Row],[2024 U.S. Sales ($000)]]/Table1[[#This Row],[2024 U.S. Units]]</f>
        <v>#N/A</v>
      </c>
      <c r="K201" s="3" t="e">
        <f>Table1[[#This Row],[2024 U.S. Units]]/Table1[[#This Row],[2023 U.S. Units]]-1</f>
        <v>#N/A</v>
      </c>
      <c r="L201" s="3">
        <f>_xlfn.RRI(5,Table1[[#This Row],[2019 U.S. Sales ($000)]],Table1[[#This Row],[2024 U.S. Sales ($000)]])</f>
        <v>-1</v>
      </c>
      <c r="M201" s="3" t="e">
        <f>(Table1[[#This Row],[2024 Market share (%)]]-Table1[[#This Row],[2019 Market share (%)]])*10000</f>
        <v>#DIV/0!</v>
      </c>
      <c r="N201" s="3"/>
      <c r="O201" s="3"/>
      <c r="P201" s="3">
        <v>201100</v>
      </c>
      <c r="Q201" s="12">
        <f>Table1[[#This Row],[2023 U.S. Sales ($000)]]/SUMIF($E:$E, E201, $P:$P)</f>
        <v>8.3365509131114179E-3</v>
      </c>
      <c r="R201" s="11">
        <f>(Table1[[#This Row],[2023 Market share (%)]]-Table1[[#This Row],[2022 Market share (%)]])*10000</f>
        <v>3.9754864456384431</v>
      </c>
      <c r="S201" s="10">
        <v>7.7129084092126404E-2</v>
      </c>
      <c r="T201" s="3">
        <v>37</v>
      </c>
      <c r="U201" s="3">
        <f t="shared" si="25"/>
        <v>5435.135135135135</v>
      </c>
      <c r="V201" s="10">
        <v>2.7777777777777776E-2</v>
      </c>
      <c r="W201" s="10">
        <f t="shared" si="29"/>
        <v>-1.2409799563750656E-2</v>
      </c>
      <c r="X201" s="11">
        <f>(Table1[[#This Row],[2023 Market share (%)]]-Table1[[#This Row],[2019 Market share (%)]])*10000</f>
        <v>-9.2041105356124167</v>
      </c>
      <c r="Y201" s="10"/>
      <c r="Z201" s="10">
        <f t="shared" si="26"/>
        <v>2.1364365789218187E-2</v>
      </c>
      <c r="AA201" s="3">
        <v>186700</v>
      </c>
      <c r="AB201" s="12">
        <f>Table1[[#This Row],[2022 U.S. Sales ($000)]]/SUMIF($E:$E, E201, $AA:$AA)</f>
        <v>7.9390022685475736E-3</v>
      </c>
      <c r="AC201" s="3">
        <v>36</v>
      </c>
      <c r="AD201" s="3">
        <f t="shared" si="30"/>
        <v>5186.1111111111113</v>
      </c>
      <c r="AE201" s="3">
        <v>172500</v>
      </c>
      <c r="AF201" s="12">
        <f>Table1[[#This Row],[2021 U.S. Sales ($000)]]/SUMIF($E:$E, E201, $AE:$AE)</f>
        <v>7.9419505568688546E-3</v>
      </c>
      <c r="AG201" s="3">
        <v>35</v>
      </c>
      <c r="AH201" s="68">
        <f t="shared" si="27"/>
        <v>4928.5714285714284</v>
      </c>
      <c r="AI201" s="3">
        <v>137000</v>
      </c>
      <c r="AJ201" s="12">
        <f>Table1[[#This Row],[2020 U.S. Sales ($000)]]/SUMIF($E:$E, E201, $AI:$AI)</f>
        <v>8.4016622535453642E-3</v>
      </c>
      <c r="AK201" s="3">
        <v>34</v>
      </c>
      <c r="AL201" s="3">
        <f t="shared" si="31"/>
        <v>4029.4117647058824</v>
      </c>
      <c r="AM201" s="3">
        <v>211400</v>
      </c>
      <c r="AN201" s="12">
        <f>Table1[[#This Row],[2019 U.S. Sales ($000)]]/SUMIF($E:$E, E201, $AM:$AM)</f>
        <v>9.2569619666726596E-3</v>
      </c>
      <c r="AO201" s="3">
        <v>34</v>
      </c>
      <c r="AP201" s="3">
        <f t="shared" si="28"/>
        <v>6217.6470588235297</v>
      </c>
    </row>
    <row r="202" spans="1:42" x14ac:dyDescent="0.25">
      <c r="A202" t="s">
        <v>47</v>
      </c>
      <c r="B202">
        <v>2561</v>
      </c>
      <c r="C202" t="s">
        <v>3</v>
      </c>
      <c r="D202" t="s">
        <v>4</v>
      </c>
      <c r="E202" t="s">
        <v>462</v>
      </c>
      <c r="F202" s="3">
        <v>201</v>
      </c>
      <c r="G202" s="3"/>
      <c r="H202" s="3" t="e">
        <f>Table1[[#This Row],[2024 U.S. Sales ($000)]]/SUMIF($E:$E, E202, $G:$G)</f>
        <v>#DIV/0!</v>
      </c>
      <c r="I202" s="3" t="e">
        <f>VLOOKUP(Table1[[#This Row],[Chain Name]],[1]Sheet1!A$3:G$26,7,0)</f>
        <v>#N/A</v>
      </c>
      <c r="J202" s="3" t="e">
        <f>Table1[[#This Row],[2024 U.S. Sales ($000)]]/Table1[[#This Row],[2024 U.S. Units]]</f>
        <v>#N/A</v>
      </c>
      <c r="K202" s="3" t="e">
        <f>Table1[[#This Row],[2024 U.S. Units]]/Table1[[#This Row],[2023 U.S. Units]]-1</f>
        <v>#N/A</v>
      </c>
      <c r="L202" s="3">
        <f>_xlfn.RRI(5,Table1[[#This Row],[2019 U.S. Sales ($000)]],Table1[[#This Row],[2024 U.S. Sales ($000)]])</f>
        <v>-1</v>
      </c>
      <c r="M202" s="3" t="e">
        <f>(Table1[[#This Row],[2024 Market share (%)]]-Table1[[#This Row],[2019 Market share (%)]])*10000</f>
        <v>#DIV/0!</v>
      </c>
      <c r="N202" s="3"/>
      <c r="O202" s="3"/>
      <c r="P202" s="3">
        <v>200600</v>
      </c>
      <c r="Q202" s="12">
        <f>Table1[[#This Row],[2023 U.S. Sales ($000)]]/SUMIF($E:$E, E202, $P:$P)</f>
        <v>3.8596874692148557E-2</v>
      </c>
      <c r="R202" s="11">
        <f>(Table1[[#This Row],[2023 Market share (%)]]-Table1[[#This Row],[2022 Market share (%)]])*10000</f>
        <v>-37.950214580894091</v>
      </c>
      <c r="S202" s="10">
        <v>6.8157614483493084E-2</v>
      </c>
      <c r="T202" s="3">
        <v>77</v>
      </c>
      <c r="U202" s="3">
        <f t="shared" si="25"/>
        <v>2605.1948051948052</v>
      </c>
      <c r="V202" s="10">
        <v>0</v>
      </c>
      <c r="W202" s="10">
        <f t="shared" si="29"/>
        <v>4.1329029311869325E-2</v>
      </c>
      <c r="X202" s="11">
        <f>(Table1[[#This Row],[2023 Market share (%)]]-Table1[[#This Row],[2019 Market share (%)]])*10000</f>
        <v>-92.088669847905507</v>
      </c>
      <c r="Y202" s="10"/>
      <c r="Z202" s="10">
        <f t="shared" si="26"/>
        <v>6.6010183970828251E-3</v>
      </c>
      <c r="AA202" s="3">
        <v>187800</v>
      </c>
      <c r="AB202" s="12">
        <f>Table1[[#This Row],[2022 U.S. Sales ($000)]]/SUMIF($E:$E, E202, $AA:$AA)</f>
        <v>4.2391896150237966E-2</v>
      </c>
      <c r="AC202" s="3">
        <v>77</v>
      </c>
      <c r="AD202" s="3">
        <f t="shared" si="30"/>
        <v>2438.9610389610389</v>
      </c>
      <c r="AE202" s="3">
        <v>173700</v>
      </c>
      <c r="AF202" s="12">
        <f>Table1[[#This Row],[2021 U.S. Sales ($000)]]/SUMIF($E:$E, E202, $AE:$AE)</f>
        <v>4.603949059172275E-2</v>
      </c>
      <c r="AG202" s="3">
        <v>76</v>
      </c>
      <c r="AH202" s="68">
        <f t="shared" si="27"/>
        <v>2285.5263157894738</v>
      </c>
      <c r="AI202" s="3">
        <v>148500</v>
      </c>
      <c r="AJ202" s="12">
        <f>Table1[[#This Row],[2020 U.S. Sales ($000)]]/SUMIF($E:$E, E202, $AI:$AI)</f>
        <v>4.8460205523484436E-2</v>
      </c>
      <c r="AK202" s="3">
        <v>76</v>
      </c>
      <c r="AL202" s="3">
        <f t="shared" si="31"/>
        <v>1953.9473684210527</v>
      </c>
      <c r="AM202" s="3">
        <v>170600</v>
      </c>
      <c r="AN202" s="12">
        <f>Table1[[#This Row],[2019 U.S. Sales ($000)]]/SUMIF($E:$E, E202, $AM:$AM)</f>
        <v>4.7805741676939108E-2</v>
      </c>
      <c r="AO202" s="3">
        <v>75</v>
      </c>
      <c r="AP202" s="3">
        <f t="shared" si="28"/>
        <v>2274.6666666666665</v>
      </c>
    </row>
    <row r="203" spans="1:42" x14ac:dyDescent="0.25">
      <c r="A203" t="s">
        <v>295</v>
      </c>
      <c r="B203">
        <v>12033</v>
      </c>
      <c r="C203" t="s">
        <v>1</v>
      </c>
      <c r="D203" t="s">
        <v>7</v>
      </c>
      <c r="E203" t="s">
        <v>355</v>
      </c>
      <c r="F203" s="3">
        <v>202</v>
      </c>
      <c r="G203" s="3"/>
      <c r="H203" s="3" t="e">
        <f>Table1[[#This Row],[2024 U.S. Sales ($000)]]/SUMIF($E:$E, E203, $G:$G)</f>
        <v>#DIV/0!</v>
      </c>
      <c r="I203" s="3" t="e">
        <f>VLOOKUP(Table1[[#This Row],[Chain Name]],[1]Sheet1!A$3:G$26,7,0)</f>
        <v>#N/A</v>
      </c>
      <c r="J203" s="3" t="e">
        <f>Table1[[#This Row],[2024 U.S. Sales ($000)]]/Table1[[#This Row],[2024 U.S. Units]]</f>
        <v>#N/A</v>
      </c>
      <c r="K203" s="3" t="e">
        <f>Table1[[#This Row],[2024 U.S. Units]]/Table1[[#This Row],[2023 U.S. Units]]-1</f>
        <v>#N/A</v>
      </c>
      <c r="L203" s="3">
        <f>_xlfn.RRI(5,Table1[[#This Row],[2019 U.S. Sales ($000)]],Table1[[#This Row],[2024 U.S. Sales ($000)]])</f>
        <v>-1</v>
      </c>
      <c r="M203" s="3" t="e">
        <f>(Table1[[#This Row],[2024 Market share (%)]]-Table1[[#This Row],[2019 Market share (%)]])*10000</f>
        <v>#DIV/0!</v>
      </c>
      <c r="N203" s="3"/>
      <c r="O203" s="3"/>
      <c r="P203" s="3">
        <v>198679</v>
      </c>
      <c r="Q203" s="12">
        <f>Table1[[#This Row],[2023 U.S. Sales ($000)]]/SUMIF($E:$E, E203, $P:$P)</f>
        <v>1.2444530019635873E-2</v>
      </c>
      <c r="R203" s="11">
        <f>(Table1[[#This Row],[2023 Market share (%)]]-Table1[[#This Row],[2022 Market share (%)]])*10000</f>
        <v>-3.6357369181771668</v>
      </c>
      <c r="S203" s="10">
        <v>6.0175451702756642E-2</v>
      </c>
      <c r="T203" s="3">
        <v>17</v>
      </c>
      <c r="U203" s="3">
        <f t="shared" si="25"/>
        <v>11687</v>
      </c>
      <c r="V203" s="10">
        <v>6.25E-2</v>
      </c>
      <c r="W203" s="10">
        <f t="shared" si="29"/>
        <v>0.10762948613388712</v>
      </c>
      <c r="X203" s="11">
        <f>(Table1[[#This Row],[2023 Market share (%)]]-Table1[[#This Row],[2019 Market share (%)]])*10000</f>
        <v>19.172966650859106</v>
      </c>
      <c r="Y203" s="10"/>
      <c r="Z203" s="10">
        <f t="shared" si="26"/>
        <v>6.936605042133781E-2</v>
      </c>
      <c r="AA203" s="3">
        <v>187402</v>
      </c>
      <c r="AB203" s="12">
        <f>Table1[[#This Row],[2022 U.S. Sales ($000)]]/SUMIF($E:$E, E203, $AA:$AA)</f>
        <v>1.280810371145359E-2</v>
      </c>
      <c r="AC203" s="3">
        <v>16</v>
      </c>
      <c r="AD203" s="3">
        <f t="shared" si="30"/>
        <v>11712.625</v>
      </c>
      <c r="AE203" s="3">
        <v>151436</v>
      </c>
      <c r="AF203" s="12">
        <f>Table1[[#This Row],[2021 U.S. Sales ($000)]]/SUMIF($E:$E, E203, $AE:$AE)</f>
        <v>1.1651204024172425E-2</v>
      </c>
      <c r="AG203" s="3">
        <v>14</v>
      </c>
      <c r="AH203" s="68">
        <f t="shared" si="27"/>
        <v>10816.857142857143</v>
      </c>
      <c r="AI203" s="3">
        <v>60932</v>
      </c>
      <c r="AJ203" s="12">
        <f>Table1[[#This Row],[2020 U.S. Sales ($000)]]/SUMIF($E:$E, E203, $AI:$AI)</f>
        <v>6.4879930814048699E-3</v>
      </c>
      <c r="AK203" s="3">
        <v>13</v>
      </c>
      <c r="AL203" s="3">
        <f t="shared" si="31"/>
        <v>4687.0769230769229</v>
      </c>
      <c r="AM203" s="3">
        <v>132000</v>
      </c>
      <c r="AN203" s="12">
        <f>Table1[[#This Row],[2019 U.S. Sales ($000)]]/SUMIF($E:$E, E203, $AM:$AM)</f>
        <v>1.0527233354549963E-2</v>
      </c>
      <c r="AO203" s="3">
        <v>13</v>
      </c>
      <c r="AP203" s="3">
        <f t="shared" si="28"/>
        <v>10153.846153846154</v>
      </c>
    </row>
    <row r="204" spans="1:42" x14ac:dyDescent="0.25">
      <c r="A204" t="s">
        <v>222</v>
      </c>
      <c r="B204">
        <v>2506</v>
      </c>
      <c r="C204" t="s">
        <v>1</v>
      </c>
      <c r="D204" t="s">
        <v>6</v>
      </c>
      <c r="E204" t="s">
        <v>354</v>
      </c>
      <c r="F204" s="3">
        <v>203</v>
      </c>
      <c r="G204" s="3"/>
      <c r="H204" s="3" t="e">
        <f>Table1[[#This Row],[2024 U.S. Sales ($000)]]/SUMIF($E:$E, E204, $G:$G)</f>
        <v>#DIV/0!</v>
      </c>
      <c r="I204" s="3" t="e">
        <f>VLOOKUP(Table1[[#This Row],[Chain Name]],[1]Sheet1!A$3:G$26,7,0)</f>
        <v>#N/A</v>
      </c>
      <c r="J204" s="3" t="e">
        <f>Table1[[#This Row],[2024 U.S. Sales ($000)]]/Table1[[#This Row],[2024 U.S. Units]]</f>
        <v>#N/A</v>
      </c>
      <c r="K204" s="3" t="e">
        <f>Table1[[#This Row],[2024 U.S. Units]]/Table1[[#This Row],[2023 U.S. Units]]-1</f>
        <v>#N/A</v>
      </c>
      <c r="L204" s="3">
        <f>_xlfn.RRI(5,Table1[[#This Row],[2019 U.S. Sales ($000)]],Table1[[#This Row],[2024 U.S. Sales ($000)]])</f>
        <v>-1</v>
      </c>
      <c r="M204" s="3" t="e">
        <f>(Table1[[#This Row],[2024 Market share (%)]]-Table1[[#This Row],[2019 Market share (%)]])*10000</f>
        <v>#DIV/0!</v>
      </c>
      <c r="N204" s="3"/>
      <c r="O204" s="3"/>
      <c r="P204" s="3">
        <v>195400</v>
      </c>
      <c r="Q204" s="12">
        <f>Table1[[#This Row],[2023 U.S. Sales ($000)]]/SUMIF($E:$E, E204, $P:$P)</f>
        <v>1.1165494165972156E-2</v>
      </c>
      <c r="R204" s="11">
        <f>(Table1[[#This Row],[2023 Market share (%)]]-Table1[[#This Row],[2022 Market share (%)]])*10000</f>
        <v>-0.59743559012425884</v>
      </c>
      <c r="S204" s="10">
        <v>5.3937432578209279E-2</v>
      </c>
      <c r="T204" s="3">
        <v>148</v>
      </c>
      <c r="U204" s="3">
        <f t="shared" si="25"/>
        <v>1320.2702702702702</v>
      </c>
      <c r="V204" s="10">
        <v>6.8027210884353739E-3</v>
      </c>
      <c r="W204" s="10">
        <f t="shared" si="29"/>
        <v>1.3219891817765728E-2</v>
      </c>
      <c r="X204" s="11">
        <f>(Table1[[#This Row],[2023 Market share (%)]]-Table1[[#This Row],[2019 Market share (%)]])*10000</f>
        <v>2.2383580833632184</v>
      </c>
      <c r="Y204" s="10"/>
      <c r="Z204" s="10">
        <f t="shared" si="26"/>
        <v>8.6289272802362316E-3</v>
      </c>
      <c r="AA204" s="3">
        <v>185400</v>
      </c>
      <c r="AB204" s="12">
        <f>Table1[[#This Row],[2022 U.S. Sales ($000)]]/SUMIF($E:$E, E204, $AA:$AA)</f>
        <v>1.1225237724984582E-2</v>
      </c>
      <c r="AC204" s="3">
        <v>147</v>
      </c>
      <c r="AD204" s="3">
        <f t="shared" si="30"/>
        <v>1261.2244897959183</v>
      </c>
      <c r="AE204" s="3">
        <v>163400</v>
      </c>
      <c r="AF204" s="12">
        <f>Table1[[#This Row],[2021 U.S. Sales ($000)]]/SUMIF($E:$E, E204, $AE:$AE)</f>
        <v>1.0822924437640118E-2</v>
      </c>
      <c r="AG204" s="3">
        <v>145</v>
      </c>
      <c r="AH204" s="68">
        <f t="shared" si="27"/>
        <v>1126.8965517241379</v>
      </c>
      <c r="AI204" s="3">
        <v>128400</v>
      </c>
      <c r="AJ204" s="12">
        <f>Table1[[#This Row],[2020 U.S. Sales ($000)]]/SUMIF($E:$E, E204, $AI:$AI)</f>
        <v>1.2031584596235857E-2</v>
      </c>
      <c r="AK204" s="3">
        <v>144</v>
      </c>
      <c r="AL204" s="3">
        <f t="shared" si="31"/>
        <v>891.66666666666663</v>
      </c>
      <c r="AM204" s="3">
        <v>185400</v>
      </c>
      <c r="AN204" s="12">
        <f>Table1[[#This Row],[2019 U.S. Sales ($000)]]/SUMIF($E:$E, E204, $AM:$AM)</f>
        <v>1.0941658357635834E-2</v>
      </c>
      <c r="AO204" s="3">
        <v>143</v>
      </c>
      <c r="AP204" s="3">
        <f t="shared" si="28"/>
        <v>1296.5034965034965</v>
      </c>
    </row>
    <row r="205" spans="1:42" x14ac:dyDescent="0.25">
      <c r="A205" t="s">
        <v>29</v>
      </c>
      <c r="B205">
        <v>31262</v>
      </c>
      <c r="C205" t="s">
        <v>3</v>
      </c>
      <c r="D205" t="s">
        <v>5</v>
      </c>
      <c r="E205" t="s">
        <v>352</v>
      </c>
      <c r="F205" s="3">
        <v>204</v>
      </c>
      <c r="G205" s="3"/>
      <c r="H205" s="3" t="e">
        <f>Table1[[#This Row],[2024 U.S. Sales ($000)]]/SUMIF($E:$E, E205, $G:$G)</f>
        <v>#DIV/0!</v>
      </c>
      <c r="I205" s="3" t="e">
        <f>VLOOKUP(Table1[[#This Row],[Chain Name]],[1]Sheet1!A$3:G$26,7,0)</f>
        <v>#N/A</v>
      </c>
      <c r="J205" s="3" t="e">
        <f>Table1[[#This Row],[2024 U.S. Sales ($000)]]/Table1[[#This Row],[2024 U.S. Units]]</f>
        <v>#N/A</v>
      </c>
      <c r="K205" s="3" t="e">
        <f>Table1[[#This Row],[2024 U.S. Units]]/Table1[[#This Row],[2023 U.S. Units]]-1</f>
        <v>#N/A</v>
      </c>
      <c r="L205" s="3">
        <f>_xlfn.RRI(5,Table1[[#This Row],[2019 U.S. Sales ($000)]],Table1[[#This Row],[2024 U.S. Sales ($000)]])</f>
        <v>-1</v>
      </c>
      <c r="M205" s="3" t="e">
        <f>(Table1[[#This Row],[2024 Market share (%)]]-Table1[[#This Row],[2019 Market share (%)]])*10000</f>
        <v>#DIV/0!</v>
      </c>
      <c r="N205" s="3"/>
      <c r="O205" s="3"/>
      <c r="P205" s="3">
        <v>194883</v>
      </c>
      <c r="Q205" s="12">
        <f>Table1[[#This Row],[2023 U.S. Sales ($000)]]/SUMIF($E:$E, E205, $P:$P)</f>
        <v>2.4018803594088468E-2</v>
      </c>
      <c r="R205" s="11">
        <f>(Table1[[#This Row],[2023 Market share (%)]]-Table1[[#This Row],[2022 Market share (%)]])*10000</f>
        <v>26.833460557659887</v>
      </c>
      <c r="S205" s="10">
        <v>0.21309056956115779</v>
      </c>
      <c r="T205" s="3">
        <v>148</v>
      </c>
      <c r="U205" s="3">
        <f t="shared" si="25"/>
        <v>1316.7770270270271</v>
      </c>
      <c r="V205" s="10">
        <v>0.16535433070866143</v>
      </c>
      <c r="W205" s="10">
        <f t="shared" si="29"/>
        <v>0.14470748802261602</v>
      </c>
      <c r="X205" s="11">
        <f>(Table1[[#This Row],[2023 Market share (%)]]-Table1[[#This Row],[2019 Market share (%)]])*10000</f>
        <v>61.424174654080979</v>
      </c>
      <c r="Y205" s="10"/>
      <c r="Z205" s="10">
        <f t="shared" si="26"/>
        <v>0.13558050235976093</v>
      </c>
      <c r="AA205" s="3">
        <v>160650</v>
      </c>
      <c r="AB205" s="12">
        <f>Table1[[#This Row],[2022 U.S. Sales ($000)]]/SUMIF($E:$E, E205, $AA:$AA)</f>
        <v>2.1335457538322479E-2</v>
      </c>
      <c r="AC205" s="3">
        <v>127</v>
      </c>
      <c r="AD205" s="3">
        <f t="shared" si="30"/>
        <v>1264.9606299212599</v>
      </c>
      <c r="AE205" s="3">
        <v>144359</v>
      </c>
      <c r="AF205" s="12">
        <f>Table1[[#This Row],[2021 U.S. Sales ($000)]]/SUMIF($E:$E, E205, $AE:$AE)</f>
        <v>1.9772356093341069E-2</v>
      </c>
      <c r="AG205" s="3">
        <v>105</v>
      </c>
      <c r="AH205" s="68">
        <f t="shared" si="27"/>
        <v>1374.847619047619</v>
      </c>
      <c r="AI205" s="3">
        <v>130500</v>
      </c>
      <c r="AJ205" s="12">
        <f>Table1[[#This Row],[2020 U.S. Sales ($000)]]/SUMIF($E:$E, E205, $AI:$AI)</f>
        <v>2.0421851286983504E-2</v>
      </c>
      <c r="AK205" s="3">
        <v>100</v>
      </c>
      <c r="AL205" s="3">
        <f t="shared" si="31"/>
        <v>1305</v>
      </c>
      <c r="AM205" s="3">
        <v>113500</v>
      </c>
      <c r="AN205" s="12">
        <f>Table1[[#This Row],[2019 U.S. Sales ($000)]]/SUMIF($E:$E, E205, $AM:$AM)</f>
        <v>1.7876386128680369E-2</v>
      </c>
      <c r="AO205" s="3">
        <v>89</v>
      </c>
      <c r="AP205" s="3">
        <f t="shared" si="28"/>
        <v>1275.2808988764045</v>
      </c>
    </row>
    <row r="206" spans="1:42" x14ac:dyDescent="0.25">
      <c r="A206" t="s">
        <v>458</v>
      </c>
      <c r="B206">
        <v>940</v>
      </c>
      <c r="C206" t="s">
        <v>1</v>
      </c>
      <c r="D206" t="s">
        <v>2</v>
      </c>
      <c r="E206" t="s">
        <v>357</v>
      </c>
      <c r="F206" s="3">
        <v>205</v>
      </c>
      <c r="G206" s="3"/>
      <c r="H206" s="3" t="e">
        <f>Table1[[#This Row],[2024 U.S. Sales ($000)]]/SUMIF($E:$E, E206, $G:$G)</f>
        <v>#DIV/0!</v>
      </c>
      <c r="I206" s="3" t="e">
        <f>VLOOKUP(Table1[[#This Row],[Chain Name]],[1]Sheet1!A$3:G$26,7,0)</f>
        <v>#N/A</v>
      </c>
      <c r="J206" s="3" t="e">
        <f>Table1[[#This Row],[2024 U.S. Sales ($000)]]/Table1[[#This Row],[2024 U.S. Units]]</f>
        <v>#N/A</v>
      </c>
      <c r="K206" s="3" t="e">
        <f>Table1[[#This Row],[2024 U.S. Units]]/Table1[[#This Row],[2023 U.S. Units]]-1</f>
        <v>#N/A</v>
      </c>
      <c r="L206" s="3">
        <f>_xlfn.RRI(5,Table1[[#This Row],[2019 U.S. Sales ($000)]],Table1[[#This Row],[2024 U.S. Sales ($000)]])</f>
        <v>-1</v>
      </c>
      <c r="M206" s="3" t="e">
        <f>(Table1[[#This Row],[2024 Market share (%)]]-Table1[[#This Row],[2019 Market share (%)]])*10000</f>
        <v>#DIV/0!</v>
      </c>
      <c r="N206" s="3"/>
      <c r="O206" s="3"/>
      <c r="P206" s="3">
        <v>193600</v>
      </c>
      <c r="Q206" s="12">
        <f>Table1[[#This Row],[2023 U.S. Sales ($000)]]/SUMIF($E:$E, E206, $P:$P)</f>
        <v>2.0145675292713227E-2</v>
      </c>
      <c r="R206" s="11">
        <f>(Table1[[#This Row],[2023 Market share (%)]]-Table1[[#This Row],[2022 Market share (%)]])*10000</f>
        <v>-28.402822580703877</v>
      </c>
      <c r="S206" s="10">
        <v>-8.2899099952629091E-2</v>
      </c>
      <c r="T206" s="3">
        <v>73</v>
      </c>
      <c r="U206" s="3">
        <f t="shared" si="25"/>
        <v>2652.0547945205481</v>
      </c>
      <c r="V206" s="10">
        <v>-8.7499999999999994E-2</v>
      </c>
      <c r="W206" s="10">
        <f t="shared" si="29"/>
        <v>-8.4552813737874155E-2</v>
      </c>
      <c r="X206" s="11">
        <f>(Table1[[#This Row],[2023 Market share (%)]]-Table1[[#This Row],[2019 Market share (%)]])*10000</f>
        <v>-100.75837380283249</v>
      </c>
      <c r="Y206" s="10"/>
      <c r="Z206" s="10">
        <f t="shared" si="26"/>
        <v>-9.5363533329929528E-2</v>
      </c>
      <c r="AA206" s="3">
        <v>211100</v>
      </c>
      <c r="AB206" s="12">
        <f>Table1[[#This Row],[2022 U.S. Sales ($000)]]/SUMIF($E:$E, E206, $AA:$AA)</f>
        <v>2.2985957550783614E-2</v>
      </c>
      <c r="AC206" s="3">
        <v>80</v>
      </c>
      <c r="AD206" s="3">
        <f t="shared" si="30"/>
        <v>2638.75</v>
      </c>
      <c r="AE206" s="3">
        <v>208000</v>
      </c>
      <c r="AF206" s="12">
        <f>Table1[[#This Row],[2021 U.S. Sales ($000)]]/SUMIF($E:$E, E206, $AE:$AE)</f>
        <v>2.4840441959232535E-2</v>
      </c>
      <c r="AG206" s="3">
        <v>83</v>
      </c>
      <c r="AH206" s="68">
        <f t="shared" si="27"/>
        <v>2506.0240963855422</v>
      </c>
      <c r="AI206" s="3">
        <v>192500</v>
      </c>
      <c r="AJ206" s="12">
        <f>Table1[[#This Row],[2020 U.S. Sales ($000)]]/SUMIF($E:$E, E206, $AI:$AI)</f>
        <v>2.7903083964800658E-2</v>
      </c>
      <c r="AK206" s="3">
        <v>85</v>
      </c>
      <c r="AL206" s="3">
        <f t="shared" si="31"/>
        <v>2264.705882352941</v>
      </c>
      <c r="AM206" s="3">
        <v>275659</v>
      </c>
      <c r="AN206" s="12">
        <f>Table1[[#This Row],[2019 U.S. Sales ($000)]]/SUMIF($E:$E, E206, $AM:$AM)</f>
        <v>3.0221512672996477E-2</v>
      </c>
      <c r="AO206" s="3">
        <v>109</v>
      </c>
      <c r="AP206" s="3">
        <f t="shared" si="28"/>
        <v>2528.9816513761466</v>
      </c>
    </row>
    <row r="207" spans="1:42" x14ac:dyDescent="0.25">
      <c r="A207" t="s">
        <v>428</v>
      </c>
      <c r="B207">
        <v>1591</v>
      </c>
      <c r="C207" t="s">
        <v>3</v>
      </c>
      <c r="D207" t="s">
        <v>4</v>
      </c>
      <c r="E207" t="s">
        <v>351</v>
      </c>
      <c r="F207" s="3">
        <v>206</v>
      </c>
      <c r="G207" s="3"/>
      <c r="H207" s="3" t="e">
        <f>Table1[[#This Row],[2024 U.S. Sales ($000)]]/SUMIF($E:$E, E207, $G:$G)</f>
        <v>#DIV/0!</v>
      </c>
      <c r="I207" s="3" t="e">
        <f>VLOOKUP(Table1[[#This Row],[Chain Name]],[1]Sheet1!A$3:G$26,7,0)</f>
        <v>#N/A</v>
      </c>
      <c r="J207" s="3" t="e">
        <f>Table1[[#This Row],[2024 U.S. Sales ($000)]]/Table1[[#This Row],[2024 U.S. Units]]</f>
        <v>#N/A</v>
      </c>
      <c r="K207" s="3" t="e">
        <f>Table1[[#This Row],[2024 U.S. Units]]/Table1[[#This Row],[2023 U.S. Units]]-1</f>
        <v>#N/A</v>
      </c>
      <c r="L207" s="3">
        <f>_xlfn.RRI(5,Table1[[#This Row],[2019 U.S. Sales ($000)]],Table1[[#This Row],[2024 U.S. Sales ($000)]])</f>
        <v>-1</v>
      </c>
      <c r="M207" s="3" t="e">
        <f>(Table1[[#This Row],[2024 Market share (%)]]-Table1[[#This Row],[2019 Market share (%)]])*10000</f>
        <v>#DIV/0!</v>
      </c>
      <c r="N207" s="3"/>
      <c r="O207" s="3"/>
      <c r="P207" s="3">
        <v>191549</v>
      </c>
      <c r="Q207" s="12">
        <f>Table1[[#This Row],[2023 U.S. Sales ($000)]]/SUMIF($E:$E, E207, $P:$P)</f>
        <v>5.0713336912099494E-3</v>
      </c>
      <c r="R207" s="11">
        <f>(Table1[[#This Row],[2023 Market share (%)]]-Table1[[#This Row],[2022 Market share (%)]])*10000</f>
        <v>-2.1248534556885317</v>
      </c>
      <c r="S207" s="10">
        <v>1.3159773829610548E-2</v>
      </c>
      <c r="T207" s="3">
        <v>90</v>
      </c>
      <c r="U207" s="3">
        <f t="shared" si="25"/>
        <v>2128.3222222222221</v>
      </c>
      <c r="V207" s="10">
        <v>2.2727272727272728E-2</v>
      </c>
      <c r="W207" s="10">
        <f t="shared" si="29"/>
        <v>2.219728546980404E-2</v>
      </c>
      <c r="X207" s="11">
        <f>(Table1[[#This Row],[2023 Market share (%)]]-Table1[[#This Row],[2019 Market share (%)]])*10000</f>
        <v>-2.9972011723135292</v>
      </c>
      <c r="Y207" s="10"/>
      <c r="Z207" s="10">
        <f t="shared" si="26"/>
        <v>0</v>
      </c>
      <c r="AA207" s="3">
        <v>189061</v>
      </c>
      <c r="AB207" s="12">
        <f>Table1[[#This Row],[2022 U.S. Sales ($000)]]/SUMIF($E:$E, E207, $AA:$AA)</f>
        <v>5.2838190367788026E-3</v>
      </c>
      <c r="AC207" s="3">
        <v>88</v>
      </c>
      <c r="AD207" s="3">
        <f t="shared" si="30"/>
        <v>2148.4204545454545</v>
      </c>
      <c r="AE207" s="3">
        <v>165989</v>
      </c>
      <c r="AF207" s="12">
        <f>Table1[[#This Row],[2021 U.S. Sales ($000)]]/SUMIF($E:$E, E207, $AE:$AE)</f>
        <v>5.0029606831049128E-3</v>
      </c>
      <c r="AG207" s="3">
        <v>88</v>
      </c>
      <c r="AH207" s="68">
        <f t="shared" si="27"/>
        <v>1886.2386363636363</v>
      </c>
      <c r="AI207" s="3">
        <v>117139</v>
      </c>
      <c r="AJ207" s="12">
        <f>Table1[[#This Row],[2020 U.S. Sales ($000)]]/SUMIF($E:$E, E207, $AI:$AI)</f>
        <v>4.1131052503250061E-3</v>
      </c>
      <c r="AK207" s="3">
        <v>86</v>
      </c>
      <c r="AL207" s="3">
        <f t="shared" si="31"/>
        <v>1362.0813953488373</v>
      </c>
      <c r="AM207" s="3">
        <v>175445</v>
      </c>
      <c r="AN207" s="12">
        <f>Table1[[#This Row],[2019 U.S. Sales ($000)]]/SUMIF($E:$E, E207, $AM:$AM)</f>
        <v>5.3710538084413024E-3</v>
      </c>
      <c r="AO207" s="3">
        <v>90</v>
      </c>
      <c r="AP207" s="3">
        <f t="shared" si="28"/>
        <v>1949.3888888888889</v>
      </c>
    </row>
    <row r="208" spans="1:42" x14ac:dyDescent="0.25">
      <c r="A208" t="s">
        <v>341</v>
      </c>
      <c r="B208">
        <v>33410</v>
      </c>
      <c r="C208" t="s">
        <v>3</v>
      </c>
      <c r="D208" t="s">
        <v>5</v>
      </c>
      <c r="E208" t="s">
        <v>446</v>
      </c>
      <c r="F208" s="3">
        <v>207</v>
      </c>
      <c r="G208" s="3"/>
      <c r="H208" s="3" t="e">
        <f>Table1[[#This Row],[2024 U.S. Sales ($000)]]/SUMIF($E:$E, E208, $G:$G)</f>
        <v>#DIV/0!</v>
      </c>
      <c r="I208" s="3" t="e">
        <f>VLOOKUP(Table1[[#This Row],[Chain Name]],[1]Sheet1!A$3:G$26,7,0)</f>
        <v>#N/A</v>
      </c>
      <c r="J208" s="3" t="e">
        <f>Table1[[#This Row],[2024 U.S. Sales ($000)]]/Table1[[#This Row],[2024 U.S. Units]]</f>
        <v>#N/A</v>
      </c>
      <c r="K208" s="3" t="e">
        <f>Table1[[#This Row],[2024 U.S. Units]]/Table1[[#This Row],[2023 U.S. Units]]-1</f>
        <v>#N/A</v>
      </c>
      <c r="L208" s="3">
        <f>_xlfn.RRI(5,Table1[[#This Row],[2019 U.S. Sales ($000)]],Table1[[#This Row],[2024 U.S. Sales ($000)]])</f>
        <v>-1</v>
      </c>
      <c r="M208" s="3" t="e">
        <f>(Table1[[#This Row],[2024 Market share (%)]]-Table1[[#This Row],[2019 Market share (%)]])*10000</f>
        <v>#DIV/0!</v>
      </c>
      <c r="N208" s="3"/>
      <c r="O208" s="3"/>
      <c r="P208" s="3">
        <v>191100</v>
      </c>
      <c r="Q208" s="12">
        <f>Table1[[#This Row],[2023 U.S. Sales ($000)]]/SUMIF($E:$E, E208, $P:$P)</f>
        <v>2.3092731879848675E-2</v>
      </c>
      <c r="R208" s="11">
        <f>(Table1[[#This Row],[2023 Market share (%)]]-Table1[[#This Row],[2022 Market share (%)]])*10000</f>
        <v>7.6338842622819882</v>
      </c>
      <c r="S208" s="10">
        <v>0.15958737864077671</v>
      </c>
      <c r="T208" s="3">
        <v>380</v>
      </c>
      <c r="U208" s="3">
        <f t="shared" si="25"/>
        <v>502.89473684210526</v>
      </c>
      <c r="V208" s="10">
        <v>0.11436950146627566</v>
      </c>
      <c r="W208" s="10">
        <f t="shared" si="29"/>
        <v>0.22868906947591516</v>
      </c>
      <c r="X208" s="11">
        <f>(Table1[[#This Row],[2023 Market share (%)]]-Table1[[#This Row],[2019 Market share (%)]])*10000</f>
        <v>58.285013156459257</v>
      </c>
      <c r="Y208" s="10"/>
      <c r="Z208" s="10">
        <f t="shared" si="26"/>
        <v>0.15301852293382834</v>
      </c>
      <c r="AA208" s="3">
        <v>164800</v>
      </c>
      <c r="AB208" s="12">
        <f>Table1[[#This Row],[2022 U.S. Sales ($000)]]/SUMIF($E:$E, E208, $AA:$AA)</f>
        <v>2.2329343453620476E-2</v>
      </c>
      <c r="AC208" s="3">
        <v>341</v>
      </c>
      <c r="AD208" s="3">
        <f t="shared" si="30"/>
        <v>483.28445747800589</v>
      </c>
      <c r="AE208" s="3">
        <v>135100</v>
      </c>
      <c r="AF208" s="12">
        <f>Table1[[#This Row],[2021 U.S. Sales ($000)]]/SUMIF($E:$E, E208, $AE:$AE)</f>
        <v>2.1595682781639033E-2</v>
      </c>
      <c r="AG208" s="3">
        <v>287</v>
      </c>
      <c r="AH208" s="68">
        <f t="shared" si="27"/>
        <v>470.73170731707319</v>
      </c>
      <c r="AI208" s="3">
        <v>79500</v>
      </c>
      <c r="AJ208" s="12">
        <f>Table1[[#This Row],[2020 U.S. Sales ($000)]]/SUMIF($E:$E, E208, $AI:$AI)</f>
        <v>1.7225159045635187E-2</v>
      </c>
      <c r="AK208" s="3">
        <v>245</v>
      </c>
      <c r="AL208" s="3">
        <f t="shared" si="31"/>
        <v>324.48979591836735</v>
      </c>
      <c r="AM208" s="3">
        <v>83848</v>
      </c>
      <c r="AN208" s="12">
        <f>Table1[[#This Row],[2019 U.S. Sales ($000)]]/SUMIF($E:$E, E208, $AM:$AM)</f>
        <v>1.7264230564202749E-2</v>
      </c>
      <c r="AO208" s="3">
        <v>215</v>
      </c>
      <c r="AP208" s="3">
        <f t="shared" si="28"/>
        <v>389.99069767441858</v>
      </c>
    </row>
    <row r="209" spans="1:42" x14ac:dyDescent="0.25">
      <c r="A209" t="s">
        <v>247</v>
      </c>
      <c r="B209">
        <v>2811</v>
      </c>
      <c r="C209" t="s">
        <v>3</v>
      </c>
      <c r="D209" t="s">
        <v>5</v>
      </c>
      <c r="E209" t="s">
        <v>361</v>
      </c>
      <c r="F209" s="3">
        <v>434</v>
      </c>
      <c r="G209" s="3">
        <v>77450</v>
      </c>
      <c r="H209" s="12">
        <f>Table1[[#This Row],[2024 U.S. Sales ($000)]]/SUMIF($E:$E, E209, $G:$G)</f>
        <v>1.5327220018691095E-3</v>
      </c>
      <c r="I209" s="3">
        <v>185</v>
      </c>
      <c r="J209" s="3">
        <f>Table1[[#This Row],[2024 U.S. Sales ($000)]]/Table1[[#This Row],[2024 U.S. Units]]</f>
        <v>418.64864864864865</v>
      </c>
      <c r="K209" s="12">
        <f>Table1[[#This Row],[2024 U.S. Units]]/Table1[[#This Row],[2023 U.S. Units]]-1</f>
        <v>7.5581395348837122E-2</v>
      </c>
      <c r="L209" s="12">
        <f>_xlfn.RRI(5,Table1[[#This Row],[2019 U.S. Sales ($000)]],Table1[[#This Row],[2024 U.S. Sales ($000)]])</f>
        <v>0.12646761182819555</v>
      </c>
      <c r="M209" s="11">
        <f>(Table1[[#This Row],[2024 Market share (%)]]-Table1[[#This Row],[2019 Market share (%)]])*10000</f>
        <v>3.1222131761698124</v>
      </c>
      <c r="N209" s="12"/>
      <c r="O209" s="12"/>
      <c r="P209" s="3">
        <v>72008</v>
      </c>
      <c r="Q209" s="12">
        <f>Table1[[#This Row],[2023 U.S. Sales ($000)]]/SUMIF($E:$E, E209, $P:$P)</f>
        <v>1.4688436373029984E-3</v>
      </c>
      <c r="R209" s="11">
        <f>(Table1[[#This Row],[2023 Market share (%)]]-Table1[[#This Row],[2022 Market share (%)]])*10000</f>
        <v>1.4313316757882293</v>
      </c>
      <c r="S209" s="10">
        <v>0.23442991102806301</v>
      </c>
      <c r="T209" s="3">
        <v>172</v>
      </c>
      <c r="U209" s="3">
        <f t="shared" si="25"/>
        <v>418.6511627906977</v>
      </c>
      <c r="V209" s="10">
        <v>0.13907284768211919</v>
      </c>
      <c r="W209" s="10">
        <f t="shared" si="29"/>
        <v>0.13956268131895477</v>
      </c>
      <c r="X209" s="11">
        <f>(Table1[[#This Row],[2023 Market share (%)]]-Table1[[#This Row],[2019 Market share (%)]])*10000</f>
        <v>2.4834295305087015</v>
      </c>
      <c r="Y209" s="10"/>
      <c r="Z209" s="10">
        <f t="shared" si="26"/>
        <v>0.14808307087606476</v>
      </c>
      <c r="AA209" s="3">
        <v>58333</v>
      </c>
      <c r="AB209" s="12">
        <f>Table1[[#This Row],[2022 U.S. Sales ($000)]]/SUMIF($E:$E, E209, $AA:$AA)</f>
        <v>1.3257104697241755E-3</v>
      </c>
      <c r="AC209" s="3">
        <v>151</v>
      </c>
      <c r="AD209" s="3">
        <f t="shared" si="30"/>
        <v>386.31125827814571</v>
      </c>
      <c r="AE209" s="3">
        <v>43274</v>
      </c>
      <c r="AF209" s="12">
        <f>Table1[[#This Row],[2021 U.S. Sales ($000)]]/SUMIF($E:$E, E209, $AE:$AE)</f>
        <v>1.1150193445833118E-3</v>
      </c>
      <c r="AG209" s="3">
        <v>131</v>
      </c>
      <c r="AH209" s="68">
        <f t="shared" si="27"/>
        <v>330.3358778625954</v>
      </c>
      <c r="AI209" s="3">
        <v>32540</v>
      </c>
      <c r="AJ209" s="12">
        <f>Table1[[#This Row],[2020 U.S. Sales ($000)]]/SUMIF($E:$E, E209, $AI:$AI)</f>
        <v>1.0493881605860577E-3</v>
      </c>
      <c r="AK209" s="3">
        <v>114</v>
      </c>
      <c r="AL209" s="3">
        <f t="shared" si="31"/>
        <v>285.43859649122805</v>
      </c>
      <c r="AM209" s="3">
        <v>42700</v>
      </c>
      <c r="AN209" s="12">
        <f>Table1[[#This Row],[2019 U.S. Sales ($000)]]/SUMIF($E:$E, E209, $AM:$AM)</f>
        <v>1.2205006842521283E-3</v>
      </c>
      <c r="AO209" s="3">
        <v>99</v>
      </c>
      <c r="AP209" s="3">
        <f t="shared" si="28"/>
        <v>431.31313131313129</v>
      </c>
    </row>
    <row r="210" spans="1:42" x14ac:dyDescent="0.25">
      <c r="A210" t="s">
        <v>291</v>
      </c>
      <c r="B210">
        <v>31350</v>
      </c>
      <c r="C210" t="s">
        <v>1</v>
      </c>
      <c r="D210" t="s">
        <v>6</v>
      </c>
      <c r="E210" t="s">
        <v>354</v>
      </c>
      <c r="F210" s="3">
        <v>209</v>
      </c>
      <c r="G210" s="3"/>
      <c r="H210" s="3" t="e">
        <f>Table1[[#This Row],[2024 U.S. Sales ($000)]]/SUMIF($E:$E, E210, $G:$G)</f>
        <v>#DIV/0!</v>
      </c>
      <c r="I210" s="3" t="e">
        <f>VLOOKUP(Table1[[#This Row],[Chain Name]],[1]Sheet1!A$3:G$26,7,0)</f>
        <v>#N/A</v>
      </c>
      <c r="J210" s="3" t="e">
        <f>Table1[[#This Row],[2024 U.S. Sales ($000)]]/Table1[[#This Row],[2024 U.S. Units]]</f>
        <v>#N/A</v>
      </c>
      <c r="K210" s="3" t="e">
        <f>Table1[[#This Row],[2024 U.S. Units]]/Table1[[#This Row],[2023 U.S. Units]]-1</f>
        <v>#N/A</v>
      </c>
      <c r="L210" s="3">
        <f>_xlfn.RRI(5,Table1[[#This Row],[2019 U.S. Sales ($000)]],Table1[[#This Row],[2024 U.S. Sales ($000)]])</f>
        <v>-1</v>
      </c>
      <c r="M210" s="3" t="e">
        <f>(Table1[[#This Row],[2024 Market share (%)]]-Table1[[#This Row],[2019 Market share (%)]])*10000</f>
        <v>#DIV/0!</v>
      </c>
      <c r="N210" s="3"/>
      <c r="O210" s="3"/>
      <c r="P210" s="3">
        <v>190948</v>
      </c>
      <c r="Q210" s="12">
        <f>Table1[[#This Row],[2023 U.S. Sales ($000)]]/SUMIF($E:$E, E210, $P:$P)</f>
        <v>1.0911099181187571E-2</v>
      </c>
      <c r="R210" s="11">
        <f>(Table1[[#This Row],[2023 Market share (%)]]-Table1[[#This Row],[2022 Market share (%)]])*10000</f>
        <v>6.8917005566749605</v>
      </c>
      <c r="S210" s="10">
        <v>0.13101422149038375</v>
      </c>
      <c r="T210" s="3">
        <v>67</v>
      </c>
      <c r="U210" s="3">
        <f t="shared" si="25"/>
        <v>2849.9701492537315</v>
      </c>
      <c r="V210" s="10">
        <v>0.17543859649122806</v>
      </c>
      <c r="W210" s="10">
        <f t="shared" si="29"/>
        <v>0.16348504866368696</v>
      </c>
      <c r="X210" s="11">
        <f>(Table1[[#This Row],[2023 Market share (%)]]-Table1[[#This Row],[2019 Market share (%)]])*10000</f>
        <v>47.615212819210569</v>
      </c>
      <c r="Y210" s="10"/>
      <c r="Z210" s="10">
        <f t="shared" si="26"/>
        <v>0.13763698540196834</v>
      </c>
      <c r="AA210" s="3">
        <v>168829</v>
      </c>
      <c r="AB210" s="12">
        <f>Table1[[#This Row],[2022 U.S. Sales ($000)]]/SUMIF($E:$E, E210, $AA:$AA)</f>
        <v>1.0221929125520075E-2</v>
      </c>
      <c r="AC210" s="3">
        <v>57</v>
      </c>
      <c r="AD210" s="3">
        <f t="shared" si="30"/>
        <v>2961.9122807017543</v>
      </c>
      <c r="AE210" s="3">
        <v>122200</v>
      </c>
      <c r="AF210" s="12">
        <f>Table1[[#This Row],[2021 U.S. Sales ($000)]]/SUMIF($E:$E, E210, $AE:$AE)</f>
        <v>8.0940108095448118E-3</v>
      </c>
      <c r="AG210" s="3">
        <v>50</v>
      </c>
      <c r="AH210" s="68">
        <f t="shared" si="27"/>
        <v>2444</v>
      </c>
      <c r="AI210" s="3">
        <v>80951</v>
      </c>
      <c r="AJ210" s="12">
        <f>Table1[[#This Row],[2020 U.S. Sales ($000)]]/SUMIF($E:$E, E210, $AI:$AI)</f>
        <v>7.5854268274913464E-3</v>
      </c>
      <c r="AK210" s="3">
        <v>44</v>
      </c>
      <c r="AL210" s="3">
        <f t="shared" si="31"/>
        <v>1839.7954545454545</v>
      </c>
      <c r="AM210" s="3">
        <v>104201</v>
      </c>
      <c r="AN210" s="12">
        <f>Table1[[#This Row],[2019 U.S. Sales ($000)]]/SUMIF($E:$E, E210, $AM:$AM)</f>
        <v>6.1495778992665135E-3</v>
      </c>
      <c r="AO210" s="3">
        <v>40</v>
      </c>
      <c r="AP210" s="3">
        <f t="shared" si="28"/>
        <v>2605.0250000000001</v>
      </c>
    </row>
    <row r="211" spans="1:42" x14ac:dyDescent="0.25">
      <c r="A211" t="s">
        <v>502</v>
      </c>
      <c r="B211">
        <v>2248</v>
      </c>
      <c r="C211" t="s">
        <v>1</v>
      </c>
      <c r="D211" t="s">
        <v>7</v>
      </c>
      <c r="E211" t="s">
        <v>359</v>
      </c>
      <c r="F211" s="3">
        <v>210</v>
      </c>
      <c r="G211" s="3"/>
      <c r="H211" s="3" t="e">
        <f>Table1[[#This Row],[2024 U.S. Sales ($000)]]/SUMIF($E:$E, E211, $G:$G)</f>
        <v>#DIV/0!</v>
      </c>
      <c r="I211" s="3" t="e">
        <f>VLOOKUP(Table1[[#This Row],[Chain Name]],[1]Sheet1!A$3:G$26,7,0)</f>
        <v>#N/A</v>
      </c>
      <c r="J211" s="3" t="e">
        <f>Table1[[#This Row],[2024 U.S. Sales ($000)]]/Table1[[#This Row],[2024 U.S. Units]]</f>
        <v>#N/A</v>
      </c>
      <c r="K211" s="3" t="e">
        <f>Table1[[#This Row],[2024 U.S. Units]]/Table1[[#This Row],[2023 U.S. Units]]-1</f>
        <v>#N/A</v>
      </c>
      <c r="L211" s="3">
        <f>_xlfn.RRI(5,Table1[[#This Row],[2019 U.S. Sales ($000)]],Table1[[#This Row],[2024 U.S. Sales ($000)]])</f>
        <v>-1</v>
      </c>
      <c r="M211" s="3" t="e">
        <f>(Table1[[#This Row],[2024 Market share (%)]]-Table1[[#This Row],[2019 Market share (%)]])*10000</f>
        <v>#DIV/0!</v>
      </c>
      <c r="N211" s="3"/>
      <c r="O211" s="3"/>
      <c r="P211" s="3">
        <v>189400</v>
      </c>
      <c r="Q211" s="12">
        <f>Table1[[#This Row],[2023 U.S. Sales ($000)]]/SUMIF($E:$E, E211, $P:$P)</f>
        <v>5.3458940203324617E-2</v>
      </c>
      <c r="R211" s="11">
        <f>(Table1[[#This Row],[2023 Market share (%)]]-Table1[[#This Row],[2022 Market share (%)]])*10000</f>
        <v>7.6242890930921376</v>
      </c>
      <c r="S211" s="10">
        <v>0.14165159734779989</v>
      </c>
      <c r="T211" s="3">
        <v>21</v>
      </c>
      <c r="U211" s="3">
        <f t="shared" si="25"/>
        <v>9019.0476190476184</v>
      </c>
      <c r="V211" s="10">
        <v>0.05</v>
      </c>
      <c r="W211" s="10">
        <f t="shared" si="29"/>
        <v>8.0416712803370149E-2</v>
      </c>
      <c r="X211" s="11">
        <f>(Table1[[#This Row],[2023 Market share (%)]]-Table1[[#This Row],[2019 Market share (%)]])*10000</f>
        <v>11.017162812713421</v>
      </c>
      <c r="Y211" s="10"/>
      <c r="Z211" s="10">
        <f t="shared" si="26"/>
        <v>5.4247532817802036E-2</v>
      </c>
      <c r="AA211" s="3">
        <v>165900</v>
      </c>
      <c r="AB211" s="12">
        <f>Table1[[#This Row],[2022 U.S. Sales ($000)]]/SUMIF($E:$E, E211, $AA:$AA)</f>
        <v>5.2696511294015404E-2</v>
      </c>
      <c r="AC211" s="3">
        <v>20</v>
      </c>
      <c r="AD211" s="3">
        <f t="shared" si="30"/>
        <v>8295</v>
      </c>
      <c r="AE211" s="3">
        <v>129600</v>
      </c>
      <c r="AF211" s="12">
        <f>Table1[[#This Row],[2021 U.S. Sales ($000)]]/SUMIF($E:$E, E211, $AE:$AE)</f>
        <v>4.8733603173099049E-2</v>
      </c>
      <c r="AG211" s="3">
        <v>19</v>
      </c>
      <c r="AH211" s="68">
        <f t="shared" si="27"/>
        <v>6821.0526315789475</v>
      </c>
      <c r="AI211" s="3">
        <v>82000</v>
      </c>
      <c r="AJ211" s="12">
        <f>Table1[[#This Row],[2020 U.S. Sales ($000)]]/SUMIF($E:$E, E211, $AI:$AI)</f>
        <v>4.3272018993250096E-2</v>
      </c>
      <c r="AK211" s="3">
        <v>18</v>
      </c>
      <c r="AL211" s="3">
        <f t="shared" si="31"/>
        <v>4555.5555555555557</v>
      </c>
      <c r="AM211" s="3">
        <v>139000</v>
      </c>
      <c r="AN211" s="12">
        <f>Table1[[#This Row],[2019 U.S. Sales ($000)]]/SUMIF($E:$E, E211, $AM:$AM)</f>
        <v>5.2357223922053275E-2</v>
      </c>
      <c r="AO211" s="3">
        <v>17</v>
      </c>
      <c r="AP211" s="3">
        <f t="shared" si="28"/>
        <v>8176.4705882352937</v>
      </c>
    </row>
    <row r="212" spans="1:42" x14ac:dyDescent="0.25">
      <c r="A212" t="s">
        <v>41</v>
      </c>
      <c r="B212">
        <v>2291</v>
      </c>
      <c r="C212" t="s">
        <v>1</v>
      </c>
      <c r="D212" t="s">
        <v>2</v>
      </c>
      <c r="E212" t="s">
        <v>353</v>
      </c>
      <c r="F212" s="3">
        <v>211</v>
      </c>
      <c r="G212" s="3"/>
      <c r="H212" s="3" t="e">
        <f>Table1[[#This Row],[2024 U.S. Sales ($000)]]/SUMIF($E:$E, E212, $G:$G)</f>
        <v>#DIV/0!</v>
      </c>
      <c r="I212" s="3" t="e">
        <f>VLOOKUP(Table1[[#This Row],[Chain Name]],[1]Sheet1!A$3:G$26,7,0)</f>
        <v>#N/A</v>
      </c>
      <c r="J212" s="3" t="e">
        <f>Table1[[#This Row],[2024 U.S. Sales ($000)]]/Table1[[#This Row],[2024 U.S. Units]]</f>
        <v>#N/A</v>
      </c>
      <c r="K212" s="3" t="e">
        <f>Table1[[#This Row],[2024 U.S. Units]]/Table1[[#This Row],[2023 U.S. Units]]-1</f>
        <v>#N/A</v>
      </c>
      <c r="L212" s="3">
        <f>_xlfn.RRI(5,Table1[[#This Row],[2019 U.S. Sales ($000)]],Table1[[#This Row],[2024 U.S. Sales ($000)]])</f>
        <v>-1</v>
      </c>
      <c r="M212" s="3" t="e">
        <f>(Table1[[#This Row],[2024 Market share (%)]]-Table1[[#This Row],[2019 Market share (%)]])*10000</f>
        <v>#DIV/0!</v>
      </c>
      <c r="N212" s="3"/>
      <c r="O212" s="3"/>
      <c r="P212" s="3">
        <v>188838</v>
      </c>
      <c r="Q212" s="12">
        <f>Table1[[#This Row],[2023 U.S. Sales ($000)]]/SUMIF($E:$E, E212, $P:$P)</f>
        <v>7.8282327266540712E-3</v>
      </c>
      <c r="R212" s="11">
        <f>(Table1[[#This Row],[2023 Market share (%)]]-Table1[[#This Row],[2022 Market share (%)]])*10000</f>
        <v>-3.9363104746596362</v>
      </c>
      <c r="S212" s="10">
        <v>-2.3346021763415947E-2</v>
      </c>
      <c r="T212" s="3">
        <v>66</v>
      </c>
      <c r="U212" s="3">
        <f t="shared" si="25"/>
        <v>2861.181818181818</v>
      </c>
      <c r="V212" s="10">
        <v>-1.4925373134328358E-2</v>
      </c>
      <c r="W212" s="10">
        <f t="shared" si="29"/>
        <v>-0.15466155363879819</v>
      </c>
      <c r="X212" s="11">
        <f>(Table1[[#This Row],[2023 Market share (%)]]-Table1[[#This Row],[2019 Market share (%)]])*10000</f>
        <v>-83.648823881782363</v>
      </c>
      <c r="Y212" s="10"/>
      <c r="Z212" s="10">
        <f t="shared" si="26"/>
        <v>-0.16225897402745215</v>
      </c>
      <c r="AA212" s="3">
        <v>193352</v>
      </c>
      <c r="AB212" s="12">
        <f>Table1[[#This Row],[2022 U.S. Sales ($000)]]/SUMIF($E:$E, E212, $AA:$AA)</f>
        <v>8.2218637741200348E-3</v>
      </c>
      <c r="AC212" s="3">
        <v>67</v>
      </c>
      <c r="AD212" s="3">
        <f t="shared" si="30"/>
        <v>2885.8507462686566</v>
      </c>
      <c r="AE212" s="3">
        <v>183359</v>
      </c>
      <c r="AF212" s="12">
        <f>Table1[[#This Row],[2021 U.S. Sales ($000)]]/SUMIF($E:$E, E212, $AE:$AE)</f>
        <v>8.4419020994603855E-3</v>
      </c>
      <c r="AG212" s="3">
        <v>69</v>
      </c>
      <c r="AH212" s="68">
        <f t="shared" si="27"/>
        <v>2657.376811594203</v>
      </c>
      <c r="AI212" s="3">
        <v>182400</v>
      </c>
      <c r="AJ212" s="12">
        <f>Table1[[#This Row],[2020 U.S. Sales ($000)]]/SUMIF($E:$E, E212, $AI:$AI)</f>
        <v>1.1185862737566965E-2</v>
      </c>
      <c r="AK212" s="3">
        <v>71</v>
      </c>
      <c r="AL212" s="3">
        <f t="shared" si="31"/>
        <v>2569.0140845070423</v>
      </c>
      <c r="AM212" s="3">
        <v>369800</v>
      </c>
      <c r="AN212" s="12">
        <f>Table1[[#This Row],[2019 U.S. Sales ($000)]]/SUMIF($E:$E, E212, $AM:$AM)</f>
        <v>1.6193115114832308E-2</v>
      </c>
      <c r="AO212" s="3">
        <v>134</v>
      </c>
      <c r="AP212" s="3">
        <f t="shared" si="28"/>
        <v>2759.7014925373132</v>
      </c>
    </row>
    <row r="213" spans="1:42" x14ac:dyDescent="0.25">
      <c r="A213" t="s">
        <v>434</v>
      </c>
      <c r="B213">
        <v>33417</v>
      </c>
      <c r="C213" t="s">
        <v>1</v>
      </c>
      <c r="D213" t="s">
        <v>2</v>
      </c>
      <c r="E213" t="s">
        <v>359</v>
      </c>
      <c r="F213" s="3">
        <v>212</v>
      </c>
      <c r="G213" s="3"/>
      <c r="H213" s="3" t="e">
        <f>Table1[[#This Row],[2024 U.S. Sales ($000)]]/SUMIF($E:$E, E213, $G:$G)</f>
        <v>#DIV/0!</v>
      </c>
      <c r="I213" s="3" t="e">
        <f>VLOOKUP(Table1[[#This Row],[Chain Name]],[1]Sheet1!A$3:G$26,7,0)</f>
        <v>#N/A</v>
      </c>
      <c r="J213" s="3" t="e">
        <f>Table1[[#This Row],[2024 U.S. Sales ($000)]]/Table1[[#This Row],[2024 U.S. Units]]</f>
        <v>#N/A</v>
      </c>
      <c r="K213" s="3" t="e">
        <f>Table1[[#This Row],[2024 U.S. Units]]/Table1[[#This Row],[2023 U.S. Units]]-1</f>
        <v>#N/A</v>
      </c>
      <c r="L213" s="3">
        <f>_xlfn.RRI(5,Table1[[#This Row],[2019 U.S. Sales ($000)]],Table1[[#This Row],[2024 U.S. Sales ($000)]])</f>
        <v>-1</v>
      </c>
      <c r="M213" s="3" t="e">
        <f>(Table1[[#This Row],[2024 Market share (%)]]-Table1[[#This Row],[2019 Market share (%)]])*10000</f>
        <v>#DIV/0!</v>
      </c>
      <c r="N213" s="3"/>
      <c r="O213" s="3"/>
      <c r="P213" s="3">
        <v>187429</v>
      </c>
      <c r="Q213" s="12">
        <f>Table1[[#This Row],[2023 U.S. Sales ($000)]]/SUMIF($E:$E, E213, $P:$P)</f>
        <v>5.2902617230036586E-2</v>
      </c>
      <c r="R213" s="11">
        <f>(Table1[[#This Row],[2023 Market share (%)]]-Table1[[#This Row],[2022 Market share (%)]])*10000</f>
        <v>80.870772543805288</v>
      </c>
      <c r="S213" s="10">
        <v>0.32844516581732097</v>
      </c>
      <c r="T213" s="3">
        <v>50</v>
      </c>
      <c r="U213" s="3">
        <f t="shared" si="25"/>
        <v>3748.58</v>
      </c>
      <c r="V213" s="10">
        <v>0.25</v>
      </c>
      <c r="W213" s="10">
        <f t="shared" si="29"/>
        <v>0.3069210820394408</v>
      </c>
      <c r="X213" s="11">
        <f>(Table1[[#This Row],[2023 Market share (%)]]-Table1[[#This Row],[2019 Market share (%)]])*10000</f>
        <v>287.0340966980412</v>
      </c>
      <c r="Y213" s="10"/>
      <c r="Z213" s="10">
        <f t="shared" si="26"/>
        <v>0.21425679390686181</v>
      </c>
      <c r="AA213" s="3">
        <v>141089</v>
      </c>
      <c r="AB213" s="12">
        <f>Table1[[#This Row],[2022 U.S. Sales ($000)]]/SUMIF($E:$E, E213, $AA:$AA)</f>
        <v>4.4815539975656057E-2</v>
      </c>
      <c r="AC213" s="3">
        <v>40</v>
      </c>
      <c r="AD213" s="3">
        <f t="shared" si="30"/>
        <v>3527.2249999999999</v>
      </c>
      <c r="AE213" s="3">
        <v>64891</v>
      </c>
      <c r="AF213" s="12">
        <f>Table1[[#This Row],[2021 U.S. Sales ($000)]]/SUMIF($E:$E, E213, $AE:$AE)</f>
        <v>2.4401020397419527E-2</v>
      </c>
      <c r="AG213" s="3">
        <v>32</v>
      </c>
      <c r="AH213" s="68">
        <f t="shared" si="27"/>
        <v>2027.84375</v>
      </c>
      <c r="AI213" s="3">
        <v>45168</v>
      </c>
      <c r="AJ213" s="12">
        <f>Table1[[#This Row],[2020 U.S. Sales ($000)]]/SUMIF($E:$E, E213, $AI:$AI)</f>
        <v>2.3835494559599026E-2</v>
      </c>
      <c r="AK213" s="3">
        <v>25</v>
      </c>
      <c r="AL213" s="3">
        <f t="shared" si="31"/>
        <v>1806.72</v>
      </c>
      <c r="AM213" s="3">
        <v>64245</v>
      </c>
      <c r="AN213" s="12">
        <f>Table1[[#This Row],[2019 U.S. Sales ($000)]]/SUMIF($E:$E, E213, $AM:$AM)</f>
        <v>2.4199207560232465E-2</v>
      </c>
      <c r="AO213" s="3">
        <v>23</v>
      </c>
      <c r="AP213" s="3">
        <f t="shared" si="28"/>
        <v>2793.2608695652175</v>
      </c>
    </row>
    <row r="214" spans="1:42" x14ac:dyDescent="0.25">
      <c r="A214" t="s">
        <v>315</v>
      </c>
      <c r="B214">
        <v>2407</v>
      </c>
      <c r="C214" t="s">
        <v>3</v>
      </c>
      <c r="D214" t="s">
        <v>4</v>
      </c>
      <c r="E214" t="s">
        <v>358</v>
      </c>
      <c r="F214" s="3">
        <v>269</v>
      </c>
      <c r="G214" s="3"/>
      <c r="H214" s="3" t="e">
        <f>Table1[[#This Row],[2024 U.S. Sales ($000)]]/SUMIF($E:$E, E214, $G:$G)</f>
        <v>#DIV/0!</v>
      </c>
      <c r="I214" s="3" t="e">
        <f>VLOOKUP(Table1[[#This Row],[Chain Name]],[1]Sheet1!A$3:G$26,7,0)</f>
        <v>#N/A</v>
      </c>
      <c r="J214" s="3" t="e">
        <f>Table1[[#This Row],[2024 U.S. Sales ($000)]]/Table1[[#This Row],[2024 U.S. Units]]</f>
        <v>#N/A</v>
      </c>
      <c r="K214" s="3" t="e">
        <f>Table1[[#This Row],[2024 U.S. Units]]/Table1[[#This Row],[2023 U.S. Units]]-1</f>
        <v>#N/A</v>
      </c>
      <c r="L214" s="3">
        <f>_xlfn.RRI(5,Table1[[#This Row],[2019 U.S. Sales ($000)]],Table1[[#This Row],[2024 U.S. Sales ($000)]])</f>
        <v>-1</v>
      </c>
      <c r="M214" s="3" t="e">
        <f>(Table1[[#This Row],[2024 Market share (%)]]-Table1[[#This Row],[2019 Market share (%)]])*10000</f>
        <v>#DIV/0!</v>
      </c>
      <c r="N214" s="3"/>
      <c r="O214" s="3"/>
      <c r="P214" s="3">
        <v>134000</v>
      </c>
      <c r="Q214" s="12">
        <f>Table1[[#This Row],[2023 U.S. Sales ($000)]]/SUMIF($E:$E, E214, $P:$P)</f>
        <v>4.0497032776364138E-3</v>
      </c>
      <c r="R214" s="11">
        <f>(Table1[[#This Row],[2023 Market share (%)]]-Table1[[#This Row],[2022 Market share (%)]])*10000</f>
        <v>-6.8477049600364044</v>
      </c>
      <c r="S214" s="10">
        <v>-6.555090655509066E-2</v>
      </c>
      <c r="T214" s="3">
        <v>111</v>
      </c>
      <c r="U214" s="3">
        <f t="shared" si="25"/>
        <v>1207.2072072072071</v>
      </c>
      <c r="V214" s="10">
        <v>-5.128205128205128E-2</v>
      </c>
      <c r="W214" s="10">
        <f t="shared" si="29"/>
        <v>-5.5944712609104608E-2</v>
      </c>
      <c r="X214" s="11">
        <f>(Table1[[#This Row],[2023 Market share (%)]]-Table1[[#This Row],[2019 Market share (%)]])*10000</f>
        <v>-29.090638614729304</v>
      </c>
      <c r="Y214" s="10"/>
      <c r="Z214" s="10">
        <f t="shared" si="26"/>
        <v>-4.7758066150013101E-2</v>
      </c>
      <c r="AA214" s="3">
        <v>143400</v>
      </c>
      <c r="AB214" s="12">
        <f>Table1[[#This Row],[2022 U.S. Sales ($000)]]/SUMIF($E:$E, E214, $AA:$AA)</f>
        <v>4.7344737736400543E-3</v>
      </c>
      <c r="AC214" s="3">
        <v>117</v>
      </c>
      <c r="AD214" s="3">
        <f t="shared" si="30"/>
        <v>1225.6410256410256</v>
      </c>
      <c r="AE214" s="3">
        <v>148100</v>
      </c>
      <c r="AF214" s="12">
        <f>Table1[[#This Row],[2021 U.S. Sales ($000)]]/SUMIF($E:$E, E214, $AE:$AE)</f>
        <v>5.4032842044307956E-3</v>
      </c>
      <c r="AG214" s="3">
        <v>122</v>
      </c>
      <c r="AH214" s="68">
        <f t="shared" si="27"/>
        <v>1213.9344262295083</v>
      </c>
      <c r="AI214" s="3">
        <v>134200</v>
      </c>
      <c r="AJ214" s="12">
        <f>Table1[[#This Row],[2020 U.S. Sales ($000)]]/SUMIF($E:$E, E214, $AI:$AI)</f>
        <v>5.6932829909097952E-3</v>
      </c>
      <c r="AK214" s="3">
        <v>128</v>
      </c>
      <c r="AL214" s="3">
        <f t="shared" si="31"/>
        <v>1048.4375</v>
      </c>
      <c r="AM214" s="3">
        <v>168700</v>
      </c>
      <c r="AN214" s="12">
        <f>Table1[[#This Row],[2019 U.S. Sales ($000)]]/SUMIF($E:$E, E214, $AM:$AM)</f>
        <v>6.9587671391093441E-3</v>
      </c>
      <c r="AO214" s="3">
        <v>135</v>
      </c>
      <c r="AP214" s="3">
        <f t="shared" si="28"/>
        <v>1249.6296296296296</v>
      </c>
    </row>
    <row r="215" spans="1:42" x14ac:dyDescent="0.25">
      <c r="A215" t="s">
        <v>306</v>
      </c>
      <c r="B215">
        <v>5995</v>
      </c>
      <c r="C215" t="s">
        <v>3</v>
      </c>
      <c r="D215" t="s">
        <v>5</v>
      </c>
      <c r="E215" t="s">
        <v>358</v>
      </c>
      <c r="F215" s="3">
        <v>474</v>
      </c>
      <c r="G215" s="3"/>
      <c r="H215" s="3" t="e">
        <f>Table1[[#This Row],[2024 U.S. Sales ($000)]]/SUMIF($E:$E, E215, $G:$G)</f>
        <v>#DIV/0!</v>
      </c>
      <c r="I215" s="3" t="e">
        <f>VLOOKUP(Table1[[#This Row],[Chain Name]],[1]Sheet1!A$3:G$26,7,0)</f>
        <v>#N/A</v>
      </c>
      <c r="J215" s="3" t="e">
        <f>Table1[[#This Row],[2024 U.S. Sales ($000)]]/Table1[[#This Row],[2024 U.S. Units]]</f>
        <v>#N/A</v>
      </c>
      <c r="K215" s="3" t="e">
        <f>Table1[[#This Row],[2024 U.S. Units]]/Table1[[#This Row],[2023 U.S. Units]]-1</f>
        <v>#N/A</v>
      </c>
      <c r="L215" s="3">
        <f>_xlfn.RRI(5,Table1[[#This Row],[2019 U.S. Sales ($000)]],Table1[[#This Row],[2024 U.S. Sales ($000)]])</f>
        <v>-1</v>
      </c>
      <c r="M215" s="3" t="e">
        <f>(Table1[[#This Row],[2024 Market share (%)]]-Table1[[#This Row],[2019 Market share (%)]])*10000</f>
        <v>#DIV/0!</v>
      </c>
      <c r="N215" s="3"/>
      <c r="O215" s="3"/>
      <c r="P215" s="3">
        <v>62600</v>
      </c>
      <c r="Q215" s="12">
        <f>Table1[[#This Row],[2023 U.S. Sales ($000)]]/SUMIF($E:$E, E215, $P:$P)</f>
        <v>1.8918763073137279E-3</v>
      </c>
      <c r="R215" s="11">
        <f>(Table1[[#This Row],[2023 Market share (%)]]-Table1[[#This Row],[2022 Market share (%)]])*10000</f>
        <v>-0.72567134329112226</v>
      </c>
      <c r="S215" s="10">
        <v>5.2100840336134456E-2</v>
      </c>
      <c r="T215" s="3">
        <v>102</v>
      </c>
      <c r="U215" s="3">
        <f t="shared" si="25"/>
        <v>613.72549019607845</v>
      </c>
      <c r="V215" s="10">
        <v>0.02</v>
      </c>
      <c r="W215" s="10">
        <f t="shared" si="29"/>
        <v>3.7156436835674489E-2</v>
      </c>
      <c r="X215" s="11">
        <f>(Table1[[#This Row],[2023 Market share (%)]]-Table1[[#This Row],[2019 Market share (%)]])*10000</f>
        <v>-3.3971410303491161</v>
      </c>
      <c r="Y215" s="10"/>
      <c r="Z215" s="10">
        <f t="shared" si="26"/>
        <v>3.7598594759991943E-2</v>
      </c>
      <c r="AA215" s="3">
        <v>59500</v>
      </c>
      <c r="AB215" s="12">
        <f>Table1[[#This Row],[2022 U.S. Sales ($000)]]/SUMIF($E:$E, E215, $AA:$AA)</f>
        <v>1.9644434416428401E-3</v>
      </c>
      <c r="AC215" s="3">
        <v>100</v>
      </c>
      <c r="AD215" s="3">
        <f t="shared" si="30"/>
        <v>595</v>
      </c>
      <c r="AE215" s="3">
        <v>54900</v>
      </c>
      <c r="AF215" s="12">
        <f>Table1[[#This Row],[2021 U.S. Sales ($000)]]/SUMIF($E:$E, E215, $AE:$AE)</f>
        <v>2.0029730102852847E-3</v>
      </c>
      <c r="AG215" s="3">
        <v>95</v>
      </c>
      <c r="AH215" s="68">
        <f t="shared" si="27"/>
        <v>577.89473684210532</v>
      </c>
      <c r="AI215" s="3">
        <v>49200</v>
      </c>
      <c r="AJ215" s="12">
        <f>Table1[[#This Row],[2020 U.S. Sales ($000)]]/SUMIF($E:$E, E215, $AI:$AI)</f>
        <v>2.0872542708849622E-3</v>
      </c>
      <c r="AK215" s="3">
        <v>91</v>
      </c>
      <c r="AL215" s="3">
        <f t="shared" si="31"/>
        <v>540.65934065934061</v>
      </c>
      <c r="AM215" s="3">
        <v>54100</v>
      </c>
      <c r="AN215" s="12">
        <f>Table1[[#This Row],[2019 U.S. Sales ($000)]]/SUMIF($E:$E, E215, $AM:$AM)</f>
        <v>2.2315904103486395E-3</v>
      </c>
      <c r="AO215" s="3">
        <v>88</v>
      </c>
      <c r="AP215" s="3">
        <f t="shared" si="28"/>
        <v>614.77272727272725</v>
      </c>
    </row>
    <row r="216" spans="1:42" x14ac:dyDescent="0.25">
      <c r="A216" t="s">
        <v>292</v>
      </c>
      <c r="B216">
        <v>611</v>
      </c>
      <c r="C216" t="s">
        <v>1</v>
      </c>
      <c r="D216" t="s">
        <v>2</v>
      </c>
      <c r="E216" t="s">
        <v>353</v>
      </c>
      <c r="F216" s="3">
        <v>215</v>
      </c>
      <c r="G216" s="3"/>
      <c r="H216" s="3" t="e">
        <f>Table1[[#This Row],[2024 U.S. Sales ($000)]]/SUMIF($E:$E, E216, $G:$G)</f>
        <v>#DIV/0!</v>
      </c>
      <c r="I216" s="3" t="e">
        <f>VLOOKUP(Table1[[#This Row],[Chain Name]],[1]Sheet1!A$3:G$26,7,0)</f>
        <v>#N/A</v>
      </c>
      <c r="J216" s="3" t="e">
        <f>Table1[[#This Row],[2024 U.S. Sales ($000)]]/Table1[[#This Row],[2024 U.S. Units]]</f>
        <v>#N/A</v>
      </c>
      <c r="K216" s="3" t="e">
        <f>Table1[[#This Row],[2024 U.S. Units]]/Table1[[#This Row],[2023 U.S. Units]]-1</f>
        <v>#N/A</v>
      </c>
      <c r="L216" s="3">
        <f>_xlfn.RRI(5,Table1[[#This Row],[2019 U.S. Sales ($000)]],Table1[[#This Row],[2024 U.S. Sales ($000)]])</f>
        <v>-1</v>
      </c>
      <c r="M216" s="3" t="e">
        <f>(Table1[[#This Row],[2024 Market share (%)]]-Table1[[#This Row],[2019 Market share (%)]])*10000</f>
        <v>#DIV/0!</v>
      </c>
      <c r="N216" s="3"/>
      <c r="O216" s="3"/>
      <c r="P216" s="3">
        <v>184300</v>
      </c>
      <c r="Q216" s="12">
        <f>Table1[[#This Row],[2023 U.S. Sales ($000)]]/SUMIF($E:$E, E216, $P:$P)</f>
        <v>7.6401110556262265E-3</v>
      </c>
      <c r="R216" s="11">
        <f>(Table1[[#This Row],[2023 Market share (%)]]-Table1[[#This Row],[2022 Market share (%)]])*10000</f>
        <v>-5.0300053744747624</v>
      </c>
      <c r="S216" s="10">
        <v>-3.759791122715405E-2</v>
      </c>
      <c r="T216" s="3">
        <v>88</v>
      </c>
      <c r="U216" s="3">
        <f t="shared" si="25"/>
        <v>2094.318181818182</v>
      </c>
      <c r="V216" s="10">
        <v>-6.3829787234042548E-2</v>
      </c>
      <c r="W216" s="10">
        <f t="shared" si="29"/>
        <v>-1.961736820603821E-2</v>
      </c>
      <c r="X216" s="11">
        <f>(Table1[[#This Row],[2023 Market share (%)]]-Table1[[#This Row],[2019 Market share (%)]])*10000</f>
        <v>-10.957636480218138</v>
      </c>
      <c r="Y216" s="10"/>
      <c r="Z216" s="10">
        <f t="shared" si="26"/>
        <v>-3.145307188309876E-2</v>
      </c>
      <c r="AA216" s="3">
        <v>191500</v>
      </c>
      <c r="AB216" s="12">
        <f>Table1[[#This Row],[2022 U.S. Sales ($000)]]/SUMIF($E:$E, E216, $AA:$AA)</f>
        <v>8.1431115930737027E-3</v>
      </c>
      <c r="AC216" s="3">
        <v>94</v>
      </c>
      <c r="AD216" s="3">
        <f t="shared" si="30"/>
        <v>2037.2340425531916</v>
      </c>
      <c r="AE216" s="3">
        <v>183300</v>
      </c>
      <c r="AF216" s="12">
        <f>Table1[[#This Row],[2021 U.S. Sales ($000)]]/SUMIF($E:$E, E216, $AE:$AE)</f>
        <v>8.4391857221684709E-3</v>
      </c>
      <c r="AG216" s="3">
        <v>97</v>
      </c>
      <c r="AH216" s="68">
        <f t="shared" si="27"/>
        <v>1889.6907216494844</v>
      </c>
      <c r="AI216" s="3">
        <v>148500</v>
      </c>
      <c r="AJ216" s="12">
        <f>Table1[[#This Row],[2020 U.S. Sales ($000)]]/SUMIF($E:$E, E216, $AI:$AI)</f>
        <v>9.1069112748283689E-3</v>
      </c>
      <c r="AK216" s="3">
        <v>98</v>
      </c>
      <c r="AL216" s="3">
        <f t="shared" si="31"/>
        <v>1515.3061224489795</v>
      </c>
      <c r="AM216" s="3">
        <v>199500</v>
      </c>
      <c r="AN216" s="12">
        <f>Table1[[#This Row],[2019 U.S. Sales ($000)]]/SUMIF($E:$E, E216, $AM:$AM)</f>
        <v>8.7358747036480403E-3</v>
      </c>
      <c r="AO216" s="3">
        <v>100</v>
      </c>
      <c r="AP216" s="3">
        <f t="shared" si="28"/>
        <v>1995</v>
      </c>
    </row>
    <row r="217" spans="1:42" x14ac:dyDescent="0.25">
      <c r="A217" t="s">
        <v>481</v>
      </c>
      <c r="B217">
        <v>469</v>
      </c>
      <c r="C217" t="s">
        <v>1</v>
      </c>
      <c r="D217" t="s">
        <v>6</v>
      </c>
      <c r="E217" t="s">
        <v>354</v>
      </c>
      <c r="F217" s="3">
        <v>216</v>
      </c>
      <c r="G217" s="3"/>
      <c r="H217" s="3" t="e">
        <f>Table1[[#This Row],[2024 U.S. Sales ($000)]]/SUMIF($E:$E, E217, $G:$G)</f>
        <v>#DIV/0!</v>
      </c>
      <c r="I217" s="3" t="e">
        <f>VLOOKUP(Table1[[#This Row],[Chain Name]],[1]Sheet1!A$3:G$26,7,0)</f>
        <v>#N/A</v>
      </c>
      <c r="J217" s="3" t="e">
        <f>Table1[[#This Row],[2024 U.S. Sales ($000)]]/Table1[[#This Row],[2024 U.S. Units]]</f>
        <v>#N/A</v>
      </c>
      <c r="K217" s="3" t="e">
        <f>Table1[[#This Row],[2024 U.S. Units]]/Table1[[#This Row],[2023 U.S. Units]]-1</f>
        <v>#N/A</v>
      </c>
      <c r="L217" s="3">
        <f>_xlfn.RRI(5,Table1[[#This Row],[2019 U.S. Sales ($000)]],Table1[[#This Row],[2024 U.S. Sales ($000)]])</f>
        <v>-1</v>
      </c>
      <c r="M217" s="3" t="e">
        <f>(Table1[[#This Row],[2024 Market share (%)]]-Table1[[#This Row],[2019 Market share (%)]])*10000</f>
        <v>#DIV/0!</v>
      </c>
      <c r="N217" s="3"/>
      <c r="O217" s="3"/>
      <c r="P217" s="3">
        <v>183700</v>
      </c>
      <c r="Q217" s="12">
        <f>Table1[[#This Row],[2023 U.S. Sales ($000)]]/SUMIF($E:$E, E217, $P:$P)</f>
        <v>1.0496935917549055E-2</v>
      </c>
      <c r="R217" s="11">
        <f>(Table1[[#This Row],[2023 Market share (%)]]-Table1[[#This Row],[2022 Market share (%)]])*10000</f>
        <v>-12.683120300306591</v>
      </c>
      <c r="S217" s="10">
        <v>-5.4647255286410491E-2</v>
      </c>
      <c r="T217" s="3">
        <v>95</v>
      </c>
      <c r="U217" s="3">
        <f t="shared" si="25"/>
        <v>1933.6842105263158</v>
      </c>
      <c r="V217" s="10">
        <v>-6.8627450980392163E-2</v>
      </c>
      <c r="W217" s="10">
        <f t="shared" si="29"/>
        <v>-3.8569989867456411E-2</v>
      </c>
      <c r="X217" s="11">
        <f>(Table1[[#This Row],[2023 Market share (%)]]-Table1[[#This Row],[2019 Market share (%)]])*10000</f>
        <v>-21.916107215647767</v>
      </c>
      <c r="Y217" s="10"/>
      <c r="Z217" s="10">
        <f t="shared" si="26"/>
        <v>-5.0741628460013177E-2</v>
      </c>
      <c r="AA217" s="3">
        <v>194319</v>
      </c>
      <c r="AB217" s="12">
        <f>Table1[[#This Row],[2022 U.S. Sales ($000)]]/SUMIF($E:$E, E217, $AA:$AA)</f>
        <v>1.1765247947579714E-2</v>
      </c>
      <c r="AC217" s="3">
        <v>102</v>
      </c>
      <c r="AD217" s="3">
        <f t="shared" si="30"/>
        <v>1905.0882352941176</v>
      </c>
      <c r="AE217" s="3">
        <v>184583</v>
      </c>
      <c r="AF217" s="12">
        <f>Table1[[#This Row],[2021 U.S. Sales ($000)]]/SUMIF($E:$E, E217, $AE:$AE)</f>
        <v>1.2225996704240672E-2</v>
      </c>
      <c r="AG217" s="3">
        <v>103</v>
      </c>
      <c r="AH217" s="68">
        <f t="shared" si="27"/>
        <v>1792.0679611650485</v>
      </c>
      <c r="AI217" s="3">
        <v>161300</v>
      </c>
      <c r="AJ217" s="12">
        <f>Table1[[#This Row],[2020 U.S. Sales ($000)]]/SUMIF($E:$E, E217, $AI:$AI)</f>
        <v>1.5114443889196602E-2</v>
      </c>
      <c r="AK217" s="3">
        <v>104</v>
      </c>
      <c r="AL217" s="3">
        <f t="shared" si="31"/>
        <v>1550.9615384615386</v>
      </c>
      <c r="AM217" s="3">
        <v>215000</v>
      </c>
      <c r="AN217" s="12">
        <f>Table1[[#This Row],[2019 U.S. Sales ($000)]]/SUMIF($E:$E, E217, $AM:$AM)</f>
        <v>1.2688546639113832E-2</v>
      </c>
      <c r="AO217" s="3">
        <v>117</v>
      </c>
      <c r="AP217" s="3">
        <f t="shared" si="28"/>
        <v>1837.6068376068376</v>
      </c>
    </row>
    <row r="218" spans="1:42" x14ac:dyDescent="0.25">
      <c r="A218" t="s">
        <v>30</v>
      </c>
      <c r="B218">
        <v>9036</v>
      </c>
      <c r="C218" t="s">
        <v>1</v>
      </c>
      <c r="D218" t="s">
        <v>6</v>
      </c>
      <c r="E218" t="s">
        <v>354</v>
      </c>
      <c r="F218" s="3">
        <v>217</v>
      </c>
      <c r="G218" s="3"/>
      <c r="H218" s="3" t="e">
        <f>Table1[[#This Row],[2024 U.S. Sales ($000)]]/SUMIF($E:$E, E218, $G:$G)</f>
        <v>#DIV/0!</v>
      </c>
      <c r="I218" s="3" t="e">
        <f>VLOOKUP(Table1[[#This Row],[Chain Name]],[1]Sheet1!A$3:G$26,7,0)</f>
        <v>#N/A</v>
      </c>
      <c r="J218" s="3" t="e">
        <f>Table1[[#This Row],[2024 U.S. Sales ($000)]]/Table1[[#This Row],[2024 U.S. Units]]</f>
        <v>#N/A</v>
      </c>
      <c r="K218" s="3" t="e">
        <f>Table1[[#This Row],[2024 U.S. Units]]/Table1[[#This Row],[2023 U.S. Units]]-1</f>
        <v>#N/A</v>
      </c>
      <c r="L218" s="3">
        <f>_xlfn.RRI(5,Table1[[#This Row],[2019 U.S. Sales ($000)]],Table1[[#This Row],[2024 U.S. Sales ($000)]])</f>
        <v>-1</v>
      </c>
      <c r="M218" s="3" t="e">
        <f>(Table1[[#This Row],[2024 Market share (%)]]-Table1[[#This Row],[2019 Market share (%)]])*10000</f>
        <v>#DIV/0!</v>
      </c>
      <c r="N218" s="3"/>
      <c r="O218" s="3"/>
      <c r="P218" s="3">
        <v>183500</v>
      </c>
      <c r="Q218" s="12">
        <f>Table1[[#This Row],[2023 U.S. Sales ($000)]]/SUMIF($E:$E, E218, $P:$P)</f>
        <v>1.0485507571422163E-2</v>
      </c>
      <c r="R218" s="11">
        <f>(Table1[[#This Row],[2023 Market share (%)]]-Table1[[#This Row],[2022 Market share (%)]])*10000</f>
        <v>12.219618760465362</v>
      </c>
      <c r="S218" s="10">
        <v>0.19934640522875818</v>
      </c>
      <c r="T218" s="3">
        <v>97</v>
      </c>
      <c r="U218" s="3">
        <f t="shared" si="25"/>
        <v>1891.7525773195875</v>
      </c>
      <c r="V218" s="10">
        <v>0.18292682926829268</v>
      </c>
      <c r="W218" s="10">
        <f t="shared" si="29"/>
        <v>0.17097214095718094</v>
      </c>
      <c r="X218" s="11">
        <f>(Table1[[#This Row],[2023 Market share (%)]]-Table1[[#This Row],[2019 Market share (%)]])*10000</f>
        <v>47.254975622244416</v>
      </c>
      <c r="Y218" s="10"/>
      <c r="Z218" s="10">
        <f t="shared" si="26"/>
        <v>9.2862956379385908E-2</v>
      </c>
      <c r="AA218" s="3">
        <v>153000</v>
      </c>
      <c r="AB218" s="12">
        <f>Table1[[#This Row],[2022 U.S. Sales ($000)]]/SUMIF($E:$E, E218, $AA:$AA)</f>
        <v>9.2635456953756266E-3</v>
      </c>
      <c r="AC218" s="3">
        <v>82</v>
      </c>
      <c r="AD218" s="3">
        <f t="shared" si="30"/>
        <v>1865.8536585365853</v>
      </c>
      <c r="AE218" s="3">
        <v>139000</v>
      </c>
      <c r="AF218" s="12">
        <f>Table1[[#This Row],[2021 U.S. Sales ($000)]]/SUMIF($E:$E, E218, $AE:$AE)</f>
        <v>9.2067717064380442E-3</v>
      </c>
      <c r="AG218" s="3">
        <v>79</v>
      </c>
      <c r="AH218" s="68">
        <f t="shared" si="27"/>
        <v>1759.493670886076</v>
      </c>
      <c r="AI218" s="3">
        <v>92000</v>
      </c>
      <c r="AJ218" s="12">
        <f>Table1[[#This Row],[2020 U.S. Sales ($000)]]/SUMIF($E:$E, E218, $AI:$AI)</f>
        <v>8.6207615487048188E-3</v>
      </c>
      <c r="AK218" s="3">
        <v>71</v>
      </c>
      <c r="AL218" s="3">
        <f t="shared" si="31"/>
        <v>1295.7746478873239</v>
      </c>
      <c r="AM218" s="3">
        <v>97600</v>
      </c>
      <c r="AN218" s="12">
        <f>Table1[[#This Row],[2019 U.S. Sales ($000)]]/SUMIF($E:$E, E218, $AM:$AM)</f>
        <v>5.760010009197721E-3</v>
      </c>
      <c r="AO218" s="3">
        <v>68</v>
      </c>
      <c r="AP218" s="3">
        <f t="shared" si="28"/>
        <v>1435.2941176470588</v>
      </c>
    </row>
    <row r="219" spans="1:42" x14ac:dyDescent="0.25">
      <c r="A219" t="s">
        <v>262</v>
      </c>
      <c r="B219">
        <v>2779</v>
      </c>
      <c r="C219" t="s">
        <v>3</v>
      </c>
      <c r="D219" t="s">
        <v>5</v>
      </c>
      <c r="E219" t="s">
        <v>352</v>
      </c>
      <c r="F219" s="3">
        <v>218</v>
      </c>
      <c r="G219" s="3"/>
      <c r="H219" s="3" t="e">
        <f>Table1[[#This Row],[2024 U.S. Sales ($000)]]/SUMIF($E:$E, E219, $G:$G)</f>
        <v>#DIV/0!</v>
      </c>
      <c r="I219" s="3" t="e">
        <f>VLOOKUP(Table1[[#This Row],[Chain Name]],[1]Sheet1!A$3:G$26,7,0)</f>
        <v>#N/A</v>
      </c>
      <c r="J219" s="3" t="e">
        <f>Table1[[#This Row],[2024 U.S. Sales ($000)]]/Table1[[#This Row],[2024 U.S. Units]]</f>
        <v>#N/A</v>
      </c>
      <c r="K219" s="3" t="e">
        <f>Table1[[#This Row],[2024 U.S. Units]]/Table1[[#This Row],[2023 U.S. Units]]-1</f>
        <v>#N/A</v>
      </c>
      <c r="L219" s="3">
        <f>_xlfn.RRI(5,Table1[[#This Row],[2019 U.S. Sales ($000)]],Table1[[#This Row],[2024 U.S. Sales ($000)]])</f>
        <v>-1</v>
      </c>
      <c r="M219" s="3" t="e">
        <f>(Table1[[#This Row],[2024 Market share (%)]]-Table1[[#This Row],[2019 Market share (%)]])*10000</f>
        <v>#DIV/0!</v>
      </c>
      <c r="N219" s="3"/>
      <c r="O219" s="3"/>
      <c r="P219" s="3">
        <v>182200</v>
      </c>
      <c r="Q219" s="12">
        <f>Table1[[#This Row],[2023 U.S. Sales ($000)]]/SUMIF($E:$E, E219, $P:$P)</f>
        <v>2.2455658086353962E-2</v>
      </c>
      <c r="R219" s="11">
        <f>(Table1[[#This Row],[2023 Market share (%)]]-Table1[[#This Row],[2022 Market share (%)]])*10000</f>
        <v>2.5031416847336176</v>
      </c>
      <c r="S219" s="10">
        <v>8.9712918660287078E-2</v>
      </c>
      <c r="T219" s="3">
        <v>547</v>
      </c>
      <c r="U219" s="3">
        <f t="shared" si="25"/>
        <v>333.08957952468006</v>
      </c>
      <c r="V219" s="10">
        <v>4.1904761904761903E-2</v>
      </c>
      <c r="W219" s="10">
        <f t="shared" si="29"/>
        <v>1.0130724550267534E-2</v>
      </c>
      <c r="X219" s="11">
        <f>(Table1[[#This Row],[2023 Market share (%)]]-Table1[[#This Row],[2019 Market share (%)]])*10000</f>
        <v>-51.070518036818513</v>
      </c>
      <c r="Y219" s="10"/>
      <c r="Z219" s="10">
        <f t="shared" si="26"/>
        <v>-7.6221651102029719E-3</v>
      </c>
      <c r="AA219" s="3">
        <v>167200</v>
      </c>
      <c r="AB219" s="12">
        <f>Table1[[#This Row],[2022 U.S. Sales ($000)]]/SUMIF($E:$E, E219, $AA:$AA)</f>
        <v>2.22053439178806E-2</v>
      </c>
      <c r="AC219" s="3">
        <v>525</v>
      </c>
      <c r="AD219" s="3">
        <f t="shared" si="30"/>
        <v>318.47619047619048</v>
      </c>
      <c r="AE219" s="3">
        <v>157700</v>
      </c>
      <c r="AF219" s="12">
        <f>Table1[[#This Row],[2021 U.S. Sales ($000)]]/SUMIF($E:$E, E219, $AE:$AE)</f>
        <v>2.1599627012655161E-2</v>
      </c>
      <c r="AG219" s="3">
        <v>537</v>
      </c>
      <c r="AH219" s="68">
        <f t="shared" si="27"/>
        <v>293.66852886405957</v>
      </c>
      <c r="AI219" s="3">
        <v>150500</v>
      </c>
      <c r="AJ219" s="12">
        <f>Table1[[#This Row],[2020 U.S. Sales ($000)]]/SUMIF($E:$E, E219, $AI:$AI)</f>
        <v>2.3551636924835383E-2</v>
      </c>
      <c r="AK219" s="3">
        <v>532</v>
      </c>
      <c r="AL219" s="3">
        <f t="shared" si="31"/>
        <v>282.89473684210526</v>
      </c>
      <c r="AM219" s="3">
        <v>175000</v>
      </c>
      <c r="AN219" s="12">
        <f>Table1[[#This Row],[2019 U.S. Sales ($000)]]/SUMIF($E:$E, E219, $AM:$AM)</f>
        <v>2.7562709890035814E-2</v>
      </c>
      <c r="AO219" s="3">
        <v>564</v>
      </c>
      <c r="AP219" s="3">
        <f t="shared" si="28"/>
        <v>310.28368794326241</v>
      </c>
    </row>
    <row r="220" spans="1:42" x14ac:dyDescent="0.25">
      <c r="A220" t="s">
        <v>26</v>
      </c>
      <c r="B220">
        <v>6511</v>
      </c>
      <c r="C220" t="s">
        <v>1</v>
      </c>
      <c r="D220" t="s">
        <v>2</v>
      </c>
      <c r="E220" t="s">
        <v>353</v>
      </c>
      <c r="F220" s="3">
        <v>219</v>
      </c>
      <c r="G220" s="3"/>
      <c r="H220" s="3" t="e">
        <f>Table1[[#This Row],[2024 U.S. Sales ($000)]]/SUMIF($E:$E, E220, $G:$G)</f>
        <v>#DIV/0!</v>
      </c>
      <c r="I220" s="3" t="e">
        <f>VLOOKUP(Table1[[#This Row],[Chain Name]],[1]Sheet1!A$3:G$26,7,0)</f>
        <v>#N/A</v>
      </c>
      <c r="J220" s="3" t="e">
        <f>Table1[[#This Row],[2024 U.S. Sales ($000)]]/Table1[[#This Row],[2024 U.S. Units]]</f>
        <v>#N/A</v>
      </c>
      <c r="K220" s="3" t="e">
        <f>Table1[[#This Row],[2024 U.S. Units]]/Table1[[#This Row],[2023 U.S. Units]]-1</f>
        <v>#N/A</v>
      </c>
      <c r="L220" s="3">
        <f>_xlfn.RRI(5,Table1[[#This Row],[2019 U.S. Sales ($000)]],Table1[[#This Row],[2024 U.S. Sales ($000)]])</f>
        <v>-1</v>
      </c>
      <c r="M220" s="3" t="e">
        <f>(Table1[[#This Row],[2024 Market share (%)]]-Table1[[#This Row],[2019 Market share (%)]])*10000</f>
        <v>#DIV/0!</v>
      </c>
      <c r="N220" s="3"/>
      <c r="O220" s="3"/>
      <c r="P220" s="3">
        <v>182000</v>
      </c>
      <c r="Q220" s="12">
        <f>Table1[[#This Row],[2023 U.S. Sales ($000)]]/SUMIF($E:$E, E220, $P:$P)</f>
        <v>7.5447651227562307E-3</v>
      </c>
      <c r="R220" s="11">
        <f>(Table1[[#This Row],[2023 Market share (%)]]-Table1[[#This Row],[2022 Market share (%)]])*10000</f>
        <v>-3.2194842668833816</v>
      </c>
      <c r="S220" s="10">
        <v>-1.6216216216216217E-2</v>
      </c>
      <c r="T220" s="3">
        <v>30</v>
      </c>
      <c r="U220" s="3">
        <f t="shared" si="25"/>
        <v>6066.666666666667</v>
      </c>
      <c r="V220" s="10">
        <v>-3.2258064516129031E-2</v>
      </c>
      <c r="W220" s="10">
        <f t="shared" si="29"/>
        <v>8.5118837391320978E-2</v>
      </c>
      <c r="X220" s="11">
        <f>(Table1[[#This Row],[2023 Market share (%)]]-Table1[[#This Row],[2019 Market share (%)]])*10000</f>
        <v>17.966471454470852</v>
      </c>
      <c r="Y220" s="10"/>
      <c r="Z220" s="10">
        <f t="shared" si="26"/>
        <v>-8.1639481870355857E-3</v>
      </c>
      <c r="AA220" s="3">
        <v>185000</v>
      </c>
      <c r="AB220" s="12">
        <f>Table1[[#This Row],[2022 U.S. Sales ($000)]]/SUMIF($E:$E, E220, $AA:$AA)</f>
        <v>7.8667135494445688E-3</v>
      </c>
      <c r="AC220" s="3">
        <v>31</v>
      </c>
      <c r="AD220" s="3">
        <f t="shared" si="30"/>
        <v>5967.7419354838712</v>
      </c>
      <c r="AE220" s="3">
        <v>158100</v>
      </c>
      <c r="AF220" s="12">
        <f>Table1[[#This Row],[2021 U.S. Sales ($000)]]/SUMIF($E:$E, E220, $AE:$AE)</f>
        <v>7.2789703364693681E-3</v>
      </c>
      <c r="AG220" s="3">
        <v>31</v>
      </c>
      <c r="AH220" s="68">
        <f t="shared" si="27"/>
        <v>5100</v>
      </c>
      <c r="AI220" s="3">
        <v>102300</v>
      </c>
      <c r="AJ220" s="12">
        <f>Table1[[#This Row],[2020 U.S. Sales ($000)]]/SUMIF($E:$E, E220, $AI:$AI)</f>
        <v>6.2736499893262096E-3</v>
      </c>
      <c r="AK220" s="3">
        <v>31</v>
      </c>
      <c r="AL220" s="3">
        <f t="shared" si="31"/>
        <v>3300</v>
      </c>
      <c r="AM220" s="3">
        <v>131269</v>
      </c>
      <c r="AN220" s="12">
        <f>Table1[[#This Row],[2019 U.S. Sales ($000)]]/SUMIF($E:$E, E220, $AM:$AM)</f>
        <v>5.7481179773091456E-3</v>
      </c>
      <c r="AO220" s="3">
        <v>31</v>
      </c>
      <c r="AP220" s="3">
        <f t="shared" si="28"/>
        <v>4234.4838709677415</v>
      </c>
    </row>
    <row r="221" spans="1:42" x14ac:dyDescent="0.25">
      <c r="A221" t="s">
        <v>176</v>
      </c>
      <c r="B221">
        <v>1117</v>
      </c>
      <c r="C221" t="s">
        <v>1</v>
      </c>
      <c r="D221" t="s">
        <v>2</v>
      </c>
      <c r="E221" t="s">
        <v>357</v>
      </c>
      <c r="F221" s="3">
        <v>220</v>
      </c>
      <c r="G221" s="3"/>
      <c r="H221" s="3" t="e">
        <f>Table1[[#This Row],[2024 U.S. Sales ($000)]]/SUMIF($E:$E, E221, $G:$G)</f>
        <v>#DIV/0!</v>
      </c>
      <c r="I221" s="3" t="e">
        <f>VLOOKUP(Table1[[#This Row],[Chain Name]],[1]Sheet1!A$3:G$26,7,0)</f>
        <v>#N/A</v>
      </c>
      <c r="J221" s="3" t="e">
        <f>Table1[[#This Row],[2024 U.S. Sales ($000)]]/Table1[[#This Row],[2024 U.S. Units]]</f>
        <v>#N/A</v>
      </c>
      <c r="K221" s="3" t="e">
        <f>Table1[[#This Row],[2024 U.S. Units]]/Table1[[#This Row],[2023 U.S. Units]]-1</f>
        <v>#N/A</v>
      </c>
      <c r="L221" s="3">
        <f>_xlfn.RRI(5,Table1[[#This Row],[2019 U.S. Sales ($000)]],Table1[[#This Row],[2024 U.S. Sales ($000)]])</f>
        <v>-1</v>
      </c>
      <c r="M221" s="3" t="e">
        <f>(Table1[[#This Row],[2024 Market share (%)]]-Table1[[#This Row],[2019 Market share (%)]])*10000</f>
        <v>#DIV/0!</v>
      </c>
      <c r="N221" s="3"/>
      <c r="O221" s="3"/>
      <c r="P221" s="3">
        <v>181853</v>
      </c>
      <c r="Q221" s="12">
        <f>Table1[[#This Row],[2023 U.S. Sales ($000)]]/SUMIF($E:$E, E221, $P:$P)</f>
        <v>1.8923303145691007E-2</v>
      </c>
      <c r="R221" s="11">
        <f>(Table1[[#This Row],[2023 Market share (%)]]-Table1[[#This Row],[2022 Market share (%)]])*10000</f>
        <v>-1.4698401435963779</v>
      </c>
      <c r="S221" s="10">
        <v>3.8335265132266372E-2</v>
      </c>
      <c r="T221" s="3">
        <v>64</v>
      </c>
      <c r="U221" s="3">
        <f t="shared" si="25"/>
        <v>2841.453125</v>
      </c>
      <c r="V221" s="10">
        <v>-3.0303030303030304E-2</v>
      </c>
      <c r="W221" s="10">
        <f t="shared" si="29"/>
        <v>2.5208283012217336E-2</v>
      </c>
      <c r="X221" s="11">
        <f>(Table1[[#This Row],[2023 Market share (%)]]-Table1[[#This Row],[2019 Market share (%)]])*10000</f>
        <v>8.7584403796012182</v>
      </c>
      <c r="Y221" s="10"/>
      <c r="Z221" s="10">
        <f t="shared" si="26"/>
        <v>-7.6633999319274393E-3</v>
      </c>
      <c r="AA221" s="3">
        <v>175139</v>
      </c>
      <c r="AB221" s="12">
        <f>Table1[[#This Row],[2022 U.S. Sales ($000)]]/SUMIF($E:$E, E221, $AA:$AA)</f>
        <v>1.9070287160050645E-2</v>
      </c>
      <c r="AC221" s="3">
        <v>66</v>
      </c>
      <c r="AD221" s="3">
        <f t="shared" si="30"/>
        <v>2653.621212121212</v>
      </c>
      <c r="AE221" s="3">
        <v>176567</v>
      </c>
      <c r="AF221" s="12">
        <f>Table1[[#This Row],[2021 U.S. Sales ($000)]]/SUMIF($E:$E, E221, $AE:$AE)</f>
        <v>2.1086549593345244E-2</v>
      </c>
      <c r="AG221" s="3">
        <v>66</v>
      </c>
      <c r="AH221" s="68">
        <f t="shared" si="27"/>
        <v>2675.257575757576</v>
      </c>
      <c r="AI221" s="3">
        <v>161528</v>
      </c>
      <c r="AJ221" s="12">
        <f>Table1[[#This Row],[2020 U.S. Sales ($000)]]/SUMIF($E:$E, E221, $AI:$AI)</f>
        <v>2.3413658943721147E-2</v>
      </c>
      <c r="AK221" s="3">
        <v>64</v>
      </c>
      <c r="AL221" s="3">
        <f t="shared" si="31"/>
        <v>2523.875</v>
      </c>
      <c r="AM221" s="3">
        <v>164616</v>
      </c>
      <c r="AN221" s="12">
        <f>Table1[[#This Row],[2019 U.S. Sales ($000)]]/SUMIF($E:$E, E221, $AM:$AM)</f>
        <v>1.8047459107730885E-2</v>
      </c>
      <c r="AO221" s="3">
        <v>66</v>
      </c>
      <c r="AP221" s="3">
        <f t="shared" si="28"/>
        <v>2494.181818181818</v>
      </c>
    </row>
    <row r="222" spans="1:42" x14ac:dyDescent="0.25">
      <c r="A222" t="s">
        <v>390</v>
      </c>
      <c r="B222">
        <v>61985</v>
      </c>
      <c r="C222" t="s">
        <v>1</v>
      </c>
      <c r="D222" t="s">
        <v>2</v>
      </c>
      <c r="E222" t="s">
        <v>359</v>
      </c>
      <c r="F222" s="3">
        <v>221</v>
      </c>
      <c r="G222" s="3"/>
      <c r="H222" s="3" t="e">
        <f>Table1[[#This Row],[2024 U.S. Sales ($000)]]/SUMIF($E:$E, E222, $G:$G)</f>
        <v>#DIV/0!</v>
      </c>
      <c r="I222" s="3" t="e">
        <f>VLOOKUP(Table1[[#This Row],[Chain Name]],[1]Sheet1!A$3:G$26,7,0)</f>
        <v>#N/A</v>
      </c>
      <c r="J222" s="3" t="e">
        <f>Table1[[#This Row],[2024 U.S. Sales ($000)]]/Table1[[#This Row],[2024 U.S. Units]]</f>
        <v>#N/A</v>
      </c>
      <c r="K222" s="3" t="e">
        <f>Table1[[#This Row],[2024 U.S. Units]]/Table1[[#This Row],[2023 U.S. Units]]-1</f>
        <v>#N/A</v>
      </c>
      <c r="L222" s="3">
        <f>_xlfn.RRI(5,Table1[[#This Row],[2019 U.S. Sales ($000)]],Table1[[#This Row],[2024 U.S. Sales ($000)]])</f>
        <v>-1</v>
      </c>
      <c r="M222" s="3" t="e">
        <f>(Table1[[#This Row],[2024 Market share (%)]]-Table1[[#This Row],[2019 Market share (%)]])*10000</f>
        <v>#DIV/0!</v>
      </c>
      <c r="N222" s="3"/>
      <c r="O222" s="3"/>
      <c r="P222" s="3">
        <v>181007</v>
      </c>
      <c r="Q222" s="12">
        <f>Table1[[#This Row],[2023 U.S. Sales ($000)]]/SUMIF($E:$E, E222, $P:$P)</f>
        <v>5.1089980936553217E-2</v>
      </c>
      <c r="R222" s="11">
        <f>(Table1[[#This Row],[2023 Market share (%)]]-Table1[[#This Row],[2022 Market share (%)]])*10000</f>
        <v>-9.1693345559776951</v>
      </c>
      <c r="S222" s="10">
        <v>0.10552803718339451</v>
      </c>
      <c r="T222" s="3">
        <v>37</v>
      </c>
      <c r="U222" s="3">
        <f t="shared" si="25"/>
        <v>4892.0810810810808</v>
      </c>
      <c r="V222" s="10">
        <v>0.19354838709677419</v>
      </c>
      <c r="W222" s="10">
        <f t="shared" si="29"/>
        <v>6.61401744196084E-2</v>
      </c>
      <c r="X222" s="11">
        <f>(Table1[[#This Row],[2023 Market share (%)]]-Table1[[#This Row],[2019 Market share (%)]])*10000</f>
        <v>-16.815807287681103</v>
      </c>
      <c r="Y222" s="10"/>
      <c r="Z222" s="10">
        <f t="shared" si="26"/>
        <v>8.1955726802818596E-2</v>
      </c>
      <c r="AA222" s="3">
        <v>163729</v>
      </c>
      <c r="AB222" s="12">
        <f>Table1[[#This Row],[2022 U.S. Sales ($000)]]/SUMIF($E:$E, E222, $AA:$AA)</f>
        <v>5.2006914392150987E-2</v>
      </c>
      <c r="AC222" s="3">
        <v>31</v>
      </c>
      <c r="AD222" s="3">
        <f t="shared" si="30"/>
        <v>5281.5806451612907</v>
      </c>
      <c r="AE222" s="3">
        <v>140561</v>
      </c>
      <c r="AF222" s="12">
        <f>Table1[[#This Row],[2021 U.S. Sales ($000)]]/SUMIF($E:$E, E222, $AE:$AE)</f>
        <v>5.2855277743934996E-2</v>
      </c>
      <c r="AG222" s="3">
        <v>31</v>
      </c>
      <c r="AH222" s="68">
        <f t="shared" si="27"/>
        <v>4534.2258064516127</v>
      </c>
      <c r="AI222" s="3">
        <v>62700</v>
      </c>
      <c r="AJ222" s="12">
        <f>Table1[[#This Row],[2020 U.S. Sales ($000)]]/SUMIF($E:$E, E222, $AI:$AI)</f>
        <v>3.3087263303375379E-2</v>
      </c>
      <c r="AK222" s="3">
        <v>31</v>
      </c>
      <c r="AL222" s="3">
        <f t="shared" si="31"/>
        <v>2022.5806451612902</v>
      </c>
      <c r="AM222" s="3">
        <v>140100</v>
      </c>
      <c r="AN222" s="12">
        <f>Table1[[#This Row],[2019 U.S. Sales ($000)]]/SUMIF($E:$E, E222, $AM:$AM)</f>
        <v>5.2771561665321327E-2</v>
      </c>
      <c r="AO222" s="3">
        <v>27</v>
      </c>
      <c r="AP222" s="3">
        <f t="shared" si="28"/>
        <v>5188.8888888888887</v>
      </c>
    </row>
    <row r="223" spans="1:42" x14ac:dyDescent="0.25">
      <c r="A223" t="s">
        <v>135</v>
      </c>
      <c r="B223">
        <v>5972</v>
      </c>
      <c r="C223" t="s">
        <v>1</v>
      </c>
      <c r="D223" t="s">
        <v>2</v>
      </c>
      <c r="E223" t="s">
        <v>359</v>
      </c>
      <c r="F223" s="3">
        <v>222</v>
      </c>
      <c r="G223" s="3"/>
      <c r="H223" s="3" t="e">
        <f>Table1[[#This Row],[2024 U.S. Sales ($000)]]/SUMIF($E:$E, E223, $G:$G)</f>
        <v>#DIV/0!</v>
      </c>
      <c r="I223" s="3" t="e">
        <f>VLOOKUP(Table1[[#This Row],[Chain Name]],[1]Sheet1!A$3:G$26,7,0)</f>
        <v>#N/A</v>
      </c>
      <c r="J223" s="3" t="e">
        <f>Table1[[#This Row],[2024 U.S. Sales ($000)]]/Table1[[#This Row],[2024 U.S. Units]]</f>
        <v>#N/A</v>
      </c>
      <c r="K223" s="3" t="e">
        <f>Table1[[#This Row],[2024 U.S. Units]]/Table1[[#This Row],[2023 U.S. Units]]-1</f>
        <v>#N/A</v>
      </c>
      <c r="L223" s="3">
        <f>_xlfn.RRI(5,Table1[[#This Row],[2019 U.S. Sales ($000)]],Table1[[#This Row],[2024 U.S. Sales ($000)]])</f>
        <v>-1</v>
      </c>
      <c r="M223" s="3" t="e">
        <f>(Table1[[#This Row],[2024 Market share (%)]]-Table1[[#This Row],[2019 Market share (%)]])*10000</f>
        <v>#DIV/0!</v>
      </c>
      <c r="N223" s="3"/>
      <c r="O223" s="3"/>
      <c r="P223" s="3">
        <v>180700</v>
      </c>
      <c r="Q223" s="12">
        <f>Table1[[#This Row],[2023 U.S. Sales ($000)]]/SUMIF($E:$E, E223, $P:$P)</f>
        <v>5.1003328905706219E-2</v>
      </c>
      <c r="R223" s="11">
        <f>(Table1[[#This Row],[2023 Market share (%)]]-Table1[[#This Row],[2022 Market share (%)]])*10000</f>
        <v>-16.296543457606436</v>
      </c>
      <c r="S223" s="10">
        <v>9.0525045262522627E-2</v>
      </c>
      <c r="T223" s="3">
        <v>65</v>
      </c>
      <c r="U223" s="3">
        <f t="shared" si="25"/>
        <v>2780</v>
      </c>
      <c r="V223" s="10">
        <v>0</v>
      </c>
      <c r="W223" s="10">
        <f t="shared" si="29"/>
        <v>6.2292069486545865E-2</v>
      </c>
      <c r="X223" s="11">
        <f>(Table1[[#This Row],[2023 Market share (%)]]-Table1[[#This Row],[2019 Market share (%)]])*10000</f>
        <v>-24.46239975871914</v>
      </c>
      <c r="Y223" s="10"/>
      <c r="Z223" s="10">
        <f t="shared" si="26"/>
        <v>2.0212232691348531E-2</v>
      </c>
      <c r="AA223" s="3">
        <v>165700</v>
      </c>
      <c r="AB223" s="12">
        <f>Table1[[#This Row],[2022 U.S. Sales ($000)]]/SUMIF($E:$E, E223, $AA:$AA)</f>
        <v>5.2632983251466862E-2</v>
      </c>
      <c r="AC223" s="3">
        <v>65</v>
      </c>
      <c r="AD223" s="3">
        <f t="shared" si="30"/>
        <v>2549.2307692307691</v>
      </c>
      <c r="AE223" s="3">
        <v>139700</v>
      </c>
      <c r="AF223" s="12">
        <f>Table1[[#This Row],[2021 U.S. Sales ($000)]]/SUMIF($E:$E, E223, $AE:$AE)</f>
        <v>5.2531515148780385E-2</v>
      </c>
      <c r="AG223" s="3">
        <v>62</v>
      </c>
      <c r="AH223" s="68">
        <f t="shared" si="27"/>
        <v>2253.2258064516127</v>
      </c>
      <c r="AI223" s="3">
        <v>105000</v>
      </c>
      <c r="AJ223" s="12">
        <f>Table1[[#This Row],[2020 U.S. Sales ($000)]]/SUMIF($E:$E, E223, $AI:$AI)</f>
        <v>5.5409292613308042E-2</v>
      </c>
      <c r="AK223" s="3">
        <v>60</v>
      </c>
      <c r="AL223" s="3">
        <f t="shared" si="31"/>
        <v>1750</v>
      </c>
      <c r="AM223" s="3">
        <v>141900</v>
      </c>
      <c r="AN223" s="12">
        <f>Table1[[#This Row],[2019 U.S. Sales ($000)]]/SUMIF($E:$E, E223, $AM:$AM)</f>
        <v>5.3449568881578133E-2</v>
      </c>
      <c r="AO223" s="3">
        <v>60</v>
      </c>
      <c r="AP223" s="3">
        <f t="shared" si="28"/>
        <v>2365</v>
      </c>
    </row>
    <row r="224" spans="1:42" x14ac:dyDescent="0.25">
      <c r="A224" t="s">
        <v>457</v>
      </c>
      <c r="B224">
        <v>562909</v>
      </c>
      <c r="C224" t="s">
        <v>3</v>
      </c>
      <c r="D224" t="s">
        <v>5</v>
      </c>
      <c r="E224" t="s">
        <v>364</v>
      </c>
      <c r="F224" s="3">
        <v>223</v>
      </c>
      <c r="G224" s="3"/>
      <c r="H224" s="3" t="e">
        <f>Table1[[#This Row],[2024 U.S. Sales ($000)]]/SUMIF($E:$E, E224, $G:$G)</f>
        <v>#DIV/0!</v>
      </c>
      <c r="I224" s="3" t="e">
        <f>VLOOKUP(Table1[[#This Row],[Chain Name]],[1]Sheet1!A$3:G$26,7,0)</f>
        <v>#N/A</v>
      </c>
      <c r="J224" s="3" t="e">
        <f>Table1[[#This Row],[2024 U.S. Sales ($000)]]/Table1[[#This Row],[2024 U.S. Units]]</f>
        <v>#N/A</v>
      </c>
      <c r="K224" s="3" t="e">
        <f>Table1[[#This Row],[2024 U.S. Units]]/Table1[[#This Row],[2023 U.S. Units]]-1</f>
        <v>#N/A</v>
      </c>
      <c r="L224" s="3">
        <f>_xlfn.RRI(5,Table1[[#This Row],[2019 U.S. Sales ($000)]],Table1[[#This Row],[2024 U.S. Sales ($000)]])</f>
        <v>-1</v>
      </c>
      <c r="M224" s="3" t="e">
        <f>(Table1[[#This Row],[2024 Market share (%)]]-Table1[[#This Row],[2019 Market share (%)]])*10000</f>
        <v>#DIV/0!</v>
      </c>
      <c r="N224" s="3"/>
      <c r="O224" s="3"/>
      <c r="P224" s="3">
        <v>180600</v>
      </c>
      <c r="Q224" s="12">
        <f>Table1[[#This Row],[2023 U.S. Sales ($000)]]/SUMIF($E:$E, E224, $P:$P)</f>
        <v>3.6870148237594666E-3</v>
      </c>
      <c r="R224" s="11">
        <f>(Table1[[#This Row],[2023 Market share (%)]]-Table1[[#This Row],[2022 Market share (%)]])*10000</f>
        <v>4.0186409832964918</v>
      </c>
      <c r="S224" s="10">
        <v>0.25996776826639317</v>
      </c>
      <c r="T224" s="3">
        <v>163</v>
      </c>
      <c r="U224" s="3">
        <f t="shared" si="25"/>
        <v>1107.9754601226994</v>
      </c>
      <c r="V224" s="10">
        <v>0.29365079365079366</v>
      </c>
      <c r="W224" s="10">
        <f t="shared" si="29"/>
        <v>0.5050251960086809</v>
      </c>
      <c r="X224" s="11">
        <f>(Table1[[#This Row],[2023 Market share (%)]]-Table1[[#This Row],[2019 Market share (%)]])*10000</f>
        <v>25.404219099447193</v>
      </c>
      <c r="Y224" s="10"/>
      <c r="Z224" s="10">
        <f t="shared" si="26"/>
        <v>0.46902737894476854</v>
      </c>
      <c r="AA224" s="3">
        <v>143337</v>
      </c>
      <c r="AB224" s="12">
        <f>Table1[[#This Row],[2022 U.S. Sales ($000)]]/SUMIF($E:$E, E224, $AA:$AA)</f>
        <v>3.2851507254298175E-3</v>
      </c>
      <c r="AC224" s="3">
        <v>126</v>
      </c>
      <c r="AD224" s="3">
        <f t="shared" si="30"/>
        <v>1137.5952380952381</v>
      </c>
      <c r="AE224" s="3">
        <v>78688</v>
      </c>
      <c r="AF224" s="12">
        <f>Table1[[#This Row],[2021 U.S. Sales ($000)]]/SUMIF($E:$E, E224, $AE:$AE)</f>
        <v>2.0014820347732578E-3</v>
      </c>
      <c r="AG224" s="3">
        <v>88</v>
      </c>
      <c r="AH224" s="68">
        <f t="shared" si="27"/>
        <v>894.18181818181813</v>
      </c>
      <c r="AI224" s="3">
        <v>38300</v>
      </c>
      <c r="AJ224" s="12">
        <f>Table1[[#This Row],[2020 U.S. Sales ($000)]]/SUMIF($E:$E, E224, $AI:$AI)</f>
        <v>1.1324887332894709E-3</v>
      </c>
      <c r="AK224" s="3">
        <v>55</v>
      </c>
      <c r="AL224" s="3">
        <f t="shared" si="31"/>
        <v>696.36363636363637</v>
      </c>
      <c r="AM224" s="3">
        <v>35200</v>
      </c>
      <c r="AN224" s="12">
        <f>Table1[[#This Row],[2019 U.S. Sales ($000)]]/SUMIF($E:$E, E224, $AM:$AM)</f>
        <v>1.1465929138147475E-3</v>
      </c>
      <c r="AO224" s="3">
        <v>35</v>
      </c>
      <c r="AP224" s="3">
        <f t="shared" si="28"/>
        <v>1005.7142857142857</v>
      </c>
    </row>
    <row r="225" spans="1:42" x14ac:dyDescent="0.25">
      <c r="A225" t="s">
        <v>24</v>
      </c>
      <c r="B225">
        <v>436</v>
      </c>
      <c r="C225" t="s">
        <v>1</v>
      </c>
      <c r="D225" t="s">
        <v>6</v>
      </c>
      <c r="E225" t="s">
        <v>354</v>
      </c>
      <c r="F225" s="3">
        <v>224</v>
      </c>
      <c r="G225" s="3"/>
      <c r="H225" s="3" t="e">
        <f>Table1[[#This Row],[2024 U.S. Sales ($000)]]/SUMIF($E:$E, E225, $G:$G)</f>
        <v>#DIV/0!</v>
      </c>
      <c r="I225" s="3" t="e">
        <f>VLOOKUP(Table1[[#This Row],[Chain Name]],[1]Sheet1!A$3:G$26,7,0)</f>
        <v>#N/A</v>
      </c>
      <c r="J225" s="3" t="e">
        <f>Table1[[#This Row],[2024 U.S. Sales ($000)]]/Table1[[#This Row],[2024 U.S. Units]]</f>
        <v>#N/A</v>
      </c>
      <c r="K225" s="3" t="e">
        <f>Table1[[#This Row],[2024 U.S. Units]]/Table1[[#This Row],[2023 U.S. Units]]-1</f>
        <v>#N/A</v>
      </c>
      <c r="L225" s="3">
        <f>_xlfn.RRI(5,Table1[[#This Row],[2019 U.S. Sales ($000)]],Table1[[#This Row],[2024 U.S. Sales ($000)]])</f>
        <v>-1</v>
      </c>
      <c r="M225" s="3" t="e">
        <f>(Table1[[#This Row],[2024 Market share (%)]]-Table1[[#This Row],[2019 Market share (%)]])*10000</f>
        <v>#DIV/0!</v>
      </c>
      <c r="N225" s="3"/>
      <c r="O225" s="3"/>
      <c r="P225" s="3">
        <v>176400</v>
      </c>
      <c r="Q225" s="12">
        <f>Table1[[#This Row],[2023 U.S. Sales ($000)]]/SUMIF($E:$E, E225, $P:$P)</f>
        <v>1.0079801283917545E-2</v>
      </c>
      <c r="R225" s="11">
        <f>(Table1[[#This Row],[2023 Market share (%)]]-Table1[[#This Row],[2022 Market share (%)]])*10000</f>
        <v>-12.120370963932675</v>
      </c>
      <c r="S225" s="10">
        <v>-5.4155495978552279E-2</v>
      </c>
      <c r="T225" s="3">
        <v>114</v>
      </c>
      <c r="U225" s="3">
        <f t="shared" si="25"/>
        <v>1547.3684210526317</v>
      </c>
      <c r="V225" s="10">
        <v>-6.5573770491803282E-2</v>
      </c>
      <c r="W225" s="10">
        <f t="shared" si="29"/>
        <v>-0.14076668025830752</v>
      </c>
      <c r="X225" s="11">
        <f>(Table1[[#This Row],[2023 Market share (%)]]-Table1[[#This Row],[2019 Market share (%)]])*10000</f>
        <v>-90.199433812125292</v>
      </c>
      <c r="Y225" s="10"/>
      <c r="Z225" s="10">
        <f t="shared" si="26"/>
        <v>-0.11279954252198277</v>
      </c>
      <c r="AA225" s="3">
        <v>186500</v>
      </c>
      <c r="AB225" s="12">
        <f>Table1[[#This Row],[2022 U.S. Sales ($000)]]/SUMIF($E:$E, E225, $AA:$AA)</f>
        <v>1.1291838380310813E-2</v>
      </c>
      <c r="AC225" s="3">
        <v>122</v>
      </c>
      <c r="AD225" s="3">
        <f t="shared" si="30"/>
        <v>1528.688524590164</v>
      </c>
      <c r="AE225" s="3">
        <v>192400</v>
      </c>
      <c r="AF225" s="12">
        <f>Table1[[#This Row],[2021 U.S. Sales ($000)]]/SUMIF($E:$E, E225, $AE:$AE)</f>
        <v>1.2743761700134386E-2</v>
      </c>
      <c r="AG225" s="3">
        <v>130</v>
      </c>
      <c r="AH225" s="68">
        <f t="shared" si="27"/>
        <v>1480</v>
      </c>
      <c r="AI225" s="3">
        <v>164948</v>
      </c>
      <c r="AJ225" s="12">
        <f>Table1[[#This Row],[2020 U.S. Sales ($000)]]/SUMIF($E:$E, E225, $AI:$AI)</f>
        <v>1.5456275825388723E-2</v>
      </c>
      <c r="AK225" s="3">
        <v>142</v>
      </c>
      <c r="AL225" s="3">
        <f t="shared" si="31"/>
        <v>1161.605633802817</v>
      </c>
      <c r="AM225" s="3">
        <v>323634</v>
      </c>
      <c r="AN225" s="12">
        <f>Table1[[#This Row],[2019 U.S. Sales ($000)]]/SUMIF($E:$E, E225, $AM:$AM)</f>
        <v>1.9099744665130074E-2</v>
      </c>
      <c r="AO225" s="3">
        <v>184</v>
      </c>
      <c r="AP225" s="3">
        <f t="shared" si="28"/>
        <v>1758.8804347826087</v>
      </c>
    </row>
    <row r="226" spans="1:42" x14ac:dyDescent="0.25">
      <c r="A226" t="s">
        <v>476</v>
      </c>
      <c r="B226">
        <v>1839</v>
      </c>
      <c r="C226" t="s">
        <v>1</v>
      </c>
      <c r="D226" t="s">
        <v>2</v>
      </c>
      <c r="E226" t="s">
        <v>353</v>
      </c>
      <c r="F226" s="3">
        <v>225</v>
      </c>
      <c r="G226" s="3"/>
      <c r="H226" s="3" t="e">
        <f>Table1[[#This Row],[2024 U.S. Sales ($000)]]/SUMIF($E:$E, E226, $G:$G)</f>
        <v>#DIV/0!</v>
      </c>
      <c r="I226" s="3" t="e">
        <f>VLOOKUP(Table1[[#This Row],[Chain Name]],[1]Sheet1!A$3:G$26,7,0)</f>
        <v>#N/A</v>
      </c>
      <c r="J226" s="3" t="e">
        <f>Table1[[#This Row],[2024 U.S. Sales ($000)]]/Table1[[#This Row],[2024 U.S. Units]]</f>
        <v>#N/A</v>
      </c>
      <c r="K226" s="3" t="e">
        <f>Table1[[#This Row],[2024 U.S. Units]]/Table1[[#This Row],[2023 U.S. Units]]-1</f>
        <v>#N/A</v>
      </c>
      <c r="L226" s="3">
        <f>_xlfn.RRI(5,Table1[[#This Row],[2019 U.S. Sales ($000)]],Table1[[#This Row],[2024 U.S. Sales ($000)]])</f>
        <v>-1</v>
      </c>
      <c r="M226" s="3" t="e">
        <f>(Table1[[#This Row],[2024 Market share (%)]]-Table1[[#This Row],[2019 Market share (%)]])*10000</f>
        <v>#DIV/0!</v>
      </c>
      <c r="N226" s="3"/>
      <c r="O226" s="3"/>
      <c r="P226" s="3">
        <v>174991</v>
      </c>
      <c r="Q226" s="12">
        <f>Table1[[#This Row],[2023 U.S. Sales ($000)]]/SUMIF($E:$E, E226, $P:$P)</f>
        <v>7.2542087560232725E-3</v>
      </c>
      <c r="R226" s="11">
        <f>(Table1[[#This Row],[2023 Market share (%)]]-Table1[[#This Row],[2022 Market share (%)]])*10000</f>
        <v>-8.2511867313601446</v>
      </c>
      <c r="S226" s="10">
        <v>-7.8994736842105256E-2</v>
      </c>
      <c r="T226" s="3">
        <v>61</v>
      </c>
      <c r="U226" s="3">
        <f t="shared" si="25"/>
        <v>2868.7049180327867</v>
      </c>
      <c r="V226" s="10">
        <v>0</v>
      </c>
      <c r="W226" s="10">
        <f t="shared" si="29"/>
        <v>-6.0630045020435563E-3</v>
      </c>
      <c r="X226" s="11">
        <f>(Table1[[#This Row],[2023 Market share (%)]]-Table1[[#This Row],[2019 Market share (%)]])*10000</f>
        <v>-5.9713126585188379</v>
      </c>
      <c r="Y226" s="10"/>
      <c r="Z226" s="10">
        <f t="shared" si="26"/>
        <v>0</v>
      </c>
      <c r="AA226" s="3">
        <v>190000</v>
      </c>
      <c r="AB226" s="12">
        <f>Table1[[#This Row],[2022 U.S. Sales ($000)]]/SUMIF($E:$E, E226, $AA:$AA)</f>
        <v>8.079327429159287E-3</v>
      </c>
      <c r="AC226" s="3">
        <v>61</v>
      </c>
      <c r="AD226" s="3">
        <f t="shared" si="30"/>
        <v>3114.7540983606559</v>
      </c>
      <c r="AE226" s="3">
        <v>186000</v>
      </c>
      <c r="AF226" s="12">
        <f>Table1[[#This Row],[2021 U.S. Sales ($000)]]/SUMIF($E:$E, E226, $AE:$AE)</f>
        <v>8.5634945134933742E-3</v>
      </c>
      <c r="AG226" s="3">
        <v>61</v>
      </c>
      <c r="AH226" s="68">
        <f t="shared" si="27"/>
        <v>3049.1803278688526</v>
      </c>
      <c r="AI226" s="3">
        <v>121000</v>
      </c>
      <c r="AJ226" s="12">
        <f>Table1[[#This Row],[2020 U.S. Sales ($000)]]/SUMIF($E:$E, E226, $AI:$AI)</f>
        <v>7.420446223934226E-3</v>
      </c>
      <c r="AK226" s="3">
        <v>61</v>
      </c>
      <c r="AL226" s="3">
        <f t="shared" si="31"/>
        <v>1983.6065573770493</v>
      </c>
      <c r="AM226" s="3">
        <v>179300</v>
      </c>
      <c r="AN226" s="12">
        <f>Table1[[#This Row],[2019 U.S. Sales ($000)]]/SUMIF($E:$E, E226, $AM:$AM)</f>
        <v>7.8513400218751563E-3</v>
      </c>
      <c r="AO226" s="3">
        <v>61</v>
      </c>
      <c r="AP226" s="3">
        <f t="shared" si="28"/>
        <v>2939.344262295082</v>
      </c>
    </row>
    <row r="227" spans="1:42" x14ac:dyDescent="0.25">
      <c r="A227" t="s">
        <v>58</v>
      </c>
      <c r="B227">
        <v>868</v>
      </c>
      <c r="C227" t="s">
        <v>3</v>
      </c>
      <c r="D227" t="s">
        <v>4</v>
      </c>
      <c r="E227" t="s">
        <v>351</v>
      </c>
      <c r="F227" s="3">
        <v>226</v>
      </c>
      <c r="G227" s="3"/>
      <c r="H227" s="3" t="e">
        <f>Table1[[#This Row],[2024 U.S. Sales ($000)]]/SUMIF($E:$E, E227, $G:$G)</f>
        <v>#DIV/0!</v>
      </c>
      <c r="I227" s="3" t="e">
        <f>VLOOKUP(Table1[[#This Row],[Chain Name]],[1]Sheet1!A$3:G$26,7,0)</f>
        <v>#N/A</v>
      </c>
      <c r="J227" s="3" t="e">
        <f>Table1[[#This Row],[2024 U.S. Sales ($000)]]/Table1[[#This Row],[2024 U.S. Units]]</f>
        <v>#N/A</v>
      </c>
      <c r="K227" s="3" t="e">
        <f>Table1[[#This Row],[2024 U.S. Units]]/Table1[[#This Row],[2023 U.S. Units]]-1</f>
        <v>#N/A</v>
      </c>
      <c r="L227" s="3">
        <f>_xlfn.RRI(5,Table1[[#This Row],[2019 U.S. Sales ($000)]],Table1[[#This Row],[2024 U.S. Sales ($000)]])</f>
        <v>-1</v>
      </c>
      <c r="M227" s="3" t="e">
        <f>(Table1[[#This Row],[2024 Market share (%)]]-Table1[[#This Row],[2019 Market share (%)]])*10000</f>
        <v>#DIV/0!</v>
      </c>
      <c r="N227" s="3"/>
      <c r="O227" s="3"/>
      <c r="P227" s="3">
        <v>174100</v>
      </c>
      <c r="Q227" s="12">
        <f>Table1[[#This Row],[2023 U.S. Sales ($000)]]/SUMIF($E:$E, E227, $P:$P)</f>
        <v>4.6093646828730623E-3</v>
      </c>
      <c r="R227" s="11">
        <f>(Table1[[#This Row],[2023 Market share (%)]]-Table1[[#This Row],[2022 Market share (%)]])*10000</f>
        <v>-0.61030411166318121</v>
      </c>
      <c r="S227" s="10">
        <v>4.1816266934750344E-2</v>
      </c>
      <c r="T227" s="3">
        <v>182</v>
      </c>
      <c r="U227" s="3">
        <f t="shared" si="25"/>
        <v>956.5934065934066</v>
      </c>
      <c r="V227" s="10">
        <v>-3.1914893617021274E-2</v>
      </c>
      <c r="W227" s="10">
        <f t="shared" si="29"/>
        <v>2.6346384768278996E-2</v>
      </c>
      <c r="X227" s="11">
        <f>(Table1[[#This Row],[2023 Market share (%)]]-Table1[[#This Row],[2019 Market share (%)]])*10000</f>
        <v>-1.9395454847830322</v>
      </c>
      <c r="Y227" s="10"/>
      <c r="Z227" s="10">
        <f t="shared" si="26"/>
        <v>-3.2831789866165306E-2</v>
      </c>
      <c r="AA227" s="3">
        <v>167112</v>
      </c>
      <c r="AB227" s="12">
        <f>Table1[[#This Row],[2022 U.S. Sales ($000)]]/SUMIF($E:$E, E227, $AA:$AA)</f>
        <v>4.6703950940393804E-3</v>
      </c>
      <c r="AC227" s="3">
        <v>188</v>
      </c>
      <c r="AD227" s="3">
        <f t="shared" si="30"/>
        <v>888.89361702127655</v>
      </c>
      <c r="AE227" s="3">
        <v>147100</v>
      </c>
      <c r="AF227" s="12">
        <f>Table1[[#This Row],[2021 U.S. Sales ($000)]]/SUMIF($E:$E, E227, $AE:$AE)</f>
        <v>4.4336402802880471E-3</v>
      </c>
      <c r="AG227" s="3">
        <v>189</v>
      </c>
      <c r="AH227" s="68">
        <f t="shared" si="27"/>
        <v>778.30687830687827</v>
      </c>
      <c r="AI227" s="3">
        <v>130600</v>
      </c>
      <c r="AJ227" s="12">
        <f>Table1[[#This Row],[2020 U.S. Sales ($000)]]/SUMIF($E:$E, E227, $AI:$AI)</f>
        <v>4.5857617505053469E-3</v>
      </c>
      <c r="AK227" s="3">
        <v>197</v>
      </c>
      <c r="AL227" s="3">
        <f t="shared" si="31"/>
        <v>662.94416243654825</v>
      </c>
      <c r="AM227" s="3">
        <v>156900</v>
      </c>
      <c r="AN227" s="12">
        <f>Table1[[#This Row],[2019 U.S. Sales ($000)]]/SUMIF($E:$E, E227, $AM:$AM)</f>
        <v>4.8033192313513655E-3</v>
      </c>
      <c r="AO227" s="3">
        <v>208</v>
      </c>
      <c r="AP227" s="3">
        <f t="shared" si="28"/>
        <v>754.32692307692309</v>
      </c>
    </row>
    <row r="228" spans="1:42" x14ac:dyDescent="0.25">
      <c r="A228" t="s">
        <v>387</v>
      </c>
      <c r="B228">
        <v>33405</v>
      </c>
      <c r="C228" t="s">
        <v>3</v>
      </c>
      <c r="D228" t="s">
        <v>4</v>
      </c>
      <c r="E228" t="s">
        <v>361</v>
      </c>
      <c r="F228" s="3">
        <v>398</v>
      </c>
      <c r="G228" s="3">
        <v>77902</v>
      </c>
      <c r="H228" s="12">
        <f>Table1[[#This Row],[2024 U.S. Sales ($000)]]/SUMIF($E:$E, E228, $G:$G)</f>
        <v>1.5416670030937039E-3</v>
      </c>
      <c r="I228" s="3">
        <v>65</v>
      </c>
      <c r="J228" s="3">
        <f>Table1[[#This Row],[2024 U.S. Sales ($000)]]/Table1[[#This Row],[2024 U.S. Units]]</f>
        <v>1198.4923076923078</v>
      </c>
      <c r="K228" s="12">
        <f>Table1[[#This Row],[2024 U.S. Units]]/Table1[[#This Row],[2023 U.S. Units]]-1</f>
        <v>-1.5151515151515138E-2</v>
      </c>
      <c r="L228" s="12">
        <f>_xlfn.RRI(5,Table1[[#This Row],[2019 U.S. Sales ($000)]],Table1[[#This Row],[2024 U.S. Sales ($000)]])</f>
        <v>0.11014913891318567</v>
      </c>
      <c r="M228" s="11">
        <f>(Table1[[#This Row],[2024 Market share (%)]]-Table1[[#This Row],[2019 Market share (%)]])*10000</f>
        <v>2.2112527914877829</v>
      </c>
      <c r="N228" s="12"/>
      <c r="O228" s="12"/>
      <c r="P228" s="3">
        <v>79100</v>
      </c>
      <c r="Q228" s="12">
        <f>Table1[[#This Row],[2023 U.S. Sales ($000)]]/SUMIF($E:$E, E228, $P:$P)</f>
        <v>1.6135086616857457E-3</v>
      </c>
      <c r="R228" s="11">
        <f>(Table1[[#This Row],[2023 Market share (%)]]-Table1[[#This Row],[2022 Market share (%)]])*10000</f>
        <v>0.7037285700792163</v>
      </c>
      <c r="S228" s="10">
        <v>0.16494845360824742</v>
      </c>
      <c r="T228" s="3">
        <v>66</v>
      </c>
      <c r="U228" s="3">
        <f t="shared" si="25"/>
        <v>1198.4848484848485</v>
      </c>
      <c r="V228" s="10">
        <v>6.4516129032258063E-2</v>
      </c>
      <c r="W228" s="10">
        <f t="shared" si="29"/>
        <v>0.14388832383988381</v>
      </c>
      <c r="X228" s="11">
        <f>(Table1[[#This Row],[2023 Market share (%)]]-Table1[[#This Row],[2019 Market share (%)]])*10000</f>
        <v>2.9296693774082008</v>
      </c>
      <c r="Y228" s="10"/>
      <c r="Z228" s="10">
        <f t="shared" si="26"/>
        <v>9.445151297672183E-2</v>
      </c>
      <c r="AA228" s="3">
        <v>67900</v>
      </c>
      <c r="AB228" s="12">
        <f>Table1[[#This Row],[2022 U.S. Sales ($000)]]/SUMIF($E:$E, E228, $AA:$AA)</f>
        <v>1.5431358046778241E-3</v>
      </c>
      <c r="AC228" s="3">
        <v>62</v>
      </c>
      <c r="AD228" s="3">
        <f t="shared" si="30"/>
        <v>1095.1612903225807</v>
      </c>
      <c r="AE228" s="3">
        <v>56100</v>
      </c>
      <c r="AF228" s="12">
        <f>Table1[[#This Row],[2021 U.S. Sales ($000)]]/SUMIF($E:$E, E228, $AE:$AE)</f>
        <v>1.4455004212950916E-3</v>
      </c>
      <c r="AG228" s="3">
        <v>54</v>
      </c>
      <c r="AH228" s="68">
        <f t="shared" si="27"/>
        <v>1038.8888888888889</v>
      </c>
      <c r="AI228" s="3">
        <v>44600</v>
      </c>
      <c r="AJ228" s="12">
        <f>Table1[[#This Row],[2020 U.S. Sales ($000)]]/SUMIF($E:$E, E228, $AI:$AI)</f>
        <v>1.4383132133416773E-3</v>
      </c>
      <c r="AK228" s="3">
        <v>48</v>
      </c>
      <c r="AL228" s="3">
        <f t="shared" si="31"/>
        <v>929.16666666666663</v>
      </c>
      <c r="AM228" s="3">
        <v>46200</v>
      </c>
      <c r="AN228" s="12">
        <f>Table1[[#This Row],[2019 U.S. Sales ($000)]]/SUMIF($E:$E, E228, $AM:$AM)</f>
        <v>1.3205417239449257E-3</v>
      </c>
      <c r="AO228" s="3">
        <v>46</v>
      </c>
      <c r="AP228" s="3">
        <f t="shared" si="28"/>
        <v>1004.3478260869565</v>
      </c>
    </row>
    <row r="229" spans="1:42" x14ac:dyDescent="0.25">
      <c r="A229" t="s">
        <v>20</v>
      </c>
      <c r="B229">
        <v>7718</v>
      </c>
      <c r="C229" t="s">
        <v>3</v>
      </c>
      <c r="D229" t="s">
        <v>4</v>
      </c>
      <c r="E229" t="s">
        <v>356</v>
      </c>
      <c r="F229" s="3">
        <v>228</v>
      </c>
      <c r="G229" s="3"/>
      <c r="H229" s="3" t="e">
        <f>Table1[[#This Row],[2024 U.S. Sales ($000)]]/SUMIF($E:$E, E229, $G:$G)</f>
        <v>#DIV/0!</v>
      </c>
      <c r="I229" s="3" t="e">
        <f>VLOOKUP(Table1[[#This Row],[Chain Name]],[1]Sheet1!A$3:G$26,7,0)</f>
        <v>#N/A</v>
      </c>
      <c r="J229" s="3" t="e">
        <f>Table1[[#This Row],[2024 U.S. Sales ($000)]]/Table1[[#This Row],[2024 U.S. Units]]</f>
        <v>#N/A</v>
      </c>
      <c r="K229" s="3" t="e">
        <f>Table1[[#This Row],[2024 U.S. Units]]/Table1[[#This Row],[2023 U.S. Units]]-1</f>
        <v>#N/A</v>
      </c>
      <c r="L229" s="3">
        <f>_xlfn.RRI(5,Table1[[#This Row],[2019 U.S. Sales ($000)]],Table1[[#This Row],[2024 U.S. Sales ($000)]])</f>
        <v>-1</v>
      </c>
      <c r="M229" s="3" t="e">
        <f>(Table1[[#This Row],[2024 Market share (%)]]-Table1[[#This Row],[2019 Market share (%)]])*10000</f>
        <v>#DIV/0!</v>
      </c>
      <c r="N229" s="3"/>
      <c r="O229" s="3"/>
      <c r="P229" s="3">
        <v>170100</v>
      </c>
      <c r="Q229" s="12">
        <f>Table1[[#This Row],[2023 U.S. Sales ($000)]]/SUMIF($E:$E, E229, $P:$P)</f>
        <v>1.553665028668956E-3</v>
      </c>
      <c r="R229" s="11">
        <f>(Table1[[#This Row],[2023 Market share (%)]]-Table1[[#This Row],[2022 Market share (%)]])*10000</f>
        <v>3.3171889475174313E-2</v>
      </c>
      <c r="S229" s="10">
        <v>7.3863636363636367E-2</v>
      </c>
      <c r="T229" s="3">
        <v>137</v>
      </c>
      <c r="U229" s="3">
        <f t="shared" si="25"/>
        <v>1241.6058394160584</v>
      </c>
      <c r="V229" s="10">
        <v>2.2388059701492536E-2</v>
      </c>
      <c r="W229" s="10">
        <f t="shared" si="29"/>
        <v>4.5806120809508855E-2</v>
      </c>
      <c r="X229" s="11">
        <f>(Table1[[#This Row],[2023 Market share (%)]]-Table1[[#This Row],[2019 Market share (%)]])*10000</f>
        <v>-0.90105790838650257</v>
      </c>
      <c r="Y229" s="10"/>
      <c r="Z229" s="10">
        <f t="shared" si="26"/>
        <v>1.515583260219433E-2</v>
      </c>
      <c r="AA229" s="3">
        <v>158400</v>
      </c>
      <c r="AB229" s="12">
        <f>Table1[[#This Row],[2022 U.S. Sales ($000)]]/SUMIF($E:$E, E229, $AA:$AA)</f>
        <v>1.5503478397214385E-3</v>
      </c>
      <c r="AC229" s="3">
        <v>134</v>
      </c>
      <c r="AD229" s="3">
        <f t="shared" si="30"/>
        <v>1182.0895522388059</v>
      </c>
      <c r="AE229" s="3">
        <v>145700</v>
      </c>
      <c r="AF229" s="12">
        <f>Table1[[#This Row],[2021 U.S. Sales ($000)]]/SUMIF($E:$E, E229, $AE:$AE)</f>
        <v>1.4975359623445662E-3</v>
      </c>
      <c r="AG229" s="3">
        <v>130</v>
      </c>
      <c r="AH229" s="68">
        <f t="shared" si="27"/>
        <v>1120.7692307692307</v>
      </c>
      <c r="AI229" s="3">
        <v>127100</v>
      </c>
      <c r="AJ229" s="12">
        <f>Table1[[#This Row],[2020 U.S. Sales ($000)]]/SUMIF($E:$E, E229, $AI:$AI)</f>
        <v>1.4545104156277818E-3</v>
      </c>
      <c r="AK229" s="3">
        <v>129</v>
      </c>
      <c r="AL229" s="3">
        <f t="shared" si="31"/>
        <v>985.27131782945742</v>
      </c>
      <c r="AM229" s="3">
        <v>142200</v>
      </c>
      <c r="AN229" s="12">
        <f>Table1[[#This Row],[2019 U.S. Sales ($000)]]/SUMIF($E:$E, E229, $AM:$AM)</f>
        <v>1.6437708195076062E-3</v>
      </c>
      <c r="AO229" s="3">
        <v>129</v>
      </c>
      <c r="AP229" s="3">
        <f t="shared" si="28"/>
        <v>1102.3255813953488</v>
      </c>
    </row>
    <row r="230" spans="1:42" x14ac:dyDescent="0.25">
      <c r="A230" t="s">
        <v>217</v>
      </c>
      <c r="B230">
        <v>904</v>
      </c>
      <c r="C230" t="s">
        <v>1</v>
      </c>
      <c r="D230" t="s">
        <v>2</v>
      </c>
      <c r="E230" t="s">
        <v>353</v>
      </c>
      <c r="F230" s="3">
        <v>229</v>
      </c>
      <c r="G230" s="3"/>
      <c r="H230" s="3" t="e">
        <f>Table1[[#This Row],[2024 U.S. Sales ($000)]]/SUMIF($E:$E, E230, $G:$G)</f>
        <v>#DIV/0!</v>
      </c>
      <c r="I230" s="3" t="e">
        <f>VLOOKUP(Table1[[#This Row],[Chain Name]],[1]Sheet1!A$3:G$26,7,0)</f>
        <v>#N/A</v>
      </c>
      <c r="J230" s="3" t="e">
        <f>Table1[[#This Row],[2024 U.S. Sales ($000)]]/Table1[[#This Row],[2024 U.S. Units]]</f>
        <v>#N/A</v>
      </c>
      <c r="K230" s="3" t="e">
        <f>Table1[[#This Row],[2024 U.S. Units]]/Table1[[#This Row],[2023 U.S. Units]]-1</f>
        <v>#N/A</v>
      </c>
      <c r="L230" s="3">
        <f>_xlfn.RRI(5,Table1[[#This Row],[2019 U.S. Sales ($000)]],Table1[[#This Row],[2024 U.S. Sales ($000)]])</f>
        <v>-1</v>
      </c>
      <c r="M230" s="3" t="e">
        <f>(Table1[[#This Row],[2024 Market share (%)]]-Table1[[#This Row],[2019 Market share (%)]])*10000</f>
        <v>#DIV/0!</v>
      </c>
      <c r="N230" s="3"/>
      <c r="O230" s="3"/>
      <c r="P230" s="3">
        <v>169506</v>
      </c>
      <c r="Q230" s="12">
        <f>Table1[[#This Row],[2023 U.S. Sales ($000)]]/SUMIF($E:$E, E230, $P:$P)</f>
        <v>7.0268294335050418E-3</v>
      </c>
      <c r="R230" s="11">
        <f>(Table1[[#This Row],[2023 Market share (%)]]-Table1[[#This Row],[2022 Market share (%)]])*10000</f>
        <v>-69.395211882991333</v>
      </c>
      <c r="S230" s="10">
        <v>-0.48391202153182888</v>
      </c>
      <c r="T230" s="3">
        <v>64</v>
      </c>
      <c r="U230" s="3">
        <f t="shared" si="25"/>
        <v>2648.53125</v>
      </c>
      <c r="V230" s="10">
        <v>-0.54929577464788737</v>
      </c>
      <c r="W230" s="10">
        <f t="shared" si="29"/>
        <v>-0.20705196148193006</v>
      </c>
      <c r="X230" s="11">
        <f>(Table1[[#This Row],[2023 Market share (%)]]-Table1[[#This Row],[2019 Market share (%)]])*10000</f>
        <v>-117.47725709043851</v>
      </c>
      <c r="Y230" s="10"/>
      <c r="Z230" s="10">
        <f t="shared" si="26"/>
        <v>-0.22345464449555341</v>
      </c>
      <c r="AA230" s="3">
        <v>328444</v>
      </c>
      <c r="AB230" s="12">
        <f>Table1[[#This Row],[2022 U.S. Sales ($000)]]/SUMIF($E:$E, E230, $AA:$AA)</f>
        <v>1.3966350621804175E-2</v>
      </c>
      <c r="AC230" s="3">
        <v>142</v>
      </c>
      <c r="AD230" s="3">
        <f t="shared" si="30"/>
        <v>2312.9859154929577</v>
      </c>
      <c r="AE230" s="3">
        <v>363110</v>
      </c>
      <c r="AF230" s="12">
        <f>Table1[[#This Row],[2021 U.S. Sales ($000)]]/SUMIF($E:$E, E230, $AE:$AE)</f>
        <v>1.6717690821476231E-2</v>
      </c>
      <c r="AG230" s="3">
        <v>156</v>
      </c>
      <c r="AH230" s="68">
        <f t="shared" si="27"/>
        <v>2327.6282051282051</v>
      </c>
      <c r="AI230" s="3">
        <v>306648</v>
      </c>
      <c r="AJ230" s="12">
        <f>Table1[[#This Row],[2020 U.S. Sales ($000)]]/SUMIF($E:$E, E230, $AI:$AI)</f>
        <v>1.8805495815512253E-2</v>
      </c>
      <c r="AK230" s="3">
        <v>161</v>
      </c>
      <c r="AL230" s="3">
        <f t="shared" si="31"/>
        <v>1904.6459627329193</v>
      </c>
      <c r="AM230" s="3">
        <v>428752</v>
      </c>
      <c r="AN230" s="12">
        <f>Table1[[#This Row],[2019 U.S. Sales ($000)]]/SUMIF($E:$E, E230, $AM:$AM)</f>
        <v>1.8774555142548895E-2</v>
      </c>
      <c r="AO230" s="3">
        <v>176</v>
      </c>
      <c r="AP230" s="3">
        <f t="shared" si="28"/>
        <v>2436.090909090909</v>
      </c>
    </row>
    <row r="231" spans="1:42" x14ac:dyDescent="0.25">
      <c r="A231" t="s">
        <v>23</v>
      </c>
      <c r="B231">
        <v>29824</v>
      </c>
      <c r="C231" t="s">
        <v>3</v>
      </c>
      <c r="D231" t="s">
        <v>4</v>
      </c>
      <c r="E231" t="s">
        <v>363</v>
      </c>
      <c r="F231" s="3">
        <v>230</v>
      </c>
      <c r="G231" s="3"/>
      <c r="H231" s="3" t="e">
        <f>Table1[[#This Row],[2024 U.S. Sales ($000)]]/SUMIF($E:$E, E231, $G:$G)</f>
        <v>#DIV/0!</v>
      </c>
      <c r="I231" s="3" t="e">
        <f>VLOOKUP(Table1[[#This Row],[Chain Name]],[1]Sheet1!A$3:G$26,7,0)</f>
        <v>#N/A</v>
      </c>
      <c r="J231" s="3" t="e">
        <f>Table1[[#This Row],[2024 U.S. Sales ($000)]]/Table1[[#This Row],[2024 U.S. Units]]</f>
        <v>#N/A</v>
      </c>
      <c r="K231" s="3" t="e">
        <f>Table1[[#This Row],[2024 U.S. Units]]/Table1[[#This Row],[2023 U.S. Units]]-1</f>
        <v>#N/A</v>
      </c>
      <c r="L231" s="3">
        <f>_xlfn.RRI(5,Table1[[#This Row],[2019 U.S. Sales ($000)]],Table1[[#This Row],[2024 U.S. Sales ($000)]])</f>
        <v>-1</v>
      </c>
      <c r="M231" s="3" t="e">
        <f>(Table1[[#This Row],[2024 Market share (%)]]-Table1[[#This Row],[2019 Market share (%)]])*10000</f>
        <v>#DIV/0!</v>
      </c>
      <c r="N231" s="3"/>
      <c r="O231" s="3"/>
      <c r="P231" s="3">
        <v>168953</v>
      </c>
      <c r="Q231" s="12">
        <f>Table1[[#This Row],[2023 U.S. Sales ($000)]]/SUMIF($E:$E, E231, $P:$P)</f>
        <v>2.0458425270495659E-2</v>
      </c>
      <c r="R231" s="11">
        <f>(Table1[[#This Row],[2023 Market share (%)]]-Table1[[#This Row],[2022 Market share (%)]])*10000</f>
        <v>-25.117269311059136</v>
      </c>
      <c r="S231" s="10">
        <v>-3.2802276123034296E-2</v>
      </c>
      <c r="T231" s="3">
        <v>191</v>
      </c>
      <c r="U231" s="3">
        <f t="shared" si="25"/>
        <v>884.57068062827227</v>
      </c>
      <c r="V231" s="10">
        <v>0</v>
      </c>
      <c r="W231" s="10">
        <f t="shared" si="29"/>
        <v>6.2519024752820229E-2</v>
      </c>
      <c r="X231" s="11">
        <f>(Table1[[#This Row],[2023 Market share (%)]]-Table1[[#This Row],[2019 Market share (%)]])*10000</f>
        <v>-22.594918967311187</v>
      </c>
      <c r="Y231" s="10"/>
      <c r="Z231" s="10">
        <f t="shared" si="26"/>
        <v>0</v>
      </c>
      <c r="AA231" s="3">
        <v>174683</v>
      </c>
      <c r="AB231" s="12">
        <f>Table1[[#This Row],[2022 U.S. Sales ($000)]]/SUMIF($E:$E, E231, $AA:$AA)</f>
        <v>2.2970152201601573E-2</v>
      </c>
      <c r="AC231" s="3">
        <v>191</v>
      </c>
      <c r="AD231" s="3">
        <f t="shared" si="30"/>
        <v>914.57068062827227</v>
      </c>
      <c r="AE231" s="3">
        <v>168239</v>
      </c>
      <c r="AF231" s="12">
        <f>Table1[[#This Row],[2021 U.S. Sales ($000)]]/SUMIF($E:$E, E231, $AE:$AE)</f>
        <v>2.539449704136653E-2</v>
      </c>
      <c r="AG231" s="3">
        <v>189</v>
      </c>
      <c r="AH231" s="68">
        <f t="shared" si="27"/>
        <v>890.15343915343919</v>
      </c>
      <c r="AI231" s="3">
        <v>136097</v>
      </c>
      <c r="AJ231" s="12">
        <f>Table1[[#This Row],[2020 U.S. Sales ($000)]]/SUMIF($E:$E, E231, $AI:$AI)</f>
        <v>2.4812900950951233E-2</v>
      </c>
      <c r="AK231" s="3">
        <v>191</v>
      </c>
      <c r="AL231" s="3">
        <f t="shared" si="31"/>
        <v>712.54973821989529</v>
      </c>
      <c r="AM231" s="3">
        <v>132562</v>
      </c>
      <c r="AN231" s="12">
        <f>Table1[[#This Row],[2019 U.S. Sales ($000)]]/SUMIF($E:$E, E231, $AM:$AM)</f>
        <v>2.2717917167226778E-2</v>
      </c>
      <c r="AO231" s="3">
        <v>191</v>
      </c>
      <c r="AP231" s="3">
        <f t="shared" si="28"/>
        <v>694.04188481675396</v>
      </c>
    </row>
    <row r="232" spans="1:42" x14ac:dyDescent="0.25">
      <c r="A232" t="s">
        <v>456</v>
      </c>
      <c r="B232">
        <v>1493</v>
      </c>
      <c r="C232" t="s">
        <v>3</v>
      </c>
      <c r="D232" t="s">
        <v>4</v>
      </c>
      <c r="E232" t="s">
        <v>351</v>
      </c>
      <c r="F232" s="3">
        <v>231</v>
      </c>
      <c r="G232" s="3"/>
      <c r="H232" s="3" t="e">
        <f>Table1[[#This Row],[2024 U.S. Sales ($000)]]/SUMIF($E:$E, E232, $G:$G)</f>
        <v>#DIV/0!</v>
      </c>
      <c r="I232" s="3" t="e">
        <f>VLOOKUP(Table1[[#This Row],[Chain Name]],[1]Sheet1!A$3:G$26,7,0)</f>
        <v>#N/A</v>
      </c>
      <c r="J232" s="3" t="e">
        <f>Table1[[#This Row],[2024 U.S. Sales ($000)]]/Table1[[#This Row],[2024 U.S. Units]]</f>
        <v>#N/A</v>
      </c>
      <c r="K232" s="3" t="e">
        <f>Table1[[#This Row],[2024 U.S. Units]]/Table1[[#This Row],[2023 U.S. Units]]-1</f>
        <v>#N/A</v>
      </c>
      <c r="L232" s="3">
        <f>_xlfn.RRI(5,Table1[[#This Row],[2019 U.S. Sales ($000)]],Table1[[#This Row],[2024 U.S. Sales ($000)]])</f>
        <v>-1</v>
      </c>
      <c r="M232" s="3" t="e">
        <f>(Table1[[#This Row],[2024 Market share (%)]]-Table1[[#This Row],[2019 Market share (%)]])*10000</f>
        <v>#DIV/0!</v>
      </c>
      <c r="N232" s="3"/>
      <c r="O232" s="3"/>
      <c r="P232" s="3">
        <v>168600</v>
      </c>
      <c r="Q232" s="12">
        <f>Table1[[#This Row],[2023 U.S. Sales ($000)]]/SUMIF($E:$E, E232, $P:$P)</f>
        <v>4.4637500604962571E-3</v>
      </c>
      <c r="R232" s="11">
        <f>(Table1[[#This Row],[2023 Market share (%)]]-Table1[[#This Row],[2022 Market share (%)]])*10000</f>
        <v>-16.176682246237174</v>
      </c>
      <c r="S232" s="10">
        <v>-0.22518382352941177</v>
      </c>
      <c r="T232" s="3">
        <v>104</v>
      </c>
      <c r="U232" s="3">
        <f t="shared" si="25"/>
        <v>1621.1538461538462</v>
      </c>
      <c r="V232" s="10">
        <v>-0.26760563380281688</v>
      </c>
      <c r="W232" s="10">
        <f t="shared" si="29"/>
        <v>-0.17113501314601032</v>
      </c>
      <c r="X232" s="11">
        <f>(Table1[[#This Row],[2023 Market share (%)]]-Table1[[#This Row],[2019 Market share (%)]])*10000</f>
        <v>-64.71806722880352</v>
      </c>
      <c r="Y232" s="10"/>
      <c r="Z232" s="10">
        <f t="shared" si="26"/>
        <v>-0.12571438211005026</v>
      </c>
      <c r="AA232" s="3">
        <v>217600</v>
      </c>
      <c r="AB232" s="12">
        <f>Table1[[#This Row],[2022 U.S. Sales ($000)]]/SUMIF($E:$E, E232, $AA:$AA)</f>
        <v>6.0814182851199744E-3</v>
      </c>
      <c r="AC232" s="3">
        <v>142</v>
      </c>
      <c r="AD232" s="3">
        <f t="shared" si="30"/>
        <v>1532.394366197183</v>
      </c>
      <c r="AE232" s="3">
        <v>209700</v>
      </c>
      <c r="AF232" s="12">
        <f>Table1[[#This Row],[2021 U.S. Sales ($000)]]/SUMIF($E:$E, E232, $AE:$AE)</f>
        <v>6.3204239753664416E-3</v>
      </c>
      <c r="AG232" s="3">
        <v>155</v>
      </c>
      <c r="AH232" s="68">
        <f t="shared" si="27"/>
        <v>1352.9032258064517</v>
      </c>
      <c r="AI232" s="3">
        <v>153954</v>
      </c>
      <c r="AJ232" s="12">
        <f>Table1[[#This Row],[2020 U.S. Sales ($000)]]/SUMIF($E:$E, E232, $AI:$AI)</f>
        <v>5.4057914589379797E-3</v>
      </c>
      <c r="AK232" s="3">
        <v>164</v>
      </c>
      <c r="AL232" s="3">
        <f t="shared" si="31"/>
        <v>938.7439024390244</v>
      </c>
      <c r="AM232" s="3">
        <v>357209</v>
      </c>
      <c r="AN232" s="12">
        <f>Table1[[#This Row],[2019 U.S. Sales ($000)]]/SUMIF($E:$E, E232, $AM:$AM)</f>
        <v>1.0935556783376609E-2</v>
      </c>
      <c r="AO232" s="3">
        <v>178</v>
      </c>
      <c r="AP232" s="3">
        <f t="shared" si="28"/>
        <v>2006.7921348314608</v>
      </c>
    </row>
    <row r="233" spans="1:42" x14ac:dyDescent="0.25">
      <c r="A233" t="s">
        <v>309</v>
      </c>
      <c r="B233">
        <v>9529</v>
      </c>
      <c r="C233" t="s">
        <v>3</v>
      </c>
      <c r="D233" t="s">
        <v>4</v>
      </c>
      <c r="E233" t="s">
        <v>462</v>
      </c>
      <c r="F233" s="3">
        <v>232</v>
      </c>
      <c r="G233" s="3"/>
      <c r="H233" s="3" t="e">
        <f>Table1[[#This Row],[2024 U.S. Sales ($000)]]/SUMIF($E:$E, E233, $G:$G)</f>
        <v>#DIV/0!</v>
      </c>
      <c r="I233" s="3" t="e">
        <f>VLOOKUP(Table1[[#This Row],[Chain Name]],[1]Sheet1!A$3:G$26,7,0)</f>
        <v>#N/A</v>
      </c>
      <c r="J233" s="3" t="e">
        <f>Table1[[#This Row],[2024 U.S. Sales ($000)]]/Table1[[#This Row],[2024 U.S. Units]]</f>
        <v>#N/A</v>
      </c>
      <c r="K233" s="3" t="e">
        <f>Table1[[#This Row],[2024 U.S. Units]]/Table1[[#This Row],[2023 U.S. Units]]-1</f>
        <v>#N/A</v>
      </c>
      <c r="L233" s="3">
        <f>_xlfn.RRI(5,Table1[[#This Row],[2019 U.S. Sales ($000)]],Table1[[#This Row],[2024 U.S. Sales ($000)]])</f>
        <v>-1</v>
      </c>
      <c r="M233" s="3" t="e">
        <f>(Table1[[#This Row],[2024 Market share (%)]]-Table1[[#This Row],[2019 Market share (%)]])*10000</f>
        <v>#DIV/0!</v>
      </c>
      <c r="N233" s="3"/>
      <c r="O233" s="3"/>
      <c r="P233" s="3">
        <v>168515</v>
      </c>
      <c r="Q233" s="12">
        <f>Table1[[#This Row],[2023 U.S. Sales ($000)]]/SUMIF($E:$E, E233, $P:$P)</f>
        <v>3.2423491220076837E-2</v>
      </c>
      <c r="R233" s="11">
        <f>(Table1[[#This Row],[2023 Market share (%)]]-Table1[[#This Row],[2022 Market share (%)]])*10000</f>
        <v>-13.947680846960672</v>
      </c>
      <c r="S233" s="10">
        <v>0.12479808834719459</v>
      </c>
      <c r="T233" s="3">
        <v>93</v>
      </c>
      <c r="U233" s="3">
        <f t="shared" si="25"/>
        <v>1811.989247311828</v>
      </c>
      <c r="V233" s="10">
        <v>6.8965517241379309E-2</v>
      </c>
      <c r="W233" s="10">
        <f t="shared" si="29"/>
        <v>2.9677602005452108E-2</v>
      </c>
      <c r="X233" s="11">
        <f>(Table1[[#This Row],[2023 Market share (%)]]-Table1[[#This Row],[2019 Market share (%)]])*10000</f>
        <v>-95.847534489244481</v>
      </c>
      <c r="Y233" s="10"/>
      <c r="Z233" s="10">
        <f t="shared" si="26"/>
        <v>5.449793047405338E-3</v>
      </c>
      <c r="AA233" s="3">
        <v>149818</v>
      </c>
      <c r="AB233" s="12">
        <f>Table1[[#This Row],[2022 U.S. Sales ($000)]]/SUMIF($E:$E, E233, $AA:$AA)</f>
        <v>3.3818259304772905E-2</v>
      </c>
      <c r="AC233" s="3">
        <v>87</v>
      </c>
      <c r="AD233" s="3">
        <f t="shared" si="30"/>
        <v>1722.0459770114942</v>
      </c>
      <c r="AE233" s="3">
        <v>133364</v>
      </c>
      <c r="AF233" s="12">
        <f>Table1[[#This Row],[2021 U.S. Sales ($000)]]/SUMIF($E:$E, E233, $AE:$AE)</f>
        <v>3.5348362828293109E-2</v>
      </c>
      <c r="AG233" s="3">
        <v>90</v>
      </c>
      <c r="AH233" s="68">
        <f t="shared" si="27"/>
        <v>1481.8222222222223</v>
      </c>
      <c r="AI233" s="3">
        <v>105584</v>
      </c>
      <c r="AJ233" s="12">
        <f>Table1[[#This Row],[2020 U.S. Sales ($000)]]/SUMIF($E:$E, E233, $AI:$AI)</f>
        <v>3.4455369292872594E-2</v>
      </c>
      <c r="AK233" s="3">
        <v>93</v>
      </c>
      <c r="AL233" s="3">
        <f t="shared" si="31"/>
        <v>1135.3118279569892</v>
      </c>
      <c r="AM233" s="3">
        <v>149911</v>
      </c>
      <c r="AN233" s="12">
        <f>Table1[[#This Row],[2019 U.S. Sales ($000)]]/SUMIF($E:$E, E233, $AM:$AM)</f>
        <v>4.2008244669001285E-2</v>
      </c>
      <c r="AO233" s="3">
        <v>91</v>
      </c>
      <c r="AP233" s="3">
        <f t="shared" si="28"/>
        <v>1647.3736263736264</v>
      </c>
    </row>
    <row r="234" spans="1:42" x14ac:dyDescent="0.25">
      <c r="A234" t="s">
        <v>60</v>
      </c>
      <c r="B234">
        <v>1645</v>
      </c>
      <c r="C234" t="s">
        <v>1</v>
      </c>
      <c r="D234" t="s">
        <v>2</v>
      </c>
      <c r="E234" t="s">
        <v>357</v>
      </c>
      <c r="F234" s="3">
        <v>233</v>
      </c>
      <c r="G234" s="3"/>
      <c r="H234" s="3" t="e">
        <f>Table1[[#This Row],[2024 U.S. Sales ($000)]]/SUMIF($E:$E, E234, $G:$G)</f>
        <v>#DIV/0!</v>
      </c>
      <c r="I234" s="3" t="e">
        <f>VLOOKUP(Table1[[#This Row],[Chain Name]],[1]Sheet1!A$3:G$26,7,0)</f>
        <v>#N/A</v>
      </c>
      <c r="J234" s="3" t="e">
        <f>Table1[[#This Row],[2024 U.S. Sales ($000)]]/Table1[[#This Row],[2024 U.S. Units]]</f>
        <v>#N/A</v>
      </c>
      <c r="K234" s="3" t="e">
        <f>Table1[[#This Row],[2024 U.S. Units]]/Table1[[#This Row],[2023 U.S. Units]]-1</f>
        <v>#N/A</v>
      </c>
      <c r="L234" s="3">
        <f>_xlfn.RRI(5,Table1[[#This Row],[2019 U.S. Sales ($000)]],Table1[[#This Row],[2024 U.S. Sales ($000)]])</f>
        <v>-1</v>
      </c>
      <c r="M234" s="3" t="e">
        <f>(Table1[[#This Row],[2024 Market share (%)]]-Table1[[#This Row],[2019 Market share (%)]])*10000</f>
        <v>#DIV/0!</v>
      </c>
      <c r="N234" s="3"/>
      <c r="O234" s="3"/>
      <c r="P234" s="3">
        <v>166700</v>
      </c>
      <c r="Q234" s="12">
        <f>Table1[[#This Row],[2023 U.S. Sales ($000)]]/SUMIF($E:$E, E234, $P:$P)</f>
        <v>1.734650863272363E-2</v>
      </c>
      <c r="R234" s="11">
        <f>(Table1[[#This Row],[2023 Market share (%)]]-Table1[[#This Row],[2022 Market share (%)]])*10000</f>
        <v>-23.40185470458167</v>
      </c>
      <c r="S234" s="10">
        <v>-7.798672566371681E-2</v>
      </c>
      <c r="T234" s="3">
        <v>62</v>
      </c>
      <c r="U234" s="3">
        <f t="shared" si="25"/>
        <v>2688.7096774193546</v>
      </c>
      <c r="V234" s="10">
        <v>-8.8235294117647065E-2</v>
      </c>
      <c r="W234" s="10">
        <f t="shared" si="29"/>
        <v>-3.1795565943198212E-2</v>
      </c>
      <c r="X234" s="11">
        <f>(Table1[[#This Row],[2023 Market share (%)]]-Table1[[#This Row],[2019 Market share (%)]])*10000</f>
        <v>-34.510018932067084</v>
      </c>
      <c r="Y234" s="10"/>
      <c r="Z234" s="10">
        <f t="shared" si="26"/>
        <v>-4.9626048621122631E-2</v>
      </c>
      <c r="AA234" s="3">
        <v>180800</v>
      </c>
      <c r="AB234" s="12">
        <f>Table1[[#This Row],[2022 U.S. Sales ($000)]]/SUMIF($E:$E, E234, $AA:$AA)</f>
        <v>1.9686694103181798E-2</v>
      </c>
      <c r="AC234" s="3">
        <v>68</v>
      </c>
      <c r="AD234" s="3">
        <f t="shared" si="30"/>
        <v>2658.8235294117649</v>
      </c>
      <c r="AE234" s="3">
        <v>170600</v>
      </c>
      <c r="AF234" s="12">
        <f>Table1[[#This Row],[2021 U.S. Sales ($000)]]/SUMIF($E:$E, E234, $AE:$AE)</f>
        <v>2.0373939414639761E-2</v>
      </c>
      <c r="AG234" s="3">
        <v>70</v>
      </c>
      <c r="AH234" s="68">
        <f t="shared" si="27"/>
        <v>2437.1428571428573</v>
      </c>
      <c r="AI234" s="3">
        <v>121400</v>
      </c>
      <c r="AJ234" s="12">
        <f>Table1[[#This Row],[2020 U.S. Sales ($000)]]/SUMIF($E:$E, E234, $AI:$AI)</f>
        <v>1.7597061783515843E-2</v>
      </c>
      <c r="AK234" s="3">
        <v>74</v>
      </c>
      <c r="AL234" s="3">
        <f t="shared" si="31"/>
        <v>1640.5405405405406</v>
      </c>
      <c r="AM234" s="3">
        <v>189700</v>
      </c>
      <c r="AN234" s="12">
        <f>Table1[[#This Row],[2019 U.S. Sales ($000)]]/SUMIF($E:$E, E234, $AM:$AM)</f>
        <v>2.0797510525930339E-2</v>
      </c>
      <c r="AO234" s="3">
        <v>76</v>
      </c>
      <c r="AP234" s="3">
        <f t="shared" si="28"/>
        <v>2496.0526315789475</v>
      </c>
    </row>
    <row r="235" spans="1:42" x14ac:dyDescent="0.25">
      <c r="A235" t="s">
        <v>402</v>
      </c>
      <c r="B235">
        <v>1692</v>
      </c>
      <c r="C235" t="s">
        <v>1</v>
      </c>
      <c r="D235" t="s">
        <v>2</v>
      </c>
      <c r="E235" t="s">
        <v>360</v>
      </c>
      <c r="F235" s="3">
        <v>234</v>
      </c>
      <c r="G235" s="3"/>
      <c r="H235" s="3" t="e">
        <f>Table1[[#This Row],[2024 U.S. Sales ($000)]]/SUMIF($E:$E, E235, $G:$G)</f>
        <v>#DIV/0!</v>
      </c>
      <c r="I235" s="3" t="e">
        <f>VLOOKUP(Table1[[#This Row],[Chain Name]],[1]Sheet1!A$3:G$26,7,0)</f>
        <v>#N/A</v>
      </c>
      <c r="J235" s="3" t="e">
        <f>Table1[[#This Row],[2024 U.S. Sales ($000)]]/Table1[[#This Row],[2024 U.S. Units]]</f>
        <v>#N/A</v>
      </c>
      <c r="K235" s="3" t="e">
        <f>Table1[[#This Row],[2024 U.S. Units]]/Table1[[#This Row],[2023 U.S. Units]]-1</f>
        <v>#N/A</v>
      </c>
      <c r="L235" s="3">
        <f>_xlfn.RRI(5,Table1[[#This Row],[2019 U.S. Sales ($000)]],Table1[[#This Row],[2024 U.S. Sales ($000)]])</f>
        <v>-1</v>
      </c>
      <c r="M235" s="3" t="e">
        <f>(Table1[[#This Row],[2024 Market share (%)]]-Table1[[#This Row],[2019 Market share (%)]])*10000</f>
        <v>#DIV/0!</v>
      </c>
      <c r="N235" s="3"/>
      <c r="O235" s="3"/>
      <c r="P235" s="3">
        <v>164100</v>
      </c>
      <c r="Q235" s="12">
        <f>Table1[[#This Row],[2023 U.S. Sales ($000)]]/SUMIF($E:$E, E235, $P:$P)</f>
        <v>3.1891535352962144E-2</v>
      </c>
      <c r="R235" s="11">
        <f>(Table1[[#This Row],[2023 Market share (%)]]-Table1[[#This Row],[2022 Market share (%)]])*10000</f>
        <v>8.7078016991096536</v>
      </c>
      <c r="S235" s="10">
        <v>1.2962962962962963E-2</v>
      </c>
      <c r="T235" s="3">
        <v>22</v>
      </c>
      <c r="U235" s="3">
        <f t="shared" si="25"/>
        <v>7459.090909090909</v>
      </c>
      <c r="V235" s="10">
        <v>0</v>
      </c>
      <c r="W235" s="10">
        <f t="shared" si="29"/>
        <v>-5.4114256022129381E-2</v>
      </c>
      <c r="X235" s="11">
        <f>(Table1[[#This Row],[2023 Market share (%)]]-Table1[[#This Row],[2019 Market share (%)]])*10000</f>
        <v>-79.638653649016717</v>
      </c>
      <c r="Y235" s="10"/>
      <c r="Z235" s="10">
        <f t="shared" si="26"/>
        <v>-4.9910039076067281E-2</v>
      </c>
      <c r="AA235" s="3">
        <v>162000</v>
      </c>
      <c r="AB235" s="12">
        <f>Table1[[#This Row],[2022 U.S. Sales ($000)]]/SUMIF($E:$E, E235, $AA:$AA)</f>
        <v>3.1020755183051179E-2</v>
      </c>
      <c r="AC235" s="3">
        <v>22</v>
      </c>
      <c r="AD235" s="3">
        <f t="shared" si="30"/>
        <v>7363.636363636364</v>
      </c>
      <c r="AE235" s="3">
        <v>141200</v>
      </c>
      <c r="AF235" s="12">
        <f>Table1[[#This Row],[2021 U.S. Sales ($000)]]/SUMIF($E:$E, E235, $AE:$AE)</f>
        <v>2.9327669409869965E-2</v>
      </c>
      <c r="AG235" s="3">
        <v>23</v>
      </c>
      <c r="AH235" s="68">
        <f t="shared" si="27"/>
        <v>6139.130434782609</v>
      </c>
      <c r="AI235" s="3">
        <v>88000</v>
      </c>
      <c r="AJ235" s="12">
        <f>Table1[[#This Row],[2020 U.S. Sales ($000)]]/SUMIF($E:$E, E235, $AI:$AI)</f>
        <v>2.5831866836726457E-2</v>
      </c>
      <c r="AK235" s="3">
        <v>24</v>
      </c>
      <c r="AL235" s="3">
        <f t="shared" si="31"/>
        <v>3666.6666666666665</v>
      </c>
      <c r="AM235" s="3">
        <v>205000</v>
      </c>
      <c r="AN235" s="12">
        <f>Table1[[#This Row],[2019 U.S. Sales ($000)]]/SUMIF($E:$E, E235, $AM:$AM)</f>
        <v>3.9855400717863816E-2</v>
      </c>
      <c r="AO235" s="3">
        <v>27</v>
      </c>
      <c r="AP235" s="3">
        <f t="shared" si="28"/>
        <v>7592.5925925925922</v>
      </c>
    </row>
    <row r="236" spans="1:42" x14ac:dyDescent="0.25">
      <c r="A236" t="s">
        <v>525</v>
      </c>
      <c r="B236">
        <v>7710</v>
      </c>
      <c r="C236" t="s">
        <v>1</v>
      </c>
      <c r="D236" t="s">
        <v>2</v>
      </c>
      <c r="E236" t="s">
        <v>362</v>
      </c>
      <c r="F236" s="3">
        <v>235</v>
      </c>
      <c r="G236" s="3"/>
      <c r="H236" s="3" t="e">
        <f>Table1[[#This Row],[2024 U.S. Sales ($000)]]/SUMIF($E:$E, E236, $G:$G)</f>
        <v>#DIV/0!</v>
      </c>
      <c r="I236" s="3" t="e">
        <f>VLOOKUP(Table1[[#This Row],[Chain Name]],[1]Sheet1!A$3:G$26,7,0)</f>
        <v>#N/A</v>
      </c>
      <c r="J236" s="3" t="e">
        <f>Table1[[#This Row],[2024 U.S. Sales ($000)]]/Table1[[#This Row],[2024 U.S. Units]]</f>
        <v>#N/A</v>
      </c>
      <c r="K236" s="3" t="e">
        <f>Table1[[#This Row],[2024 U.S. Units]]/Table1[[#This Row],[2023 U.S. Units]]-1</f>
        <v>#N/A</v>
      </c>
      <c r="L236" s="3">
        <f>_xlfn.RRI(5,Table1[[#This Row],[2019 U.S. Sales ($000)]],Table1[[#This Row],[2024 U.S. Sales ($000)]])</f>
        <v>-1</v>
      </c>
      <c r="M236" s="3" t="e">
        <f>(Table1[[#This Row],[2024 Market share (%)]]-Table1[[#This Row],[2019 Market share (%)]])*10000</f>
        <v>#DIV/0!</v>
      </c>
      <c r="N236" s="3"/>
      <c r="O236" s="3"/>
      <c r="P236" s="3">
        <v>163900</v>
      </c>
      <c r="Q236" s="12">
        <f>Table1[[#This Row],[2023 U.S. Sales ($000)]]/SUMIF($E:$E, E236, $P:$P)</f>
        <v>1.6808696218453569E-2</v>
      </c>
      <c r="R236" s="11">
        <f>(Table1[[#This Row],[2023 Market share (%)]]-Table1[[#This Row],[2022 Market share (%)]])*10000</f>
        <v>-3.4386718194920687</v>
      </c>
      <c r="S236" s="10">
        <v>2.0547945205479451E-2</v>
      </c>
      <c r="T236" s="3">
        <v>43</v>
      </c>
      <c r="U236" s="3">
        <f t="shared" si="25"/>
        <v>3811.6279069767443</v>
      </c>
      <c r="V236" s="10">
        <v>0</v>
      </c>
      <c r="W236" s="10">
        <f t="shared" si="29"/>
        <v>9.1729189845435322E-4</v>
      </c>
      <c r="X236" s="11">
        <f>(Table1[[#This Row],[2023 Market share (%)]]-Table1[[#This Row],[2019 Market share (%)]])*10000</f>
        <v>-22.70965399716718</v>
      </c>
      <c r="Y236" s="10"/>
      <c r="Z236" s="10">
        <f t="shared" si="26"/>
        <v>5.8999609654406537E-3</v>
      </c>
      <c r="AA236" s="3">
        <v>160600</v>
      </c>
      <c r="AB236" s="12">
        <f>Table1[[#This Row],[2022 U.S. Sales ($000)]]/SUMIF($E:$E, E236, $AA:$AA)</f>
        <v>1.7152563400402776E-2</v>
      </c>
      <c r="AC236" s="3">
        <v>43</v>
      </c>
      <c r="AD236" s="3">
        <f t="shared" si="30"/>
        <v>3734.8837209302324</v>
      </c>
      <c r="AE236" s="3">
        <v>149500</v>
      </c>
      <c r="AF236" s="12">
        <f>Table1[[#This Row],[2021 U.S. Sales ($000)]]/SUMIF($E:$E, E236, $AE:$AE)</f>
        <v>1.752934083346798E-2</v>
      </c>
      <c r="AG236" s="3">
        <v>42</v>
      </c>
      <c r="AH236" s="68">
        <f t="shared" si="27"/>
        <v>3559.5238095238096</v>
      </c>
      <c r="AI236" s="3">
        <v>123400</v>
      </c>
      <c r="AJ236" s="12">
        <f>Table1[[#This Row],[2020 U.S. Sales ($000)]]/SUMIF($E:$E, E236, $AI:$AI)</f>
        <v>1.8624860445611107E-2</v>
      </c>
      <c r="AK236" s="3">
        <v>42</v>
      </c>
      <c r="AL236" s="3">
        <f t="shared" si="31"/>
        <v>2938.0952380952381</v>
      </c>
      <c r="AM236" s="3">
        <v>163300</v>
      </c>
      <c r="AN236" s="12">
        <f>Table1[[#This Row],[2019 U.S. Sales ($000)]]/SUMIF($E:$E, E236, $AM:$AM)</f>
        <v>1.9079661618170287E-2</v>
      </c>
      <c r="AO236" s="3">
        <v>42</v>
      </c>
      <c r="AP236" s="3">
        <f t="shared" si="28"/>
        <v>3888.0952380952381</v>
      </c>
    </row>
    <row r="237" spans="1:42" x14ac:dyDescent="0.25">
      <c r="A237" t="s">
        <v>377</v>
      </c>
      <c r="B237">
        <v>9178</v>
      </c>
      <c r="C237" t="s">
        <v>1</v>
      </c>
      <c r="D237" t="s">
        <v>2</v>
      </c>
      <c r="E237" t="s">
        <v>353</v>
      </c>
      <c r="F237" s="3">
        <v>236</v>
      </c>
      <c r="G237" s="3"/>
      <c r="H237" s="3" t="e">
        <f>Table1[[#This Row],[2024 U.S. Sales ($000)]]/SUMIF($E:$E, E237, $G:$G)</f>
        <v>#DIV/0!</v>
      </c>
      <c r="I237" s="3" t="e">
        <f>VLOOKUP(Table1[[#This Row],[Chain Name]],[1]Sheet1!A$3:G$26,7,0)</f>
        <v>#N/A</v>
      </c>
      <c r="J237" s="3" t="e">
        <f>Table1[[#This Row],[2024 U.S. Sales ($000)]]/Table1[[#This Row],[2024 U.S. Units]]</f>
        <v>#N/A</v>
      </c>
      <c r="K237" s="3" t="e">
        <f>Table1[[#This Row],[2024 U.S. Units]]/Table1[[#This Row],[2023 U.S. Units]]-1</f>
        <v>#N/A</v>
      </c>
      <c r="L237" s="3">
        <f>_xlfn.RRI(5,Table1[[#This Row],[2019 U.S. Sales ($000)]],Table1[[#This Row],[2024 U.S. Sales ($000)]])</f>
        <v>-1</v>
      </c>
      <c r="M237" s="3" t="e">
        <f>(Table1[[#This Row],[2024 Market share (%)]]-Table1[[#This Row],[2019 Market share (%)]])*10000</f>
        <v>#DIV/0!</v>
      </c>
      <c r="N237" s="3"/>
      <c r="O237" s="3"/>
      <c r="P237" s="3">
        <v>160214</v>
      </c>
      <c r="Q237" s="12">
        <f>Table1[[#This Row],[2023 U.S. Sales ($000)]]/SUMIF($E:$E, E237, $P:$P)</f>
        <v>6.6416318647102568E-3</v>
      </c>
      <c r="R237" s="11">
        <f>(Table1[[#This Row],[2023 Market share (%)]]-Table1[[#This Row],[2022 Market share (%)]])*10000</f>
        <v>10.390009975717769</v>
      </c>
      <c r="S237" s="10">
        <v>0.21599016363581164</v>
      </c>
      <c r="T237" s="3">
        <v>26</v>
      </c>
      <c r="U237" s="3">
        <f t="shared" si="25"/>
        <v>6162.0769230769229</v>
      </c>
      <c r="V237" s="10">
        <v>0.13043478260869565</v>
      </c>
      <c r="W237" s="10">
        <f t="shared" si="29"/>
        <v>0.21715083349727116</v>
      </c>
      <c r="X237" s="11">
        <f>(Table1[[#This Row],[2023 Market share (%)]]-Table1[[#This Row],[2019 Market share (%)]])*10000</f>
        <v>34.450461335508237</v>
      </c>
      <c r="Y237" s="10"/>
      <c r="Z237" s="10">
        <f t="shared" si="26"/>
        <v>6.7789972372440888E-2</v>
      </c>
      <c r="AA237" s="3">
        <v>131756</v>
      </c>
      <c r="AB237" s="12">
        <f>Table1[[#This Row],[2022 U.S. Sales ($000)]]/SUMIF($E:$E, E237, $AA:$AA)</f>
        <v>5.6026308671384799E-3</v>
      </c>
      <c r="AC237" s="3">
        <v>23</v>
      </c>
      <c r="AD237" s="3">
        <f t="shared" si="30"/>
        <v>5728.521739130435</v>
      </c>
      <c r="AE237" s="3">
        <v>102100</v>
      </c>
      <c r="AF237" s="12">
        <f>Table1[[#This Row],[2021 U.S. Sales ($000)]]/SUMIF($E:$E, E237, $AE:$AE)</f>
        <v>4.7007139238046964E-3</v>
      </c>
      <c r="AG237" s="3">
        <v>23</v>
      </c>
      <c r="AH237" s="68">
        <f t="shared" si="27"/>
        <v>4439.130434782609</v>
      </c>
      <c r="AI237" s="3">
        <v>63500</v>
      </c>
      <c r="AJ237" s="12">
        <f>Table1[[#This Row],[2020 U.S. Sales ($000)]]/SUMIF($E:$E, E237, $AI:$AI)</f>
        <v>3.8942011175192013E-3</v>
      </c>
      <c r="AK237" s="3">
        <v>21</v>
      </c>
      <c r="AL237" s="3">
        <f t="shared" si="31"/>
        <v>3023.8095238095239</v>
      </c>
      <c r="AM237" s="3">
        <v>73000</v>
      </c>
      <c r="AN237" s="12">
        <f>Table1[[#This Row],[2019 U.S. Sales ($000)]]/SUMIF($E:$E, E237, $AM:$AM)</f>
        <v>3.196585731159433E-3</v>
      </c>
      <c r="AO237" s="3">
        <v>20</v>
      </c>
      <c r="AP237" s="3">
        <f t="shared" si="28"/>
        <v>3650</v>
      </c>
    </row>
    <row r="238" spans="1:42" x14ac:dyDescent="0.25">
      <c r="A238" t="s">
        <v>134</v>
      </c>
      <c r="B238">
        <v>878</v>
      </c>
      <c r="C238" t="s">
        <v>3</v>
      </c>
      <c r="D238" t="s">
        <v>5</v>
      </c>
      <c r="E238" t="s">
        <v>446</v>
      </c>
      <c r="F238" s="3">
        <v>237</v>
      </c>
      <c r="G238" s="3"/>
      <c r="H238" s="3" t="e">
        <f>Table1[[#This Row],[2024 U.S. Sales ($000)]]/SUMIF($E:$E, E238, $G:$G)</f>
        <v>#DIV/0!</v>
      </c>
      <c r="I238" s="3" t="e">
        <f>VLOOKUP(Table1[[#This Row],[Chain Name]],[1]Sheet1!A$3:G$26,7,0)</f>
        <v>#N/A</v>
      </c>
      <c r="J238" s="3" t="e">
        <f>Table1[[#This Row],[2024 U.S. Sales ($000)]]/Table1[[#This Row],[2024 U.S. Units]]</f>
        <v>#N/A</v>
      </c>
      <c r="K238" s="3" t="e">
        <f>Table1[[#This Row],[2024 U.S. Units]]/Table1[[#This Row],[2023 U.S. Units]]-1</f>
        <v>#N/A</v>
      </c>
      <c r="L238" s="3">
        <f>_xlfn.RRI(5,Table1[[#This Row],[2019 U.S. Sales ($000)]],Table1[[#This Row],[2024 U.S. Sales ($000)]])</f>
        <v>-1</v>
      </c>
      <c r="M238" s="3" t="e">
        <f>(Table1[[#This Row],[2024 Market share (%)]]-Table1[[#This Row],[2019 Market share (%)]])*10000</f>
        <v>#DIV/0!</v>
      </c>
      <c r="N238" s="3"/>
      <c r="O238" s="3"/>
      <c r="P238" s="3">
        <v>159894</v>
      </c>
      <c r="Q238" s="12">
        <f>Table1[[#This Row],[2023 U.S. Sales ($000)]]/SUMIF($E:$E, E238, $P:$P)</f>
        <v>1.9321764893754704E-2</v>
      </c>
      <c r="R238" s="11">
        <f>(Table1[[#This Row],[2023 Market share (%)]]-Table1[[#This Row],[2022 Market share (%)]])*10000</f>
        <v>1.3438227354445331</v>
      </c>
      <c r="S238" s="10">
        <v>0.12910720212412877</v>
      </c>
      <c r="T238" s="3">
        <v>402</v>
      </c>
      <c r="U238" s="3">
        <f t="shared" si="25"/>
        <v>397.74626865671644</v>
      </c>
      <c r="V238" s="10">
        <v>9.2391304347826081E-2</v>
      </c>
      <c r="W238" s="10">
        <f t="shared" si="29"/>
        <v>2.866980016672982E-2</v>
      </c>
      <c r="X238" s="11">
        <f>(Table1[[#This Row],[2023 Market share (%)]]-Table1[[#This Row],[2019 Market share (%)]])*10000</f>
        <v>-100.80631401543364</v>
      </c>
      <c r="Y238" s="10"/>
      <c r="Z238" s="10">
        <f t="shared" si="26"/>
        <v>2.7971059389882535E-2</v>
      </c>
      <c r="AA238" s="3">
        <v>141611</v>
      </c>
      <c r="AB238" s="12">
        <f>Table1[[#This Row],[2022 U.S. Sales ($000)]]/SUMIF($E:$E, E238, $AA:$AA)</f>
        <v>1.9187382620210251E-2</v>
      </c>
      <c r="AC238" s="3">
        <v>368</v>
      </c>
      <c r="AD238" s="3">
        <f t="shared" si="30"/>
        <v>384.8125</v>
      </c>
      <c r="AE238" s="3">
        <v>141847</v>
      </c>
      <c r="AF238" s="12">
        <f>Table1[[#This Row],[2021 U.S. Sales ($000)]]/SUMIF($E:$E, E238, $AE:$AE)</f>
        <v>2.2674188123813117E-2</v>
      </c>
      <c r="AG238" s="3">
        <v>365</v>
      </c>
      <c r="AH238" s="68">
        <f t="shared" si="27"/>
        <v>388.62191780821917</v>
      </c>
      <c r="AI238" s="3">
        <v>115400</v>
      </c>
      <c r="AJ238" s="12">
        <f>Table1[[#This Row],[2020 U.S. Sales ($000)]]/SUMIF($E:$E, E238, $AI:$AI)</f>
        <v>2.5003564199576108E-2</v>
      </c>
      <c r="AK238" s="3">
        <v>361</v>
      </c>
      <c r="AL238" s="3">
        <f t="shared" si="31"/>
        <v>319.66759002770084</v>
      </c>
      <c r="AM238" s="3">
        <v>142800</v>
      </c>
      <c r="AN238" s="12">
        <f>Table1[[#This Row],[2019 U.S. Sales ($000)]]/SUMIF($E:$E, E238, $AM:$AM)</f>
        <v>2.9402396295298068E-2</v>
      </c>
      <c r="AO238" s="3">
        <v>360</v>
      </c>
      <c r="AP238" s="3">
        <f t="shared" si="28"/>
        <v>396.66666666666669</v>
      </c>
    </row>
    <row r="239" spans="1:42" x14ac:dyDescent="0.25">
      <c r="A239" t="s">
        <v>398</v>
      </c>
      <c r="B239">
        <v>6600</v>
      </c>
      <c r="C239" t="s">
        <v>3</v>
      </c>
      <c r="D239" t="s">
        <v>4</v>
      </c>
      <c r="E239" t="s">
        <v>462</v>
      </c>
      <c r="F239" s="3">
        <v>238</v>
      </c>
      <c r="G239" s="3"/>
      <c r="H239" s="3" t="e">
        <f>Table1[[#This Row],[2024 U.S. Sales ($000)]]/SUMIF($E:$E, E239, $G:$G)</f>
        <v>#DIV/0!</v>
      </c>
      <c r="I239" s="3" t="e">
        <f>VLOOKUP(Table1[[#This Row],[Chain Name]],[1]Sheet1!A$3:G$26,7,0)</f>
        <v>#N/A</v>
      </c>
      <c r="J239" s="3" t="e">
        <f>Table1[[#This Row],[2024 U.S. Sales ($000)]]/Table1[[#This Row],[2024 U.S. Units]]</f>
        <v>#N/A</v>
      </c>
      <c r="K239" s="3" t="e">
        <f>Table1[[#This Row],[2024 U.S. Units]]/Table1[[#This Row],[2023 U.S. Units]]-1</f>
        <v>#N/A</v>
      </c>
      <c r="L239" s="3">
        <f>_xlfn.RRI(5,Table1[[#This Row],[2019 U.S. Sales ($000)]],Table1[[#This Row],[2024 U.S. Sales ($000)]])</f>
        <v>-1</v>
      </c>
      <c r="M239" s="3" t="e">
        <f>(Table1[[#This Row],[2024 Market share (%)]]-Table1[[#This Row],[2019 Market share (%)]])*10000</f>
        <v>#DIV/0!</v>
      </c>
      <c r="N239" s="3"/>
      <c r="O239" s="3"/>
      <c r="P239" s="3">
        <v>159600</v>
      </c>
      <c r="Q239" s="12">
        <f>Table1[[#This Row],[2023 U.S. Sales ($000)]]/SUMIF($E:$E, E239, $P:$P)</f>
        <v>3.0708181459954683E-2</v>
      </c>
      <c r="R239" s="11">
        <f>(Table1[[#This Row],[2023 Market share (%)]]-Table1[[#This Row],[2022 Market share (%)]])*10000</f>
        <v>-7.3586078566910755</v>
      </c>
      <c r="S239" s="10">
        <v>0.14572864321608039</v>
      </c>
      <c r="T239" s="3">
        <v>88</v>
      </c>
      <c r="U239" s="3">
        <f t="shared" si="25"/>
        <v>1813.6363636363637</v>
      </c>
      <c r="V239" s="10">
        <v>0.1</v>
      </c>
      <c r="W239" s="10">
        <f t="shared" si="29"/>
        <v>9.4295039813387493E-2</v>
      </c>
      <c r="X239" s="11">
        <f>(Table1[[#This Row],[2023 Market share (%)]]-Table1[[#This Row],[2019 Market share (%)]])*10000</f>
        <v>-4.8044133396866338</v>
      </c>
      <c r="Y239" s="10"/>
      <c r="Z239" s="10">
        <f t="shared" si="26"/>
        <v>7.8679260839606302E-2</v>
      </c>
      <c r="AA239" s="3">
        <v>139300</v>
      </c>
      <c r="AB239" s="12">
        <f>Table1[[#This Row],[2022 U.S. Sales ($000)]]/SUMIF($E:$E, E239, $AA:$AA)</f>
        <v>3.1444042245623791E-2</v>
      </c>
      <c r="AC239" s="3">
        <v>80</v>
      </c>
      <c r="AD239" s="3">
        <f t="shared" si="30"/>
        <v>1741.25</v>
      </c>
      <c r="AE239" s="3">
        <v>118000</v>
      </c>
      <c r="AF239" s="12">
        <f>Table1[[#This Row],[2021 U.S. Sales ($000)]]/SUMIF($E:$E, E239, $AE:$AE)</f>
        <v>3.1276107598291795E-2</v>
      </c>
      <c r="AG239" s="3">
        <v>71</v>
      </c>
      <c r="AH239" s="68">
        <f t="shared" si="27"/>
        <v>1661.9718309859154</v>
      </c>
      <c r="AI239" s="3">
        <v>91700</v>
      </c>
      <c r="AJ239" s="12">
        <f>Table1[[#This Row],[2020 U.S. Sales ($000)]]/SUMIF($E:$E, E239, $AI:$AI)</f>
        <v>2.9924584824939548E-2</v>
      </c>
      <c r="AK239" s="3">
        <v>67</v>
      </c>
      <c r="AL239" s="3">
        <f t="shared" si="31"/>
        <v>1368.6567164179105</v>
      </c>
      <c r="AM239" s="3">
        <v>111300</v>
      </c>
      <c r="AN239" s="12">
        <f>Table1[[#This Row],[2019 U.S. Sales ($000)]]/SUMIF($E:$E, E239, $AM:$AM)</f>
        <v>3.1188622793923346E-2</v>
      </c>
      <c r="AO239" s="3">
        <v>65</v>
      </c>
      <c r="AP239" s="3">
        <f t="shared" si="28"/>
        <v>1712.3076923076924</v>
      </c>
    </row>
    <row r="240" spans="1:42" x14ac:dyDescent="0.25">
      <c r="A240" t="s">
        <v>181</v>
      </c>
      <c r="B240">
        <v>893</v>
      </c>
      <c r="C240" t="s">
        <v>1</v>
      </c>
      <c r="D240" t="s">
        <v>2</v>
      </c>
      <c r="E240" t="s">
        <v>360</v>
      </c>
      <c r="F240" s="3">
        <v>239</v>
      </c>
      <c r="G240" s="3"/>
      <c r="H240" s="3" t="e">
        <f>Table1[[#This Row],[2024 U.S. Sales ($000)]]/SUMIF($E:$E, E240, $G:$G)</f>
        <v>#DIV/0!</v>
      </c>
      <c r="I240" s="3" t="e">
        <f>VLOOKUP(Table1[[#This Row],[Chain Name]],[1]Sheet1!A$3:G$26,7,0)</f>
        <v>#N/A</v>
      </c>
      <c r="J240" s="3" t="e">
        <f>Table1[[#This Row],[2024 U.S. Sales ($000)]]/Table1[[#This Row],[2024 U.S. Units]]</f>
        <v>#N/A</v>
      </c>
      <c r="K240" s="3" t="e">
        <f>Table1[[#This Row],[2024 U.S. Units]]/Table1[[#This Row],[2023 U.S. Units]]-1</f>
        <v>#N/A</v>
      </c>
      <c r="L240" s="3">
        <f>_xlfn.RRI(5,Table1[[#This Row],[2019 U.S. Sales ($000)]],Table1[[#This Row],[2024 U.S. Sales ($000)]])</f>
        <v>-1</v>
      </c>
      <c r="M240" s="3" t="e">
        <f>(Table1[[#This Row],[2024 Market share (%)]]-Table1[[#This Row],[2019 Market share (%)]])*10000</f>
        <v>#DIV/0!</v>
      </c>
      <c r="N240" s="3"/>
      <c r="O240" s="3"/>
      <c r="P240" s="3">
        <v>158500</v>
      </c>
      <c r="Q240" s="12">
        <f>Table1[[#This Row],[2023 U.S. Sales ($000)]]/SUMIF($E:$E, E240, $P:$P)</f>
        <v>3.0803219704110298E-2</v>
      </c>
      <c r="R240" s="11">
        <f>(Table1[[#This Row],[2023 Market share (%)]]-Table1[[#This Row],[2022 Market share (%)]])*10000</f>
        <v>31.334720254010684</v>
      </c>
      <c r="S240" s="10">
        <v>9.6885813148788927E-2</v>
      </c>
      <c r="T240" s="3">
        <v>25</v>
      </c>
      <c r="U240" s="3">
        <f t="shared" si="25"/>
        <v>6340</v>
      </c>
      <c r="V240" s="10">
        <v>4.1666666666666664E-2</v>
      </c>
      <c r="W240" s="10">
        <f t="shared" si="29"/>
        <v>-7.9742748702442912E-2</v>
      </c>
      <c r="X240" s="11">
        <f>(Table1[[#This Row],[2023 Market share (%)]]-Table1[[#This Row],[2019 Market share (%)]])*10000</f>
        <v>-121.62846435635568</v>
      </c>
      <c r="Y240" s="10"/>
      <c r="Z240" s="10">
        <f t="shared" si="26"/>
        <v>-6.7053978100292677E-2</v>
      </c>
      <c r="AA240" s="3">
        <v>144500</v>
      </c>
      <c r="AB240" s="12">
        <f>Table1[[#This Row],[2022 U.S. Sales ($000)]]/SUMIF($E:$E, E240, $AA:$AA)</f>
        <v>2.7669747678709229E-2</v>
      </c>
      <c r="AC240" s="3">
        <v>24</v>
      </c>
      <c r="AD240" s="3">
        <f t="shared" si="30"/>
        <v>6020.833333333333</v>
      </c>
      <c r="AE240" s="3">
        <v>130400</v>
      </c>
      <c r="AF240" s="12">
        <f>Table1[[#This Row],[2021 U.S. Sales ($000)]]/SUMIF($E:$E, E240, $AE:$AE)</f>
        <v>2.7084476565488978E-2</v>
      </c>
      <c r="AG240" s="3">
        <v>23</v>
      </c>
      <c r="AH240" s="68">
        <f t="shared" si="27"/>
        <v>5669.565217391304</v>
      </c>
      <c r="AI240" s="3">
        <v>92800</v>
      </c>
      <c r="AJ240" s="12">
        <f>Table1[[#This Row],[2020 U.S. Sales ($000)]]/SUMIF($E:$E, E240, $AI:$AI)</f>
        <v>2.7240877755093356E-2</v>
      </c>
      <c r="AK240" s="3">
        <v>28</v>
      </c>
      <c r="AL240" s="3">
        <f t="shared" si="31"/>
        <v>3314.2857142857142</v>
      </c>
      <c r="AM240" s="3">
        <v>221000</v>
      </c>
      <c r="AN240" s="12">
        <f>Table1[[#This Row],[2019 U.S. Sales ($000)]]/SUMIF($E:$E, E240, $AM:$AM)</f>
        <v>4.2966066139745865E-2</v>
      </c>
      <c r="AO240" s="3">
        <v>33</v>
      </c>
      <c r="AP240" s="3">
        <f t="shared" si="28"/>
        <v>6696.969696969697</v>
      </c>
    </row>
    <row r="241" spans="1:42" x14ac:dyDescent="0.25">
      <c r="A241" t="s">
        <v>84</v>
      </c>
      <c r="B241">
        <v>2196</v>
      </c>
      <c r="C241" t="s">
        <v>1</v>
      </c>
      <c r="D241" t="s">
        <v>2</v>
      </c>
      <c r="E241" t="s">
        <v>358</v>
      </c>
      <c r="F241" s="3">
        <v>110</v>
      </c>
      <c r="G241" s="3"/>
      <c r="H241" s="3" t="e">
        <f>Table1[[#This Row],[2024 U.S. Sales ($000)]]/SUMIF($E:$E, E241, $G:$G)</f>
        <v>#DIV/0!</v>
      </c>
      <c r="I241" s="3" t="e">
        <f>VLOOKUP(Table1[[#This Row],[Chain Name]],[1]Sheet1!A$3:G$26,7,0)</f>
        <v>#N/A</v>
      </c>
      <c r="J241" s="3" t="e">
        <f>Table1[[#This Row],[2024 U.S. Sales ($000)]]/Table1[[#This Row],[2024 U.S. Units]]</f>
        <v>#N/A</v>
      </c>
      <c r="K241" s="3" t="e">
        <f>Table1[[#This Row],[2024 U.S. Units]]/Table1[[#This Row],[2023 U.S. Units]]-1</f>
        <v>#N/A</v>
      </c>
      <c r="L241" s="3">
        <f>_xlfn.RRI(5,Table1[[#This Row],[2019 U.S. Sales ($000)]],Table1[[#This Row],[2024 U.S. Sales ($000)]])</f>
        <v>-1</v>
      </c>
      <c r="M241" s="3" t="e">
        <f>(Table1[[#This Row],[2024 Market share (%)]]-Table1[[#This Row],[2019 Market share (%)]])*10000</f>
        <v>#DIV/0!</v>
      </c>
      <c r="N241" s="3"/>
      <c r="O241" s="3"/>
      <c r="P241" s="3">
        <v>461310</v>
      </c>
      <c r="Q241" s="12">
        <f>Table1[[#This Row],[2023 U.S. Sales ($000)]]/SUMIF($E:$E, E241, $P:$P)</f>
        <v>1.3941556858257121E-2</v>
      </c>
      <c r="R241" s="11">
        <f>(Table1[[#This Row],[2023 Market share (%)]]-Table1[[#This Row],[2022 Market share (%)]])*10000</f>
        <v>1.7671487910417283E-2</v>
      </c>
      <c r="S241" s="10">
        <v>9.2595004914557744E-2</v>
      </c>
      <c r="T241" s="3">
        <v>101</v>
      </c>
      <c r="U241" s="3">
        <f t="shared" si="25"/>
        <v>4567.4257425742571</v>
      </c>
      <c r="V241" s="10">
        <v>3.0612244897959183E-2</v>
      </c>
      <c r="W241" s="10">
        <f t="shared" si="29"/>
        <v>1.989360310770194E-2</v>
      </c>
      <c r="X241" s="11">
        <f>(Table1[[#This Row],[2023 Market share (%)]]-Table1[[#This Row],[2019 Market share (%)]])*10000</f>
        <v>-36.453967939612689</v>
      </c>
      <c r="Y241" s="10"/>
      <c r="Z241" s="10">
        <f t="shared" si="26"/>
        <v>2.4906793143211203E-3</v>
      </c>
      <c r="AA241" s="3">
        <v>422215</v>
      </c>
      <c r="AB241" s="12">
        <f>Table1[[#This Row],[2022 U.S. Sales ($000)]]/SUMIF($E:$E, E241, $AA:$AA)</f>
        <v>1.3939789709466079E-2</v>
      </c>
      <c r="AC241" s="3">
        <v>98</v>
      </c>
      <c r="AD241" s="3">
        <f t="shared" si="30"/>
        <v>4308.3163265306121</v>
      </c>
      <c r="AE241" s="3">
        <v>396467</v>
      </c>
      <c r="AF241" s="12">
        <f>Table1[[#This Row],[2021 U.S. Sales ($000)]]/SUMIF($E:$E, E241, $AE:$AE)</f>
        <v>1.446471221254601E-2</v>
      </c>
      <c r="AG241" s="3">
        <v>96</v>
      </c>
      <c r="AH241" s="68">
        <f t="shared" si="27"/>
        <v>4129.864583333333</v>
      </c>
      <c r="AI241" s="3">
        <v>320952</v>
      </c>
      <c r="AJ241" s="12">
        <f>Table1[[#This Row],[2020 U.S. Sales ($000)]]/SUMIF($E:$E, E241, $AI:$AI)</f>
        <v>1.3616025055875416E-2</v>
      </c>
      <c r="AK241" s="3">
        <v>92</v>
      </c>
      <c r="AL241" s="3">
        <f t="shared" si="31"/>
        <v>3488.608695652174</v>
      </c>
      <c r="AM241" s="3">
        <v>426357</v>
      </c>
      <c r="AN241" s="12">
        <f>Table1[[#This Row],[2019 U.S. Sales ($000)]]/SUMIF($E:$E, E241, $AM:$AM)</f>
        <v>1.7586953652218389E-2</v>
      </c>
      <c r="AO241" s="3">
        <v>100</v>
      </c>
      <c r="AP241" s="3">
        <f t="shared" si="28"/>
        <v>4263.57</v>
      </c>
    </row>
    <row r="242" spans="1:42" x14ac:dyDescent="0.25">
      <c r="A242" t="s">
        <v>342</v>
      </c>
      <c r="B242">
        <v>33380</v>
      </c>
      <c r="C242" t="s">
        <v>3</v>
      </c>
      <c r="D242" t="s">
        <v>4</v>
      </c>
      <c r="E242" t="s">
        <v>462</v>
      </c>
      <c r="F242" s="3">
        <v>241</v>
      </c>
      <c r="G242" s="3"/>
      <c r="H242" s="3" t="e">
        <f>Table1[[#This Row],[2024 U.S. Sales ($000)]]/SUMIF($E:$E, E242, $G:$G)</f>
        <v>#DIV/0!</v>
      </c>
      <c r="I242" s="3" t="e">
        <f>VLOOKUP(Table1[[#This Row],[Chain Name]],[1]Sheet1!A$3:G$26,7,0)</f>
        <v>#N/A</v>
      </c>
      <c r="J242" s="3" t="e">
        <f>Table1[[#This Row],[2024 U.S. Sales ($000)]]/Table1[[#This Row],[2024 U.S. Units]]</f>
        <v>#N/A</v>
      </c>
      <c r="K242" s="3" t="e">
        <f>Table1[[#This Row],[2024 U.S. Units]]/Table1[[#This Row],[2023 U.S. Units]]-1</f>
        <v>#N/A</v>
      </c>
      <c r="L242" s="3">
        <f>_xlfn.RRI(5,Table1[[#This Row],[2019 U.S. Sales ($000)]],Table1[[#This Row],[2024 U.S. Sales ($000)]])</f>
        <v>-1</v>
      </c>
      <c r="M242" s="3" t="e">
        <f>(Table1[[#This Row],[2024 Market share (%)]]-Table1[[#This Row],[2019 Market share (%)]])*10000</f>
        <v>#DIV/0!</v>
      </c>
      <c r="N242" s="3"/>
      <c r="O242" s="3"/>
      <c r="P242" s="3">
        <v>155600</v>
      </c>
      <c r="Q242" s="12">
        <f>Table1[[#This Row],[2023 U.S. Sales ($000)]]/SUMIF($E:$E, E242, $P:$P)</f>
        <v>2.9938552851935769E-2</v>
      </c>
      <c r="R242" s="11">
        <f>(Table1[[#This Row],[2023 Market share (%)]]-Table1[[#This Row],[2022 Market share (%)]])*10000</f>
        <v>-13.249062364985125</v>
      </c>
      <c r="S242" s="10">
        <v>0.12346570397111914</v>
      </c>
      <c r="T242" s="3">
        <v>130</v>
      </c>
      <c r="U242" s="3">
        <f t="shared" si="25"/>
        <v>1196.9230769230769</v>
      </c>
      <c r="V242" s="10">
        <v>8.3333333333333329E-2</v>
      </c>
      <c r="W242" s="10">
        <f t="shared" si="29"/>
        <v>0.13946757924230169</v>
      </c>
      <c r="X242" s="11">
        <f>(Table1[[#This Row],[2023 Market share (%)]]-Table1[[#This Row],[2019 Market share (%)]])*10000</f>
        <v>40.741334100748084</v>
      </c>
      <c r="Y242" s="10"/>
      <c r="Z242" s="10">
        <f t="shared" si="26"/>
        <v>9.6289389328686026E-2</v>
      </c>
      <c r="AA242" s="3">
        <v>138500</v>
      </c>
      <c r="AB242" s="12">
        <f>Table1[[#This Row],[2022 U.S. Sales ($000)]]/SUMIF($E:$E, E242, $AA:$AA)</f>
        <v>3.1263459088434281E-2</v>
      </c>
      <c r="AC242" s="3">
        <v>120</v>
      </c>
      <c r="AD242" s="3">
        <f t="shared" si="30"/>
        <v>1154.1666666666667</v>
      </c>
      <c r="AE242" s="3">
        <v>114300</v>
      </c>
      <c r="AF242" s="12">
        <f>Table1[[#This Row],[2021 U.S. Sales ($000)]]/SUMIF($E:$E, E242, $AE:$AE)</f>
        <v>3.0295416088853833E-2</v>
      </c>
      <c r="AG242" s="3">
        <v>108</v>
      </c>
      <c r="AH242" s="68">
        <f t="shared" si="27"/>
        <v>1058.3333333333333</v>
      </c>
      <c r="AI242" s="3">
        <v>84600</v>
      </c>
      <c r="AJ242" s="12">
        <f>Table1[[#This Row],[2020 U.S. Sales ($000)]]/SUMIF($E:$E, E242, $AI:$AI)</f>
        <v>2.7607632237621436E-2</v>
      </c>
      <c r="AK242" s="3">
        <v>98</v>
      </c>
      <c r="AL242" s="3">
        <f t="shared" si="31"/>
        <v>863.26530612244903</v>
      </c>
      <c r="AM242" s="3">
        <v>92300</v>
      </c>
      <c r="AN242" s="12">
        <f>Table1[[#This Row],[2019 U.S. Sales ($000)]]/SUMIF($E:$E, E242, $AM:$AM)</f>
        <v>2.5864419441860961E-2</v>
      </c>
      <c r="AO242" s="3">
        <v>90</v>
      </c>
      <c r="AP242" s="3">
        <f t="shared" si="28"/>
        <v>1025.5555555555557</v>
      </c>
    </row>
    <row r="243" spans="1:42" x14ac:dyDescent="0.25">
      <c r="A243" t="s">
        <v>346</v>
      </c>
      <c r="B243">
        <v>33366</v>
      </c>
      <c r="C243" t="s">
        <v>1</v>
      </c>
      <c r="D243" t="s">
        <v>2</v>
      </c>
      <c r="E243" t="s">
        <v>359</v>
      </c>
      <c r="F243" s="3">
        <v>242</v>
      </c>
      <c r="G243" s="3"/>
      <c r="H243" s="3" t="e">
        <f>Table1[[#This Row],[2024 U.S. Sales ($000)]]/SUMIF($E:$E, E243, $G:$G)</f>
        <v>#DIV/0!</v>
      </c>
      <c r="I243" s="3" t="e">
        <f>VLOOKUP(Table1[[#This Row],[Chain Name]],[1]Sheet1!A$3:G$26,7,0)</f>
        <v>#N/A</v>
      </c>
      <c r="J243" s="3" t="e">
        <f>Table1[[#This Row],[2024 U.S. Sales ($000)]]/Table1[[#This Row],[2024 U.S. Units]]</f>
        <v>#N/A</v>
      </c>
      <c r="K243" s="3" t="e">
        <f>Table1[[#This Row],[2024 U.S. Units]]/Table1[[#This Row],[2023 U.S. Units]]-1</f>
        <v>#N/A</v>
      </c>
      <c r="L243" s="3">
        <f>_xlfn.RRI(5,Table1[[#This Row],[2019 U.S. Sales ($000)]],Table1[[#This Row],[2024 U.S. Sales ($000)]])</f>
        <v>-1</v>
      </c>
      <c r="M243" s="3" t="e">
        <f>(Table1[[#This Row],[2024 Market share (%)]]-Table1[[#This Row],[2019 Market share (%)]])*10000</f>
        <v>#DIV/0!</v>
      </c>
      <c r="N243" s="3"/>
      <c r="O243" s="3"/>
      <c r="P243" s="3">
        <v>154363</v>
      </c>
      <c r="Q243" s="12">
        <f>Table1[[#This Row],[2023 U.S. Sales ($000)]]/SUMIF($E:$E, E243, $P:$P)</f>
        <v>4.3569600774053842E-2</v>
      </c>
      <c r="R243" s="11">
        <f>(Table1[[#This Row],[2023 Market share (%)]]-Table1[[#This Row],[2022 Market share (%)]])*10000</f>
        <v>33.067979676390316</v>
      </c>
      <c r="S243" s="10">
        <v>0.21779639622581967</v>
      </c>
      <c r="T243" s="3">
        <v>56</v>
      </c>
      <c r="U243" s="3">
        <f t="shared" si="25"/>
        <v>2756.4821428571427</v>
      </c>
      <c r="V243" s="10">
        <v>0.30232558139534882</v>
      </c>
      <c r="W243" s="10">
        <f t="shared" si="29"/>
        <v>0.19584516755653336</v>
      </c>
      <c r="X243" s="11">
        <f>(Table1[[#This Row],[2023 Market share (%)]]-Table1[[#This Row],[2019 Market share (%)]])*10000</f>
        <v>151.37744831000424</v>
      </c>
      <c r="Y243" s="10"/>
      <c r="Z243" s="10">
        <f t="shared" si="26"/>
        <v>0.15932868939938438</v>
      </c>
      <c r="AA243" s="3">
        <v>126756</v>
      </c>
      <c r="AB243" s="12">
        <f>Table1[[#This Row],[2022 U.S. Sales ($000)]]/SUMIF($E:$E, E243, $AA:$AA)</f>
        <v>4.026280280641481E-2</v>
      </c>
      <c r="AC243" s="3">
        <v>43</v>
      </c>
      <c r="AD243" s="3">
        <f t="shared" si="30"/>
        <v>2947.8139534883721</v>
      </c>
      <c r="AE243" s="3">
        <v>94831</v>
      </c>
      <c r="AF243" s="12">
        <f>Table1[[#This Row],[2021 U.S. Sales ($000)]]/SUMIF($E:$E, E243, $AE:$AE)</f>
        <v>3.5659385204538242E-2</v>
      </c>
      <c r="AG243" s="3">
        <v>39</v>
      </c>
      <c r="AH243" s="68">
        <f t="shared" si="27"/>
        <v>2431.5641025641025</v>
      </c>
      <c r="AI243" s="3">
        <v>63000</v>
      </c>
      <c r="AJ243" s="12">
        <f>Table1[[#This Row],[2020 U.S. Sales ($000)]]/SUMIF($E:$E, E243, $AI:$AI)</f>
        <v>3.3245575567984825E-2</v>
      </c>
      <c r="AK243" s="3">
        <v>34</v>
      </c>
      <c r="AL243" s="3">
        <f t="shared" si="31"/>
        <v>1852.9411764705883</v>
      </c>
      <c r="AM243" s="3">
        <v>75482</v>
      </c>
      <c r="AN243" s="12">
        <f>Table1[[#This Row],[2019 U.S. Sales ($000)]]/SUMIF($E:$E, E243, $AM:$AM)</f>
        <v>2.8431855943053419E-2</v>
      </c>
      <c r="AO243" s="3">
        <v>31</v>
      </c>
      <c r="AP243" s="3">
        <f t="shared" si="28"/>
        <v>2434.9032258064517</v>
      </c>
    </row>
    <row r="244" spans="1:42" x14ac:dyDescent="0.25">
      <c r="A244" t="s">
        <v>219</v>
      </c>
      <c r="B244">
        <v>595</v>
      </c>
      <c r="C244" t="s">
        <v>1</v>
      </c>
      <c r="D244" t="s">
        <v>2</v>
      </c>
      <c r="E244" t="s">
        <v>357</v>
      </c>
      <c r="F244" s="3">
        <v>243</v>
      </c>
      <c r="G244" s="3"/>
      <c r="H244" s="3" t="e">
        <f>Table1[[#This Row],[2024 U.S. Sales ($000)]]/SUMIF($E:$E, E244, $G:$G)</f>
        <v>#DIV/0!</v>
      </c>
      <c r="I244" s="3" t="e">
        <f>VLOOKUP(Table1[[#This Row],[Chain Name]],[1]Sheet1!A$3:G$26,7,0)</f>
        <v>#N/A</v>
      </c>
      <c r="J244" s="3" t="e">
        <f>Table1[[#This Row],[2024 U.S. Sales ($000)]]/Table1[[#This Row],[2024 U.S. Units]]</f>
        <v>#N/A</v>
      </c>
      <c r="K244" s="3" t="e">
        <f>Table1[[#This Row],[2024 U.S. Units]]/Table1[[#This Row],[2023 U.S. Units]]-1</f>
        <v>#N/A</v>
      </c>
      <c r="L244" s="3">
        <f>_xlfn.RRI(5,Table1[[#This Row],[2019 U.S. Sales ($000)]],Table1[[#This Row],[2024 U.S. Sales ($000)]])</f>
        <v>-1</v>
      </c>
      <c r="M244" s="3" t="e">
        <f>(Table1[[#This Row],[2024 Market share (%)]]-Table1[[#This Row],[2019 Market share (%)]])*10000</f>
        <v>#DIV/0!</v>
      </c>
      <c r="N244" s="3"/>
      <c r="O244" s="3"/>
      <c r="P244" s="3">
        <v>154100</v>
      </c>
      <c r="Q244" s="12">
        <f>Table1[[#This Row],[2023 U.S. Sales ($000)]]/SUMIF($E:$E, E244, $P:$P)</f>
        <v>1.60353748068549E-2</v>
      </c>
      <c r="R244" s="11">
        <f>(Table1[[#This Row],[2023 Market share (%)]]-Table1[[#This Row],[2022 Market share (%)]])*10000</f>
        <v>4.210388865215509</v>
      </c>
      <c r="S244" s="10">
        <v>7.4616457461645747E-2</v>
      </c>
      <c r="T244" s="3">
        <v>43</v>
      </c>
      <c r="U244" s="3">
        <f t="shared" si="25"/>
        <v>3583.7209302325582</v>
      </c>
      <c r="V244" s="10">
        <v>2.3809523809523808E-2</v>
      </c>
      <c r="W244" s="10">
        <f t="shared" si="29"/>
        <v>5.4264920475624034E-3</v>
      </c>
      <c r="X244" s="11">
        <f>(Table1[[#This Row],[2023 Market share (%)]]-Table1[[#This Row],[2019 Market share (%)]])*10000</f>
        <v>-4.9738527385303346</v>
      </c>
      <c r="Y244" s="10"/>
      <c r="Z244" s="10">
        <f t="shared" si="26"/>
        <v>5.8999609654406537E-3</v>
      </c>
      <c r="AA244" s="3">
        <v>143400</v>
      </c>
      <c r="AB244" s="12">
        <f>Table1[[#This Row],[2022 U.S. Sales ($000)]]/SUMIF($E:$E, E244, $AA:$AA)</f>
        <v>1.5614335920333349E-2</v>
      </c>
      <c r="AC244" s="3">
        <v>42</v>
      </c>
      <c r="AD244" s="3">
        <f t="shared" si="30"/>
        <v>3414.2857142857142</v>
      </c>
      <c r="AE244" s="3">
        <v>132300</v>
      </c>
      <c r="AF244" s="12">
        <f>Table1[[#This Row],[2021 U.S. Sales ($000)]]/SUMIF($E:$E, E244, $AE:$AE)</f>
        <v>1.5799954188492619E-2</v>
      </c>
      <c r="AG244" s="3">
        <v>42</v>
      </c>
      <c r="AH244" s="68">
        <f t="shared" si="27"/>
        <v>3150</v>
      </c>
      <c r="AI244" s="3">
        <v>94500</v>
      </c>
      <c r="AJ244" s="12">
        <f>Table1[[#This Row],[2020 U.S. Sales ($000)]]/SUMIF($E:$E, E244, $AI:$AI)</f>
        <v>1.3697877582720322E-2</v>
      </c>
      <c r="AK244" s="3">
        <v>42</v>
      </c>
      <c r="AL244" s="3">
        <f t="shared" si="31"/>
        <v>2250</v>
      </c>
      <c r="AM244" s="3">
        <v>150800</v>
      </c>
      <c r="AN244" s="12">
        <f>Table1[[#This Row],[2019 U.S. Sales ($000)]]/SUMIF($E:$E, E244, $AM:$AM)</f>
        <v>1.6532760080707934E-2</v>
      </c>
      <c r="AO244" s="3">
        <v>42</v>
      </c>
      <c r="AP244" s="3">
        <f t="shared" si="28"/>
        <v>3590.4761904761904</v>
      </c>
    </row>
    <row r="245" spans="1:42" x14ac:dyDescent="0.25">
      <c r="A245" t="s">
        <v>345</v>
      </c>
      <c r="B245">
        <v>33083</v>
      </c>
      <c r="C245" t="s">
        <v>1</v>
      </c>
      <c r="D245" t="s">
        <v>2</v>
      </c>
      <c r="E245" t="s">
        <v>360</v>
      </c>
      <c r="F245" s="3">
        <v>244</v>
      </c>
      <c r="G245" s="3"/>
      <c r="H245" s="3" t="e">
        <f>Table1[[#This Row],[2024 U.S. Sales ($000)]]/SUMIF($E:$E, E245, $G:$G)</f>
        <v>#DIV/0!</v>
      </c>
      <c r="I245" s="3" t="e">
        <f>VLOOKUP(Table1[[#This Row],[Chain Name]],[1]Sheet1!A$3:G$26,7,0)</f>
        <v>#N/A</v>
      </c>
      <c r="J245" s="3" t="e">
        <f>Table1[[#This Row],[2024 U.S. Sales ($000)]]/Table1[[#This Row],[2024 U.S. Units]]</f>
        <v>#N/A</v>
      </c>
      <c r="K245" s="3" t="e">
        <f>Table1[[#This Row],[2024 U.S. Units]]/Table1[[#This Row],[2023 U.S. Units]]-1</f>
        <v>#N/A</v>
      </c>
      <c r="L245" s="3">
        <f>_xlfn.RRI(5,Table1[[#This Row],[2019 U.S. Sales ($000)]],Table1[[#This Row],[2024 U.S. Sales ($000)]])</f>
        <v>-1</v>
      </c>
      <c r="M245" s="3" t="e">
        <f>(Table1[[#This Row],[2024 Market share (%)]]-Table1[[#This Row],[2019 Market share (%)]])*10000</f>
        <v>#DIV/0!</v>
      </c>
      <c r="N245" s="3"/>
      <c r="O245" s="3"/>
      <c r="P245" s="3">
        <v>153100</v>
      </c>
      <c r="Q245" s="12">
        <f>Table1[[#This Row],[2023 U.S. Sales ($000)]]/SUMIF($E:$E, E245, $P:$P)</f>
        <v>2.9753772471288874E-2</v>
      </c>
      <c r="R245" s="11">
        <f>(Table1[[#This Row],[2023 Market share (%)]]-Table1[[#This Row],[2022 Market share (%)]])*10000</f>
        <v>36.925083946637777</v>
      </c>
      <c r="S245" s="10">
        <v>0.12490815576781777</v>
      </c>
      <c r="T245" s="3">
        <v>24</v>
      </c>
      <c r="U245" s="3">
        <f t="shared" si="25"/>
        <v>6379.166666666667</v>
      </c>
      <c r="V245" s="10">
        <v>9.0909090909090912E-2</v>
      </c>
      <c r="W245" s="10">
        <f t="shared" si="29"/>
        <v>6.1468158058592293E-2</v>
      </c>
      <c r="X245" s="11">
        <f>(Table1[[#This Row],[2023 Market share (%)]]-Table1[[#This Row],[2019 Market share (%)]])*10000</f>
        <v>63.071318538528949</v>
      </c>
      <c r="Y245" s="10"/>
      <c r="Z245" s="10">
        <f t="shared" si="26"/>
        <v>4.6635139392105618E-2</v>
      </c>
      <c r="AA245" s="3">
        <v>136100</v>
      </c>
      <c r="AB245" s="12">
        <f>Table1[[#This Row],[2022 U.S. Sales ($000)]]/SUMIF($E:$E, E245, $AA:$AA)</f>
        <v>2.6061264076625096E-2</v>
      </c>
      <c r="AC245" s="3">
        <v>22</v>
      </c>
      <c r="AD245" s="3">
        <f t="shared" si="30"/>
        <v>6186.363636363636</v>
      </c>
      <c r="AE245" s="3">
        <v>115800</v>
      </c>
      <c r="AF245" s="12">
        <f>Table1[[#This Row],[2021 U.S. Sales ($000)]]/SUMIF($E:$E, E245, $AE:$AE)</f>
        <v>2.4052012164751713E-2</v>
      </c>
      <c r="AG245" s="3">
        <v>21</v>
      </c>
      <c r="AH245" s="68">
        <f t="shared" si="27"/>
        <v>5514.2857142857147</v>
      </c>
      <c r="AI245" s="3">
        <v>79000</v>
      </c>
      <c r="AJ245" s="12">
        <f>Table1[[#This Row],[2020 U.S. Sales ($000)]]/SUMIF($E:$E, E245, $AI:$AI)</f>
        <v>2.3189971364788523E-2</v>
      </c>
      <c r="AK245" s="3">
        <v>20</v>
      </c>
      <c r="AL245" s="3">
        <f t="shared" si="31"/>
        <v>3950</v>
      </c>
      <c r="AM245" s="3">
        <v>120600</v>
      </c>
      <c r="AN245" s="12">
        <f>Table1[[#This Row],[2019 U.S. Sales ($000)]]/SUMIF($E:$E, E245, $AM:$AM)</f>
        <v>2.3446640617435979E-2</v>
      </c>
      <c r="AO245" s="3">
        <v>20</v>
      </c>
      <c r="AP245" s="3">
        <f t="shared" si="28"/>
        <v>6030</v>
      </c>
    </row>
    <row r="246" spans="1:42" x14ac:dyDescent="0.25">
      <c r="A246" t="s">
        <v>308</v>
      </c>
      <c r="B246">
        <v>2566</v>
      </c>
      <c r="C246" t="s">
        <v>3</v>
      </c>
      <c r="D246" t="s">
        <v>5</v>
      </c>
      <c r="E246" t="s">
        <v>358</v>
      </c>
      <c r="F246" s="3">
        <v>451</v>
      </c>
      <c r="G246" s="3"/>
      <c r="H246" s="3" t="e">
        <f>Table1[[#This Row],[2024 U.S. Sales ($000)]]/SUMIF($E:$E, E246, $G:$G)</f>
        <v>#DIV/0!</v>
      </c>
      <c r="I246" s="3" t="e">
        <f>VLOOKUP(Table1[[#This Row],[Chain Name]],[1]Sheet1!A$3:G$26,7,0)</f>
        <v>#N/A</v>
      </c>
      <c r="J246" s="3" t="e">
        <f>Table1[[#This Row],[2024 U.S. Sales ($000)]]/Table1[[#This Row],[2024 U.S. Units]]</f>
        <v>#N/A</v>
      </c>
      <c r="K246" s="3" t="e">
        <f>Table1[[#This Row],[2024 U.S. Units]]/Table1[[#This Row],[2023 U.S. Units]]-1</f>
        <v>#N/A</v>
      </c>
      <c r="L246" s="3">
        <f>_xlfn.RRI(5,Table1[[#This Row],[2019 U.S. Sales ($000)]],Table1[[#This Row],[2024 U.S. Sales ($000)]])</f>
        <v>-1</v>
      </c>
      <c r="M246" s="3" t="e">
        <f>(Table1[[#This Row],[2024 Market share (%)]]-Table1[[#This Row],[2019 Market share (%)]])*10000</f>
        <v>#DIV/0!</v>
      </c>
      <c r="N246" s="3"/>
      <c r="O246" s="3"/>
      <c r="P246" s="3">
        <v>67200</v>
      </c>
      <c r="Q246" s="12">
        <f>Table1[[#This Row],[2023 U.S. Sales ($000)]]/SUMIF($E:$E, E246, $P:$P)</f>
        <v>2.0308959720684106E-3</v>
      </c>
      <c r="R246" s="11">
        <f>(Table1[[#This Row],[2023 Market share (%)]]-Table1[[#This Row],[2022 Market share (%)]])*10000</f>
        <v>-2.5710285996266178</v>
      </c>
      <c r="S246" s="10">
        <v>-3.0303030303030304E-2</v>
      </c>
      <c r="T246" s="3">
        <v>100</v>
      </c>
      <c r="U246" s="3">
        <f t="shared" si="25"/>
        <v>672</v>
      </c>
      <c r="V246" s="10">
        <v>-4.7619047619047616E-2</v>
      </c>
      <c r="W246" s="10">
        <f t="shared" si="29"/>
        <v>-2.7080288360885052E-2</v>
      </c>
      <c r="X246" s="11">
        <f>(Table1[[#This Row],[2023 Market share (%)]]-Table1[[#This Row],[2019 Market share (%)]])*10000</f>
        <v>-10.628060755498515</v>
      </c>
      <c r="Y246" s="10"/>
      <c r="Z246" s="10">
        <f t="shared" si="26"/>
        <v>-4.8497261998061703E-2</v>
      </c>
      <c r="AA246" s="3">
        <v>69300</v>
      </c>
      <c r="AB246" s="12">
        <f>Table1[[#This Row],[2022 U.S. Sales ($000)]]/SUMIF($E:$E, E246, $AA:$AA)</f>
        <v>2.2879988320310724E-3</v>
      </c>
      <c r="AC246" s="3">
        <v>105</v>
      </c>
      <c r="AD246" s="3">
        <f t="shared" si="30"/>
        <v>660</v>
      </c>
      <c r="AE246" s="3">
        <v>70500</v>
      </c>
      <c r="AF246" s="12">
        <f>Table1[[#This Row],[2021 U.S. Sales ($000)]]/SUMIF($E:$E, E246, $AE:$AE)</f>
        <v>2.5721238110220867E-3</v>
      </c>
      <c r="AG246" s="3">
        <v>108</v>
      </c>
      <c r="AH246" s="68">
        <f t="shared" si="27"/>
        <v>652.77777777777783</v>
      </c>
      <c r="AI246" s="3">
        <v>69000</v>
      </c>
      <c r="AJ246" s="12">
        <f>Table1[[#This Row],[2020 U.S. Sales ($000)]]/SUMIF($E:$E, E246, $AI:$AI)</f>
        <v>2.9272468433142766E-3</v>
      </c>
      <c r="AK246" s="3">
        <v>112</v>
      </c>
      <c r="AL246" s="3">
        <f t="shared" si="31"/>
        <v>616.07142857142856</v>
      </c>
      <c r="AM246" s="3">
        <v>75000</v>
      </c>
      <c r="AN246" s="12">
        <f>Table1[[#This Row],[2019 U.S. Sales ($000)]]/SUMIF($E:$E, E246, $AM:$AM)</f>
        <v>3.093702047618262E-3</v>
      </c>
      <c r="AO246" s="3">
        <v>122</v>
      </c>
      <c r="AP246" s="3">
        <f t="shared" si="28"/>
        <v>614.75409836065569</v>
      </c>
    </row>
    <row r="247" spans="1:42" x14ac:dyDescent="0.25">
      <c r="A247" t="s">
        <v>431</v>
      </c>
      <c r="B247">
        <v>2425</v>
      </c>
      <c r="C247" t="s">
        <v>3</v>
      </c>
      <c r="D247" t="s">
        <v>4</v>
      </c>
      <c r="E247" t="s">
        <v>351</v>
      </c>
      <c r="F247" s="3">
        <v>246</v>
      </c>
      <c r="G247" s="3"/>
      <c r="H247" s="3" t="e">
        <f>Table1[[#This Row],[2024 U.S. Sales ($000)]]/SUMIF($E:$E, E247, $G:$G)</f>
        <v>#DIV/0!</v>
      </c>
      <c r="I247" s="3" t="e">
        <f>VLOOKUP(Table1[[#This Row],[Chain Name]],[1]Sheet1!A$3:G$26,7,0)</f>
        <v>#N/A</v>
      </c>
      <c r="J247" s="3" t="e">
        <f>Table1[[#This Row],[2024 U.S. Sales ($000)]]/Table1[[#This Row],[2024 U.S. Units]]</f>
        <v>#N/A</v>
      </c>
      <c r="K247" s="3" t="e">
        <f>Table1[[#This Row],[2024 U.S. Units]]/Table1[[#This Row],[2023 U.S. Units]]-1</f>
        <v>#N/A</v>
      </c>
      <c r="L247" s="3">
        <f>_xlfn.RRI(5,Table1[[#This Row],[2019 U.S. Sales ($000)]],Table1[[#This Row],[2024 U.S. Sales ($000)]])</f>
        <v>-1</v>
      </c>
      <c r="M247" s="3" t="e">
        <f>(Table1[[#This Row],[2024 Market share (%)]]-Table1[[#This Row],[2019 Market share (%)]])*10000</f>
        <v>#DIV/0!</v>
      </c>
      <c r="N247" s="3"/>
      <c r="O247" s="3"/>
      <c r="P247" s="3">
        <v>150300</v>
      </c>
      <c r="Q247" s="12">
        <f>Table1[[#This Row],[2023 U.S. Sales ($000)]]/SUMIF($E:$E, E247, $P:$P)</f>
        <v>3.9792504987697947E-3</v>
      </c>
      <c r="R247" s="11">
        <f>(Table1[[#This Row],[2023 Market share (%)]]-Table1[[#This Row],[2022 Market share (%)]])*10000</f>
        <v>-0.95523333815188305</v>
      </c>
      <c r="S247" s="10">
        <v>3.0864197530864196E-2</v>
      </c>
      <c r="T247" s="3">
        <v>62</v>
      </c>
      <c r="U247" s="3">
        <f t="shared" si="25"/>
        <v>2424.1935483870966</v>
      </c>
      <c r="V247" s="10">
        <v>6.8965517241379309E-2</v>
      </c>
      <c r="W247" s="10">
        <f t="shared" si="29"/>
        <v>-0.12154927115496694</v>
      </c>
      <c r="X247" s="11">
        <f>(Table1[[#This Row],[2023 Market share (%)]]-Table1[[#This Row],[2019 Market share (%)]])*10000</f>
        <v>-37.476951608419625</v>
      </c>
      <c r="Y247" s="10"/>
      <c r="Z247" s="10">
        <f t="shared" si="26"/>
        <v>-0.10119181006823452</v>
      </c>
      <c r="AA247" s="3">
        <v>145800</v>
      </c>
      <c r="AB247" s="12">
        <f>Table1[[#This Row],[2022 U.S. Sales ($000)]]/SUMIF($E:$E, E247, $AA:$AA)</f>
        <v>4.074773832584983E-3</v>
      </c>
      <c r="AC247" s="3">
        <v>58</v>
      </c>
      <c r="AD247" s="3">
        <f t="shared" si="30"/>
        <v>2513.7931034482758</v>
      </c>
      <c r="AE247" s="3">
        <v>156200</v>
      </c>
      <c r="AF247" s="12">
        <f>Table1[[#This Row],[2021 U.S. Sales ($000)]]/SUMIF($E:$E, E247, $AE:$AE)</f>
        <v>4.7079171433106254E-3</v>
      </c>
      <c r="AG247" s="3">
        <v>65</v>
      </c>
      <c r="AH247" s="68">
        <f t="shared" si="27"/>
        <v>2403.0769230769229</v>
      </c>
      <c r="AI247" s="3">
        <v>163000</v>
      </c>
      <c r="AJ247" s="12">
        <f>Table1[[#This Row],[2020 U.S. Sales ($000)]]/SUMIF($E:$E, E247, $AI:$AI)</f>
        <v>5.7234239305694601E-3</v>
      </c>
      <c r="AK247" s="3">
        <v>77</v>
      </c>
      <c r="AL247" s="3">
        <f t="shared" si="31"/>
        <v>2116.8831168831171</v>
      </c>
      <c r="AM247" s="3">
        <v>252400</v>
      </c>
      <c r="AN247" s="12">
        <f>Table1[[#This Row],[2019 U.S. Sales ($000)]]/SUMIF($E:$E, E247, $AM:$AM)</f>
        <v>7.7269456596117574E-3</v>
      </c>
      <c r="AO247" s="3">
        <v>95</v>
      </c>
      <c r="AP247" s="3">
        <f t="shared" si="28"/>
        <v>2656.8421052631579</v>
      </c>
    </row>
    <row r="248" spans="1:42" x14ac:dyDescent="0.25">
      <c r="A248" t="s">
        <v>168</v>
      </c>
      <c r="B248">
        <v>9216</v>
      </c>
      <c r="C248" t="s">
        <v>3</v>
      </c>
      <c r="D248" t="s">
        <v>4</v>
      </c>
      <c r="E248" t="s">
        <v>462</v>
      </c>
      <c r="F248" s="3">
        <v>247</v>
      </c>
      <c r="G248" s="3"/>
      <c r="H248" s="3" t="e">
        <f>Table1[[#This Row],[2024 U.S. Sales ($000)]]/SUMIF($E:$E, E248, $G:$G)</f>
        <v>#DIV/0!</v>
      </c>
      <c r="I248" s="3" t="e">
        <f>VLOOKUP(Table1[[#This Row],[Chain Name]],[1]Sheet1!A$3:G$26,7,0)</f>
        <v>#N/A</v>
      </c>
      <c r="J248" s="3" t="e">
        <f>Table1[[#This Row],[2024 U.S. Sales ($000)]]/Table1[[#This Row],[2024 U.S. Units]]</f>
        <v>#N/A</v>
      </c>
      <c r="K248" s="3" t="e">
        <f>Table1[[#This Row],[2024 U.S. Units]]/Table1[[#This Row],[2023 U.S. Units]]-1</f>
        <v>#N/A</v>
      </c>
      <c r="L248" s="3">
        <f>_xlfn.RRI(5,Table1[[#This Row],[2019 U.S. Sales ($000)]],Table1[[#This Row],[2024 U.S. Sales ($000)]])</f>
        <v>-1</v>
      </c>
      <c r="M248" s="3" t="e">
        <f>(Table1[[#This Row],[2024 Market share (%)]]-Table1[[#This Row],[2019 Market share (%)]])*10000</f>
        <v>#DIV/0!</v>
      </c>
      <c r="N248" s="3"/>
      <c r="O248" s="3"/>
      <c r="P248" s="3">
        <v>150000</v>
      </c>
      <c r="Q248" s="12">
        <f>Table1[[#This Row],[2023 U.S. Sales ($000)]]/SUMIF($E:$E, E248, $P:$P)</f>
        <v>2.8861072800709289E-2</v>
      </c>
      <c r="R248" s="11">
        <f>(Table1[[#This Row],[2023 Market share (%)]]-Table1[[#This Row],[2022 Market share (%)]])*10000</f>
        <v>108.02757081758079</v>
      </c>
      <c r="S248" s="10">
        <v>0.875</v>
      </c>
      <c r="T248" s="3">
        <v>75</v>
      </c>
      <c r="U248" s="3">
        <f t="shared" si="25"/>
        <v>2000</v>
      </c>
      <c r="V248" s="10">
        <v>0.25</v>
      </c>
      <c r="W248" s="10">
        <f t="shared" si="29"/>
        <v>0.34599598600043824</v>
      </c>
      <c r="X248" s="11">
        <f>(Table1[[#This Row],[2023 Market share (%)]]-Table1[[#This Row],[2019 Market share (%)]])*10000</f>
        <v>160.54962632853969</v>
      </c>
      <c r="Y248" s="10"/>
      <c r="Z248" s="10">
        <f t="shared" si="26"/>
        <v>0.18527579802025018</v>
      </c>
      <c r="AA248" s="3">
        <v>80000</v>
      </c>
      <c r="AB248" s="12">
        <f>Table1[[#This Row],[2022 U.S. Sales ($000)]]/SUMIF($E:$E, E248, $AA:$AA)</f>
        <v>1.8058315718951209E-2</v>
      </c>
      <c r="AC248" s="3">
        <v>60</v>
      </c>
      <c r="AD248" s="3">
        <f t="shared" si="30"/>
        <v>1333.3333333333333</v>
      </c>
      <c r="AE248" s="3">
        <v>49200</v>
      </c>
      <c r="AF248" s="12">
        <f>Table1[[#This Row],[2021 U.S. Sales ($000)]]/SUMIF($E:$E, E248, $AE:$AE)</f>
        <v>1.3040546557931833E-2</v>
      </c>
      <c r="AG248" s="3">
        <v>48</v>
      </c>
      <c r="AH248" s="68">
        <f t="shared" si="27"/>
        <v>1025</v>
      </c>
      <c r="AI248" s="3">
        <v>38800</v>
      </c>
      <c r="AJ248" s="12">
        <f>Table1[[#This Row],[2020 U.S. Sales ($000)]]/SUMIF($E:$E, E248, $AI:$AI)</f>
        <v>1.2661656392667987E-2</v>
      </c>
      <c r="AK248" s="3">
        <v>42</v>
      </c>
      <c r="AL248" s="3">
        <f t="shared" si="31"/>
        <v>923.80952380952385</v>
      </c>
      <c r="AM248" s="3">
        <v>45700</v>
      </c>
      <c r="AN248" s="12">
        <f>Table1[[#This Row],[2019 U.S. Sales ($000)]]/SUMIF($E:$E, E248, $AM:$AM)</f>
        <v>1.2806110167855319E-2</v>
      </c>
      <c r="AO248" s="3">
        <v>38</v>
      </c>
      <c r="AP248" s="3">
        <f t="shared" si="28"/>
        <v>1202.6315789473683</v>
      </c>
    </row>
    <row r="249" spans="1:42" x14ac:dyDescent="0.25">
      <c r="A249" t="s">
        <v>56</v>
      </c>
      <c r="B249">
        <v>472</v>
      </c>
      <c r="C249" t="s">
        <v>3</v>
      </c>
      <c r="D249" t="s">
        <v>4</v>
      </c>
      <c r="E249" t="s">
        <v>364</v>
      </c>
      <c r="F249" s="3">
        <v>248</v>
      </c>
      <c r="G249" s="3"/>
      <c r="H249" s="3" t="e">
        <f>Table1[[#This Row],[2024 U.S. Sales ($000)]]/SUMIF($E:$E, E249, $G:$G)</f>
        <v>#DIV/0!</v>
      </c>
      <c r="I249" s="3" t="e">
        <f>VLOOKUP(Table1[[#This Row],[Chain Name]],[1]Sheet1!A$3:G$26,7,0)</f>
        <v>#N/A</v>
      </c>
      <c r="J249" s="3" t="e">
        <f>Table1[[#This Row],[2024 U.S. Sales ($000)]]/Table1[[#This Row],[2024 U.S. Units]]</f>
        <v>#N/A</v>
      </c>
      <c r="K249" s="3" t="e">
        <f>Table1[[#This Row],[2024 U.S. Units]]/Table1[[#This Row],[2023 U.S. Units]]-1</f>
        <v>#N/A</v>
      </c>
      <c r="L249" s="3">
        <f>_xlfn.RRI(5,Table1[[#This Row],[2019 U.S. Sales ($000)]],Table1[[#This Row],[2024 U.S. Sales ($000)]])</f>
        <v>-1</v>
      </c>
      <c r="M249" s="3" t="e">
        <f>(Table1[[#This Row],[2024 Market share (%)]]-Table1[[#This Row],[2019 Market share (%)]])*10000</f>
        <v>#DIV/0!</v>
      </c>
      <c r="N249" s="3"/>
      <c r="O249" s="3"/>
      <c r="P249" s="3">
        <v>149900</v>
      </c>
      <c r="Q249" s="12">
        <f>Table1[[#This Row],[2023 U.S. Sales ($000)]]/SUMIF($E:$E, E249, $P:$P)</f>
        <v>3.0602631344493025E-3</v>
      </c>
      <c r="R249" s="11">
        <f>(Table1[[#This Row],[2023 Market share (%)]]-Table1[[#This Row],[2022 Market share (%)]])*10000</f>
        <v>-49.384922683776459</v>
      </c>
      <c r="S249" s="10">
        <v>-0.57048710601719199</v>
      </c>
      <c r="T249" s="3">
        <v>91</v>
      </c>
      <c r="U249" s="3">
        <f t="shared" si="25"/>
        <v>1647.2527472527472</v>
      </c>
      <c r="V249" s="10">
        <v>-0.67500000000000004</v>
      </c>
      <c r="W249" s="10">
        <f t="shared" si="29"/>
        <v>-0.26062325259625629</v>
      </c>
      <c r="X249" s="11">
        <f>(Table1[[#This Row],[2023 Market share (%)]]-Table1[[#This Row],[2019 Market share (%)]])*10000</f>
        <v>-132.77969266839713</v>
      </c>
      <c r="Y249" s="10"/>
      <c r="Z249" s="10">
        <f t="shared" si="26"/>
        <v>-0.30631514867984033</v>
      </c>
      <c r="AA249" s="3">
        <v>349000</v>
      </c>
      <c r="AB249" s="12">
        <f>Table1[[#This Row],[2022 U.S. Sales ($000)]]/SUMIF($E:$E, E249, $AA:$AA)</f>
        <v>7.9987554028269486E-3</v>
      </c>
      <c r="AC249" s="3">
        <v>280</v>
      </c>
      <c r="AD249" s="3">
        <f t="shared" si="30"/>
        <v>1246.4285714285713</v>
      </c>
      <c r="AE249" s="3">
        <v>411500</v>
      </c>
      <c r="AF249" s="12">
        <f>Table1[[#This Row],[2021 U.S. Sales ($000)]]/SUMIF($E:$E, E249, $AE:$AE)</f>
        <v>1.0466778381826905E-2</v>
      </c>
      <c r="AG249" s="3">
        <v>335</v>
      </c>
      <c r="AH249" s="68">
        <f t="shared" si="27"/>
        <v>1228.358208955224</v>
      </c>
      <c r="AI249" s="3">
        <v>380736</v>
      </c>
      <c r="AJ249" s="12">
        <f>Table1[[#This Row],[2020 U.S. Sales ($000)]]/SUMIF($E:$E, E249, $AI:$AI)</f>
        <v>1.1257943351375978E-2</v>
      </c>
      <c r="AK249" s="3">
        <v>342</v>
      </c>
      <c r="AL249" s="3">
        <f t="shared" si="31"/>
        <v>1113.2631578947369</v>
      </c>
      <c r="AM249" s="3">
        <v>501578</v>
      </c>
      <c r="AN249" s="12">
        <f>Table1[[#This Row],[2019 U.S. Sales ($000)]]/SUMIF($E:$E, E249, $AM:$AM)</f>
        <v>1.6338232401289017E-2</v>
      </c>
      <c r="AO249" s="3">
        <v>393</v>
      </c>
      <c r="AP249" s="3">
        <f t="shared" si="28"/>
        <v>1276.2798982188294</v>
      </c>
    </row>
    <row r="250" spans="1:42" x14ac:dyDescent="0.25">
      <c r="A250" t="s">
        <v>366</v>
      </c>
      <c r="B250">
        <v>27410</v>
      </c>
      <c r="C250" t="s">
        <v>1</v>
      </c>
      <c r="D250" t="s">
        <v>6</v>
      </c>
      <c r="E250" t="s">
        <v>354</v>
      </c>
      <c r="F250" s="3">
        <v>249</v>
      </c>
      <c r="G250" s="3"/>
      <c r="H250" s="3" t="e">
        <f>Table1[[#This Row],[2024 U.S. Sales ($000)]]/SUMIF($E:$E, E250, $G:$G)</f>
        <v>#DIV/0!</v>
      </c>
      <c r="I250" s="3" t="e">
        <f>VLOOKUP(Table1[[#This Row],[Chain Name]],[1]Sheet1!A$3:G$26,7,0)</f>
        <v>#N/A</v>
      </c>
      <c r="J250" s="3" t="e">
        <f>Table1[[#This Row],[2024 U.S. Sales ($000)]]/Table1[[#This Row],[2024 U.S. Units]]</f>
        <v>#N/A</v>
      </c>
      <c r="K250" s="3" t="e">
        <f>Table1[[#This Row],[2024 U.S. Units]]/Table1[[#This Row],[2023 U.S. Units]]-1</f>
        <v>#N/A</v>
      </c>
      <c r="L250" s="3">
        <f>_xlfn.RRI(5,Table1[[#This Row],[2019 U.S. Sales ($000)]],Table1[[#This Row],[2024 U.S. Sales ($000)]])</f>
        <v>-1</v>
      </c>
      <c r="M250" s="3" t="e">
        <f>(Table1[[#This Row],[2024 Market share (%)]]-Table1[[#This Row],[2019 Market share (%)]])*10000</f>
        <v>#DIV/0!</v>
      </c>
      <c r="N250" s="3"/>
      <c r="O250" s="3"/>
      <c r="P250" s="3">
        <v>148909</v>
      </c>
      <c r="Q250" s="12">
        <f>Table1[[#This Row],[2023 U.S. Sales ($000)]]/SUMIF($E:$E, E250, $P:$P)</f>
        <v>8.5089179670457919E-3</v>
      </c>
      <c r="R250" s="11">
        <f>(Table1[[#This Row],[2023 Market share (%)]]-Table1[[#This Row],[2022 Market share (%)]])*10000</f>
        <v>1.8989065629670085</v>
      </c>
      <c r="S250" s="10">
        <v>8.3762736535662297E-2</v>
      </c>
      <c r="T250" s="3">
        <v>56</v>
      </c>
      <c r="U250" s="3">
        <f t="shared" si="25"/>
        <v>2659.0892857142858</v>
      </c>
      <c r="V250" s="10">
        <v>0</v>
      </c>
      <c r="W250" s="10">
        <f t="shared" si="29"/>
        <v>1.1769812008150415E-2</v>
      </c>
      <c r="X250" s="11">
        <f>(Table1[[#This Row],[2023 Market share (%)]]-Table1[[#This Row],[2019 Market share (%)]])*10000</f>
        <v>1.2267388603148799</v>
      </c>
      <c r="Y250" s="10"/>
      <c r="Z250" s="10">
        <f t="shared" si="26"/>
        <v>-4.7379817045098416E-2</v>
      </c>
      <c r="AA250" s="3">
        <v>137400</v>
      </c>
      <c r="AB250" s="12">
        <f>Table1[[#This Row],[2022 U.S. Sales ($000)]]/SUMIF($E:$E, E250, $AA:$AA)</f>
        <v>8.3190273107490911E-3</v>
      </c>
      <c r="AC250" s="3">
        <v>56</v>
      </c>
      <c r="AD250" s="3">
        <f t="shared" si="30"/>
        <v>2453.5714285714284</v>
      </c>
      <c r="AE250" s="3">
        <v>122100</v>
      </c>
      <c r="AF250" s="12">
        <f>Table1[[#This Row],[2021 U.S. Sales ($000)]]/SUMIF($E:$E, E250, $AE:$AE)</f>
        <v>8.0873872327775903E-3</v>
      </c>
      <c r="AG250" s="3">
        <v>58</v>
      </c>
      <c r="AH250" s="68">
        <f t="shared" si="27"/>
        <v>2105.1724137931033</v>
      </c>
      <c r="AI250" s="3">
        <v>105000</v>
      </c>
      <c r="AJ250" s="12">
        <f>Table1[[#This Row],[2020 U.S. Sales ($000)]]/SUMIF($E:$E, E250, $AI:$AI)</f>
        <v>9.8389126371087616E-3</v>
      </c>
      <c r="AK250" s="3">
        <v>60</v>
      </c>
      <c r="AL250" s="3">
        <f t="shared" si="31"/>
        <v>1750</v>
      </c>
      <c r="AM250" s="3">
        <v>142100</v>
      </c>
      <c r="AN250" s="12">
        <f>Table1[[#This Row],[2019 U.S. Sales ($000)]]/SUMIF($E:$E, E250, $AM:$AM)</f>
        <v>8.3862440810143039E-3</v>
      </c>
      <c r="AO250" s="3">
        <v>68</v>
      </c>
      <c r="AP250" s="3">
        <f t="shared" si="28"/>
        <v>2089.705882352941</v>
      </c>
    </row>
    <row r="251" spans="1:42" x14ac:dyDescent="0.25">
      <c r="A251" t="s">
        <v>63</v>
      </c>
      <c r="B251">
        <v>9239</v>
      </c>
      <c r="C251" t="s">
        <v>3</v>
      </c>
      <c r="D251" t="s">
        <v>4</v>
      </c>
      <c r="E251" t="s">
        <v>356</v>
      </c>
      <c r="F251" s="3">
        <v>250</v>
      </c>
      <c r="G251" s="3"/>
      <c r="H251" s="3" t="e">
        <f>Table1[[#This Row],[2024 U.S. Sales ($000)]]/SUMIF($E:$E, E251, $G:$G)</f>
        <v>#DIV/0!</v>
      </c>
      <c r="I251" s="3" t="e">
        <f>VLOOKUP(Table1[[#This Row],[Chain Name]],[1]Sheet1!A$3:G$26,7,0)</f>
        <v>#N/A</v>
      </c>
      <c r="J251" s="3" t="e">
        <f>Table1[[#This Row],[2024 U.S. Sales ($000)]]/Table1[[#This Row],[2024 U.S. Units]]</f>
        <v>#N/A</v>
      </c>
      <c r="K251" s="3" t="e">
        <f>Table1[[#This Row],[2024 U.S. Units]]/Table1[[#This Row],[2023 U.S. Units]]-1</f>
        <v>#N/A</v>
      </c>
      <c r="L251" s="3">
        <f>_xlfn.RRI(5,Table1[[#This Row],[2019 U.S. Sales ($000)]],Table1[[#This Row],[2024 U.S. Sales ($000)]])</f>
        <v>-1</v>
      </c>
      <c r="M251" s="3" t="e">
        <f>(Table1[[#This Row],[2024 Market share (%)]]-Table1[[#This Row],[2019 Market share (%)]])*10000</f>
        <v>#DIV/0!</v>
      </c>
      <c r="N251" s="3"/>
      <c r="O251" s="3"/>
      <c r="P251" s="3">
        <v>148751</v>
      </c>
      <c r="Q251" s="12">
        <f>Table1[[#This Row],[2023 U.S. Sales ($000)]]/SUMIF($E:$E, E251, $P:$P)</f>
        <v>1.3586668235128505E-3</v>
      </c>
      <c r="R251" s="11">
        <f>(Table1[[#This Row],[2023 Market share (%)]]-Table1[[#This Row],[2022 Market share (%)]])*10000</f>
        <v>-2.153766735316033</v>
      </c>
      <c r="S251" s="10">
        <v>-7.5052387436964074E-2</v>
      </c>
      <c r="T251" s="3">
        <v>108</v>
      </c>
      <c r="U251" s="3">
        <f t="shared" si="25"/>
        <v>1377.3240740740741</v>
      </c>
      <c r="V251" s="10">
        <v>-5.2631578947368418E-2</v>
      </c>
      <c r="W251" s="10">
        <f t="shared" si="29"/>
        <v>3.4770514532787011E-3</v>
      </c>
      <c r="X251" s="11">
        <f>(Table1[[#This Row],[2023 Market share (%)]]-Table1[[#This Row],[2019 Market share (%)]])*10000</f>
        <v>-3.3712205990322435</v>
      </c>
      <c r="Y251" s="10"/>
      <c r="Z251" s="10">
        <f t="shared" si="26"/>
        <v>-6.8263375259370873E-3</v>
      </c>
      <c r="AA251" s="3">
        <v>160821</v>
      </c>
      <c r="AB251" s="12">
        <f>Table1[[#This Row],[2022 U.S. Sales ($000)]]/SUMIF($E:$E, E251, $AA:$AA)</f>
        <v>1.5740434970444538E-3</v>
      </c>
      <c r="AC251" s="3">
        <v>114</v>
      </c>
      <c r="AD251" s="3">
        <f t="shared" si="30"/>
        <v>1410.7105263157894</v>
      </c>
      <c r="AE251" s="3">
        <v>166124</v>
      </c>
      <c r="AF251" s="12">
        <f>Table1[[#This Row],[2021 U.S. Sales ($000)]]/SUMIF($E:$E, E251, $AE:$AE)</f>
        <v>1.7074582306693803E-3</v>
      </c>
      <c r="AG251" s="3">
        <v>118</v>
      </c>
      <c r="AH251" s="68">
        <f t="shared" si="27"/>
        <v>1407.8305084745762</v>
      </c>
      <c r="AI251" s="3">
        <v>126866</v>
      </c>
      <c r="AJ251" s="12">
        <f>Table1[[#This Row],[2020 U.S. Sales ($000)]]/SUMIF($E:$E, E251, $AI:$AI)</f>
        <v>1.4518325601025504E-3</v>
      </c>
      <c r="AK251" s="3">
        <v>112</v>
      </c>
      <c r="AL251" s="3">
        <f t="shared" si="31"/>
        <v>1132.7321428571429</v>
      </c>
      <c r="AM251" s="3">
        <v>146700</v>
      </c>
      <c r="AN251" s="12">
        <f>Table1[[#This Row],[2019 U.S. Sales ($000)]]/SUMIF($E:$E, E251, $AM:$AM)</f>
        <v>1.6957888834160748E-3</v>
      </c>
      <c r="AO251" s="3">
        <v>111</v>
      </c>
      <c r="AP251" s="3">
        <f t="shared" si="28"/>
        <v>1321.6216216216217</v>
      </c>
    </row>
    <row r="252" spans="1:42" x14ac:dyDescent="0.25">
      <c r="A252" t="s">
        <v>91</v>
      </c>
      <c r="B252">
        <v>6603</v>
      </c>
      <c r="C252" t="s">
        <v>3</v>
      </c>
      <c r="D252" t="s">
        <v>4</v>
      </c>
      <c r="E252" t="s">
        <v>358</v>
      </c>
      <c r="F252" s="3">
        <v>213</v>
      </c>
      <c r="G252" s="3"/>
      <c r="H252" s="3" t="e">
        <f>Table1[[#This Row],[2024 U.S. Sales ($000)]]/SUMIF($E:$E, E252, $G:$G)</f>
        <v>#DIV/0!</v>
      </c>
      <c r="I252" s="3" t="e">
        <f>VLOOKUP(Table1[[#This Row],[Chain Name]],[1]Sheet1!A$3:G$26,7,0)</f>
        <v>#N/A</v>
      </c>
      <c r="J252" s="3" t="e">
        <f>Table1[[#This Row],[2024 U.S. Sales ($000)]]/Table1[[#This Row],[2024 U.S. Units]]</f>
        <v>#N/A</v>
      </c>
      <c r="K252" s="3" t="e">
        <f>Table1[[#This Row],[2024 U.S. Units]]/Table1[[#This Row],[2023 U.S. Units]]-1</f>
        <v>#N/A</v>
      </c>
      <c r="L252" s="3">
        <f>_xlfn.RRI(5,Table1[[#This Row],[2019 U.S. Sales ($000)]],Table1[[#This Row],[2024 U.S. Sales ($000)]])</f>
        <v>-1</v>
      </c>
      <c r="M252" s="3" t="e">
        <f>(Table1[[#This Row],[2024 Market share (%)]]-Table1[[#This Row],[2019 Market share (%)]])*10000</f>
        <v>#DIV/0!</v>
      </c>
      <c r="N252" s="3"/>
      <c r="O252" s="3"/>
      <c r="P252" s="3">
        <v>187400</v>
      </c>
      <c r="Q252" s="12">
        <f>Table1[[#This Row],[2023 U.S. Sales ($000)]]/SUMIF($E:$E, E252, $P:$P)</f>
        <v>5.6635402554407761E-3</v>
      </c>
      <c r="R252" s="11">
        <f>(Table1[[#This Row],[2023 Market share (%)]]-Table1[[#This Row],[2022 Market share (%)]])*10000</f>
        <v>-2.0053802092815429</v>
      </c>
      <c r="S252" s="10">
        <v>5.5097008118729376E-2</v>
      </c>
      <c r="T252" s="3">
        <v>89</v>
      </c>
      <c r="U252" s="3">
        <f t="shared" si="25"/>
        <v>2105.6179775280898</v>
      </c>
      <c r="V252" s="10">
        <v>-2.197802197802198E-2</v>
      </c>
      <c r="W252" s="10">
        <f t="shared" si="29"/>
        <v>2.9694745795470823E-2</v>
      </c>
      <c r="X252" s="11">
        <f>(Table1[[#This Row],[2023 Market share (%)]]-Table1[[#This Row],[2019 Market share (%)]])*10000</f>
        <v>-12.127281623987479</v>
      </c>
      <c r="Y252" s="10"/>
      <c r="Z252" s="10">
        <f t="shared" si="26"/>
        <v>-1.6177840487932915E-2</v>
      </c>
      <c r="AA252" s="3">
        <v>177614</v>
      </c>
      <c r="AB252" s="12">
        <f>Table1[[#This Row],[2022 U.S. Sales ($000)]]/SUMIF($E:$E, E252, $AA:$AA)</f>
        <v>5.8640782763689303E-3</v>
      </c>
      <c r="AC252" s="3">
        <v>91</v>
      </c>
      <c r="AD252" s="3">
        <f t="shared" si="30"/>
        <v>1951.8021978021977</v>
      </c>
      <c r="AE252" s="3">
        <v>170811</v>
      </c>
      <c r="AF252" s="12">
        <f>Table1[[#This Row],[2021 U.S. Sales ($000)]]/SUMIF($E:$E, E252, $AE:$AE)</f>
        <v>6.2318729118367895E-3</v>
      </c>
      <c r="AG252" s="3">
        <v>91</v>
      </c>
      <c r="AH252" s="68">
        <f t="shared" si="27"/>
        <v>1877.0439560439561</v>
      </c>
      <c r="AI252" s="3">
        <v>142509</v>
      </c>
      <c r="AJ252" s="12">
        <f>Table1[[#This Row],[2020 U.S. Sales ($000)]]/SUMIF($E:$E, E252, $AI:$AI)</f>
        <v>6.0457829042590465E-3</v>
      </c>
      <c r="AK252" s="3">
        <v>94</v>
      </c>
      <c r="AL252" s="3">
        <f t="shared" si="31"/>
        <v>1516.0531914893618</v>
      </c>
      <c r="AM252" s="3">
        <v>166700</v>
      </c>
      <c r="AN252" s="12">
        <f>Table1[[#This Row],[2019 U.S. Sales ($000)]]/SUMIF($E:$E, E252, $AM:$AM)</f>
        <v>6.8762684178395239E-3</v>
      </c>
      <c r="AO252" s="3">
        <v>95</v>
      </c>
      <c r="AP252" s="3">
        <f t="shared" si="28"/>
        <v>1754.7368421052631</v>
      </c>
    </row>
    <row r="253" spans="1:42" x14ac:dyDescent="0.25">
      <c r="A253" t="s">
        <v>394</v>
      </c>
      <c r="B253">
        <v>524</v>
      </c>
      <c r="C253" t="s">
        <v>1</v>
      </c>
      <c r="D253" t="s">
        <v>2</v>
      </c>
      <c r="E253" t="s">
        <v>357</v>
      </c>
      <c r="F253" s="3">
        <v>252</v>
      </c>
      <c r="G253" s="3"/>
      <c r="H253" s="3" t="e">
        <f>Table1[[#This Row],[2024 U.S. Sales ($000)]]/SUMIF($E:$E, E253, $G:$G)</f>
        <v>#DIV/0!</v>
      </c>
      <c r="I253" s="3" t="e">
        <f>VLOOKUP(Table1[[#This Row],[Chain Name]],[1]Sheet1!A$3:G$26,7,0)</f>
        <v>#N/A</v>
      </c>
      <c r="J253" s="3" t="e">
        <f>Table1[[#This Row],[2024 U.S. Sales ($000)]]/Table1[[#This Row],[2024 U.S. Units]]</f>
        <v>#N/A</v>
      </c>
      <c r="K253" s="3" t="e">
        <f>Table1[[#This Row],[2024 U.S. Units]]/Table1[[#This Row],[2023 U.S. Units]]-1</f>
        <v>#N/A</v>
      </c>
      <c r="L253" s="3">
        <f>_xlfn.RRI(5,Table1[[#This Row],[2019 U.S. Sales ($000)]],Table1[[#This Row],[2024 U.S. Sales ($000)]])</f>
        <v>-1</v>
      </c>
      <c r="M253" s="3" t="e">
        <f>(Table1[[#This Row],[2024 Market share (%)]]-Table1[[#This Row],[2019 Market share (%)]])*10000</f>
        <v>#DIV/0!</v>
      </c>
      <c r="N253" s="3"/>
      <c r="O253" s="3"/>
      <c r="P253" s="3">
        <v>148400</v>
      </c>
      <c r="Q253" s="12">
        <f>Table1[[#This Row],[2023 U.S. Sales ($000)]]/SUMIF($E:$E, E253, $P:$P)</f>
        <v>1.544224283800952E-2</v>
      </c>
      <c r="R253" s="11">
        <f>(Table1[[#This Row],[2023 Market share (%)]]-Table1[[#This Row],[2022 Market share (%)]])*10000</f>
        <v>-21.973835155051443</v>
      </c>
      <c r="S253" s="10">
        <v>-8.3950617283950618E-2</v>
      </c>
      <c r="T253" s="3">
        <v>72</v>
      </c>
      <c r="U253" s="3">
        <f t="shared" si="25"/>
        <v>2061.1111111111113</v>
      </c>
      <c r="V253" s="10">
        <v>-5.2631578947368418E-2</v>
      </c>
      <c r="W253" s="10">
        <f t="shared" si="29"/>
        <v>-8.476866171740427E-2</v>
      </c>
      <c r="X253" s="11">
        <f>(Table1[[#This Row],[2023 Market share (%)]]-Table1[[#This Row],[2019 Market share (%)]])*10000</f>
        <v>-77.452820762459723</v>
      </c>
      <c r="Y253" s="10"/>
      <c r="Z253" s="10">
        <f t="shared" si="26"/>
        <v>-6.6955788758102819E-2</v>
      </c>
      <c r="AA253" s="3">
        <v>162000</v>
      </c>
      <c r="AB253" s="12">
        <f>Table1[[#This Row],[2022 U.S. Sales ($000)]]/SUMIF($E:$E, E253, $AA:$AA)</f>
        <v>1.7639626353514664E-2</v>
      </c>
      <c r="AC253" s="3">
        <v>76</v>
      </c>
      <c r="AD253" s="3">
        <f t="shared" si="30"/>
        <v>2131.5789473684213</v>
      </c>
      <c r="AE253" s="3">
        <v>169900</v>
      </c>
      <c r="AF253" s="12">
        <f>Table1[[#This Row],[2021 U.S. Sales ($000)]]/SUMIF($E:$E, E253, $AE:$AE)</f>
        <v>2.0290341773430805E-2</v>
      </c>
      <c r="AG253" s="3">
        <v>82</v>
      </c>
      <c r="AH253" s="68">
        <f t="shared" si="27"/>
        <v>2071.9512195121952</v>
      </c>
      <c r="AI253" s="3">
        <v>148500</v>
      </c>
      <c r="AJ253" s="12">
        <f>Table1[[#This Row],[2020 U.S. Sales ($000)]]/SUMIF($E:$E, E253, $AI:$AI)</f>
        <v>2.152523620141765E-2</v>
      </c>
      <c r="AK253" s="3">
        <v>85</v>
      </c>
      <c r="AL253" s="3">
        <f t="shared" si="31"/>
        <v>1747.0588235294117</v>
      </c>
      <c r="AM253" s="3">
        <v>211500</v>
      </c>
      <c r="AN253" s="12">
        <f>Table1[[#This Row],[2019 U.S. Sales ($000)]]/SUMIF($E:$E, E253, $AM:$AM)</f>
        <v>2.3187524914255492E-2</v>
      </c>
      <c r="AO253" s="3">
        <v>95</v>
      </c>
      <c r="AP253" s="3">
        <f t="shared" si="28"/>
        <v>2226.3157894736842</v>
      </c>
    </row>
    <row r="254" spans="1:42" x14ac:dyDescent="0.25">
      <c r="A254" t="s">
        <v>270</v>
      </c>
      <c r="B254">
        <v>2646</v>
      </c>
      <c r="C254" t="s">
        <v>3</v>
      </c>
      <c r="D254" t="s">
        <v>5</v>
      </c>
      <c r="E254" t="s">
        <v>351</v>
      </c>
      <c r="F254" s="3">
        <v>253</v>
      </c>
      <c r="G254" s="3"/>
      <c r="H254" s="3" t="e">
        <f>Table1[[#This Row],[2024 U.S. Sales ($000)]]/SUMIF($E:$E, E254, $G:$G)</f>
        <v>#DIV/0!</v>
      </c>
      <c r="I254" s="3" t="e">
        <f>VLOOKUP(Table1[[#This Row],[Chain Name]],[1]Sheet1!A$3:G$26,7,0)</f>
        <v>#N/A</v>
      </c>
      <c r="J254" s="3" t="e">
        <f>Table1[[#This Row],[2024 U.S. Sales ($000)]]/Table1[[#This Row],[2024 U.S. Units]]</f>
        <v>#N/A</v>
      </c>
      <c r="K254" s="3" t="e">
        <f>Table1[[#This Row],[2024 U.S. Units]]/Table1[[#This Row],[2023 U.S. Units]]-1</f>
        <v>#N/A</v>
      </c>
      <c r="L254" s="3">
        <f>_xlfn.RRI(5,Table1[[#This Row],[2019 U.S. Sales ($000)]],Table1[[#This Row],[2024 U.S. Sales ($000)]])</f>
        <v>-1</v>
      </c>
      <c r="M254" s="3" t="e">
        <f>(Table1[[#This Row],[2024 Market share (%)]]-Table1[[#This Row],[2019 Market share (%)]])*10000</f>
        <v>#DIV/0!</v>
      </c>
      <c r="N254" s="3"/>
      <c r="O254" s="3"/>
      <c r="P254" s="3">
        <v>147279</v>
      </c>
      <c r="Q254" s="12">
        <f>Table1[[#This Row],[2023 U.S. Sales ($000)]]/SUMIF($E:$E, E254, $P:$P)</f>
        <v>3.8992683580060983E-3</v>
      </c>
      <c r="R254" s="11">
        <f>(Table1[[#This Row],[2023 Market share (%)]]-Table1[[#This Row],[2022 Market share (%)]])*10000</f>
        <v>6.5458062541647211E-2</v>
      </c>
      <c r="S254" s="10">
        <v>5.7385523311747053E-2</v>
      </c>
      <c r="T254" s="3">
        <v>90</v>
      </c>
      <c r="U254" s="3">
        <f t="shared" si="25"/>
        <v>1636.4333333333334</v>
      </c>
      <c r="V254" s="10">
        <v>2.2727272727272728E-2</v>
      </c>
      <c r="W254" s="10">
        <f t="shared" si="29"/>
        <v>8.0700640964685766E-2</v>
      </c>
      <c r="X254" s="11">
        <f>(Table1[[#This Row],[2023 Market share (%)]]-Table1[[#This Row],[2019 Market share (%)]])*10000</f>
        <v>5.9376427460308774</v>
      </c>
      <c r="Y254" s="10"/>
      <c r="Z254" s="10">
        <f t="shared" si="26"/>
        <v>1.1430427269078391E-2</v>
      </c>
      <c r="AA254" s="3">
        <v>139286</v>
      </c>
      <c r="AB254" s="12">
        <f>Table1[[#This Row],[2022 U.S. Sales ($000)]]/SUMIF($E:$E, E254, $AA:$AA)</f>
        <v>3.8927225517519336E-3</v>
      </c>
      <c r="AC254" s="3">
        <v>88</v>
      </c>
      <c r="AD254" s="3">
        <f t="shared" si="30"/>
        <v>1582.7954545454545</v>
      </c>
      <c r="AE254" s="3">
        <v>131699</v>
      </c>
      <c r="AF254" s="12">
        <f>Table1[[#This Row],[2021 U.S. Sales ($000)]]/SUMIF($E:$E, E254, $AE:$AE)</f>
        <v>3.9694492948582974E-3</v>
      </c>
      <c r="AG254" s="3">
        <v>87</v>
      </c>
      <c r="AH254" s="68">
        <f t="shared" si="27"/>
        <v>1513.7816091954023</v>
      </c>
      <c r="AI254" s="3">
        <v>113477</v>
      </c>
      <c r="AJ254" s="12">
        <f>Table1[[#This Row],[2020 U.S. Sales ($000)]]/SUMIF($E:$E, E254, $AI:$AI)</f>
        <v>3.9845213335535619E-3</v>
      </c>
      <c r="AK254" s="3">
        <v>86</v>
      </c>
      <c r="AL254" s="3">
        <f t="shared" si="31"/>
        <v>1319.5</v>
      </c>
      <c r="AM254" s="3">
        <v>107974</v>
      </c>
      <c r="AN254" s="12">
        <f>Table1[[#This Row],[2019 U.S. Sales ($000)]]/SUMIF($E:$E, E254, $AM:$AM)</f>
        <v>3.3055040834030105E-3</v>
      </c>
      <c r="AO254" s="3">
        <v>86</v>
      </c>
      <c r="AP254" s="3">
        <f t="shared" si="28"/>
        <v>1255.5116279069769</v>
      </c>
    </row>
    <row r="255" spans="1:42" x14ac:dyDescent="0.25">
      <c r="A255" t="s">
        <v>127</v>
      </c>
      <c r="B255">
        <v>2620</v>
      </c>
      <c r="C255" t="s">
        <v>1</v>
      </c>
      <c r="D255" t="s">
        <v>2</v>
      </c>
      <c r="E255" t="s">
        <v>357</v>
      </c>
      <c r="F255" s="3">
        <v>254</v>
      </c>
      <c r="G255" s="3"/>
      <c r="H255" s="3" t="e">
        <f>Table1[[#This Row],[2024 U.S. Sales ($000)]]/SUMIF($E:$E, E255, $G:$G)</f>
        <v>#DIV/0!</v>
      </c>
      <c r="I255" s="3" t="e">
        <f>VLOOKUP(Table1[[#This Row],[Chain Name]],[1]Sheet1!A$3:G$26,7,0)</f>
        <v>#N/A</v>
      </c>
      <c r="J255" s="3" t="e">
        <f>Table1[[#This Row],[2024 U.S. Sales ($000)]]/Table1[[#This Row],[2024 U.S. Units]]</f>
        <v>#N/A</v>
      </c>
      <c r="K255" s="3" t="e">
        <f>Table1[[#This Row],[2024 U.S. Units]]/Table1[[#This Row],[2023 U.S. Units]]-1</f>
        <v>#N/A</v>
      </c>
      <c r="L255" s="3">
        <f>_xlfn.RRI(5,Table1[[#This Row],[2019 U.S. Sales ($000)]],Table1[[#This Row],[2024 U.S. Sales ($000)]])</f>
        <v>-1</v>
      </c>
      <c r="M255" s="3" t="e">
        <f>(Table1[[#This Row],[2024 Market share (%)]]-Table1[[#This Row],[2019 Market share (%)]])*10000</f>
        <v>#DIV/0!</v>
      </c>
      <c r="N255" s="3"/>
      <c r="O255" s="3"/>
      <c r="P255" s="3">
        <v>147200</v>
      </c>
      <c r="Q255" s="12">
        <f>Table1[[#This Row],[2023 U.S. Sales ($000)]]/SUMIF($E:$E, E255, $P:$P)</f>
        <v>1.5317372949831546E-2</v>
      </c>
      <c r="R255" s="11">
        <f>(Table1[[#This Row],[2023 Market share (%)]]-Table1[[#This Row],[2022 Market share (%)]])*10000</f>
        <v>-2.3163102104434286</v>
      </c>
      <c r="S255" s="10">
        <v>3.081232492997199E-2</v>
      </c>
      <c r="T255" s="3">
        <v>62</v>
      </c>
      <c r="U255" s="3">
        <f t="shared" si="25"/>
        <v>2374.1935483870966</v>
      </c>
      <c r="V255" s="10">
        <v>-4.6153846153846156E-2</v>
      </c>
      <c r="W255" s="10">
        <f t="shared" si="29"/>
        <v>-2.7249418260649305E-2</v>
      </c>
      <c r="X255" s="11">
        <f>(Table1[[#This Row],[2023 Market share (%)]]-Table1[[#This Row],[2019 Market share (%)]])*10000</f>
        <v>-27.064052813911623</v>
      </c>
      <c r="Y255" s="10"/>
      <c r="Z255" s="10">
        <f t="shared" si="26"/>
        <v>-2.2828719910254924E-2</v>
      </c>
      <c r="AA255" s="3">
        <v>142800</v>
      </c>
      <c r="AB255" s="12">
        <f>Table1[[#This Row],[2022 U.S. Sales ($000)]]/SUMIF($E:$E, E255, $AA:$AA)</f>
        <v>1.5549003970875889E-2</v>
      </c>
      <c r="AC255" s="3">
        <v>65</v>
      </c>
      <c r="AD255" s="3">
        <f t="shared" si="30"/>
        <v>2196.9230769230771</v>
      </c>
      <c r="AE255" s="3">
        <v>142400</v>
      </c>
      <c r="AF255" s="12">
        <f>Table1[[#This Row],[2021 U.S. Sales ($000)]]/SUMIF($E:$E, E255, $AE:$AE)</f>
        <v>1.7006148725936119E-2</v>
      </c>
      <c r="AG255" s="3">
        <v>70</v>
      </c>
      <c r="AH255" s="68">
        <f t="shared" si="27"/>
        <v>2034.2857142857142</v>
      </c>
      <c r="AI255" s="3">
        <v>120700</v>
      </c>
      <c r="AJ255" s="12">
        <f>Table1[[#This Row],[2020 U.S. Sales ($000)]]/SUMIF($E:$E, E255, $AI:$AI)</f>
        <v>1.7495596023643843E-2</v>
      </c>
      <c r="AK255" s="3">
        <v>68</v>
      </c>
      <c r="AL255" s="3">
        <f t="shared" si="31"/>
        <v>1775</v>
      </c>
      <c r="AM255" s="3">
        <v>164400</v>
      </c>
      <c r="AN255" s="12">
        <f>Table1[[#This Row],[2019 U.S. Sales ($000)]]/SUMIF($E:$E, E255, $AM:$AM)</f>
        <v>1.8023778231222708E-2</v>
      </c>
      <c r="AO255" s="3">
        <v>68</v>
      </c>
      <c r="AP255" s="3">
        <f t="shared" si="28"/>
        <v>2417.6470588235293</v>
      </c>
    </row>
    <row r="256" spans="1:42" x14ac:dyDescent="0.25">
      <c r="A256" t="s">
        <v>374</v>
      </c>
      <c r="B256">
        <v>61738</v>
      </c>
      <c r="C256" t="s">
        <v>1</v>
      </c>
      <c r="D256" t="s">
        <v>2</v>
      </c>
      <c r="E256" t="s">
        <v>362</v>
      </c>
      <c r="F256" s="3">
        <v>255</v>
      </c>
      <c r="G256" s="3"/>
      <c r="H256" s="3" t="e">
        <f>Table1[[#This Row],[2024 U.S. Sales ($000)]]/SUMIF($E:$E, E256, $G:$G)</f>
        <v>#DIV/0!</v>
      </c>
      <c r="I256" s="3" t="e">
        <f>VLOOKUP(Table1[[#This Row],[Chain Name]],[1]Sheet1!A$3:G$26,7,0)</f>
        <v>#N/A</v>
      </c>
      <c r="J256" s="3" t="e">
        <f>Table1[[#This Row],[2024 U.S. Sales ($000)]]/Table1[[#This Row],[2024 U.S. Units]]</f>
        <v>#N/A</v>
      </c>
      <c r="K256" s="3" t="e">
        <f>Table1[[#This Row],[2024 U.S. Units]]/Table1[[#This Row],[2023 U.S. Units]]-1</f>
        <v>#N/A</v>
      </c>
      <c r="L256" s="3">
        <f>_xlfn.RRI(5,Table1[[#This Row],[2019 U.S. Sales ($000)]],Table1[[#This Row],[2024 U.S. Sales ($000)]])</f>
        <v>-1</v>
      </c>
      <c r="M256" s="3" t="e">
        <f>(Table1[[#This Row],[2024 Market share (%)]]-Table1[[#This Row],[2019 Market share (%)]])*10000</f>
        <v>#DIV/0!</v>
      </c>
      <c r="N256" s="3"/>
      <c r="O256" s="3"/>
      <c r="P256" s="3">
        <v>147100</v>
      </c>
      <c r="Q256" s="12">
        <f>Table1[[#This Row],[2023 U.S. Sales ($000)]]/SUMIF($E:$E, E256, $P:$P)</f>
        <v>1.508577921741623E-2</v>
      </c>
      <c r="R256" s="11">
        <f>(Table1[[#This Row],[2023 Market share (%)]]-Table1[[#This Row],[2022 Market share (%)]])*10000</f>
        <v>15.645181558284881</v>
      </c>
      <c r="S256" s="10">
        <v>0.16192733017377567</v>
      </c>
      <c r="T256" s="3">
        <v>58</v>
      </c>
      <c r="U256" s="3">
        <f t="shared" si="25"/>
        <v>2536.2068965517242</v>
      </c>
      <c r="V256" s="10">
        <v>9.4339622641509441E-2</v>
      </c>
      <c r="W256" s="10">
        <f t="shared" si="29"/>
        <v>0.13353188843010355</v>
      </c>
      <c r="X256" s="11">
        <f>(Table1[[#This Row],[2023 Market share (%)]]-Table1[[#This Row],[2019 Market share (%)]])*10000</f>
        <v>46.755045684329311</v>
      </c>
      <c r="Y256" s="10"/>
      <c r="Z256" s="10">
        <f t="shared" si="26"/>
        <v>8.4038423113316663E-2</v>
      </c>
      <c r="AA256" s="3">
        <v>126600</v>
      </c>
      <c r="AB256" s="12">
        <f>Table1[[#This Row],[2022 U.S. Sales ($000)]]/SUMIF($E:$E, E256, $AA:$AA)</f>
        <v>1.3521261061587742E-2</v>
      </c>
      <c r="AC256" s="3">
        <v>53</v>
      </c>
      <c r="AD256" s="3">
        <f t="shared" si="30"/>
        <v>2388.6792452830186</v>
      </c>
      <c r="AE256" s="3">
        <v>80100</v>
      </c>
      <c r="AF256" s="12">
        <f>Table1[[#This Row],[2021 U.S. Sales ($000)]]/SUMIF($E:$E, E256, $AE:$AE)</f>
        <v>9.3919745870286626E-3</v>
      </c>
      <c r="AG256" s="3">
        <v>44</v>
      </c>
      <c r="AH256" s="68">
        <f t="shared" si="27"/>
        <v>1820.4545454545455</v>
      </c>
      <c r="AI256" s="3">
        <v>62400</v>
      </c>
      <c r="AJ256" s="12">
        <f>Table1[[#This Row],[2020 U.S. Sales ($000)]]/SUMIF($E:$E, E256, $AI:$AI)</f>
        <v>9.4180817812490516E-3</v>
      </c>
      <c r="AK256" s="3">
        <v>44</v>
      </c>
      <c r="AL256" s="3">
        <f t="shared" si="31"/>
        <v>1418.1818181818182</v>
      </c>
      <c r="AM256" s="3">
        <v>89100</v>
      </c>
      <c r="AN256" s="12">
        <f>Table1[[#This Row],[2019 U.S. Sales ($000)]]/SUMIF($E:$E, E256, $AM:$AM)</f>
        <v>1.0410274648983298E-2</v>
      </c>
      <c r="AO256" s="3">
        <v>42</v>
      </c>
      <c r="AP256" s="3">
        <f t="shared" si="28"/>
        <v>2121.4285714285716</v>
      </c>
    </row>
    <row r="257" spans="1:42" x14ac:dyDescent="0.25">
      <c r="A257" t="s">
        <v>214</v>
      </c>
      <c r="B257">
        <v>31295</v>
      </c>
      <c r="C257" t="s">
        <v>3</v>
      </c>
      <c r="D257" t="s">
        <v>5</v>
      </c>
      <c r="E257" t="s">
        <v>446</v>
      </c>
      <c r="F257" s="3">
        <v>256</v>
      </c>
      <c r="G257" s="3"/>
      <c r="H257" s="3" t="e">
        <f>Table1[[#This Row],[2024 U.S. Sales ($000)]]/SUMIF($E:$E, E257, $G:$G)</f>
        <v>#DIV/0!</v>
      </c>
      <c r="I257" s="3" t="e">
        <f>VLOOKUP(Table1[[#This Row],[Chain Name]],[1]Sheet1!A$3:G$26,7,0)</f>
        <v>#N/A</v>
      </c>
      <c r="J257" s="3" t="e">
        <f>Table1[[#This Row],[2024 U.S. Sales ($000)]]/Table1[[#This Row],[2024 U.S. Units]]</f>
        <v>#N/A</v>
      </c>
      <c r="K257" s="3" t="e">
        <f>Table1[[#This Row],[2024 U.S. Units]]/Table1[[#This Row],[2023 U.S. Units]]-1</f>
        <v>#N/A</v>
      </c>
      <c r="L257" s="3">
        <f>_xlfn.RRI(5,Table1[[#This Row],[2019 U.S. Sales ($000)]],Table1[[#This Row],[2024 U.S. Sales ($000)]])</f>
        <v>-1</v>
      </c>
      <c r="M257" s="3" t="e">
        <f>(Table1[[#This Row],[2024 Market share (%)]]-Table1[[#This Row],[2019 Market share (%)]])*10000</f>
        <v>#DIV/0!</v>
      </c>
      <c r="N257" s="3"/>
      <c r="O257" s="3"/>
      <c r="P257" s="3">
        <v>146601</v>
      </c>
      <c r="Q257" s="12">
        <f>Table1[[#This Row],[2023 U.S. Sales ($000)]]/SUMIF($E:$E, E257, $P:$P)</f>
        <v>1.7715424313541055E-2</v>
      </c>
      <c r="R257" s="11">
        <f>(Table1[[#This Row],[2023 Market share (%)]]-Table1[[#This Row],[2022 Market share (%)]])*10000</f>
        <v>9.5662878108986735</v>
      </c>
      <c r="S257" s="10">
        <v>0.18525794950156443</v>
      </c>
      <c r="T257" s="3">
        <v>207</v>
      </c>
      <c r="U257" s="3">
        <f t="shared" si="25"/>
        <v>708.21739130434787</v>
      </c>
      <c r="V257" s="10">
        <v>0.20348837209302326</v>
      </c>
      <c r="W257" s="10">
        <f t="shared" si="29"/>
        <v>0.11514707312633909</v>
      </c>
      <c r="X257" s="11">
        <f>(Table1[[#This Row],[2023 Market share (%)]]-Table1[[#This Row],[2019 Market share (%)]])*10000</f>
        <v>-18.038135631694256</v>
      </c>
      <c r="Y257" s="10"/>
      <c r="Z257" s="10">
        <f t="shared" si="26"/>
        <v>6.8177203613737802E-2</v>
      </c>
      <c r="AA257" s="3">
        <v>123687</v>
      </c>
      <c r="AB257" s="12">
        <f>Table1[[#This Row],[2022 U.S. Sales ($000)]]/SUMIF($E:$E, E257, $AA:$AA)</f>
        <v>1.6758795532451187E-2</v>
      </c>
      <c r="AC257" s="3">
        <v>172</v>
      </c>
      <c r="AD257" s="3">
        <f t="shared" si="30"/>
        <v>719.1104651162791</v>
      </c>
      <c r="AE257" s="3">
        <v>98300</v>
      </c>
      <c r="AF257" s="12">
        <f>Table1[[#This Row],[2021 U.S. Sales ($000)]]/SUMIF($E:$E, E257, $AE:$AE)</f>
        <v>1.5713217005441281E-2</v>
      </c>
      <c r="AG257" s="3">
        <v>159</v>
      </c>
      <c r="AH257" s="68">
        <f t="shared" si="27"/>
        <v>618.23899371069183</v>
      </c>
      <c r="AI257" s="3">
        <v>84400</v>
      </c>
      <c r="AJ257" s="12">
        <f>Table1[[#This Row],[2020 U.S. Sales ($000)]]/SUMIF($E:$E, E257, $AI:$AI)</f>
        <v>1.8286835515114591E-2</v>
      </c>
      <c r="AK257" s="3">
        <v>148</v>
      </c>
      <c r="AL257" s="3">
        <f t="shared" si="31"/>
        <v>570.27027027027032</v>
      </c>
      <c r="AM257" s="3">
        <v>94800</v>
      </c>
      <c r="AN257" s="12">
        <f>Table1[[#This Row],[2019 U.S. Sales ($000)]]/SUMIF($E:$E, E257, $AM:$AM)</f>
        <v>1.951923787671048E-2</v>
      </c>
      <c r="AO257" s="3">
        <v>159</v>
      </c>
      <c r="AP257" s="3">
        <f t="shared" si="28"/>
        <v>596.22641509433959</v>
      </c>
    </row>
    <row r="258" spans="1:42" x14ac:dyDescent="0.25">
      <c r="A258" t="s">
        <v>238</v>
      </c>
      <c r="B258">
        <v>31427</v>
      </c>
      <c r="C258" t="s">
        <v>3</v>
      </c>
      <c r="D258" t="s">
        <v>5</v>
      </c>
      <c r="E258" t="s">
        <v>361</v>
      </c>
      <c r="F258" s="3">
        <v>397</v>
      </c>
      <c r="G258" s="3">
        <v>79200</v>
      </c>
      <c r="H258" s="12">
        <f>Table1[[#This Row],[2024 U.S. Sales ($000)]]/SUMIF($E:$E, E258, $G:$G)</f>
        <v>1.5673541968758357E-3</v>
      </c>
      <c r="I258" s="3">
        <v>70</v>
      </c>
      <c r="J258" s="3">
        <f>Table1[[#This Row],[2024 U.S. Sales ($000)]]/Table1[[#This Row],[2024 U.S. Units]]</f>
        <v>1131.4285714285713</v>
      </c>
      <c r="K258" s="12">
        <f>Table1[[#This Row],[2024 U.S. Units]]/Table1[[#This Row],[2023 U.S. Units]]-1</f>
        <v>0</v>
      </c>
      <c r="L258" s="12">
        <f>_xlfn.RRI(5,Table1[[#This Row],[2019 U.S. Sales ($000)]],Table1[[#This Row],[2024 U.S. Sales ($000)]])</f>
        <v>6.7249181879538877E-2</v>
      </c>
      <c r="M258" s="11">
        <f>(Table1[[#This Row],[2024 Market share (%)]]-Table1[[#This Row],[2019 Market share (%)]])*10000</f>
        <v>-0.67602223246453386</v>
      </c>
      <c r="N258" s="12"/>
      <c r="O258" s="12"/>
      <c r="P258" s="3">
        <v>79200</v>
      </c>
      <c r="Q258" s="12">
        <f>Table1[[#This Row],[2023 U.S. Sales ($000)]]/SUMIF($E:$E, E258, $P:$P)</f>
        <v>1.6155484956448933E-3</v>
      </c>
      <c r="R258" s="11">
        <f>(Table1[[#This Row],[2023 Market share (%)]]-Table1[[#This Row],[2022 Market share (%)]])*10000</f>
        <v>0.13323543807093521</v>
      </c>
      <c r="S258" s="10">
        <v>0.12340425531914893</v>
      </c>
      <c r="T258" s="3">
        <v>70</v>
      </c>
      <c r="U258" s="3">
        <f t="shared" ref="U258:U321" si="32">P258/T258</f>
        <v>1131.4285714285713</v>
      </c>
      <c r="V258" s="10">
        <v>6.0606060606060608E-2</v>
      </c>
      <c r="W258" s="10">
        <f t="shared" si="29"/>
        <v>8.4756567543660566E-2</v>
      </c>
      <c r="X258" s="11">
        <f>(Table1[[#This Row],[2023 Market share (%)]]-Table1[[#This Row],[2019 Market share (%)]])*10000</f>
        <v>-0.19407924477395827</v>
      </c>
      <c r="Y258" s="10"/>
      <c r="Z258" s="10">
        <f t="shared" ref="Z258:Z321" si="33">_xlfn.RRI(4,AO258,T258)</f>
        <v>5.7371263440564091E-2</v>
      </c>
      <c r="AA258" s="3">
        <v>70500</v>
      </c>
      <c r="AB258" s="12">
        <f>Table1[[#This Row],[2022 U.S. Sales ($000)]]/SUMIF($E:$E, E258, $AA:$AA)</f>
        <v>1.6022249518377997E-3</v>
      </c>
      <c r="AC258" s="3">
        <v>66</v>
      </c>
      <c r="AD258" s="3">
        <f t="shared" si="30"/>
        <v>1068.1818181818182</v>
      </c>
      <c r="AE258" s="3">
        <v>61700</v>
      </c>
      <c r="AF258" s="12">
        <f>Table1[[#This Row],[2021 U.S. Sales ($000)]]/SUMIF($E:$E, E258, $AE:$AE)</f>
        <v>1.5897927984653681E-3</v>
      </c>
      <c r="AG258" s="3">
        <v>64</v>
      </c>
      <c r="AH258" s="68">
        <f t="shared" ref="AH258:AH321" si="34">AE258/AG258</f>
        <v>964.0625</v>
      </c>
      <c r="AI258" s="3">
        <v>50200</v>
      </c>
      <c r="AJ258" s="12">
        <f>Table1[[#This Row],[2020 U.S. Sales ($000)]]/SUMIF($E:$E, E258, $AI:$AI)</f>
        <v>1.6189085943890628E-3</v>
      </c>
      <c r="AK258" s="3">
        <v>60</v>
      </c>
      <c r="AL258" s="3">
        <f t="shared" si="31"/>
        <v>836.66666666666663</v>
      </c>
      <c r="AM258" s="3">
        <v>57200</v>
      </c>
      <c r="AN258" s="12">
        <f>Table1[[#This Row],[2019 U.S. Sales ($000)]]/SUMIF($E:$E, E258, $AM:$AM)</f>
        <v>1.6349564201222891E-3</v>
      </c>
      <c r="AO258" s="3">
        <v>56</v>
      </c>
      <c r="AP258" s="3">
        <f t="shared" ref="AP258:AP321" si="35">AM258/AO258</f>
        <v>1021.4285714285714</v>
      </c>
    </row>
    <row r="259" spans="1:42" x14ac:dyDescent="0.25">
      <c r="A259" t="s">
        <v>166</v>
      </c>
      <c r="B259">
        <v>1113</v>
      </c>
      <c r="C259" t="s">
        <v>1</v>
      </c>
      <c r="D259" t="s">
        <v>2</v>
      </c>
      <c r="E259" t="s">
        <v>353</v>
      </c>
      <c r="F259" s="3">
        <v>258</v>
      </c>
      <c r="G259" s="3"/>
      <c r="H259" s="3" t="e">
        <f>Table1[[#This Row],[2024 U.S. Sales ($000)]]/SUMIF($E:$E, E259, $G:$G)</f>
        <v>#DIV/0!</v>
      </c>
      <c r="I259" s="3" t="e">
        <f>VLOOKUP(Table1[[#This Row],[Chain Name]],[1]Sheet1!A$3:G$26,7,0)</f>
        <v>#N/A</v>
      </c>
      <c r="J259" s="3" t="e">
        <f>Table1[[#This Row],[2024 U.S. Sales ($000)]]/Table1[[#This Row],[2024 U.S. Units]]</f>
        <v>#N/A</v>
      </c>
      <c r="K259" s="3" t="e">
        <f>Table1[[#This Row],[2024 U.S. Units]]/Table1[[#This Row],[2023 U.S. Units]]-1</f>
        <v>#N/A</v>
      </c>
      <c r="L259" s="3">
        <f>_xlfn.RRI(5,Table1[[#This Row],[2019 U.S. Sales ($000)]],Table1[[#This Row],[2024 U.S. Sales ($000)]])</f>
        <v>-1</v>
      </c>
      <c r="M259" s="3" t="e">
        <f>(Table1[[#This Row],[2024 Market share (%)]]-Table1[[#This Row],[2019 Market share (%)]])*10000</f>
        <v>#DIV/0!</v>
      </c>
      <c r="N259" s="3"/>
      <c r="O259" s="3"/>
      <c r="P259" s="3">
        <v>142705</v>
      </c>
      <c r="Q259" s="12">
        <f>Table1[[#This Row],[2023 U.S. Sales ($000)]]/SUMIF($E:$E, E259, $P:$P)</f>
        <v>5.915800587049054E-3</v>
      </c>
      <c r="R259" s="11">
        <f>(Table1[[#This Row],[2023 Market share (%)]]-Table1[[#This Row],[2022 Market share (%)]])*10000</f>
        <v>-0.33390904024416418</v>
      </c>
      <c r="S259" s="10">
        <v>2.0006289937529485E-2</v>
      </c>
      <c r="T259" s="3">
        <v>113</v>
      </c>
      <c r="U259" s="3">
        <f t="shared" si="32"/>
        <v>1262.8761061946902</v>
      </c>
      <c r="V259" s="10">
        <v>-6.6115702479338845E-2</v>
      </c>
      <c r="W259" s="10">
        <f t="shared" ref="W259:W322" si="36">_xlfn.RRI(4,AM259,P259)</f>
        <v>-5.7958036162112148E-2</v>
      </c>
      <c r="X259" s="11">
        <f>(Table1[[#This Row],[2023 Market share (%)]]-Table1[[#This Row],[2019 Market share (%)]])*10000</f>
        <v>-20.187382415275124</v>
      </c>
      <c r="Y259" s="10"/>
      <c r="Z259" s="10">
        <f t="shared" si="33"/>
        <v>-7.5968691772814845E-2</v>
      </c>
      <c r="AA259" s="3">
        <v>139906</v>
      </c>
      <c r="AB259" s="12">
        <f>Table1[[#This Row],[2022 U.S. Sales ($000)]]/SUMIF($E:$E, E259, $AA:$AA)</f>
        <v>5.9491914910734705E-3</v>
      </c>
      <c r="AC259" s="3">
        <v>121</v>
      </c>
      <c r="AD259" s="3">
        <f t="shared" ref="AD259:AD322" si="37">AA259/AC259</f>
        <v>1156.2479338842975</v>
      </c>
      <c r="AE259" s="3">
        <v>132289</v>
      </c>
      <c r="AF259" s="12">
        <f>Table1[[#This Row],[2021 U.S. Sales ($000)]]/SUMIF($E:$E, E259, $AE:$AE)</f>
        <v>6.0906243316963711E-3</v>
      </c>
      <c r="AG259" s="3">
        <v>131</v>
      </c>
      <c r="AH259" s="68">
        <f t="shared" si="34"/>
        <v>1009.8396946564885</v>
      </c>
      <c r="AI259" s="3">
        <v>72406</v>
      </c>
      <c r="AJ259" s="12">
        <f>Table1[[#This Row],[2020 U.S. Sales ($000)]]/SUMIF($E:$E, E259, $AI:$AI)</f>
        <v>4.4403704900015002E-3</v>
      </c>
      <c r="AK259" s="3">
        <v>140</v>
      </c>
      <c r="AL259" s="3">
        <f t="shared" ref="AL259:AL322" si="38">AI259/AK259</f>
        <v>517.18571428571431</v>
      </c>
      <c r="AM259" s="3">
        <v>181200</v>
      </c>
      <c r="AN259" s="12">
        <f>Table1[[#This Row],[2019 U.S. Sales ($000)]]/SUMIF($E:$E, E259, $AM:$AM)</f>
        <v>7.9345388285765664E-3</v>
      </c>
      <c r="AO259" s="3">
        <v>155</v>
      </c>
      <c r="AP259" s="3">
        <f t="shared" si="35"/>
        <v>1169.0322580645161</v>
      </c>
    </row>
    <row r="260" spans="1:42" x14ac:dyDescent="0.25">
      <c r="A260" t="s">
        <v>426</v>
      </c>
      <c r="B260">
        <v>36547</v>
      </c>
      <c r="C260" t="s">
        <v>3</v>
      </c>
      <c r="D260" t="s">
        <v>4</v>
      </c>
      <c r="E260" t="s">
        <v>351</v>
      </c>
      <c r="F260" s="3">
        <v>259</v>
      </c>
      <c r="G260" s="3"/>
      <c r="H260" s="3" t="e">
        <f>Table1[[#This Row],[2024 U.S. Sales ($000)]]/SUMIF($E:$E, E260, $G:$G)</f>
        <v>#DIV/0!</v>
      </c>
      <c r="I260" s="3" t="e">
        <f>VLOOKUP(Table1[[#This Row],[Chain Name]],[1]Sheet1!A$3:G$26,7,0)</f>
        <v>#N/A</v>
      </c>
      <c r="J260" s="3" t="e">
        <f>Table1[[#This Row],[2024 U.S. Sales ($000)]]/Table1[[#This Row],[2024 U.S. Units]]</f>
        <v>#N/A</v>
      </c>
      <c r="K260" s="3" t="e">
        <f>Table1[[#This Row],[2024 U.S. Units]]/Table1[[#This Row],[2023 U.S. Units]]-1</f>
        <v>#N/A</v>
      </c>
      <c r="L260" s="3">
        <f>_xlfn.RRI(5,Table1[[#This Row],[2019 U.S. Sales ($000)]],Table1[[#This Row],[2024 U.S. Sales ($000)]])</f>
        <v>-1</v>
      </c>
      <c r="M260" s="3" t="e">
        <f>(Table1[[#This Row],[2024 Market share (%)]]-Table1[[#This Row],[2019 Market share (%)]])*10000</f>
        <v>#DIV/0!</v>
      </c>
      <c r="N260" s="3"/>
      <c r="O260" s="3"/>
      <c r="P260" s="3">
        <v>142300</v>
      </c>
      <c r="Q260" s="12">
        <f>Table1[[#This Row],[2023 U.S. Sales ($000)]]/SUMIF($E:$E, E260, $P:$P)</f>
        <v>3.7674474116762592E-3</v>
      </c>
      <c r="R260" s="11">
        <f>(Table1[[#This Row],[2023 Market share (%)]]-Table1[[#This Row],[2022 Market share (%)]])*10000</f>
        <v>-4.19117198208723</v>
      </c>
      <c r="S260" s="10">
        <v>-5.0066755674232306E-2</v>
      </c>
      <c r="T260" s="3">
        <v>156</v>
      </c>
      <c r="U260" s="3">
        <f t="shared" si="32"/>
        <v>912.17948717948718</v>
      </c>
      <c r="V260" s="10">
        <v>-3.7037037037037035E-2</v>
      </c>
      <c r="W260" s="10">
        <f t="shared" si="36"/>
        <v>-2.4432825852228834E-2</v>
      </c>
      <c r="X260" s="11">
        <f>(Table1[[#This Row],[2023 Market share (%)]]-Table1[[#This Row],[2019 Market share (%)]])*10000</f>
        <v>-10.419945975353373</v>
      </c>
      <c r="Y260" s="10"/>
      <c r="Z260" s="10">
        <f t="shared" si="33"/>
        <v>-2.6930550809450837E-2</v>
      </c>
      <c r="AA260" s="3">
        <v>149800</v>
      </c>
      <c r="AB260" s="12">
        <f>Table1[[#This Row],[2022 U.S. Sales ($000)]]/SUMIF($E:$E, E260, $AA:$AA)</f>
        <v>4.1865646098849822E-3</v>
      </c>
      <c r="AC260" s="3">
        <v>162</v>
      </c>
      <c r="AD260" s="3">
        <f t="shared" si="37"/>
        <v>924.69135802469134</v>
      </c>
      <c r="AE260" s="3">
        <v>152600</v>
      </c>
      <c r="AF260" s="12">
        <f>Table1[[#This Row],[2021 U.S. Sales ($000)]]/SUMIF($E:$E, E260, $AE:$AE)</f>
        <v>4.5994120106863092E-3</v>
      </c>
      <c r="AG260" s="3">
        <v>169</v>
      </c>
      <c r="AH260" s="68">
        <f t="shared" si="34"/>
        <v>902.95857988165676</v>
      </c>
      <c r="AI260" s="3">
        <v>134100</v>
      </c>
      <c r="AJ260" s="12">
        <f>Table1[[#This Row],[2020 U.S. Sales ($000)]]/SUMIF($E:$E, E260, $AI:$AI)</f>
        <v>4.7086573563764698E-3</v>
      </c>
      <c r="AK260" s="3">
        <v>172</v>
      </c>
      <c r="AL260" s="3">
        <f t="shared" si="38"/>
        <v>779.65116279069764</v>
      </c>
      <c r="AM260" s="3">
        <v>157100</v>
      </c>
      <c r="AN260" s="12">
        <f>Table1[[#This Row],[2019 U.S. Sales ($000)]]/SUMIF($E:$E, E260, $AM:$AM)</f>
        <v>4.8094420092115965E-3</v>
      </c>
      <c r="AO260" s="3">
        <v>174</v>
      </c>
      <c r="AP260" s="3">
        <f t="shared" si="35"/>
        <v>902.87356321839081</v>
      </c>
    </row>
    <row r="261" spans="1:42" x14ac:dyDescent="0.25">
      <c r="A261" t="s">
        <v>301</v>
      </c>
      <c r="B261">
        <v>31340</v>
      </c>
      <c r="C261" t="s">
        <v>3</v>
      </c>
      <c r="D261" t="s">
        <v>5</v>
      </c>
      <c r="E261" t="s">
        <v>361</v>
      </c>
      <c r="F261" s="3">
        <v>413</v>
      </c>
      <c r="G261" s="3">
        <v>73859</v>
      </c>
      <c r="H261" s="12">
        <f>Table1[[#This Row],[2024 U.S. Sales ($000)]]/SUMIF($E:$E, E261, $G:$G)</f>
        <v>1.4616567377153074E-3</v>
      </c>
      <c r="I261" s="3">
        <v>78</v>
      </c>
      <c r="J261" s="3">
        <f>Table1[[#This Row],[2024 U.S. Sales ($000)]]/Table1[[#This Row],[2024 U.S. Units]]</f>
        <v>946.91025641025647</v>
      </c>
      <c r="K261" s="12">
        <f>Table1[[#This Row],[2024 U.S. Units]]/Table1[[#This Row],[2023 U.S. Units]]-1</f>
        <v>-3.703703703703709E-2</v>
      </c>
      <c r="L261" s="12">
        <f>_xlfn.RRI(5,Table1[[#This Row],[2019 U.S. Sales ($000)]],Table1[[#This Row],[2024 U.S. Sales ($000)]])</f>
        <v>6.1899018515683801E-2</v>
      </c>
      <c r="M261" s="11">
        <f>(Table1[[#This Row],[2024 Market share (%)]]-Table1[[#This Row],[2019 Market share (%)]])*10000</f>
        <v>-1.0184179691212623</v>
      </c>
      <c r="N261" s="12"/>
      <c r="O261" s="12"/>
      <c r="P261" s="3">
        <v>76700</v>
      </c>
      <c r="Q261" s="12">
        <f>Table1[[#This Row],[2023 U.S. Sales ($000)]]/SUMIF($E:$E, E261, $P:$P)</f>
        <v>1.5645526466662035E-3</v>
      </c>
      <c r="R261" s="11">
        <f>(Table1[[#This Row],[2023 Market share (%)]]-Table1[[#This Row],[2022 Market share (%)]])*10000</f>
        <v>-0.14945710110067251</v>
      </c>
      <c r="S261" s="10">
        <v>0.10359712230215827</v>
      </c>
      <c r="T261" s="3">
        <v>81</v>
      </c>
      <c r="U261" s="3">
        <f t="shared" si="32"/>
        <v>946.91358024691363</v>
      </c>
      <c r="V261" s="10">
        <v>3.8461538461538464E-2</v>
      </c>
      <c r="W261" s="10">
        <f t="shared" si="36"/>
        <v>8.8183181636194652E-2</v>
      </c>
      <c r="X261" s="11">
        <f>(Table1[[#This Row],[2023 Market share (%)]]-Table1[[#This Row],[2019 Market share (%)]])*10000</f>
        <v>1.0541120387698704E-2</v>
      </c>
      <c r="Y261" s="10"/>
      <c r="Z261" s="10">
        <f t="shared" si="33"/>
        <v>3.3490925153418116E-2</v>
      </c>
      <c r="AA261" s="3">
        <v>69500</v>
      </c>
      <c r="AB261" s="12">
        <f>Table1[[#This Row],[2022 U.S. Sales ($000)]]/SUMIF($E:$E, E261, $AA:$AA)</f>
        <v>1.5794983567762708E-3</v>
      </c>
      <c r="AC261" s="3">
        <v>78</v>
      </c>
      <c r="AD261" s="3">
        <f t="shared" si="37"/>
        <v>891.02564102564099</v>
      </c>
      <c r="AE261" s="3">
        <v>61300</v>
      </c>
      <c r="AF261" s="12">
        <f>Table1[[#This Row],[2021 U.S. Sales ($000)]]/SUMIF($E:$E, E261, $AE:$AE)</f>
        <v>1.5794862000960627E-3</v>
      </c>
      <c r="AG261" s="3">
        <v>74</v>
      </c>
      <c r="AH261" s="68">
        <f t="shared" si="34"/>
        <v>828.37837837837833</v>
      </c>
      <c r="AI261" s="3">
        <v>51500</v>
      </c>
      <c r="AJ261" s="12">
        <f>Table1[[#This Row],[2020 U.S. Sales ($000)]]/SUMIF($E:$E, E261, $AI:$AI)</f>
        <v>1.6608325221322059E-3</v>
      </c>
      <c r="AK261" s="3">
        <v>72</v>
      </c>
      <c r="AL261" s="3">
        <f t="shared" si="38"/>
        <v>715.27777777777783</v>
      </c>
      <c r="AM261" s="3">
        <v>54700</v>
      </c>
      <c r="AN261" s="12">
        <f>Table1[[#This Row],[2019 U.S. Sales ($000)]]/SUMIF($E:$E, E261, $AM:$AM)</f>
        <v>1.5634985346274337E-3</v>
      </c>
      <c r="AO261" s="3">
        <v>71</v>
      </c>
      <c r="AP261" s="3">
        <f t="shared" si="35"/>
        <v>770.42253521126759</v>
      </c>
    </row>
    <row r="262" spans="1:42" x14ac:dyDescent="0.25">
      <c r="A262" t="s">
        <v>128</v>
      </c>
      <c r="B262">
        <v>5516</v>
      </c>
      <c r="C262" t="s">
        <v>1</v>
      </c>
      <c r="D262" t="s">
        <v>2</v>
      </c>
      <c r="E262" t="s">
        <v>362</v>
      </c>
      <c r="F262" s="3">
        <v>261</v>
      </c>
      <c r="G262" s="3"/>
      <c r="H262" s="3" t="e">
        <f>Table1[[#This Row],[2024 U.S. Sales ($000)]]/SUMIF($E:$E, E262, $G:$G)</f>
        <v>#DIV/0!</v>
      </c>
      <c r="I262" s="3" t="e">
        <f>VLOOKUP(Table1[[#This Row],[Chain Name]],[1]Sheet1!A$3:G$26,7,0)</f>
        <v>#N/A</v>
      </c>
      <c r="J262" s="3" t="e">
        <f>Table1[[#This Row],[2024 U.S. Sales ($000)]]/Table1[[#This Row],[2024 U.S. Units]]</f>
        <v>#N/A</v>
      </c>
      <c r="K262" s="3" t="e">
        <f>Table1[[#This Row],[2024 U.S. Units]]/Table1[[#This Row],[2023 U.S. Units]]-1</f>
        <v>#N/A</v>
      </c>
      <c r="L262" s="3">
        <f>_xlfn.RRI(5,Table1[[#This Row],[2019 U.S. Sales ($000)]],Table1[[#This Row],[2024 U.S. Sales ($000)]])</f>
        <v>-1</v>
      </c>
      <c r="M262" s="3" t="e">
        <f>(Table1[[#This Row],[2024 Market share (%)]]-Table1[[#This Row],[2019 Market share (%)]])*10000</f>
        <v>#DIV/0!</v>
      </c>
      <c r="N262" s="3"/>
      <c r="O262" s="3"/>
      <c r="P262" s="3">
        <v>140000</v>
      </c>
      <c r="Q262" s="12">
        <f>Table1[[#This Row],[2023 U.S. Sales ($000)]]/SUMIF($E:$E, E262, $P:$P)</f>
        <v>1.4357641675311164E-2</v>
      </c>
      <c r="R262" s="11">
        <f>(Table1[[#This Row],[2023 Market share (%)]]-Table1[[#This Row],[2022 Market share (%)]])*10000</f>
        <v>1.4504473021901763</v>
      </c>
      <c r="S262" s="10">
        <v>5.2054135699954159E-2</v>
      </c>
      <c r="T262" s="3">
        <v>40</v>
      </c>
      <c r="U262" s="3">
        <f t="shared" si="32"/>
        <v>3500</v>
      </c>
      <c r="V262" s="10">
        <v>0</v>
      </c>
      <c r="W262" s="10">
        <f t="shared" si="36"/>
        <v>7.441391997648994E-2</v>
      </c>
      <c r="X262" s="11">
        <f>(Table1[[#This Row],[2023 Market share (%)]]-Table1[[#This Row],[2019 Market share (%)]])*10000</f>
        <v>20.825141231581405</v>
      </c>
      <c r="Y262" s="10"/>
      <c r="Z262" s="10">
        <f t="shared" si="33"/>
        <v>1.2905894979960086E-2</v>
      </c>
      <c r="AA262" s="3">
        <v>133073</v>
      </c>
      <c r="AB262" s="12">
        <f>Table1[[#This Row],[2022 U.S. Sales ($000)]]/SUMIF($E:$E, E262, $AA:$AA)</f>
        <v>1.4212596945092146E-2</v>
      </c>
      <c r="AC262" s="3">
        <v>40</v>
      </c>
      <c r="AD262" s="3">
        <f t="shared" si="37"/>
        <v>3326.8249999999998</v>
      </c>
      <c r="AE262" s="3">
        <v>127586</v>
      </c>
      <c r="AF262" s="12">
        <f>Table1[[#This Row],[2021 U.S. Sales ($000)]]/SUMIF($E:$E, E262, $AE:$AE)</f>
        <v>1.4959856050694619E-2</v>
      </c>
      <c r="AG262" s="3">
        <v>39</v>
      </c>
      <c r="AH262" s="68">
        <f t="shared" si="34"/>
        <v>3271.4358974358975</v>
      </c>
      <c r="AI262" s="3">
        <v>86882</v>
      </c>
      <c r="AJ262" s="12">
        <f>Table1[[#This Row],[2020 U.S. Sales ($000)]]/SUMIF($E:$E, E262, $AI:$AI)</f>
        <v>1.3113169572411541E-2</v>
      </c>
      <c r="AK262" s="3">
        <v>39</v>
      </c>
      <c r="AL262" s="3">
        <f t="shared" si="38"/>
        <v>2227.7435897435898</v>
      </c>
      <c r="AM262" s="3">
        <v>105061</v>
      </c>
      <c r="AN262" s="12">
        <f>Table1[[#This Row],[2019 U.S. Sales ($000)]]/SUMIF($E:$E, E262, $AM:$AM)</f>
        <v>1.2275127552153023E-2</v>
      </c>
      <c r="AO262" s="3">
        <v>38</v>
      </c>
      <c r="AP262" s="3">
        <f t="shared" si="35"/>
        <v>2764.7631578947367</v>
      </c>
    </row>
    <row r="263" spans="1:42" x14ac:dyDescent="0.25">
      <c r="A263" t="s">
        <v>124</v>
      </c>
      <c r="B263">
        <v>430</v>
      </c>
      <c r="C263" t="s">
        <v>1</v>
      </c>
      <c r="D263" t="s">
        <v>6</v>
      </c>
      <c r="E263" t="s">
        <v>354</v>
      </c>
      <c r="F263" s="3">
        <v>262</v>
      </c>
      <c r="G263" s="3"/>
      <c r="H263" s="3" t="e">
        <f>Table1[[#This Row],[2024 U.S. Sales ($000)]]/SUMIF($E:$E, E263, $G:$G)</f>
        <v>#DIV/0!</v>
      </c>
      <c r="I263" s="3" t="e">
        <f>VLOOKUP(Table1[[#This Row],[Chain Name]],[1]Sheet1!A$3:G$26,7,0)</f>
        <v>#N/A</v>
      </c>
      <c r="J263" s="3" t="e">
        <f>Table1[[#This Row],[2024 U.S. Sales ($000)]]/Table1[[#This Row],[2024 U.S. Units]]</f>
        <v>#N/A</v>
      </c>
      <c r="K263" s="3" t="e">
        <f>Table1[[#This Row],[2024 U.S. Units]]/Table1[[#This Row],[2023 U.S. Units]]-1</f>
        <v>#N/A</v>
      </c>
      <c r="L263" s="3">
        <f>_xlfn.RRI(5,Table1[[#This Row],[2019 U.S. Sales ($000)]],Table1[[#This Row],[2024 U.S. Sales ($000)]])</f>
        <v>-1</v>
      </c>
      <c r="M263" s="3" t="e">
        <f>(Table1[[#This Row],[2024 Market share (%)]]-Table1[[#This Row],[2019 Market share (%)]])*10000</f>
        <v>#DIV/0!</v>
      </c>
      <c r="N263" s="3"/>
      <c r="O263" s="3"/>
      <c r="P263" s="3">
        <v>139100</v>
      </c>
      <c r="Q263" s="12">
        <f>Table1[[#This Row],[2023 U.S. Sales ($000)]]/SUMIF($E:$E, E263, $P:$P)</f>
        <v>7.9484147312524414E-3</v>
      </c>
      <c r="R263" s="11">
        <f>(Table1[[#This Row],[2023 Market share (%)]]-Table1[[#This Row],[2022 Market share (%)]])*10000</f>
        <v>-12.122026786190107</v>
      </c>
      <c r="S263" s="10">
        <v>-8.0634500991407801E-2</v>
      </c>
      <c r="T263" s="3">
        <v>108</v>
      </c>
      <c r="U263" s="3">
        <f t="shared" si="32"/>
        <v>1287.962962962963</v>
      </c>
      <c r="V263" s="10">
        <v>-0.1</v>
      </c>
      <c r="W263" s="10">
        <f t="shared" si="36"/>
        <v>-0.1019943143936044</v>
      </c>
      <c r="X263" s="11">
        <f>(Table1[[#This Row],[2023 Market share (%)]]-Table1[[#This Row],[2019 Market share (%)]])*10000</f>
        <v>-46.752137622659248</v>
      </c>
      <c r="Y263" s="10"/>
      <c r="Z263" s="10">
        <f t="shared" si="33"/>
        <v>-9.3587380792969577E-2</v>
      </c>
      <c r="AA263" s="3">
        <v>151300</v>
      </c>
      <c r="AB263" s="12">
        <f>Table1[[#This Row],[2022 U.S. Sales ($000)]]/SUMIF($E:$E, E263, $AA:$AA)</f>
        <v>9.1606174098714521E-3</v>
      </c>
      <c r="AC263" s="3">
        <v>120</v>
      </c>
      <c r="AD263" s="3">
        <f t="shared" si="37"/>
        <v>1260.8333333333333</v>
      </c>
      <c r="AE263" s="3">
        <v>143100</v>
      </c>
      <c r="AF263" s="12">
        <f>Table1[[#This Row],[2021 U.S. Sales ($000)]]/SUMIF($E:$E, E263, $AE:$AE)</f>
        <v>9.4783383538941304E-3</v>
      </c>
      <c r="AG263" s="3">
        <v>129</v>
      </c>
      <c r="AH263" s="68">
        <f t="shared" si="34"/>
        <v>1109.3023255813953</v>
      </c>
      <c r="AI263" s="3">
        <v>126100</v>
      </c>
      <c r="AJ263" s="12">
        <f>Table1[[#This Row],[2020 U.S. Sales ($000)]]/SUMIF($E:$E, E263, $AI:$AI)</f>
        <v>1.1816065557518237E-2</v>
      </c>
      <c r="AK263" s="3">
        <v>130</v>
      </c>
      <c r="AL263" s="3">
        <f t="shared" si="38"/>
        <v>970</v>
      </c>
      <c r="AM263" s="3">
        <v>213900</v>
      </c>
      <c r="AN263" s="12">
        <f>Table1[[#This Row],[2019 U.S. Sales ($000)]]/SUMIF($E:$E, E263, $AM:$AM)</f>
        <v>1.2623628493518366E-2</v>
      </c>
      <c r="AO263" s="3">
        <v>160</v>
      </c>
      <c r="AP263" s="3">
        <f t="shared" si="35"/>
        <v>1336.875</v>
      </c>
    </row>
    <row r="264" spans="1:42" x14ac:dyDescent="0.25">
      <c r="A264" t="s">
        <v>470</v>
      </c>
      <c r="B264">
        <v>563070</v>
      </c>
      <c r="C264" t="s">
        <v>1</v>
      </c>
      <c r="D264" t="s">
        <v>2</v>
      </c>
      <c r="E264" t="s">
        <v>353</v>
      </c>
      <c r="F264" s="3">
        <v>263</v>
      </c>
      <c r="G264" s="3"/>
      <c r="H264" s="3" t="e">
        <f>Table1[[#This Row],[2024 U.S. Sales ($000)]]/SUMIF($E:$E, E264, $G:$G)</f>
        <v>#DIV/0!</v>
      </c>
      <c r="I264" s="3" t="e">
        <f>VLOOKUP(Table1[[#This Row],[Chain Name]],[1]Sheet1!A$3:G$26,7,0)</f>
        <v>#N/A</v>
      </c>
      <c r="J264" s="3" t="e">
        <f>Table1[[#This Row],[2024 U.S. Sales ($000)]]/Table1[[#This Row],[2024 U.S. Units]]</f>
        <v>#N/A</v>
      </c>
      <c r="K264" s="3" t="e">
        <f>Table1[[#This Row],[2024 U.S. Units]]/Table1[[#This Row],[2023 U.S. Units]]-1</f>
        <v>#N/A</v>
      </c>
      <c r="L264" s="3">
        <f>_xlfn.RRI(5,Table1[[#This Row],[2019 U.S. Sales ($000)]],Table1[[#This Row],[2024 U.S. Sales ($000)]])</f>
        <v>-1</v>
      </c>
      <c r="M264" s="3" t="e">
        <f>(Table1[[#This Row],[2024 Market share (%)]]-Table1[[#This Row],[2019 Market share (%)]])*10000</f>
        <v>#DIV/0!</v>
      </c>
      <c r="N264" s="3"/>
      <c r="O264" s="3"/>
      <c r="P264" s="3">
        <v>139024</v>
      </c>
      <c r="Q264" s="12">
        <f>Table1[[#This Row],[2023 U.S. Sales ($000)]]/SUMIF($E:$E, E264, $P:$P)</f>
        <v>5.7632056397036386E-3</v>
      </c>
      <c r="R264" s="11">
        <f>(Table1[[#This Row],[2023 Market share (%)]]-Table1[[#This Row],[2022 Market share (%)]])*10000</f>
        <v>11.997888938347582</v>
      </c>
      <c r="S264" s="10">
        <v>0.29545179235349478</v>
      </c>
      <c r="T264" s="3">
        <v>24</v>
      </c>
      <c r="U264" s="3">
        <f t="shared" si="32"/>
        <v>5792.666666666667</v>
      </c>
      <c r="V264" s="10">
        <v>0.2</v>
      </c>
      <c r="W264" s="10">
        <f t="shared" si="36"/>
        <v>0.20839952541389994</v>
      </c>
      <c r="X264" s="11">
        <f>(Table1[[#This Row],[2023 Market share (%)]]-Table1[[#This Row],[2019 Market share (%)]])*10000</f>
        <v>29.08172904476309</v>
      </c>
      <c r="Y264" s="10"/>
      <c r="Z264" s="10">
        <f t="shared" si="33"/>
        <v>0.18920711500272103</v>
      </c>
      <c r="AA264" s="3">
        <v>107317</v>
      </c>
      <c r="AB264" s="12">
        <f>Table1[[#This Row],[2022 U.S. Sales ($000)]]/SUMIF($E:$E, E264, $AA:$AA)</f>
        <v>4.5634167458688804E-3</v>
      </c>
      <c r="AC264" s="3">
        <v>20</v>
      </c>
      <c r="AD264" s="3">
        <f t="shared" si="37"/>
        <v>5365.85</v>
      </c>
      <c r="AE264" s="3">
        <v>83300</v>
      </c>
      <c r="AF264" s="12">
        <f>Table1[[#This Row],[2021 U.S. Sales ($000)]]/SUMIF($E:$E, E264, $AE:$AE)</f>
        <v>3.8351564138386991E-3</v>
      </c>
      <c r="AG264" s="3">
        <v>15</v>
      </c>
      <c r="AH264" s="68">
        <f t="shared" si="34"/>
        <v>5553.333333333333</v>
      </c>
      <c r="AI264" s="3">
        <v>50000</v>
      </c>
      <c r="AJ264" s="12">
        <f>Table1[[#This Row],[2020 U.S. Sales ($000)]]/SUMIF($E:$E, E264, $AI:$AI)</f>
        <v>3.0663000925348041E-3</v>
      </c>
      <c r="AK264" s="3">
        <v>14</v>
      </c>
      <c r="AL264" s="3">
        <f t="shared" si="38"/>
        <v>3571.4285714285716</v>
      </c>
      <c r="AM264" s="3">
        <v>65200</v>
      </c>
      <c r="AN264" s="12">
        <f>Table1[[#This Row],[2019 U.S. Sales ($000)]]/SUMIF($E:$E, E264, $AM:$AM)</f>
        <v>2.8550327352273295E-3</v>
      </c>
      <c r="AO264" s="3">
        <v>12</v>
      </c>
      <c r="AP264" s="3">
        <f t="shared" si="35"/>
        <v>5433.333333333333</v>
      </c>
    </row>
    <row r="265" spans="1:42" x14ac:dyDescent="0.25">
      <c r="A265" t="s">
        <v>179</v>
      </c>
      <c r="B265">
        <v>2631</v>
      </c>
      <c r="C265" t="s">
        <v>3</v>
      </c>
      <c r="D265" t="s">
        <v>5</v>
      </c>
      <c r="E265" t="s">
        <v>350</v>
      </c>
      <c r="F265" s="3">
        <v>264</v>
      </c>
      <c r="G265" s="3"/>
      <c r="H265" s="3" t="e">
        <f>Table1[[#This Row],[2024 U.S. Sales ($000)]]/SUMIF($E:$E, E265, $G:$G)</f>
        <v>#DIV/0!</v>
      </c>
      <c r="I265" s="3" t="e">
        <f>VLOOKUP(Table1[[#This Row],[Chain Name]],[1]Sheet1!A$3:G$26,7,0)</f>
        <v>#N/A</v>
      </c>
      <c r="J265" s="3" t="e">
        <f>Table1[[#This Row],[2024 U.S. Sales ($000)]]/Table1[[#This Row],[2024 U.S. Units]]</f>
        <v>#N/A</v>
      </c>
      <c r="K265" s="3" t="e">
        <f>Table1[[#This Row],[2024 U.S. Units]]/Table1[[#This Row],[2023 U.S. Units]]-1</f>
        <v>#N/A</v>
      </c>
      <c r="L265" s="3">
        <f>_xlfn.RRI(5,Table1[[#This Row],[2019 U.S. Sales ($000)]],Table1[[#This Row],[2024 U.S. Sales ($000)]])</f>
        <v>-1</v>
      </c>
      <c r="M265" s="3" t="e">
        <f>(Table1[[#This Row],[2024 Market share (%)]]-Table1[[#This Row],[2019 Market share (%)]])*10000</f>
        <v>#DIV/0!</v>
      </c>
      <c r="N265" s="3"/>
      <c r="O265" s="3"/>
      <c r="P265" s="3">
        <v>137500</v>
      </c>
      <c r="Q265" s="12">
        <f>Table1[[#This Row],[2023 U.S. Sales ($000)]]/SUMIF($E:$E, E265, $P:$P)</f>
        <v>4.5012932133560281E-3</v>
      </c>
      <c r="R265" s="11">
        <f>(Table1[[#This Row],[2023 Market share (%)]]-Table1[[#This Row],[2022 Market share (%)]])*10000</f>
        <v>1.8755049579513918</v>
      </c>
      <c r="S265" s="10">
        <v>7.3816068974134702E-2</v>
      </c>
      <c r="T265" s="3">
        <v>120</v>
      </c>
      <c r="U265" s="3">
        <f t="shared" si="32"/>
        <v>1145.8333333333333</v>
      </c>
      <c r="V265" s="10">
        <v>3.4482758620689655E-2</v>
      </c>
      <c r="W265" s="10">
        <f t="shared" si="36"/>
        <v>5.0282341404111142E-2</v>
      </c>
      <c r="X265" s="11">
        <f>(Table1[[#This Row],[2023 Market share (%)]]-Table1[[#This Row],[2019 Market share (%)]])*10000</f>
        <v>1.2291738388144502</v>
      </c>
      <c r="Y265" s="10"/>
      <c r="Z265" s="10">
        <f t="shared" si="33"/>
        <v>2.9080543216764676E-2</v>
      </c>
      <c r="AA265" s="3">
        <v>128048</v>
      </c>
      <c r="AB265" s="12">
        <f>Table1[[#This Row],[2022 U.S. Sales ($000)]]/SUMIF($E:$E, E265, $AA:$AA)</f>
        <v>4.3137427175608889E-3</v>
      </c>
      <c r="AC265" s="3">
        <v>116</v>
      </c>
      <c r="AD265" s="3">
        <f t="shared" si="37"/>
        <v>1103.8620689655172</v>
      </c>
      <c r="AE265" s="3">
        <v>113647</v>
      </c>
      <c r="AF265" s="12">
        <f>Table1[[#This Row],[2021 U.S. Sales ($000)]]/SUMIF($E:$E, E265, $AE:$AE)</f>
        <v>3.9096191899426732E-3</v>
      </c>
      <c r="AG265" s="3">
        <v>110</v>
      </c>
      <c r="AH265" s="68">
        <f t="shared" si="34"/>
        <v>1033.1545454545455</v>
      </c>
      <c r="AI265" s="3">
        <v>114000</v>
      </c>
      <c r="AJ265" s="12">
        <f>Table1[[#This Row],[2020 U.S. Sales ($000)]]/SUMIF($E:$E, E265, $AI:$AI)</f>
        <v>4.211783395073521E-3</v>
      </c>
      <c r="AK265" s="3">
        <v>104</v>
      </c>
      <c r="AL265" s="3">
        <f t="shared" si="38"/>
        <v>1096.1538461538462</v>
      </c>
      <c r="AM265" s="3">
        <v>113000</v>
      </c>
      <c r="AN265" s="12">
        <f>Table1[[#This Row],[2019 U.S. Sales ($000)]]/SUMIF($E:$E, E265, $AM:$AM)</f>
        <v>4.3783758294745831E-3</v>
      </c>
      <c r="AO265" s="3">
        <v>107</v>
      </c>
      <c r="AP265" s="3">
        <f t="shared" si="35"/>
        <v>1056.0747663551401</v>
      </c>
    </row>
    <row r="266" spans="1:42" x14ac:dyDescent="0.25">
      <c r="A266" t="s">
        <v>511</v>
      </c>
      <c r="B266">
        <v>1095</v>
      </c>
      <c r="C266" t="s">
        <v>1</v>
      </c>
      <c r="D266" t="s">
        <v>2</v>
      </c>
      <c r="E266" t="s">
        <v>360</v>
      </c>
      <c r="F266" s="3">
        <v>265</v>
      </c>
      <c r="G266" s="3"/>
      <c r="H266" s="3" t="e">
        <f>Table1[[#This Row],[2024 U.S. Sales ($000)]]/SUMIF($E:$E, E266, $G:$G)</f>
        <v>#DIV/0!</v>
      </c>
      <c r="I266" s="3" t="e">
        <f>VLOOKUP(Table1[[#This Row],[Chain Name]],[1]Sheet1!A$3:G$26,7,0)</f>
        <v>#N/A</v>
      </c>
      <c r="J266" s="3" t="e">
        <f>Table1[[#This Row],[2024 U.S. Sales ($000)]]/Table1[[#This Row],[2024 U.S. Units]]</f>
        <v>#N/A</v>
      </c>
      <c r="K266" s="3" t="e">
        <f>Table1[[#This Row],[2024 U.S. Units]]/Table1[[#This Row],[2023 U.S. Units]]-1</f>
        <v>#N/A</v>
      </c>
      <c r="L266" s="3">
        <f>_xlfn.RRI(5,Table1[[#This Row],[2019 U.S. Sales ($000)]],Table1[[#This Row],[2024 U.S. Sales ($000)]])</f>
        <v>-1</v>
      </c>
      <c r="M266" s="3" t="e">
        <f>(Table1[[#This Row],[2024 Market share (%)]]-Table1[[#This Row],[2019 Market share (%)]])*10000</f>
        <v>#DIV/0!</v>
      </c>
      <c r="N266" s="3"/>
      <c r="O266" s="3"/>
      <c r="P266" s="3">
        <v>136238</v>
      </c>
      <c r="Q266" s="12">
        <f>Table1[[#This Row],[2023 U.S. Sales ($000)]]/SUMIF($E:$E, E266, $P:$P)</f>
        <v>2.6476776315763902E-2</v>
      </c>
      <c r="R266" s="11">
        <f>(Table1[[#This Row],[2023 Market share (%)]]-Table1[[#This Row],[2022 Market share (%)]])*10000</f>
        <v>28.039189020906406</v>
      </c>
      <c r="S266" s="10">
        <v>0.10200846093490903</v>
      </c>
      <c r="T266" s="3">
        <v>24</v>
      </c>
      <c r="U266" s="3">
        <f t="shared" si="32"/>
        <v>5676.583333333333</v>
      </c>
      <c r="V266" s="10">
        <v>0</v>
      </c>
      <c r="W266" s="10">
        <f t="shared" si="36"/>
        <v>9.6372556082790606E-2</v>
      </c>
      <c r="X266" s="11">
        <f>(Table1[[#This Row],[2023 Market share (%)]]-Table1[[#This Row],[2019 Market share (%)]])*10000</f>
        <v>81.452361514352262</v>
      </c>
      <c r="Y266" s="10"/>
      <c r="Z266" s="10">
        <f t="shared" si="33"/>
        <v>0</v>
      </c>
      <c r="AA266" s="3">
        <v>123627</v>
      </c>
      <c r="AB266" s="12">
        <f>Table1[[#This Row],[2022 U.S. Sales ($000)]]/SUMIF($E:$E, E266, $AA:$AA)</f>
        <v>2.3672857413673261E-2</v>
      </c>
      <c r="AC266" s="3">
        <v>24</v>
      </c>
      <c r="AD266" s="3">
        <f t="shared" si="37"/>
        <v>5151.125</v>
      </c>
      <c r="AE266" s="3">
        <v>105298</v>
      </c>
      <c r="AF266" s="12">
        <f>Table1[[#This Row],[2021 U.S. Sales ($000)]]/SUMIF($E:$E, E266, $AE:$AE)</f>
        <v>2.1870714826632349E-2</v>
      </c>
      <c r="AG266" s="3">
        <v>24</v>
      </c>
      <c r="AH266" s="68">
        <f t="shared" si="34"/>
        <v>4387.416666666667</v>
      </c>
      <c r="AI266" s="3">
        <v>84652</v>
      </c>
      <c r="AJ266" s="12">
        <f>Table1[[#This Row],[2020 U.S. Sales ($000)]]/SUMIF($E:$E, E266, $AI:$AI)</f>
        <v>2.4849081721165546E-2</v>
      </c>
      <c r="AK266" s="3">
        <v>24</v>
      </c>
      <c r="AL266" s="3">
        <f t="shared" si="38"/>
        <v>3527.1666666666665</v>
      </c>
      <c r="AM266" s="3">
        <v>94290</v>
      </c>
      <c r="AN266" s="12">
        <f>Table1[[#This Row],[2019 U.S. Sales ($000)]]/SUMIF($E:$E, E266, $AM:$AM)</f>
        <v>1.8331540164328676E-2</v>
      </c>
      <c r="AO266" s="3">
        <v>24</v>
      </c>
      <c r="AP266" s="3">
        <f t="shared" si="35"/>
        <v>3928.75</v>
      </c>
    </row>
    <row r="267" spans="1:42" x14ac:dyDescent="0.25">
      <c r="A267" t="s">
        <v>469</v>
      </c>
      <c r="B267">
        <v>5875</v>
      </c>
      <c r="C267" t="s">
        <v>1</v>
      </c>
      <c r="D267" t="s">
        <v>2</v>
      </c>
      <c r="E267" t="s">
        <v>362</v>
      </c>
      <c r="F267" s="3">
        <v>266</v>
      </c>
      <c r="G267" s="3"/>
      <c r="H267" s="3" t="e">
        <f>Table1[[#This Row],[2024 U.S. Sales ($000)]]/SUMIF($E:$E, E267, $G:$G)</f>
        <v>#DIV/0!</v>
      </c>
      <c r="I267" s="3" t="e">
        <f>VLOOKUP(Table1[[#This Row],[Chain Name]],[1]Sheet1!A$3:G$26,7,0)</f>
        <v>#N/A</v>
      </c>
      <c r="J267" s="3" t="e">
        <f>Table1[[#This Row],[2024 U.S. Sales ($000)]]/Table1[[#This Row],[2024 U.S. Units]]</f>
        <v>#N/A</v>
      </c>
      <c r="K267" s="3" t="e">
        <f>Table1[[#This Row],[2024 U.S. Units]]/Table1[[#This Row],[2023 U.S. Units]]-1</f>
        <v>#N/A</v>
      </c>
      <c r="L267" s="3">
        <f>_xlfn.RRI(5,Table1[[#This Row],[2019 U.S. Sales ($000)]],Table1[[#This Row],[2024 U.S. Sales ($000)]])</f>
        <v>-1</v>
      </c>
      <c r="M267" s="3" t="e">
        <f>(Table1[[#This Row],[2024 Market share (%)]]-Table1[[#This Row],[2019 Market share (%)]])*10000</f>
        <v>#DIV/0!</v>
      </c>
      <c r="N267" s="3"/>
      <c r="O267" s="3"/>
      <c r="P267" s="3">
        <v>135862</v>
      </c>
      <c r="Q267" s="12">
        <f>Table1[[#This Row],[2023 U.S. Sales ($000)]]/SUMIF($E:$E, E267, $P:$P)</f>
        <v>1.3933270809222324E-2</v>
      </c>
      <c r="R267" s="11">
        <f>(Table1[[#This Row],[2023 Market share (%)]]-Table1[[#This Row],[2022 Market share (%)]])*10000</f>
        <v>-12.813519753628409</v>
      </c>
      <c r="S267" s="10">
        <v>-4.6281281808290338E-2</v>
      </c>
      <c r="T267" s="3">
        <v>59</v>
      </c>
      <c r="U267" s="3">
        <f t="shared" si="32"/>
        <v>2302.7457627118642</v>
      </c>
      <c r="V267" s="10">
        <v>-1.6666666666666666E-2</v>
      </c>
      <c r="W267" s="10">
        <f t="shared" si="36"/>
        <v>2.7691297170027607E-2</v>
      </c>
      <c r="X267" s="11">
        <f>(Table1[[#This Row],[2023 Market share (%)]]-Table1[[#This Row],[2019 Market share (%)]])*10000</f>
        <v>-2.9760968736763926</v>
      </c>
      <c r="Y267" s="10"/>
      <c r="Z267" s="10">
        <f t="shared" si="33"/>
        <v>0</v>
      </c>
      <c r="AA267" s="3">
        <v>142455</v>
      </c>
      <c r="AB267" s="12">
        <f>Table1[[#This Row],[2022 U.S. Sales ($000)]]/SUMIF($E:$E, E267, $AA:$AA)</f>
        <v>1.5214622784585165E-2</v>
      </c>
      <c r="AC267" s="3">
        <v>60</v>
      </c>
      <c r="AD267" s="3">
        <f t="shared" si="37"/>
        <v>2374.25</v>
      </c>
      <c r="AE267" s="3">
        <v>141944</v>
      </c>
      <c r="AF267" s="12">
        <f>Table1[[#This Row],[2021 U.S. Sales ($000)]]/SUMIF($E:$E, E267, $AE:$AE)</f>
        <v>1.6643376289403204E-2</v>
      </c>
      <c r="AG267" s="3">
        <v>64</v>
      </c>
      <c r="AH267" s="68">
        <f t="shared" si="34"/>
        <v>2217.875</v>
      </c>
      <c r="AI267" s="3">
        <v>108038</v>
      </c>
      <c r="AJ267" s="12">
        <f>Table1[[#This Row],[2020 U.S. Sales ($000)]]/SUMIF($E:$E, E267, $AI:$AI)</f>
        <v>1.6306261530169633E-2</v>
      </c>
      <c r="AK267" s="3">
        <v>62</v>
      </c>
      <c r="AL267" s="3">
        <f t="shared" si="38"/>
        <v>1742.5483870967741</v>
      </c>
      <c r="AM267" s="3">
        <v>121800</v>
      </c>
      <c r="AN267" s="12">
        <f>Table1[[#This Row],[2019 U.S. Sales ($000)]]/SUMIF($E:$E, E267, $AM:$AM)</f>
        <v>1.4230880496589963E-2</v>
      </c>
      <c r="AO267" s="3">
        <v>59</v>
      </c>
      <c r="AP267" s="3">
        <f t="shared" si="35"/>
        <v>2064.406779661017</v>
      </c>
    </row>
    <row r="268" spans="1:42" x14ac:dyDescent="0.25">
      <c r="A268" t="s">
        <v>389</v>
      </c>
      <c r="B268">
        <v>62015</v>
      </c>
      <c r="C268" t="s">
        <v>1</v>
      </c>
      <c r="D268" t="s">
        <v>2</v>
      </c>
      <c r="E268" t="s">
        <v>353</v>
      </c>
      <c r="F268" s="3">
        <v>267</v>
      </c>
      <c r="G268" s="3"/>
      <c r="H268" s="3" t="e">
        <f>Table1[[#This Row],[2024 U.S. Sales ($000)]]/SUMIF($E:$E, E268, $G:$G)</f>
        <v>#DIV/0!</v>
      </c>
      <c r="I268" s="3" t="e">
        <f>VLOOKUP(Table1[[#This Row],[Chain Name]],[1]Sheet1!A$3:G$26,7,0)</f>
        <v>#N/A</v>
      </c>
      <c r="J268" s="3" t="e">
        <f>Table1[[#This Row],[2024 U.S. Sales ($000)]]/Table1[[#This Row],[2024 U.S. Units]]</f>
        <v>#N/A</v>
      </c>
      <c r="K268" s="3" t="e">
        <f>Table1[[#This Row],[2024 U.S. Units]]/Table1[[#This Row],[2023 U.S. Units]]-1</f>
        <v>#N/A</v>
      </c>
      <c r="L268" s="3">
        <f>_xlfn.RRI(5,Table1[[#This Row],[2019 U.S. Sales ($000)]],Table1[[#This Row],[2024 U.S. Sales ($000)]])</f>
        <v>-1</v>
      </c>
      <c r="M268" s="3" t="e">
        <f>(Table1[[#This Row],[2024 Market share (%)]]-Table1[[#This Row],[2019 Market share (%)]])*10000</f>
        <v>#DIV/0!</v>
      </c>
      <c r="N268" s="3"/>
      <c r="O268" s="3"/>
      <c r="P268" s="3">
        <v>135800</v>
      </c>
      <c r="Q268" s="12">
        <f>Table1[[#This Row],[2023 U.S. Sales ($000)]]/SUMIF($E:$E, E268, $P:$P)</f>
        <v>5.6295555146719566E-3</v>
      </c>
      <c r="R268" s="11">
        <f>(Table1[[#This Row],[2023 Market share (%)]]-Table1[[#This Row],[2022 Market share (%)]])*10000</f>
        <v>6.2462478618749255</v>
      </c>
      <c r="S268" s="10">
        <v>0.15378079864061173</v>
      </c>
      <c r="T268" s="3">
        <v>40</v>
      </c>
      <c r="U268" s="3">
        <f t="shared" si="32"/>
        <v>3395</v>
      </c>
      <c r="V268" s="10">
        <v>0.1111111111111111</v>
      </c>
      <c r="W268" s="10">
        <f t="shared" si="36"/>
        <v>0.15309811101693671</v>
      </c>
      <c r="X268" s="11">
        <f>(Table1[[#This Row],[2023 Market share (%)]]-Table1[[#This Row],[2019 Market share (%)]])*10000</f>
        <v>22.660029151164835</v>
      </c>
      <c r="Y268" s="10"/>
      <c r="Z268" s="10">
        <f t="shared" si="33"/>
        <v>8.3716032468564627E-2</v>
      </c>
      <c r="AA268" s="3">
        <v>117700</v>
      </c>
      <c r="AB268" s="12">
        <f>Table1[[#This Row],[2022 U.S. Sales ($000)]]/SUMIF($E:$E, E268, $AA:$AA)</f>
        <v>5.004930728484464E-3</v>
      </c>
      <c r="AC268" s="3">
        <v>36</v>
      </c>
      <c r="AD268" s="3">
        <f t="shared" si="37"/>
        <v>3269.4444444444443</v>
      </c>
      <c r="AE268" s="3">
        <v>103700</v>
      </c>
      <c r="AF268" s="12">
        <f>Table1[[#This Row],[2021 U.S. Sales ($000)]]/SUMIF($E:$E, E268, $AE:$AE)</f>
        <v>4.7743783927379725E-3</v>
      </c>
      <c r="AG268" s="3">
        <v>35</v>
      </c>
      <c r="AH268" s="68">
        <f t="shared" si="34"/>
        <v>2962.8571428571427</v>
      </c>
      <c r="AI268" s="3">
        <v>68000</v>
      </c>
      <c r="AJ268" s="12">
        <f>Table1[[#This Row],[2020 U.S. Sales ($000)]]/SUMIF($E:$E, E268, $AI:$AI)</f>
        <v>4.1701681258473336E-3</v>
      </c>
      <c r="AK268" s="3">
        <v>33</v>
      </c>
      <c r="AL268" s="3">
        <f t="shared" si="38"/>
        <v>2060.6060606060605</v>
      </c>
      <c r="AM268" s="3">
        <v>76813</v>
      </c>
      <c r="AN268" s="12">
        <f>Table1[[#This Row],[2019 U.S. Sales ($000)]]/SUMIF($E:$E, E268, $AM:$AM)</f>
        <v>3.3635525995554731E-3</v>
      </c>
      <c r="AO268" s="3">
        <v>29</v>
      </c>
      <c r="AP268" s="3">
        <f t="shared" si="35"/>
        <v>2648.7241379310344</v>
      </c>
    </row>
    <row r="269" spans="1:42" x14ac:dyDescent="0.25">
      <c r="A269" t="s">
        <v>105</v>
      </c>
      <c r="B269">
        <v>5959</v>
      </c>
      <c r="C269" t="s">
        <v>1</v>
      </c>
      <c r="D269" t="s">
        <v>2</v>
      </c>
      <c r="E269" t="s">
        <v>362</v>
      </c>
      <c r="F269" s="3">
        <v>268</v>
      </c>
      <c r="G269" s="3"/>
      <c r="H269" s="3" t="e">
        <f>Table1[[#This Row],[2024 U.S. Sales ($000)]]/SUMIF($E:$E, E269, $G:$G)</f>
        <v>#DIV/0!</v>
      </c>
      <c r="I269" s="3" t="e">
        <f>VLOOKUP(Table1[[#This Row],[Chain Name]],[1]Sheet1!A$3:G$26,7,0)</f>
        <v>#N/A</v>
      </c>
      <c r="J269" s="3" t="e">
        <f>Table1[[#This Row],[2024 U.S. Sales ($000)]]/Table1[[#This Row],[2024 U.S. Units]]</f>
        <v>#N/A</v>
      </c>
      <c r="K269" s="3" t="e">
        <f>Table1[[#This Row],[2024 U.S. Units]]/Table1[[#This Row],[2023 U.S. Units]]-1</f>
        <v>#N/A</v>
      </c>
      <c r="L269" s="3">
        <f>_xlfn.RRI(5,Table1[[#This Row],[2019 U.S. Sales ($000)]],Table1[[#This Row],[2024 U.S. Sales ($000)]])</f>
        <v>-1</v>
      </c>
      <c r="M269" s="3" t="e">
        <f>(Table1[[#This Row],[2024 Market share (%)]]-Table1[[#This Row],[2019 Market share (%)]])*10000</f>
        <v>#DIV/0!</v>
      </c>
      <c r="N269" s="3"/>
      <c r="O269" s="3"/>
      <c r="P269" s="3">
        <v>134200</v>
      </c>
      <c r="Q269" s="12">
        <f>Table1[[#This Row],[2023 U.S. Sales ($000)]]/SUMIF($E:$E, E269, $P:$P)</f>
        <v>1.3762825091619701E-2</v>
      </c>
      <c r="R269" s="11">
        <f>(Table1[[#This Row],[2023 Market share (%)]]-Table1[[#This Row],[2022 Market share (%)]])*10000</f>
        <v>-12.323175074870838</v>
      </c>
      <c r="S269" s="10">
        <v>-4.4159544159544158E-2</v>
      </c>
      <c r="T269" s="3">
        <v>32</v>
      </c>
      <c r="U269" s="3">
        <f t="shared" si="32"/>
        <v>4193.75</v>
      </c>
      <c r="V269" s="10">
        <v>-3.0303030303030304E-2</v>
      </c>
      <c r="W269" s="10">
        <f t="shared" si="36"/>
        <v>-1.8656622151907221E-2</v>
      </c>
      <c r="X269" s="11">
        <f>(Table1[[#This Row],[2023 Market share (%)]]-Table1[[#This Row],[2019 Market share (%)]])*10000</f>
        <v>-31.436478792880791</v>
      </c>
      <c r="Y269" s="10"/>
      <c r="Z269" s="10">
        <f t="shared" si="33"/>
        <v>-1.504187898909537E-2</v>
      </c>
      <c r="AA269" s="3">
        <v>140400</v>
      </c>
      <c r="AB269" s="12">
        <f>Table1[[#This Row],[2022 U.S. Sales ($000)]]/SUMIF($E:$E, E269, $AA:$AA)</f>
        <v>1.4995142599106785E-2</v>
      </c>
      <c r="AC269" s="3">
        <v>33</v>
      </c>
      <c r="AD269" s="3">
        <f t="shared" si="37"/>
        <v>4254.545454545455</v>
      </c>
      <c r="AE269" s="3">
        <v>134000</v>
      </c>
      <c r="AF269" s="12">
        <f>Table1[[#This Row],[2021 U.S. Sales ($000)]]/SUMIF($E:$E, E269, $AE:$AE)</f>
        <v>1.5711917536352569E-2</v>
      </c>
      <c r="AG269" s="3">
        <v>33</v>
      </c>
      <c r="AH269" s="68">
        <f t="shared" si="34"/>
        <v>4060.6060606060605</v>
      </c>
      <c r="AI269" s="3">
        <v>113600</v>
      </c>
      <c r="AJ269" s="12">
        <f>Table1[[#This Row],[2020 U.S. Sales ($000)]]/SUMIF($E:$E, E269, $AI:$AI)</f>
        <v>1.714573862740212E-2</v>
      </c>
      <c r="AK269" s="3">
        <v>34</v>
      </c>
      <c r="AL269" s="3">
        <f t="shared" si="38"/>
        <v>3341.1764705882351</v>
      </c>
      <c r="AM269" s="3">
        <v>144700</v>
      </c>
      <c r="AN269" s="12">
        <f>Table1[[#This Row],[2019 U.S. Sales ($000)]]/SUMIF($E:$E, E269, $AM:$AM)</f>
        <v>1.690647297090778E-2</v>
      </c>
      <c r="AO269" s="3">
        <v>34</v>
      </c>
      <c r="AP269" s="3">
        <f t="shared" si="35"/>
        <v>4255.8823529411766</v>
      </c>
    </row>
    <row r="270" spans="1:42" x14ac:dyDescent="0.25">
      <c r="A270" t="s">
        <v>141</v>
      </c>
      <c r="B270">
        <v>9249</v>
      </c>
      <c r="C270" t="s">
        <v>3</v>
      </c>
      <c r="D270" t="s">
        <v>4</v>
      </c>
      <c r="E270" t="s">
        <v>358</v>
      </c>
      <c r="F270" s="3">
        <v>457</v>
      </c>
      <c r="G270" s="3"/>
      <c r="H270" s="3" t="e">
        <f>Table1[[#This Row],[2024 U.S. Sales ($000)]]/SUMIF($E:$E, E270, $G:$G)</f>
        <v>#DIV/0!</v>
      </c>
      <c r="I270" s="3" t="e">
        <f>VLOOKUP(Table1[[#This Row],[Chain Name]],[1]Sheet1!A$3:G$26,7,0)</f>
        <v>#N/A</v>
      </c>
      <c r="J270" s="3" t="e">
        <f>Table1[[#This Row],[2024 U.S. Sales ($000)]]/Table1[[#This Row],[2024 U.S. Units]]</f>
        <v>#N/A</v>
      </c>
      <c r="K270" s="3" t="e">
        <f>Table1[[#This Row],[2024 U.S. Units]]/Table1[[#This Row],[2023 U.S. Units]]-1</f>
        <v>#N/A</v>
      </c>
      <c r="L270" s="3">
        <f>_xlfn.RRI(5,Table1[[#This Row],[2019 U.S. Sales ($000)]],Table1[[#This Row],[2024 U.S. Sales ($000)]])</f>
        <v>-1</v>
      </c>
      <c r="M270" s="3" t="e">
        <f>(Table1[[#This Row],[2024 Market share (%)]]-Table1[[#This Row],[2019 Market share (%)]])*10000</f>
        <v>#DIV/0!</v>
      </c>
      <c r="N270" s="3"/>
      <c r="O270" s="3"/>
      <c r="P270" s="3">
        <v>66567</v>
      </c>
      <c r="Q270" s="12">
        <f>Table1[[#This Row],[2023 U.S. Sales ($000)]]/SUMIF($E:$E, E270, $P:$P)</f>
        <v>2.0117656573315165E-3</v>
      </c>
      <c r="R270" s="11">
        <f>(Table1[[#This Row],[2023 Market share (%)]]-Table1[[#This Row],[2022 Market share (%)]])*10000</f>
        <v>-1.4757038323599032</v>
      </c>
      <c r="S270" s="10">
        <v>1.7797348745470391E-2</v>
      </c>
      <c r="T270" s="3">
        <v>81</v>
      </c>
      <c r="U270" s="3">
        <f t="shared" si="32"/>
        <v>821.81481481481478</v>
      </c>
      <c r="V270" s="10">
        <v>0</v>
      </c>
      <c r="W270" s="10">
        <f t="shared" si="36"/>
        <v>4.2767885330235123E-2</v>
      </c>
      <c r="X270" s="11">
        <f>(Table1[[#This Row],[2023 Market share (%)]]-Table1[[#This Row],[2019 Market share (%)]])*10000</f>
        <v>-3.1057334641392549</v>
      </c>
      <c r="Y270" s="10"/>
      <c r="Z270" s="10">
        <f t="shared" si="33"/>
        <v>1.6056495681971317E-2</v>
      </c>
      <c r="AA270" s="3">
        <v>65403</v>
      </c>
      <c r="AB270" s="12">
        <f>Table1[[#This Row],[2022 U.S. Sales ($000)]]/SUMIF($E:$E, E270, $AA:$AA)</f>
        <v>2.1593360405675068E-3</v>
      </c>
      <c r="AC270" s="3">
        <v>81</v>
      </c>
      <c r="AD270" s="3">
        <f t="shared" si="37"/>
        <v>807.44444444444446</v>
      </c>
      <c r="AE270" s="3">
        <v>60400</v>
      </c>
      <c r="AF270" s="12">
        <f>Table1[[#This Row],[2021 U.S. Sales ($000)]]/SUMIF($E:$E, E270, $AE:$AE)</f>
        <v>2.2036351515706959E-3</v>
      </c>
      <c r="AG270" s="3">
        <v>82</v>
      </c>
      <c r="AH270" s="68">
        <f t="shared" si="34"/>
        <v>736.58536585365857</v>
      </c>
      <c r="AI270" s="3">
        <v>52000</v>
      </c>
      <c r="AJ270" s="12">
        <f>Table1[[#This Row],[2020 U.S. Sales ($000)]]/SUMIF($E:$E, E270, $AI:$AI)</f>
        <v>2.2060410993093096E-3</v>
      </c>
      <c r="AK270" s="3">
        <v>78</v>
      </c>
      <c r="AL270" s="3">
        <f t="shared" si="38"/>
        <v>666.66666666666663</v>
      </c>
      <c r="AM270" s="3">
        <v>56300</v>
      </c>
      <c r="AN270" s="12">
        <f>Table1[[#This Row],[2019 U.S. Sales ($000)]]/SUMIF($E:$E, E270, $AM:$AM)</f>
        <v>2.322339003745442E-3</v>
      </c>
      <c r="AO270" s="3">
        <v>76</v>
      </c>
      <c r="AP270" s="3">
        <f t="shared" si="35"/>
        <v>740.78947368421052</v>
      </c>
    </row>
    <row r="271" spans="1:42" x14ac:dyDescent="0.25">
      <c r="A271" t="s">
        <v>66</v>
      </c>
      <c r="B271">
        <v>31268</v>
      </c>
      <c r="C271" t="s">
        <v>3</v>
      </c>
      <c r="D271" t="s">
        <v>4</v>
      </c>
      <c r="E271" t="s">
        <v>462</v>
      </c>
      <c r="F271" s="3">
        <v>270</v>
      </c>
      <c r="G271" s="3"/>
      <c r="H271" s="3" t="e">
        <f>Table1[[#This Row],[2024 U.S. Sales ($000)]]/SUMIF($E:$E, E271, $G:$G)</f>
        <v>#DIV/0!</v>
      </c>
      <c r="I271" s="3" t="e">
        <f>VLOOKUP(Table1[[#This Row],[Chain Name]],[1]Sheet1!A$3:G$26,7,0)</f>
        <v>#N/A</v>
      </c>
      <c r="J271" s="3" t="e">
        <f>Table1[[#This Row],[2024 U.S. Sales ($000)]]/Table1[[#This Row],[2024 U.S. Units]]</f>
        <v>#N/A</v>
      </c>
      <c r="K271" s="3" t="e">
        <f>Table1[[#This Row],[2024 U.S. Units]]/Table1[[#This Row],[2023 U.S. Units]]-1</f>
        <v>#N/A</v>
      </c>
      <c r="L271" s="3">
        <f>_xlfn.RRI(5,Table1[[#This Row],[2019 U.S. Sales ($000)]],Table1[[#This Row],[2024 U.S. Sales ($000)]])</f>
        <v>-1</v>
      </c>
      <c r="M271" s="3" t="e">
        <f>(Table1[[#This Row],[2024 Market share (%)]]-Table1[[#This Row],[2019 Market share (%)]])*10000</f>
        <v>#DIV/0!</v>
      </c>
      <c r="N271" s="3"/>
      <c r="O271" s="3"/>
      <c r="P271" s="3">
        <v>133500</v>
      </c>
      <c r="Q271" s="12">
        <f>Table1[[#This Row],[2023 U.S. Sales ($000)]]/SUMIF($E:$E, E271, $P:$P)</f>
        <v>2.5686354792631268E-2</v>
      </c>
      <c r="R271" s="11">
        <f>(Table1[[#This Row],[2023 Market share (%)]]-Table1[[#This Row],[2022 Market share (%)]])*10000</f>
        <v>-25.974822021760623</v>
      </c>
      <c r="S271" s="10">
        <v>6.5442936951316838E-2</v>
      </c>
      <c r="T271" s="3">
        <v>55</v>
      </c>
      <c r="U271" s="3">
        <f t="shared" si="32"/>
        <v>2427.2727272727275</v>
      </c>
      <c r="V271" s="10">
        <v>0.1</v>
      </c>
      <c r="W271" s="10">
        <f t="shared" si="36"/>
        <v>0.1525377715566536</v>
      </c>
      <c r="X271" s="11">
        <f>(Table1[[#This Row],[2023 Market share (%)]]-Table1[[#This Row],[2019 Market share (%)]])*10000</f>
        <v>44.850968234897913</v>
      </c>
      <c r="Y271" s="10"/>
      <c r="Z271" s="10">
        <f t="shared" si="33"/>
        <v>0.17352183023979983</v>
      </c>
      <c r="AA271" s="3">
        <v>125300</v>
      </c>
      <c r="AB271" s="12">
        <f>Table1[[#This Row],[2022 U.S. Sales ($000)]]/SUMIF($E:$E, E271, $AA:$AA)</f>
        <v>2.828383699480733E-2</v>
      </c>
      <c r="AC271" s="3">
        <v>50</v>
      </c>
      <c r="AD271" s="3">
        <f t="shared" si="37"/>
        <v>2506</v>
      </c>
      <c r="AE271" s="3">
        <v>110370</v>
      </c>
      <c r="AF271" s="12">
        <f>Table1[[#This Row],[2021 U.S. Sales ($000)]]/SUMIF($E:$E, E271, $AE:$AE)</f>
        <v>2.9253762674775131E-2</v>
      </c>
      <c r="AG271" s="3">
        <v>45</v>
      </c>
      <c r="AH271" s="68">
        <f t="shared" si="34"/>
        <v>2452.6666666666665</v>
      </c>
      <c r="AI271" s="3">
        <v>75652</v>
      </c>
      <c r="AJ271" s="12">
        <f>Table1[[#This Row],[2020 U.S. Sales ($000)]]/SUMIF($E:$E, E271, $AI:$AI)</f>
        <v>2.4687619314899965E-2</v>
      </c>
      <c r="AK271" s="3">
        <v>39</v>
      </c>
      <c r="AL271" s="3">
        <f t="shared" si="38"/>
        <v>1939.7948717948718</v>
      </c>
      <c r="AM271" s="3">
        <v>75659</v>
      </c>
      <c r="AN271" s="12">
        <f>Table1[[#This Row],[2019 U.S. Sales ($000)]]/SUMIF($E:$E, E271, $AM:$AM)</f>
        <v>2.1201257969141477E-2</v>
      </c>
      <c r="AO271" s="3">
        <v>29</v>
      </c>
      <c r="AP271" s="3">
        <f t="shared" si="35"/>
        <v>2608.9310344827586</v>
      </c>
    </row>
    <row r="272" spans="1:42" x14ac:dyDescent="0.25">
      <c r="A272" t="s">
        <v>225</v>
      </c>
      <c r="B272">
        <v>7705</v>
      </c>
      <c r="C272" t="s">
        <v>1</v>
      </c>
      <c r="D272" t="s">
        <v>2</v>
      </c>
      <c r="E272" t="s">
        <v>362</v>
      </c>
      <c r="F272" s="3">
        <v>271</v>
      </c>
      <c r="G272" s="3"/>
      <c r="H272" s="3" t="e">
        <f>Table1[[#This Row],[2024 U.S. Sales ($000)]]/SUMIF($E:$E, E272, $G:$G)</f>
        <v>#DIV/0!</v>
      </c>
      <c r="I272" s="3" t="e">
        <f>VLOOKUP(Table1[[#This Row],[Chain Name]],[1]Sheet1!A$3:G$26,7,0)</f>
        <v>#N/A</v>
      </c>
      <c r="J272" s="3" t="e">
        <f>Table1[[#This Row],[2024 U.S. Sales ($000)]]/Table1[[#This Row],[2024 U.S. Units]]</f>
        <v>#N/A</v>
      </c>
      <c r="K272" s="3" t="e">
        <f>Table1[[#This Row],[2024 U.S. Units]]/Table1[[#This Row],[2023 U.S. Units]]-1</f>
        <v>#N/A</v>
      </c>
      <c r="L272" s="3">
        <f>_xlfn.RRI(5,Table1[[#This Row],[2019 U.S. Sales ($000)]],Table1[[#This Row],[2024 U.S. Sales ($000)]])</f>
        <v>-1</v>
      </c>
      <c r="M272" s="3" t="e">
        <f>(Table1[[#This Row],[2024 Market share (%)]]-Table1[[#This Row],[2019 Market share (%)]])*10000</f>
        <v>#DIV/0!</v>
      </c>
      <c r="N272" s="3"/>
      <c r="O272" s="3"/>
      <c r="P272" s="3">
        <v>132883</v>
      </c>
      <c r="Q272" s="12">
        <f>Table1[[#This Row],[2023 U.S. Sales ($000)]]/SUMIF($E:$E, E272, $P:$P)</f>
        <v>1.3627760705288381E-2</v>
      </c>
      <c r="R272" s="11">
        <f>(Table1[[#This Row],[2023 Market share (%)]]-Table1[[#This Row],[2022 Market share (%)]])*10000</f>
        <v>9.6498223780049948</v>
      </c>
      <c r="S272" s="10">
        <v>0.12078912299050286</v>
      </c>
      <c r="T272" s="3">
        <v>30</v>
      </c>
      <c r="U272" s="3">
        <f t="shared" si="32"/>
        <v>4429.4333333333334</v>
      </c>
      <c r="V272" s="10">
        <v>7.1428571428571425E-2</v>
      </c>
      <c r="W272" s="10">
        <f t="shared" si="36"/>
        <v>6.7314395160310347E-2</v>
      </c>
      <c r="X272" s="11">
        <f>(Table1[[#This Row],[2023 Market share (%)]]-Table1[[#This Row],[2019 Market share (%)]])*10000</f>
        <v>16.635393354130745</v>
      </c>
      <c r="Y272" s="10"/>
      <c r="Z272" s="10">
        <f t="shared" si="33"/>
        <v>6.8681655798545682E-2</v>
      </c>
      <c r="AA272" s="3">
        <v>118562</v>
      </c>
      <c r="AB272" s="12">
        <f>Table1[[#This Row],[2022 U.S. Sales ($000)]]/SUMIF($E:$E, E272, $AA:$AA)</f>
        <v>1.2662778467487881E-2</v>
      </c>
      <c r="AC272" s="3">
        <v>28</v>
      </c>
      <c r="AD272" s="3">
        <f t="shared" si="37"/>
        <v>4234.3571428571431</v>
      </c>
      <c r="AE272" s="3">
        <v>104033</v>
      </c>
      <c r="AF272" s="12">
        <f>Table1[[#This Row],[2021 U.S. Sales ($000)]]/SUMIF($E:$E, E272, $AE:$AE)</f>
        <v>1.2198193410890798E-2</v>
      </c>
      <c r="AG272" s="3">
        <v>26</v>
      </c>
      <c r="AH272" s="68">
        <f t="shared" si="34"/>
        <v>4001.2692307692309</v>
      </c>
      <c r="AI272" s="3">
        <v>70500</v>
      </c>
      <c r="AJ272" s="12">
        <f>Table1[[#This Row],[2020 U.S. Sales ($000)]]/SUMIF($E:$E, E272, $AI:$AI)</f>
        <v>1.0640621243238111E-2</v>
      </c>
      <c r="AK272" s="3">
        <v>24</v>
      </c>
      <c r="AL272" s="3">
        <f t="shared" si="38"/>
        <v>2937.5</v>
      </c>
      <c r="AM272" s="3">
        <v>102400</v>
      </c>
      <c r="AN272" s="12">
        <f>Table1[[#This Row],[2019 U.S. Sales ($000)]]/SUMIF($E:$E, E272, $AM:$AM)</f>
        <v>1.1964221369875306E-2</v>
      </c>
      <c r="AO272" s="3">
        <v>23</v>
      </c>
      <c r="AP272" s="3">
        <f t="shared" si="35"/>
        <v>4452.173913043478</v>
      </c>
    </row>
    <row r="273" spans="1:42" x14ac:dyDescent="0.25">
      <c r="A273" t="s">
        <v>69</v>
      </c>
      <c r="B273">
        <v>5962</v>
      </c>
      <c r="C273" t="s">
        <v>3</v>
      </c>
      <c r="D273" t="s">
        <v>5</v>
      </c>
      <c r="E273" t="s">
        <v>351</v>
      </c>
      <c r="F273" s="3">
        <v>272</v>
      </c>
      <c r="G273" s="3"/>
      <c r="H273" s="3" t="e">
        <f>Table1[[#This Row],[2024 U.S. Sales ($000)]]/SUMIF($E:$E, E273, $G:$G)</f>
        <v>#DIV/0!</v>
      </c>
      <c r="I273" s="3" t="e">
        <f>VLOOKUP(Table1[[#This Row],[Chain Name]],[1]Sheet1!A$3:G$26,7,0)</f>
        <v>#N/A</v>
      </c>
      <c r="J273" s="3" t="e">
        <f>Table1[[#This Row],[2024 U.S. Sales ($000)]]/Table1[[#This Row],[2024 U.S. Units]]</f>
        <v>#N/A</v>
      </c>
      <c r="K273" s="3" t="e">
        <f>Table1[[#This Row],[2024 U.S. Units]]/Table1[[#This Row],[2023 U.S. Units]]-1</f>
        <v>#N/A</v>
      </c>
      <c r="L273" s="3">
        <f>_xlfn.RRI(5,Table1[[#This Row],[2019 U.S. Sales ($000)]],Table1[[#This Row],[2024 U.S. Sales ($000)]])</f>
        <v>-1</v>
      </c>
      <c r="M273" s="3" t="e">
        <f>(Table1[[#This Row],[2024 Market share (%)]]-Table1[[#This Row],[2019 Market share (%)]])*10000</f>
        <v>#DIV/0!</v>
      </c>
      <c r="N273" s="3"/>
      <c r="O273" s="3"/>
      <c r="P273" s="3">
        <v>132300</v>
      </c>
      <c r="Q273" s="12">
        <f>Table1[[#This Row],[2023 U.S. Sales ($000)]]/SUMIF($E:$E, E273, $P:$P)</f>
        <v>3.5026935528093403E-3</v>
      </c>
      <c r="R273" s="11">
        <f>(Table1[[#This Row],[2023 Market share (%)]]-Table1[[#This Row],[2022 Market share (%)]])*10000</f>
        <v>1.5562178505870456</v>
      </c>
      <c r="S273" s="10">
        <v>0.10469097042467561</v>
      </c>
      <c r="T273" s="3">
        <v>154</v>
      </c>
      <c r="U273" s="3">
        <f t="shared" si="32"/>
        <v>859.09090909090912</v>
      </c>
      <c r="V273" s="10">
        <v>6.2068965517241378E-2</v>
      </c>
      <c r="W273" s="10">
        <f t="shared" si="36"/>
        <v>0.19288022796648785</v>
      </c>
      <c r="X273" s="11">
        <f>(Table1[[#This Row],[2023 Market share (%)]]-Table1[[#This Row],[2019 Market share (%)]])*10000</f>
        <v>15.024126397611129</v>
      </c>
      <c r="Y273" s="10"/>
      <c r="Z273" s="10">
        <f t="shared" si="33"/>
        <v>0.10048177705902828</v>
      </c>
      <c r="AA273" s="3">
        <v>119762</v>
      </c>
      <c r="AB273" s="12">
        <f>Table1[[#This Row],[2022 U.S. Sales ($000)]]/SUMIF($E:$E, E273, $AA:$AA)</f>
        <v>3.3470717677506357E-3</v>
      </c>
      <c r="AC273" s="3">
        <v>145</v>
      </c>
      <c r="AD273" s="3">
        <f t="shared" si="37"/>
        <v>825.94482758620688</v>
      </c>
      <c r="AE273" s="3">
        <v>104989</v>
      </c>
      <c r="AF273" s="12">
        <f>Table1[[#This Row],[2021 U.S. Sales ($000)]]/SUMIF($E:$E, E273, $AE:$AE)</f>
        <v>3.1644014914151042E-3</v>
      </c>
      <c r="AG273" s="3">
        <v>124</v>
      </c>
      <c r="AH273" s="68">
        <f t="shared" si="34"/>
        <v>846.68548387096769</v>
      </c>
      <c r="AI273" s="3">
        <v>75900</v>
      </c>
      <c r="AJ273" s="12">
        <f>Table1[[#This Row],[2020 U.S. Sales ($000)]]/SUMIF($E:$E, E273, $AI:$AI)</f>
        <v>2.6650789958909326E-3</v>
      </c>
      <c r="AK273" s="3">
        <v>115</v>
      </c>
      <c r="AL273" s="3">
        <f t="shared" si="38"/>
        <v>660</v>
      </c>
      <c r="AM273" s="3">
        <v>65339</v>
      </c>
      <c r="AN273" s="12">
        <f>Table1[[#This Row],[2019 U.S. Sales ($000)]]/SUMIF($E:$E, E273, $AM:$AM)</f>
        <v>2.0002809130482274E-3</v>
      </c>
      <c r="AO273" s="3">
        <v>105</v>
      </c>
      <c r="AP273" s="3">
        <f t="shared" si="35"/>
        <v>622.27619047619044</v>
      </c>
    </row>
    <row r="274" spans="1:42" x14ac:dyDescent="0.25">
      <c r="A274" t="s">
        <v>172</v>
      </c>
      <c r="B274">
        <v>2665</v>
      </c>
      <c r="C274" t="s">
        <v>1</v>
      </c>
      <c r="D274" t="s">
        <v>2</v>
      </c>
      <c r="E274" t="s">
        <v>359</v>
      </c>
      <c r="F274" s="3">
        <v>273</v>
      </c>
      <c r="G274" s="3"/>
      <c r="H274" s="3" t="e">
        <f>Table1[[#This Row],[2024 U.S. Sales ($000)]]/SUMIF($E:$E, E274, $G:$G)</f>
        <v>#DIV/0!</v>
      </c>
      <c r="I274" s="3" t="e">
        <f>VLOOKUP(Table1[[#This Row],[Chain Name]],[1]Sheet1!A$3:G$26,7,0)</f>
        <v>#N/A</v>
      </c>
      <c r="J274" s="3" t="e">
        <f>Table1[[#This Row],[2024 U.S. Sales ($000)]]/Table1[[#This Row],[2024 U.S. Units]]</f>
        <v>#N/A</v>
      </c>
      <c r="K274" s="3" t="e">
        <f>Table1[[#This Row],[2024 U.S. Units]]/Table1[[#This Row],[2023 U.S. Units]]-1</f>
        <v>#N/A</v>
      </c>
      <c r="L274" s="3">
        <f>_xlfn.RRI(5,Table1[[#This Row],[2019 U.S. Sales ($000)]],Table1[[#This Row],[2024 U.S. Sales ($000)]])</f>
        <v>-1</v>
      </c>
      <c r="M274" s="3" t="e">
        <f>(Table1[[#This Row],[2024 Market share (%)]]-Table1[[#This Row],[2019 Market share (%)]])*10000</f>
        <v>#DIV/0!</v>
      </c>
      <c r="N274" s="3"/>
      <c r="O274" s="3"/>
      <c r="P274" s="3">
        <v>131716</v>
      </c>
      <c r="Q274" s="12">
        <f>Table1[[#This Row],[2023 U.S. Sales ($000)]]/SUMIF($E:$E, E274, $P:$P)</f>
        <v>3.7177390537598234E-2</v>
      </c>
      <c r="R274" s="11">
        <f>(Table1[[#This Row],[2023 Market share (%)]]-Table1[[#This Row],[2022 Market share (%)]])*10000</f>
        <v>-29.535915805283462</v>
      </c>
      <c r="S274" s="10">
        <v>4.2543592341361867E-2</v>
      </c>
      <c r="T274" s="3">
        <v>27</v>
      </c>
      <c r="U274" s="3">
        <f t="shared" si="32"/>
        <v>4878.3703703703704</v>
      </c>
      <c r="V274" s="10">
        <v>0.08</v>
      </c>
      <c r="W274" s="10">
        <f t="shared" si="36"/>
        <v>3.8599302611377118E-2</v>
      </c>
      <c r="X274" s="11">
        <f>(Table1[[#This Row],[2023 Market share (%)]]-Table1[[#This Row],[2019 Market share (%)]])*10000</f>
        <v>-54.617299514408344</v>
      </c>
      <c r="Y274" s="10"/>
      <c r="Z274" s="10">
        <f t="shared" si="33"/>
        <v>2.9883571953558841E-2</v>
      </c>
      <c r="AA274" s="3">
        <v>126341</v>
      </c>
      <c r="AB274" s="12">
        <f>Table1[[#This Row],[2022 U.S. Sales ($000)]]/SUMIF($E:$E, E274, $AA:$AA)</f>
        <v>4.0130982118126581E-2</v>
      </c>
      <c r="AC274" s="3">
        <v>25</v>
      </c>
      <c r="AD274" s="3">
        <f t="shared" si="37"/>
        <v>5053.6400000000003</v>
      </c>
      <c r="AE274" s="3">
        <v>123181</v>
      </c>
      <c r="AF274" s="12">
        <f>Table1[[#This Row],[2021 U.S. Sales ($000)]]/SUMIF($E:$E, E274, $AE:$AE)</f>
        <v>4.6319860898653656E-2</v>
      </c>
      <c r="AG274" s="3">
        <v>24</v>
      </c>
      <c r="AH274" s="68">
        <f t="shared" si="34"/>
        <v>5132.541666666667</v>
      </c>
      <c r="AI274" s="3">
        <v>78591</v>
      </c>
      <c r="AJ274" s="12">
        <f>Table1[[#This Row],[2020 U.S. Sales ($000)]]/SUMIF($E:$E, E274, $AI:$AI)</f>
        <v>4.1473063959738023E-2</v>
      </c>
      <c r="AK274" s="3">
        <v>24</v>
      </c>
      <c r="AL274" s="3">
        <f t="shared" si="38"/>
        <v>3274.625</v>
      </c>
      <c r="AM274" s="3">
        <v>113200</v>
      </c>
      <c r="AN274" s="12">
        <f>Table1[[#This Row],[2019 U.S. Sales ($000)]]/SUMIF($E:$E, E274, $AM:$AM)</f>
        <v>4.2639120489039069E-2</v>
      </c>
      <c r="AO274" s="3">
        <v>24</v>
      </c>
      <c r="AP274" s="3">
        <f t="shared" si="35"/>
        <v>4716.666666666667</v>
      </c>
    </row>
    <row r="275" spans="1:42" x14ac:dyDescent="0.25">
      <c r="A275" t="s">
        <v>106</v>
      </c>
      <c r="B275">
        <v>828</v>
      </c>
      <c r="C275" t="s">
        <v>1</v>
      </c>
      <c r="D275" t="s">
        <v>6</v>
      </c>
      <c r="E275" t="s">
        <v>354</v>
      </c>
      <c r="F275" s="3">
        <v>274</v>
      </c>
      <c r="G275" s="3"/>
      <c r="H275" s="3" t="e">
        <f>Table1[[#This Row],[2024 U.S. Sales ($000)]]/SUMIF($E:$E, E275, $G:$G)</f>
        <v>#DIV/0!</v>
      </c>
      <c r="I275" s="3" t="e">
        <f>VLOOKUP(Table1[[#This Row],[Chain Name]],[1]Sheet1!A$3:G$26,7,0)</f>
        <v>#N/A</v>
      </c>
      <c r="J275" s="3" t="e">
        <f>Table1[[#This Row],[2024 U.S. Sales ($000)]]/Table1[[#This Row],[2024 U.S. Units]]</f>
        <v>#N/A</v>
      </c>
      <c r="K275" s="3" t="e">
        <f>Table1[[#This Row],[2024 U.S. Units]]/Table1[[#This Row],[2023 U.S. Units]]-1</f>
        <v>#N/A</v>
      </c>
      <c r="L275" s="3">
        <f>_xlfn.RRI(5,Table1[[#This Row],[2019 U.S. Sales ($000)]],Table1[[#This Row],[2024 U.S. Sales ($000)]])</f>
        <v>-1</v>
      </c>
      <c r="M275" s="3" t="e">
        <f>(Table1[[#This Row],[2024 Market share (%)]]-Table1[[#This Row],[2019 Market share (%)]])*10000</f>
        <v>#DIV/0!</v>
      </c>
      <c r="N275" s="3"/>
      <c r="O275" s="3"/>
      <c r="P275" s="3">
        <v>131600</v>
      </c>
      <c r="Q275" s="12">
        <f>Table1[[#This Row],[2023 U.S. Sales ($000)]]/SUMIF($E:$E, E275, $P:$P)</f>
        <v>7.5198517514940416E-3</v>
      </c>
      <c r="R275" s="11">
        <f>(Table1[[#This Row],[2023 Market share (%)]]-Table1[[#This Row],[2022 Market share (%)]])*10000</f>
        <v>-4.1773544238664186</v>
      </c>
      <c r="S275" s="10">
        <v>3.8138825324180014E-3</v>
      </c>
      <c r="T275" s="3">
        <v>56</v>
      </c>
      <c r="U275" s="3">
        <f t="shared" si="32"/>
        <v>2350</v>
      </c>
      <c r="V275" s="10">
        <v>-1.7543859649122806E-2</v>
      </c>
      <c r="W275" s="10">
        <f t="shared" si="36"/>
        <v>-3.5387078268341643E-2</v>
      </c>
      <c r="X275" s="11">
        <f>(Table1[[#This Row],[2023 Market share (%)]]-Table1[[#This Row],[2019 Market share (%)]])*10000</f>
        <v>-14.506556398794588</v>
      </c>
      <c r="Y275" s="10"/>
      <c r="Z275" s="10">
        <f t="shared" si="33"/>
        <v>-2.9016456585353123E-2</v>
      </c>
      <c r="AA275" s="3">
        <v>131100</v>
      </c>
      <c r="AB275" s="12">
        <f>Table1[[#This Row],[2022 U.S. Sales ($000)]]/SUMIF($E:$E, E275, $AA:$AA)</f>
        <v>7.9375871938806835E-3</v>
      </c>
      <c r="AC275" s="3">
        <v>57</v>
      </c>
      <c r="AD275" s="3">
        <f t="shared" si="37"/>
        <v>2300</v>
      </c>
      <c r="AE275" s="3">
        <v>125900</v>
      </c>
      <c r="AF275" s="12">
        <f>Table1[[#This Row],[2021 U.S. Sales ($000)]]/SUMIF($E:$E, E275, $AE:$AE)</f>
        <v>8.3390831499320119E-3</v>
      </c>
      <c r="AG275" s="3">
        <v>57</v>
      </c>
      <c r="AH275" s="68">
        <f t="shared" si="34"/>
        <v>2208.7719298245615</v>
      </c>
      <c r="AI275" s="3">
        <v>104900</v>
      </c>
      <c r="AJ275" s="12">
        <f>Table1[[#This Row],[2020 U.S. Sales ($000)]]/SUMIF($E:$E, E275, $AI:$AI)</f>
        <v>9.8295422441210395E-3</v>
      </c>
      <c r="AK275" s="3">
        <v>59</v>
      </c>
      <c r="AL275" s="3">
        <f t="shared" si="38"/>
        <v>1777.9661016949153</v>
      </c>
      <c r="AM275" s="3">
        <v>152000</v>
      </c>
      <c r="AN275" s="12">
        <f>Table1[[#This Row],[2019 U.S. Sales ($000)]]/SUMIF($E:$E, E275, $AM:$AM)</f>
        <v>8.9705073913735004E-3</v>
      </c>
      <c r="AO275" s="3">
        <v>63</v>
      </c>
      <c r="AP275" s="3">
        <f t="shared" si="35"/>
        <v>2412.6984126984125</v>
      </c>
    </row>
    <row r="276" spans="1:42" x14ac:dyDescent="0.25">
      <c r="A276" t="s">
        <v>312</v>
      </c>
      <c r="B276">
        <v>31412</v>
      </c>
      <c r="C276" t="s">
        <v>3</v>
      </c>
      <c r="D276" t="s">
        <v>4</v>
      </c>
      <c r="E276" t="s">
        <v>363</v>
      </c>
      <c r="F276" s="3">
        <v>275</v>
      </c>
      <c r="G276" s="3"/>
      <c r="H276" s="3" t="e">
        <f>Table1[[#This Row],[2024 U.S. Sales ($000)]]/SUMIF($E:$E, E276, $G:$G)</f>
        <v>#DIV/0!</v>
      </c>
      <c r="I276" s="3" t="e">
        <f>VLOOKUP(Table1[[#This Row],[Chain Name]],[1]Sheet1!A$3:G$26,7,0)</f>
        <v>#N/A</v>
      </c>
      <c r="J276" s="3" t="e">
        <f>Table1[[#This Row],[2024 U.S. Sales ($000)]]/Table1[[#This Row],[2024 U.S. Units]]</f>
        <v>#N/A</v>
      </c>
      <c r="K276" s="3" t="e">
        <f>Table1[[#This Row],[2024 U.S. Units]]/Table1[[#This Row],[2023 U.S. Units]]-1</f>
        <v>#N/A</v>
      </c>
      <c r="L276" s="3">
        <f>_xlfn.RRI(5,Table1[[#This Row],[2019 U.S. Sales ($000)]],Table1[[#This Row],[2024 U.S. Sales ($000)]])</f>
        <v>-1</v>
      </c>
      <c r="M276" s="3" t="e">
        <f>(Table1[[#This Row],[2024 Market share (%)]]-Table1[[#This Row],[2019 Market share (%)]])*10000</f>
        <v>#DIV/0!</v>
      </c>
      <c r="N276" s="3"/>
      <c r="O276" s="3"/>
      <c r="P276" s="3">
        <v>131243</v>
      </c>
      <c r="Q276" s="12">
        <f>Table1[[#This Row],[2023 U.S. Sales ($000)]]/SUMIF($E:$E, E276, $P:$P)</f>
        <v>1.5892142239413695E-2</v>
      </c>
      <c r="R276" s="11">
        <f>(Table1[[#This Row],[2023 Market share (%)]]-Table1[[#This Row],[2022 Market share (%)]])*10000</f>
        <v>13.599702455287956</v>
      </c>
      <c r="S276" s="10">
        <v>0.18756899578333966</v>
      </c>
      <c r="T276" s="3">
        <v>139</v>
      </c>
      <c r="U276" s="3">
        <f t="shared" si="32"/>
        <v>944.19424460431651</v>
      </c>
      <c r="V276" s="10">
        <v>0.13934426229508196</v>
      </c>
      <c r="W276" s="10">
        <f t="shared" si="36"/>
        <v>0.32106721185414466</v>
      </c>
      <c r="X276" s="11">
        <f>(Table1[[#This Row],[2023 Market share (%)]]-Table1[[#This Row],[2019 Market share (%)]])*10000</f>
        <v>85.075595480254989</v>
      </c>
      <c r="Y276" s="10"/>
      <c r="Z276" s="10">
        <f t="shared" si="33"/>
        <v>0.21876103991999929</v>
      </c>
      <c r="AA276" s="3">
        <v>110514</v>
      </c>
      <c r="AB276" s="12">
        <f>Table1[[#This Row],[2022 U.S. Sales ($000)]]/SUMIF($E:$E, E276, $AA:$AA)</f>
        <v>1.45321719938849E-2</v>
      </c>
      <c r="AC276" s="3">
        <v>122</v>
      </c>
      <c r="AD276" s="3">
        <f t="shared" si="37"/>
        <v>905.85245901639348</v>
      </c>
      <c r="AE276" s="3">
        <v>92708</v>
      </c>
      <c r="AF276" s="12">
        <f>Table1[[#This Row],[2021 U.S. Sales ($000)]]/SUMIF($E:$E, E276, $AE:$AE)</f>
        <v>1.3993622356950577E-2</v>
      </c>
      <c r="AG276" s="3">
        <v>101</v>
      </c>
      <c r="AH276" s="68">
        <f t="shared" si="34"/>
        <v>917.90099009900985</v>
      </c>
      <c r="AI276" s="3">
        <v>60437</v>
      </c>
      <c r="AJ276" s="12">
        <f>Table1[[#This Row],[2020 U.S. Sales ($000)]]/SUMIF($E:$E, E276, $AI:$AI)</f>
        <v>1.1018738802270731E-2</v>
      </c>
      <c r="AK276" s="3">
        <v>88</v>
      </c>
      <c r="AL276" s="3">
        <f t="shared" si="38"/>
        <v>686.78409090909088</v>
      </c>
      <c r="AM276" s="3">
        <v>43090</v>
      </c>
      <c r="AN276" s="12">
        <f>Table1[[#This Row],[2019 U.S. Sales ($000)]]/SUMIF($E:$E, E276, $AM:$AM)</f>
        <v>7.3845826913881956E-3</v>
      </c>
      <c r="AO276" s="3">
        <v>63</v>
      </c>
      <c r="AP276" s="3">
        <f t="shared" si="35"/>
        <v>683.96825396825398</v>
      </c>
    </row>
    <row r="277" spans="1:42" x14ac:dyDescent="0.25">
      <c r="A277" t="s">
        <v>485</v>
      </c>
      <c r="B277">
        <v>563231</v>
      </c>
      <c r="C277" t="s">
        <v>1</v>
      </c>
      <c r="D277" t="s">
        <v>2</v>
      </c>
      <c r="E277" t="s">
        <v>359</v>
      </c>
      <c r="F277" s="3">
        <v>276</v>
      </c>
      <c r="G277" s="3"/>
      <c r="H277" s="3" t="e">
        <f>Table1[[#This Row],[2024 U.S. Sales ($000)]]/SUMIF($E:$E, E277, $G:$G)</f>
        <v>#DIV/0!</v>
      </c>
      <c r="I277" s="3" t="e">
        <f>VLOOKUP(Table1[[#This Row],[Chain Name]],[1]Sheet1!A$3:G$26,7,0)</f>
        <v>#N/A</v>
      </c>
      <c r="J277" s="3" t="e">
        <f>Table1[[#This Row],[2024 U.S. Sales ($000)]]/Table1[[#This Row],[2024 U.S. Units]]</f>
        <v>#N/A</v>
      </c>
      <c r="K277" s="3" t="e">
        <f>Table1[[#This Row],[2024 U.S. Units]]/Table1[[#This Row],[2023 U.S. Units]]-1</f>
        <v>#N/A</v>
      </c>
      <c r="L277" s="3">
        <f>_xlfn.RRI(5,Table1[[#This Row],[2019 U.S. Sales ($000)]],Table1[[#This Row],[2024 U.S. Sales ($000)]])</f>
        <v>-1</v>
      </c>
      <c r="M277" s="3" t="e">
        <f>(Table1[[#This Row],[2024 Market share (%)]]-Table1[[#This Row],[2019 Market share (%)]])*10000</f>
        <v>#DIV/0!</v>
      </c>
      <c r="N277" s="3"/>
      <c r="O277" s="3"/>
      <c r="P277" s="3">
        <v>130600</v>
      </c>
      <c r="Q277" s="12">
        <f>Table1[[#This Row],[2023 U.S. Sales ($000)]]/SUMIF($E:$E, E277, $P:$P)</f>
        <v>3.6862394881489943E-2</v>
      </c>
      <c r="R277" s="11">
        <f>(Table1[[#This Row],[2023 Market share (%)]]-Table1[[#This Row],[2022 Market share (%)]])*10000</f>
        <v>0.47894224609983105</v>
      </c>
      <c r="S277" s="10">
        <v>0.12683347713546161</v>
      </c>
      <c r="T277" s="3">
        <v>14</v>
      </c>
      <c r="U277" s="3">
        <f t="shared" si="32"/>
        <v>9328.5714285714294</v>
      </c>
      <c r="V277" s="10">
        <v>7.6923076923076927E-2</v>
      </c>
      <c r="W277" s="10">
        <f t="shared" si="36"/>
        <v>2.3096809621102832E-2</v>
      </c>
      <c r="X277" s="11">
        <f>(Table1[[#This Row],[2023 Market share (%)]]-Table1[[#This Row],[2019 Market share (%)]])*10000</f>
        <v>-80.367496617384788</v>
      </c>
      <c r="Y277" s="10"/>
      <c r="Z277" s="10">
        <f t="shared" si="33"/>
        <v>1.869968259813537E-2</v>
      </c>
      <c r="AA277" s="3">
        <v>115900</v>
      </c>
      <c r="AB277" s="12">
        <f>Table1[[#This Row],[2022 U.S. Sales ($000)]]/SUMIF($E:$E, E277, $AA:$AA)</f>
        <v>3.681450065687996E-2</v>
      </c>
      <c r="AC277" s="3">
        <v>13</v>
      </c>
      <c r="AD277" s="3">
        <f t="shared" si="37"/>
        <v>8915.3846153846152</v>
      </c>
      <c r="AE277" s="3">
        <v>103900</v>
      </c>
      <c r="AF277" s="12">
        <f>Table1[[#This Row],[2021 U.S. Sales ($000)]]/SUMIF($E:$E, E277, $AE:$AE)</f>
        <v>3.9069609333989133E-2</v>
      </c>
      <c r="AG277" s="3">
        <v>13</v>
      </c>
      <c r="AH277" s="68">
        <f t="shared" si="34"/>
        <v>7992.3076923076924</v>
      </c>
      <c r="AI277" s="3">
        <v>78600</v>
      </c>
      <c r="AJ277" s="12">
        <f>Table1[[#This Row],[2020 U.S. Sales ($000)]]/SUMIF($E:$E, E277, $AI:$AI)</f>
        <v>4.1477813327676305E-2</v>
      </c>
      <c r="AK277" s="3">
        <v>13</v>
      </c>
      <c r="AL277" s="3">
        <f t="shared" si="38"/>
        <v>6046.1538461538457</v>
      </c>
      <c r="AM277" s="3">
        <v>119200</v>
      </c>
      <c r="AN277" s="12">
        <f>Table1[[#This Row],[2019 U.S. Sales ($000)]]/SUMIF($E:$E, E277, $AM:$AM)</f>
        <v>4.4899144543228423E-2</v>
      </c>
      <c r="AO277" s="3">
        <v>13</v>
      </c>
      <c r="AP277" s="3">
        <f t="shared" si="35"/>
        <v>9169.2307692307695</v>
      </c>
    </row>
    <row r="278" spans="1:42" x14ac:dyDescent="0.25">
      <c r="A278" t="s">
        <v>59</v>
      </c>
      <c r="B278">
        <v>2796</v>
      </c>
      <c r="C278" t="s">
        <v>3</v>
      </c>
      <c r="D278" t="s">
        <v>5</v>
      </c>
      <c r="E278" t="s">
        <v>352</v>
      </c>
      <c r="F278" s="3">
        <v>277</v>
      </c>
      <c r="G278" s="3"/>
      <c r="H278" s="3" t="e">
        <f>Table1[[#This Row],[2024 U.S. Sales ($000)]]/SUMIF($E:$E, E278, $G:$G)</f>
        <v>#DIV/0!</v>
      </c>
      <c r="I278" s="3" t="e">
        <f>VLOOKUP(Table1[[#This Row],[Chain Name]],[1]Sheet1!A$3:G$26,7,0)</f>
        <v>#N/A</v>
      </c>
      <c r="J278" s="3" t="e">
        <f>Table1[[#This Row],[2024 U.S. Sales ($000)]]/Table1[[#This Row],[2024 U.S. Units]]</f>
        <v>#N/A</v>
      </c>
      <c r="K278" s="3" t="e">
        <f>Table1[[#This Row],[2024 U.S. Units]]/Table1[[#This Row],[2023 U.S. Units]]-1</f>
        <v>#N/A</v>
      </c>
      <c r="L278" s="3">
        <f>_xlfn.RRI(5,Table1[[#This Row],[2019 U.S. Sales ($000)]],Table1[[#This Row],[2024 U.S. Sales ($000)]])</f>
        <v>-1</v>
      </c>
      <c r="M278" s="3" t="e">
        <f>(Table1[[#This Row],[2024 Market share (%)]]-Table1[[#This Row],[2019 Market share (%)]])*10000</f>
        <v>#DIV/0!</v>
      </c>
      <c r="N278" s="3"/>
      <c r="O278" s="3"/>
      <c r="P278" s="3">
        <v>130049</v>
      </c>
      <c r="Q278" s="12">
        <f>Table1[[#This Row],[2023 U.S. Sales ($000)]]/SUMIF($E:$E, E278, $P:$P)</f>
        <v>1.602818813651068E-2</v>
      </c>
      <c r="R278" s="11">
        <f>(Table1[[#This Row],[2023 Market share (%)]]-Table1[[#This Row],[2022 Market share (%)]])*10000</f>
        <v>3.5310119103502609</v>
      </c>
      <c r="S278" s="10">
        <v>0.10183937845783664</v>
      </c>
      <c r="T278" s="3">
        <v>194</v>
      </c>
      <c r="U278" s="3">
        <f t="shared" si="32"/>
        <v>670.35567010309273</v>
      </c>
      <c r="V278" s="10">
        <v>3.7433155080213901E-2</v>
      </c>
      <c r="W278" s="10">
        <f t="shared" si="36"/>
        <v>0.14073941932466361</v>
      </c>
      <c r="X278" s="11">
        <f>(Table1[[#This Row],[2023 Market share (%)]]-Table1[[#This Row],[2019 Market share (%)]])*10000</f>
        <v>39.32096024769249</v>
      </c>
      <c r="Y278" s="10"/>
      <c r="Z278" s="10">
        <f t="shared" si="33"/>
        <v>2.4642264067677555E-2</v>
      </c>
      <c r="AA278" s="3">
        <v>118029</v>
      </c>
      <c r="AB278" s="12">
        <f>Table1[[#This Row],[2022 U.S. Sales ($000)]]/SUMIF($E:$E, E278, $AA:$AA)</f>
        <v>1.5675086945475654E-2</v>
      </c>
      <c r="AC278" s="3">
        <v>187</v>
      </c>
      <c r="AD278" s="3">
        <f t="shared" si="37"/>
        <v>631.17112299465236</v>
      </c>
      <c r="AE278" s="3">
        <v>105300</v>
      </c>
      <c r="AF278" s="12">
        <f>Table1[[#This Row],[2021 U.S. Sales ($000)]]/SUMIF($E:$E, E278, $AE:$AE)</f>
        <v>1.4422579102299229E-2</v>
      </c>
      <c r="AG278" s="3">
        <v>181</v>
      </c>
      <c r="AH278" s="68">
        <f t="shared" si="34"/>
        <v>581.76795580110502</v>
      </c>
      <c r="AI278" s="3">
        <v>86200</v>
      </c>
      <c r="AJ278" s="12">
        <f>Table1[[#This Row],[2020 U.S. Sales ($000)]]/SUMIF($E:$E, E278, $AI:$AI)</f>
        <v>1.3489376099141593E-2</v>
      </c>
      <c r="AK278" s="3">
        <v>176</v>
      </c>
      <c r="AL278" s="3">
        <f t="shared" si="38"/>
        <v>489.77272727272725</v>
      </c>
      <c r="AM278" s="3">
        <v>76800</v>
      </c>
      <c r="AN278" s="12">
        <f>Table1[[#This Row],[2019 U.S. Sales ($000)]]/SUMIF($E:$E, E278, $AM:$AM)</f>
        <v>1.2096092111741431E-2</v>
      </c>
      <c r="AO278" s="3">
        <v>176</v>
      </c>
      <c r="AP278" s="3">
        <f t="shared" si="35"/>
        <v>436.36363636363637</v>
      </c>
    </row>
    <row r="279" spans="1:42" x14ac:dyDescent="0.25">
      <c r="A279" t="s">
        <v>40</v>
      </c>
      <c r="B279">
        <v>1745</v>
      </c>
      <c r="C279" t="s">
        <v>3</v>
      </c>
      <c r="D279" t="s">
        <v>5</v>
      </c>
      <c r="E279" t="s">
        <v>358</v>
      </c>
      <c r="F279" s="3">
        <v>466</v>
      </c>
      <c r="G279" s="3"/>
      <c r="H279" s="3" t="e">
        <f>Table1[[#This Row],[2024 U.S. Sales ($000)]]/SUMIF($E:$E, E279, $G:$G)</f>
        <v>#DIV/0!</v>
      </c>
      <c r="I279" s="3" t="e">
        <f>VLOOKUP(Table1[[#This Row],[Chain Name]],[1]Sheet1!A$3:G$26,7,0)</f>
        <v>#N/A</v>
      </c>
      <c r="J279" s="3" t="e">
        <f>Table1[[#This Row],[2024 U.S. Sales ($000)]]/Table1[[#This Row],[2024 U.S. Units]]</f>
        <v>#N/A</v>
      </c>
      <c r="K279" s="3" t="e">
        <f>Table1[[#This Row],[2024 U.S. Units]]/Table1[[#This Row],[2023 U.S. Units]]-1</f>
        <v>#N/A</v>
      </c>
      <c r="L279" s="3">
        <f>_xlfn.RRI(5,Table1[[#This Row],[2019 U.S. Sales ($000)]],Table1[[#This Row],[2024 U.S. Sales ($000)]])</f>
        <v>-1</v>
      </c>
      <c r="M279" s="3" t="e">
        <f>(Table1[[#This Row],[2024 Market share (%)]]-Table1[[#This Row],[2019 Market share (%)]])*10000</f>
        <v>#DIV/0!</v>
      </c>
      <c r="N279" s="3"/>
      <c r="O279" s="3"/>
      <c r="P279" s="3">
        <v>64400</v>
      </c>
      <c r="Q279" s="12">
        <f>Table1[[#This Row],[2023 U.S. Sales ($000)]]/SUMIF($E:$E, E279, $P:$P)</f>
        <v>1.9462753065655602E-3</v>
      </c>
      <c r="R279" s="11">
        <f>(Table1[[#This Row],[2023 Market share (%)]]-Table1[[#This Row],[2022 Market share (%)]])*10000</f>
        <v>-3.2521559738447978</v>
      </c>
      <c r="S279" s="10">
        <v>-6.3953488372093026E-2</v>
      </c>
      <c r="T279" s="3">
        <v>78</v>
      </c>
      <c r="U279" s="3">
        <f t="shared" si="32"/>
        <v>825.64102564102564</v>
      </c>
      <c r="V279" s="10">
        <v>-7.1428571428571425E-2</v>
      </c>
      <c r="W279" s="10">
        <f t="shared" si="36"/>
        <v>-0.11754953223150388</v>
      </c>
      <c r="X279" s="11">
        <f>(Table1[[#This Row],[2023 Market share (%)]]-Table1[[#This Row],[2019 Market share (%)]])*10000</f>
        <v>-24.344067928618987</v>
      </c>
      <c r="Y279" s="10"/>
      <c r="Z279" s="10">
        <f t="shared" si="33"/>
        <v>-9.8318521600386677E-2</v>
      </c>
      <c r="AA279" s="3">
        <v>68800</v>
      </c>
      <c r="AB279" s="12">
        <f>Table1[[#This Row],[2022 U.S. Sales ($000)]]/SUMIF($E:$E, E279, $AA:$AA)</f>
        <v>2.27149090395004E-3</v>
      </c>
      <c r="AC279" s="3">
        <v>84</v>
      </c>
      <c r="AD279" s="3">
        <f t="shared" si="37"/>
        <v>819.04761904761904</v>
      </c>
      <c r="AE279" s="3">
        <v>74300</v>
      </c>
      <c r="AF279" s="12">
        <f>Table1[[#This Row],[2021 U.S. Sales ($000)]]/SUMIF($E:$E, E279, $AE:$AE)</f>
        <v>2.7107631086374616E-3</v>
      </c>
      <c r="AG279" s="3">
        <v>97</v>
      </c>
      <c r="AH279" s="68">
        <f t="shared" si="34"/>
        <v>765.97938144329896</v>
      </c>
      <c r="AI279" s="3">
        <v>75800</v>
      </c>
      <c r="AJ279" s="12">
        <f>Table1[[#This Row],[2020 U.S. Sales ($000)]]/SUMIF($E:$E, E279, $AI:$AI)</f>
        <v>3.2157291409162631E-3</v>
      </c>
      <c r="AK279" s="3">
        <v>100</v>
      </c>
      <c r="AL279" s="3">
        <f t="shared" si="38"/>
        <v>758</v>
      </c>
      <c r="AM279" s="3">
        <v>106200</v>
      </c>
      <c r="AN279" s="12">
        <f>Table1[[#This Row],[2019 U.S. Sales ($000)]]/SUMIF($E:$E, E279, $AM:$AM)</f>
        <v>4.3806820994274588E-3</v>
      </c>
      <c r="AO279" s="3">
        <v>118</v>
      </c>
      <c r="AP279" s="3">
        <f t="shared" si="35"/>
        <v>900</v>
      </c>
    </row>
    <row r="280" spans="1:42" x14ac:dyDescent="0.25">
      <c r="A280" t="s">
        <v>371</v>
      </c>
      <c r="B280">
        <v>35915</v>
      </c>
      <c r="C280" t="s">
        <v>3</v>
      </c>
      <c r="D280" t="s">
        <v>4</v>
      </c>
      <c r="E280" t="s">
        <v>351</v>
      </c>
      <c r="F280" s="3">
        <v>279</v>
      </c>
      <c r="G280" s="3"/>
      <c r="H280" s="3" t="e">
        <f>Table1[[#This Row],[2024 U.S. Sales ($000)]]/SUMIF($E:$E, E280, $G:$G)</f>
        <v>#DIV/0!</v>
      </c>
      <c r="I280" s="3" t="e">
        <f>VLOOKUP(Table1[[#This Row],[Chain Name]],[1]Sheet1!A$3:G$26,7,0)</f>
        <v>#N/A</v>
      </c>
      <c r="J280" s="3" t="e">
        <f>Table1[[#This Row],[2024 U.S. Sales ($000)]]/Table1[[#This Row],[2024 U.S. Units]]</f>
        <v>#N/A</v>
      </c>
      <c r="K280" s="3" t="e">
        <f>Table1[[#This Row],[2024 U.S. Units]]/Table1[[#This Row],[2023 U.S. Units]]-1</f>
        <v>#N/A</v>
      </c>
      <c r="L280" s="3">
        <f>_xlfn.RRI(5,Table1[[#This Row],[2019 U.S. Sales ($000)]],Table1[[#This Row],[2024 U.S. Sales ($000)]])</f>
        <v>-1</v>
      </c>
      <c r="M280" s="3" t="e">
        <f>(Table1[[#This Row],[2024 Market share (%)]]-Table1[[#This Row],[2019 Market share (%)]])*10000</f>
        <v>#DIV/0!</v>
      </c>
      <c r="N280" s="3"/>
      <c r="O280" s="3"/>
      <c r="P280" s="3">
        <v>127500</v>
      </c>
      <c r="Q280" s="12">
        <f>Table1[[#This Row],[2023 U.S. Sales ($000)]]/SUMIF($E:$E, E280, $P:$P)</f>
        <v>3.3756117005532189E-3</v>
      </c>
      <c r="R280" s="11">
        <f>(Table1[[#This Row],[2023 Market share (%)]]-Table1[[#This Row],[2022 Market share (%)]])*10000</f>
        <v>1.6721639204323249</v>
      </c>
      <c r="S280" s="10">
        <v>0.11062717770034843</v>
      </c>
      <c r="T280" s="3">
        <v>32</v>
      </c>
      <c r="U280" s="3">
        <f t="shared" si="32"/>
        <v>3984.375</v>
      </c>
      <c r="V280" s="10">
        <v>6.6666666666666666E-2</v>
      </c>
      <c r="W280" s="10">
        <f t="shared" si="36"/>
        <v>0.11261962146789362</v>
      </c>
      <c r="X280" s="11">
        <f>(Table1[[#This Row],[2023 Market share (%)]]-Table1[[#This Row],[2019 Market share (%)]])*10000</f>
        <v>8.285361106970452</v>
      </c>
      <c r="Y280" s="10"/>
      <c r="Z280" s="10">
        <f t="shared" si="33"/>
        <v>6.3659179388997789E-2</v>
      </c>
      <c r="AA280" s="3">
        <v>114800</v>
      </c>
      <c r="AB280" s="12">
        <f>Table1[[#This Row],[2022 U.S. Sales ($000)]]/SUMIF($E:$E, E280, $AA:$AA)</f>
        <v>3.2083953085099864E-3</v>
      </c>
      <c r="AC280" s="3">
        <v>30</v>
      </c>
      <c r="AD280" s="3">
        <f t="shared" si="37"/>
        <v>3826.6666666666665</v>
      </c>
      <c r="AE280" s="3">
        <v>102200</v>
      </c>
      <c r="AF280" s="12">
        <f>Table1[[#This Row],[2021 U.S. Sales ($000)]]/SUMIF($E:$E, E280, $AE:$AE)</f>
        <v>3.0803401539458764E-3</v>
      </c>
      <c r="AG280" s="3">
        <v>28</v>
      </c>
      <c r="AH280" s="68">
        <f t="shared" si="34"/>
        <v>3650</v>
      </c>
      <c r="AI280" s="3">
        <v>80200</v>
      </c>
      <c r="AJ280" s="12">
        <f>Table1[[#This Row],[2020 U.S. Sales ($000)]]/SUMIF($E:$E, E280, $AI:$AI)</f>
        <v>2.8160650259611703E-3</v>
      </c>
      <c r="AK280" s="3">
        <v>28</v>
      </c>
      <c r="AL280" s="3">
        <f t="shared" si="38"/>
        <v>2864.2857142857142</v>
      </c>
      <c r="AM280" s="3">
        <v>83200</v>
      </c>
      <c r="AN280" s="12">
        <f>Table1[[#This Row],[2019 U.S. Sales ($000)]]/SUMIF($E:$E, E280, $AM:$AM)</f>
        <v>2.5470755898561737E-3</v>
      </c>
      <c r="AO280" s="3">
        <v>25</v>
      </c>
      <c r="AP280" s="3">
        <f t="shared" si="35"/>
        <v>3328</v>
      </c>
    </row>
    <row r="281" spans="1:42" x14ac:dyDescent="0.25">
      <c r="A281" t="s">
        <v>526</v>
      </c>
      <c r="B281">
        <v>29889</v>
      </c>
      <c r="C281" t="s">
        <v>3</v>
      </c>
      <c r="D281" t="s">
        <v>4</v>
      </c>
      <c r="E281" t="s">
        <v>364</v>
      </c>
      <c r="F281" s="3">
        <v>280</v>
      </c>
      <c r="G281" s="3"/>
      <c r="H281" s="3" t="e">
        <f>Table1[[#This Row],[2024 U.S. Sales ($000)]]/SUMIF($E:$E, E281, $G:$G)</f>
        <v>#DIV/0!</v>
      </c>
      <c r="I281" s="3" t="e">
        <f>VLOOKUP(Table1[[#This Row],[Chain Name]],[1]Sheet1!A$3:G$26,7,0)</f>
        <v>#N/A</v>
      </c>
      <c r="J281" s="3" t="e">
        <f>Table1[[#This Row],[2024 U.S. Sales ($000)]]/Table1[[#This Row],[2024 U.S. Units]]</f>
        <v>#N/A</v>
      </c>
      <c r="K281" s="3" t="e">
        <f>Table1[[#This Row],[2024 U.S. Units]]/Table1[[#This Row],[2023 U.S. Units]]-1</f>
        <v>#N/A</v>
      </c>
      <c r="L281" s="3">
        <f>_xlfn.RRI(5,Table1[[#This Row],[2019 U.S. Sales ($000)]],Table1[[#This Row],[2024 U.S. Sales ($000)]])</f>
        <v>-1</v>
      </c>
      <c r="M281" s="3" t="e">
        <f>(Table1[[#This Row],[2024 Market share (%)]]-Table1[[#This Row],[2019 Market share (%)]])*10000</f>
        <v>#DIV/0!</v>
      </c>
      <c r="N281" s="3"/>
      <c r="O281" s="3"/>
      <c r="P281" s="3">
        <v>127200</v>
      </c>
      <c r="Q281" s="12">
        <f>Table1[[#This Row],[2023 U.S. Sales ($000)]]/SUMIF($E:$E, E281, $P:$P)</f>
        <v>2.5968343609202886E-3</v>
      </c>
      <c r="R281" s="11">
        <f>(Table1[[#This Row],[2023 Market share (%)]]-Table1[[#This Row],[2022 Market share (%)]])*10000</f>
        <v>-4.330666827866529</v>
      </c>
      <c r="S281" s="10">
        <v>-3.7821482602118005E-2</v>
      </c>
      <c r="T281" s="3">
        <v>59</v>
      </c>
      <c r="U281" s="3">
        <f t="shared" si="32"/>
        <v>2155.9322033898306</v>
      </c>
      <c r="V281" s="10">
        <v>-3.2786885245901641E-2</v>
      </c>
      <c r="W281" s="10">
        <f t="shared" si="36"/>
        <v>-1.052677419026038E-2</v>
      </c>
      <c r="X281" s="11">
        <f>(Table1[[#This Row],[2023 Market share (%)]]-Table1[[#This Row],[2019 Market share (%)]])*10000</f>
        <v>-17.256906295120121</v>
      </c>
      <c r="Y281" s="10"/>
      <c r="Z281" s="10">
        <f t="shared" si="33"/>
        <v>-1.2322681496488741E-2</v>
      </c>
      <c r="AA281" s="3">
        <v>132200</v>
      </c>
      <c r="AB281" s="12">
        <f>Table1[[#This Row],[2022 U.S. Sales ($000)]]/SUMIF($E:$E, E281, $AA:$AA)</f>
        <v>3.0299010437069415E-3</v>
      </c>
      <c r="AC281" s="3">
        <v>61</v>
      </c>
      <c r="AD281" s="3">
        <f t="shared" si="37"/>
        <v>2167.2131147540986</v>
      </c>
      <c r="AE281" s="3">
        <v>127100</v>
      </c>
      <c r="AF281" s="12">
        <f>Table1[[#This Row],[2021 U.S. Sales ($000)]]/SUMIF($E:$E, E281, $AE:$AE)</f>
        <v>3.2328737116165242E-3</v>
      </c>
      <c r="AG281" s="3">
        <v>62</v>
      </c>
      <c r="AH281" s="68">
        <f t="shared" si="34"/>
        <v>2050</v>
      </c>
      <c r="AI281" s="3">
        <v>115000</v>
      </c>
      <c r="AJ281" s="12">
        <f>Table1[[#This Row],[2020 U.S. Sales ($000)]]/SUMIF($E:$E, E281, $AI:$AI)</f>
        <v>3.400423089511466E-3</v>
      </c>
      <c r="AK281" s="3">
        <v>62</v>
      </c>
      <c r="AL281" s="3">
        <f t="shared" si="38"/>
        <v>1854.8387096774193</v>
      </c>
      <c r="AM281" s="3">
        <v>132700</v>
      </c>
      <c r="AN281" s="12">
        <f>Table1[[#This Row],[2019 U.S. Sales ($000)]]/SUMIF($E:$E, E281, $AM:$AM)</f>
        <v>4.3225249904323007E-3</v>
      </c>
      <c r="AO281" s="3">
        <v>62</v>
      </c>
      <c r="AP281" s="3">
        <f t="shared" si="35"/>
        <v>2140.3225806451615</v>
      </c>
    </row>
    <row r="282" spans="1:42" x14ac:dyDescent="0.25">
      <c r="A282" t="s">
        <v>265</v>
      </c>
      <c r="B282">
        <v>2645</v>
      </c>
      <c r="C282" t="s">
        <v>3</v>
      </c>
      <c r="D282" t="s">
        <v>5</v>
      </c>
      <c r="E282" t="s">
        <v>350</v>
      </c>
      <c r="F282" s="3">
        <v>281</v>
      </c>
      <c r="G282" s="3"/>
      <c r="H282" s="3" t="e">
        <f>Table1[[#This Row],[2024 U.S. Sales ($000)]]/SUMIF($E:$E, E282, $G:$G)</f>
        <v>#DIV/0!</v>
      </c>
      <c r="I282" s="3" t="e">
        <f>VLOOKUP(Table1[[#This Row],[Chain Name]],[1]Sheet1!A$3:G$26,7,0)</f>
        <v>#N/A</v>
      </c>
      <c r="J282" s="3" t="e">
        <f>Table1[[#This Row],[2024 U.S. Sales ($000)]]/Table1[[#This Row],[2024 U.S. Units]]</f>
        <v>#N/A</v>
      </c>
      <c r="K282" s="3" t="e">
        <f>Table1[[#This Row],[2024 U.S. Units]]/Table1[[#This Row],[2023 U.S. Units]]-1</f>
        <v>#N/A</v>
      </c>
      <c r="L282" s="3">
        <f>_xlfn.RRI(5,Table1[[#This Row],[2019 U.S. Sales ($000)]],Table1[[#This Row],[2024 U.S. Sales ($000)]])</f>
        <v>-1</v>
      </c>
      <c r="M282" s="3" t="e">
        <f>(Table1[[#This Row],[2024 Market share (%)]]-Table1[[#This Row],[2019 Market share (%)]])*10000</f>
        <v>#DIV/0!</v>
      </c>
      <c r="N282" s="3"/>
      <c r="O282" s="3"/>
      <c r="P282" s="3">
        <v>126500</v>
      </c>
      <c r="Q282" s="12">
        <f>Table1[[#This Row],[2023 U.S. Sales ($000)]]/SUMIF($E:$E, E282, $P:$P)</f>
        <v>4.1411897562875456E-3</v>
      </c>
      <c r="R282" s="11">
        <f>(Table1[[#This Row],[2023 Market share (%)]]-Table1[[#This Row],[2022 Market share (%)]])*10000</f>
        <v>-5.8623533256106641E-2</v>
      </c>
      <c r="S282" s="10">
        <v>2.761982128350934E-2</v>
      </c>
      <c r="T282" s="3">
        <v>170</v>
      </c>
      <c r="U282" s="3">
        <f t="shared" si="32"/>
        <v>744.11764705882354</v>
      </c>
      <c r="V282" s="10">
        <v>3.0303030303030304E-2</v>
      </c>
      <c r="W282" s="10">
        <f t="shared" si="36"/>
        <v>3.2289081089474925E-2</v>
      </c>
      <c r="X282" s="11">
        <f>(Table1[[#This Row],[2023 Market share (%)]]-Table1[[#This Row],[2019 Market share (%)]])*10000</f>
        <v>-1.7519137117677757</v>
      </c>
      <c r="Y282" s="10"/>
      <c r="Z282" s="10">
        <f t="shared" si="33"/>
        <v>3.1785488774073611E-2</v>
      </c>
      <c r="AA282" s="3">
        <v>123100</v>
      </c>
      <c r="AB282" s="12">
        <f>Table1[[#This Row],[2022 U.S. Sales ($000)]]/SUMIF($E:$E, E282, $AA:$AA)</f>
        <v>4.1470521096131563E-3</v>
      </c>
      <c r="AC282" s="3">
        <v>165</v>
      </c>
      <c r="AD282" s="3">
        <f t="shared" si="37"/>
        <v>746.06060606060601</v>
      </c>
      <c r="AE282" s="3">
        <v>112700</v>
      </c>
      <c r="AF282" s="12">
        <f>Table1[[#This Row],[2021 U.S. Sales ($000)]]/SUMIF($E:$E, E282, $AE:$AE)</f>
        <v>3.8770410367765036E-3</v>
      </c>
      <c r="AG282" s="3">
        <v>159</v>
      </c>
      <c r="AH282" s="68">
        <f t="shared" si="34"/>
        <v>708.80503144654085</v>
      </c>
      <c r="AI282" s="3">
        <v>101200</v>
      </c>
      <c r="AJ282" s="12">
        <f>Table1[[#This Row],[2020 U.S. Sales ($000)]]/SUMIF($E:$E, E282, $AI:$AI)</f>
        <v>3.7388813998371962E-3</v>
      </c>
      <c r="AK282" s="3">
        <v>152</v>
      </c>
      <c r="AL282" s="3">
        <f t="shared" si="38"/>
        <v>665.78947368421052</v>
      </c>
      <c r="AM282" s="3">
        <v>111400</v>
      </c>
      <c r="AN282" s="12">
        <f>Table1[[#This Row],[2019 U.S. Sales ($000)]]/SUMIF($E:$E, E282, $AM:$AM)</f>
        <v>4.3163811274643232E-3</v>
      </c>
      <c r="AO282" s="3">
        <v>150</v>
      </c>
      <c r="AP282" s="3">
        <f t="shared" si="35"/>
        <v>742.66666666666663</v>
      </c>
    </row>
    <row r="283" spans="1:42" x14ac:dyDescent="0.25">
      <c r="A283" t="s">
        <v>31</v>
      </c>
      <c r="B283">
        <v>6514</v>
      </c>
      <c r="C283" t="s">
        <v>1</v>
      </c>
      <c r="D283" t="s">
        <v>2</v>
      </c>
      <c r="E283" t="s">
        <v>357</v>
      </c>
      <c r="F283" s="3">
        <v>282</v>
      </c>
      <c r="G283" s="3"/>
      <c r="H283" s="3" t="e">
        <f>Table1[[#This Row],[2024 U.S. Sales ($000)]]/SUMIF($E:$E, E283, $G:$G)</f>
        <v>#DIV/0!</v>
      </c>
      <c r="I283" s="3" t="e">
        <f>VLOOKUP(Table1[[#This Row],[Chain Name]],[1]Sheet1!A$3:G$26,7,0)</f>
        <v>#N/A</v>
      </c>
      <c r="J283" s="3" t="e">
        <f>Table1[[#This Row],[2024 U.S. Sales ($000)]]/Table1[[#This Row],[2024 U.S. Units]]</f>
        <v>#N/A</v>
      </c>
      <c r="K283" s="3" t="e">
        <f>Table1[[#This Row],[2024 U.S. Units]]/Table1[[#This Row],[2023 U.S. Units]]-1</f>
        <v>#N/A</v>
      </c>
      <c r="L283" s="3">
        <f>_xlfn.RRI(5,Table1[[#This Row],[2019 U.S. Sales ($000)]],Table1[[#This Row],[2024 U.S. Sales ($000)]])</f>
        <v>-1</v>
      </c>
      <c r="M283" s="3" t="e">
        <f>(Table1[[#This Row],[2024 Market share (%)]]-Table1[[#This Row],[2019 Market share (%)]])*10000</f>
        <v>#DIV/0!</v>
      </c>
      <c r="N283" s="3"/>
      <c r="O283" s="3"/>
      <c r="P283" s="3">
        <v>125686</v>
      </c>
      <c r="Q283" s="12">
        <f>Table1[[#This Row],[2023 U.S. Sales ($000)]]/SUMIF($E:$E, E283, $P:$P)</f>
        <v>1.3078663971280758E-2</v>
      </c>
      <c r="R283" s="11">
        <f>(Table1[[#This Row],[2023 Market share (%)]]-Table1[[#This Row],[2022 Market share (%)]])*10000</f>
        <v>-9.4799669065384276</v>
      </c>
      <c r="S283" s="10">
        <v>-2.432094644423571E-2</v>
      </c>
      <c r="T283" s="3">
        <v>59</v>
      </c>
      <c r="U283" s="3">
        <f t="shared" si="32"/>
        <v>2130.2711864406779</v>
      </c>
      <c r="V283" s="10">
        <v>-1.6666666666666666E-2</v>
      </c>
      <c r="W283" s="10">
        <f t="shared" si="36"/>
        <v>-3.5438169407518982E-2</v>
      </c>
      <c r="X283" s="11">
        <f>(Table1[[#This Row],[2023 Market share (%)]]-Table1[[#This Row],[2019 Market share (%)]])*10000</f>
        <v>-28.401474592152123</v>
      </c>
      <c r="Y283" s="10"/>
      <c r="Z283" s="10">
        <f t="shared" si="33"/>
        <v>-2.7640147612670751E-2</v>
      </c>
      <c r="AA283" s="3">
        <v>128819</v>
      </c>
      <c r="AB283" s="12">
        <f>Table1[[#This Row],[2022 U.S. Sales ($000)]]/SUMIF($E:$E, E283, $AA:$AA)</f>
        <v>1.4026660661934601E-2</v>
      </c>
      <c r="AC283" s="3">
        <v>60</v>
      </c>
      <c r="AD283" s="3">
        <f t="shared" si="37"/>
        <v>2146.9833333333331</v>
      </c>
      <c r="AE283" s="3">
        <v>125900</v>
      </c>
      <c r="AF283" s="12">
        <f>Table1[[#This Row],[2021 U.S. Sales ($000)]]/SUMIF($E:$E, E283, $AE:$AE)</f>
        <v>1.5035632897439309E-2</v>
      </c>
      <c r="AG283" s="3">
        <v>61</v>
      </c>
      <c r="AH283" s="68">
        <f t="shared" si="34"/>
        <v>2063.9344262295081</v>
      </c>
      <c r="AI283" s="3">
        <v>113500</v>
      </c>
      <c r="AJ283" s="12">
        <f>Table1[[#This Row],[2020 U.S. Sales ($000)]]/SUMIF($E:$E, E283, $AI:$AI)</f>
        <v>1.6451948207817532E-2</v>
      </c>
      <c r="AK283" s="3">
        <v>63</v>
      </c>
      <c r="AL283" s="3">
        <f t="shared" si="38"/>
        <v>1801.5873015873017</v>
      </c>
      <c r="AM283" s="3">
        <v>145200</v>
      </c>
      <c r="AN283" s="12">
        <f>Table1[[#This Row],[2019 U.S. Sales ($000)]]/SUMIF($E:$E, E283, $AM:$AM)</f>
        <v>1.591881143049597E-2</v>
      </c>
      <c r="AO283" s="3">
        <v>66</v>
      </c>
      <c r="AP283" s="3">
        <f t="shared" si="35"/>
        <v>2200</v>
      </c>
    </row>
    <row r="284" spans="1:42" x14ac:dyDescent="0.25">
      <c r="A284" t="s">
        <v>524</v>
      </c>
      <c r="B284">
        <v>8454</v>
      </c>
      <c r="C284" t="s">
        <v>1</v>
      </c>
      <c r="D284" t="s">
        <v>2</v>
      </c>
      <c r="E284" t="s">
        <v>357</v>
      </c>
      <c r="F284" s="3">
        <v>283</v>
      </c>
      <c r="G284" s="3"/>
      <c r="H284" s="3" t="e">
        <f>Table1[[#This Row],[2024 U.S. Sales ($000)]]/SUMIF($E:$E, E284, $G:$G)</f>
        <v>#DIV/0!</v>
      </c>
      <c r="I284" s="3" t="e">
        <f>VLOOKUP(Table1[[#This Row],[Chain Name]],[1]Sheet1!A$3:G$26,7,0)</f>
        <v>#N/A</v>
      </c>
      <c r="J284" s="3" t="e">
        <f>Table1[[#This Row],[2024 U.S. Sales ($000)]]/Table1[[#This Row],[2024 U.S. Units]]</f>
        <v>#N/A</v>
      </c>
      <c r="K284" s="3" t="e">
        <f>Table1[[#This Row],[2024 U.S. Units]]/Table1[[#This Row],[2023 U.S. Units]]-1</f>
        <v>#N/A</v>
      </c>
      <c r="L284" s="3">
        <f>_xlfn.RRI(5,Table1[[#This Row],[2019 U.S. Sales ($000)]],Table1[[#This Row],[2024 U.S. Sales ($000)]])</f>
        <v>-1</v>
      </c>
      <c r="M284" s="3" t="e">
        <f>(Table1[[#This Row],[2024 Market share (%)]]-Table1[[#This Row],[2019 Market share (%)]])*10000</f>
        <v>#DIV/0!</v>
      </c>
      <c r="N284" s="3"/>
      <c r="O284" s="3"/>
      <c r="P284" s="3">
        <v>125640</v>
      </c>
      <c r="Q284" s="12">
        <f>Table1[[#This Row],[2023 U.S. Sales ($000)]]/SUMIF($E:$E, E284, $P:$P)</f>
        <v>1.3073877292233936E-2</v>
      </c>
      <c r="R284" s="11">
        <f>(Table1[[#This Row],[2023 Market share (%)]]-Table1[[#This Row],[2022 Market share (%)]])*10000</f>
        <v>5.200782510582716E-2</v>
      </c>
      <c r="S284" s="10">
        <v>4.6816807058764717E-2</v>
      </c>
      <c r="T284" s="3">
        <v>45</v>
      </c>
      <c r="U284" s="3">
        <f t="shared" si="32"/>
        <v>2792</v>
      </c>
      <c r="V284" s="10">
        <v>7.1428571428571425E-2</v>
      </c>
      <c r="W284" s="10">
        <f t="shared" si="36"/>
        <v>5.710843057907411E-2</v>
      </c>
      <c r="X284" s="11">
        <f>(Table1[[#This Row],[2023 Market share (%)]]-Table1[[#This Row],[2019 Market share (%)]])*10000</f>
        <v>20.434127216756686</v>
      </c>
      <c r="Y284" s="10"/>
      <c r="Z284" s="10">
        <f t="shared" si="33"/>
        <v>1.7397827309224789E-2</v>
      </c>
      <c r="AA284" s="3">
        <v>120021</v>
      </c>
      <c r="AB284" s="12">
        <f>Table1[[#This Row],[2022 U.S. Sales ($000)]]/SUMIF($E:$E, E284, $AA:$AA)</f>
        <v>1.3068676509723353E-2</v>
      </c>
      <c r="AC284" s="3">
        <v>42</v>
      </c>
      <c r="AD284" s="3">
        <f t="shared" si="37"/>
        <v>2857.6428571428573</v>
      </c>
      <c r="AE284" s="3">
        <v>109343</v>
      </c>
      <c r="AF284" s="12">
        <f>Table1[[#This Row],[2021 U.S. Sales ($000)]]/SUMIF($E:$E, E284, $AE:$AE)</f>
        <v>1.3058309832444054E-2</v>
      </c>
      <c r="AG284" s="3">
        <v>41</v>
      </c>
      <c r="AH284" s="68">
        <f t="shared" si="34"/>
        <v>2666.9024390243903</v>
      </c>
      <c r="AI284" s="3">
        <v>90554</v>
      </c>
      <c r="AJ284" s="12">
        <f>Table1[[#This Row],[2020 U.S. Sales ($000)]]/SUMIF($E:$E, E284, $AI:$AI)</f>
        <v>1.3125900599213293E-2</v>
      </c>
      <c r="AK284" s="3">
        <v>41</v>
      </c>
      <c r="AL284" s="3">
        <f t="shared" si="38"/>
        <v>2208.6341463414633</v>
      </c>
      <c r="AM284" s="3">
        <v>100612</v>
      </c>
      <c r="AN284" s="12">
        <f>Table1[[#This Row],[2019 U.S. Sales ($000)]]/SUMIF($E:$E, E284, $AM:$AM)</f>
        <v>1.1030464570558268E-2</v>
      </c>
      <c r="AO284" s="3">
        <v>42</v>
      </c>
      <c r="AP284" s="3">
        <f t="shared" si="35"/>
        <v>2395.5238095238096</v>
      </c>
    </row>
    <row r="285" spans="1:42" x14ac:dyDescent="0.25">
      <c r="A285" t="s">
        <v>77</v>
      </c>
      <c r="B285">
        <v>31329</v>
      </c>
      <c r="C285" t="s">
        <v>3</v>
      </c>
      <c r="D285" t="s">
        <v>5</v>
      </c>
      <c r="E285" t="s">
        <v>351</v>
      </c>
      <c r="F285" s="3">
        <v>284</v>
      </c>
      <c r="G285" s="3"/>
      <c r="H285" s="3" t="e">
        <f>Table1[[#This Row],[2024 U.S. Sales ($000)]]/SUMIF($E:$E, E285, $G:$G)</f>
        <v>#DIV/0!</v>
      </c>
      <c r="I285" s="3" t="e">
        <f>VLOOKUP(Table1[[#This Row],[Chain Name]],[1]Sheet1!A$3:G$26,7,0)</f>
        <v>#N/A</v>
      </c>
      <c r="J285" s="3" t="e">
        <f>Table1[[#This Row],[2024 U.S. Sales ($000)]]/Table1[[#This Row],[2024 U.S. Units]]</f>
        <v>#N/A</v>
      </c>
      <c r="K285" s="3" t="e">
        <f>Table1[[#This Row],[2024 U.S. Units]]/Table1[[#This Row],[2023 U.S. Units]]-1</f>
        <v>#N/A</v>
      </c>
      <c r="L285" s="3">
        <f>_xlfn.RRI(5,Table1[[#This Row],[2019 U.S. Sales ($000)]],Table1[[#This Row],[2024 U.S. Sales ($000)]])</f>
        <v>-1</v>
      </c>
      <c r="M285" s="3" t="e">
        <f>(Table1[[#This Row],[2024 Market share (%)]]-Table1[[#This Row],[2019 Market share (%)]])*10000</f>
        <v>#DIV/0!</v>
      </c>
      <c r="N285" s="3"/>
      <c r="O285" s="3"/>
      <c r="P285" s="3">
        <v>123267</v>
      </c>
      <c r="Q285" s="12">
        <f>Table1[[#This Row],[2023 U.S. Sales ($000)]]/SUMIF($E:$E, E285, $P:$P)</f>
        <v>3.2635413920948523E-3</v>
      </c>
      <c r="R285" s="11">
        <f>(Table1[[#This Row],[2023 Market share (%)]]-Table1[[#This Row],[2022 Market share (%)]])*10000</f>
        <v>5.9358636245031384</v>
      </c>
      <c r="S285" s="10">
        <v>0.2902945548181799</v>
      </c>
      <c r="T285" s="3">
        <v>60</v>
      </c>
      <c r="U285" s="3">
        <f t="shared" si="32"/>
        <v>2054.4499999999998</v>
      </c>
      <c r="V285" s="10">
        <v>0.17647058823529413</v>
      </c>
      <c r="W285" s="10">
        <f t="shared" si="36"/>
        <v>0.28436113754148917</v>
      </c>
      <c r="X285" s="11">
        <f>(Table1[[#This Row],[2023 Market share (%)]]-Table1[[#This Row],[2019 Market share (%)]])*10000</f>
        <v>18.767322067524884</v>
      </c>
      <c r="Y285" s="10"/>
      <c r="Z285" s="10">
        <f t="shared" si="33"/>
        <v>0.19932893922232719</v>
      </c>
      <c r="AA285" s="3">
        <v>95534</v>
      </c>
      <c r="AB285" s="12">
        <f>Table1[[#This Row],[2022 U.S. Sales ($000)]]/SUMIF($E:$E, E285, $AA:$AA)</f>
        <v>2.6699550296445385E-3</v>
      </c>
      <c r="AC285" s="3">
        <v>51</v>
      </c>
      <c r="AD285" s="3">
        <f t="shared" si="37"/>
        <v>1873.2156862745098</v>
      </c>
      <c r="AE285" s="3">
        <v>71619</v>
      </c>
      <c r="AF285" s="12">
        <f>Table1[[#This Row],[2021 U.S. Sales ($000)]]/SUMIF($E:$E, E285, $AE:$AE)</f>
        <v>2.1586191926169251E-3</v>
      </c>
      <c r="AG285" s="3">
        <v>45</v>
      </c>
      <c r="AH285" s="68">
        <f t="shared" si="34"/>
        <v>1591.5333333333333</v>
      </c>
      <c r="AI285" s="3">
        <v>47100</v>
      </c>
      <c r="AJ285" s="12">
        <f>Table1[[#This Row],[2020 U.S. Sales ($000)]]/SUMIF($E:$E, E285, $AI:$AI)</f>
        <v>1.6538237247228319E-3</v>
      </c>
      <c r="AK285" s="3">
        <v>36</v>
      </c>
      <c r="AL285" s="3">
        <f t="shared" si="38"/>
        <v>1308.3333333333333</v>
      </c>
      <c r="AM285" s="3">
        <v>45300</v>
      </c>
      <c r="AN285" s="12">
        <f>Table1[[#This Row],[2019 U.S. Sales ($000)]]/SUMIF($E:$E, E285, $AM:$AM)</f>
        <v>1.3868091853423638E-3</v>
      </c>
      <c r="AO285" s="3">
        <v>29</v>
      </c>
      <c r="AP285" s="3">
        <f t="shared" si="35"/>
        <v>1562.0689655172414</v>
      </c>
    </row>
    <row r="286" spans="1:42" x14ac:dyDescent="0.25">
      <c r="A286" t="s">
        <v>450</v>
      </c>
      <c r="B286">
        <v>563011</v>
      </c>
      <c r="C286" t="s">
        <v>3</v>
      </c>
      <c r="D286" t="s">
        <v>5</v>
      </c>
      <c r="E286" t="s">
        <v>352</v>
      </c>
      <c r="F286" s="3">
        <v>285</v>
      </c>
      <c r="G286" s="3"/>
      <c r="H286" s="3" t="e">
        <f>Table1[[#This Row],[2024 U.S. Sales ($000)]]/SUMIF($E:$E, E286, $G:$G)</f>
        <v>#DIV/0!</v>
      </c>
      <c r="I286" s="3" t="e">
        <f>VLOOKUP(Table1[[#This Row],[Chain Name]],[1]Sheet1!A$3:G$26,7,0)</f>
        <v>#N/A</v>
      </c>
      <c r="J286" s="3" t="e">
        <f>Table1[[#This Row],[2024 U.S. Sales ($000)]]/Table1[[#This Row],[2024 U.S. Units]]</f>
        <v>#N/A</v>
      </c>
      <c r="K286" s="3" t="e">
        <f>Table1[[#This Row],[2024 U.S. Units]]/Table1[[#This Row],[2023 U.S. Units]]-1</f>
        <v>#N/A</v>
      </c>
      <c r="L286" s="3">
        <f>_xlfn.RRI(5,Table1[[#This Row],[2019 U.S. Sales ($000)]],Table1[[#This Row],[2024 U.S. Sales ($000)]])</f>
        <v>-1</v>
      </c>
      <c r="M286" s="3" t="e">
        <f>(Table1[[#This Row],[2024 Market share (%)]]-Table1[[#This Row],[2019 Market share (%)]])*10000</f>
        <v>#DIV/0!</v>
      </c>
      <c r="N286" s="3"/>
      <c r="O286" s="3"/>
      <c r="P286" s="3">
        <v>122700</v>
      </c>
      <c r="Q286" s="12">
        <f>Table1[[#This Row],[2023 U.S. Sales ($000)]]/SUMIF($E:$E, E286, $P:$P)</f>
        <v>1.51224437277477E-2</v>
      </c>
      <c r="R286" s="11">
        <f>(Table1[[#This Row],[2023 Market share (%)]]-Table1[[#This Row],[2022 Market share (%)]])*10000</f>
        <v>-0.70686321328500623</v>
      </c>
      <c r="S286" s="10">
        <v>7.2552447552447552E-2</v>
      </c>
      <c r="T286" s="3">
        <v>152</v>
      </c>
      <c r="U286" s="3">
        <f t="shared" si="32"/>
        <v>807.23684210526312</v>
      </c>
      <c r="V286" s="10">
        <v>2.0134228187919462E-2</v>
      </c>
      <c r="W286" s="10">
        <f t="shared" si="36"/>
        <v>7.0593054658524057E-2</v>
      </c>
      <c r="X286" s="11">
        <f>(Table1[[#This Row],[2023 Market share (%)]]-Table1[[#This Row],[2019 Market share (%)]])*10000</f>
        <v>4.1183170643715838</v>
      </c>
      <c r="Y286" s="10"/>
      <c r="Z286" s="10">
        <f t="shared" si="33"/>
        <v>2.8196615313359485E-2</v>
      </c>
      <c r="AA286" s="3">
        <v>114400</v>
      </c>
      <c r="AB286" s="12">
        <f>Table1[[#This Row],[2022 U.S. Sales ($000)]]/SUMIF($E:$E, E286, $AA:$AA)</f>
        <v>1.5193130049076201E-2</v>
      </c>
      <c r="AC286" s="3">
        <v>149</v>
      </c>
      <c r="AD286" s="3">
        <f t="shared" si="37"/>
        <v>767.78523489932888</v>
      </c>
      <c r="AE286" s="3">
        <v>105100</v>
      </c>
      <c r="AF286" s="12">
        <f>Table1[[#This Row],[2021 U.S. Sales ($000)]]/SUMIF($E:$E, E286, $AE:$AE)</f>
        <v>1.4395185789664283E-2</v>
      </c>
      <c r="AG286" s="3">
        <v>150</v>
      </c>
      <c r="AH286" s="68">
        <f t="shared" si="34"/>
        <v>700.66666666666663</v>
      </c>
      <c r="AI286" s="3">
        <v>80800</v>
      </c>
      <c r="AJ286" s="12">
        <f>Table1[[#This Row],[2020 U.S. Sales ($000)]]/SUMIF($E:$E, E286, $AI:$AI)</f>
        <v>1.2644333976921586E-2</v>
      </c>
      <c r="AK286" s="3">
        <v>140</v>
      </c>
      <c r="AL286" s="3">
        <f t="shared" si="38"/>
        <v>577.14285714285711</v>
      </c>
      <c r="AM286" s="3">
        <v>93400</v>
      </c>
      <c r="AN286" s="12">
        <f>Table1[[#This Row],[2019 U.S. Sales ($000)]]/SUMIF($E:$E, E286, $AM:$AM)</f>
        <v>1.4710612021310542E-2</v>
      </c>
      <c r="AO286" s="3">
        <v>136</v>
      </c>
      <c r="AP286" s="3">
        <f t="shared" si="35"/>
        <v>686.76470588235293</v>
      </c>
    </row>
    <row r="287" spans="1:42" x14ac:dyDescent="0.25">
      <c r="A287" t="s">
        <v>480</v>
      </c>
      <c r="B287">
        <v>593</v>
      </c>
      <c r="C287" t="s">
        <v>3</v>
      </c>
      <c r="D287" t="s">
        <v>5</v>
      </c>
      <c r="E287" t="s">
        <v>350</v>
      </c>
      <c r="F287" s="3">
        <v>286</v>
      </c>
      <c r="G287" s="3"/>
      <c r="H287" s="3" t="e">
        <f>Table1[[#This Row],[2024 U.S. Sales ($000)]]/SUMIF($E:$E, E287, $G:$G)</f>
        <v>#DIV/0!</v>
      </c>
      <c r="I287" s="3" t="e">
        <f>VLOOKUP(Table1[[#This Row],[Chain Name]],[1]Sheet1!A$3:G$26,7,0)</f>
        <v>#N/A</v>
      </c>
      <c r="J287" s="3" t="e">
        <f>Table1[[#This Row],[2024 U.S. Sales ($000)]]/Table1[[#This Row],[2024 U.S. Units]]</f>
        <v>#N/A</v>
      </c>
      <c r="K287" s="3" t="e">
        <f>Table1[[#This Row],[2024 U.S. Units]]/Table1[[#This Row],[2023 U.S. Units]]-1</f>
        <v>#N/A</v>
      </c>
      <c r="L287" s="3">
        <f>_xlfn.RRI(5,Table1[[#This Row],[2019 U.S. Sales ($000)]],Table1[[#This Row],[2024 U.S. Sales ($000)]])</f>
        <v>-1</v>
      </c>
      <c r="M287" s="3" t="e">
        <f>(Table1[[#This Row],[2024 Market share (%)]]-Table1[[#This Row],[2019 Market share (%)]])*10000</f>
        <v>#DIV/0!</v>
      </c>
      <c r="N287" s="3"/>
      <c r="O287" s="3"/>
      <c r="P287" s="3">
        <v>122619</v>
      </c>
      <c r="Q287" s="12">
        <f>Table1[[#This Row],[2023 U.S. Sales ($000)]]/SUMIF($E:$E, E287, $P:$P)</f>
        <v>4.0141387092982022E-3</v>
      </c>
      <c r="R287" s="11">
        <f>(Table1[[#This Row],[2023 Market share (%)]]-Table1[[#This Row],[2022 Market share (%)]])*10000</f>
        <v>4.9032351299002848</v>
      </c>
      <c r="S287" s="10">
        <v>0.17226577437858509</v>
      </c>
      <c r="T287" s="3">
        <v>75</v>
      </c>
      <c r="U287" s="3">
        <f t="shared" si="32"/>
        <v>1634.92</v>
      </c>
      <c r="V287" s="10">
        <v>8.6956521739130432E-2</v>
      </c>
      <c r="W287" s="10">
        <f t="shared" si="36"/>
        <v>8.0685985637926505E-2</v>
      </c>
      <c r="X287" s="11">
        <f>(Table1[[#This Row],[2023 Market share (%)]]-Table1[[#This Row],[2019 Market share (%)]])*10000</f>
        <v>5.3081139009674221</v>
      </c>
      <c r="Y287" s="10"/>
      <c r="Z287" s="10">
        <f t="shared" si="33"/>
        <v>2.106418519374853E-2</v>
      </c>
      <c r="AA287" s="3">
        <v>104600</v>
      </c>
      <c r="AB287" s="12">
        <f>Table1[[#This Row],[2022 U.S. Sales ($000)]]/SUMIF($E:$E, E287, $AA:$AA)</f>
        <v>3.5238151963081737E-3</v>
      </c>
      <c r="AC287" s="3">
        <v>69</v>
      </c>
      <c r="AD287" s="3">
        <f t="shared" si="37"/>
        <v>1515.9420289855072</v>
      </c>
      <c r="AE287" s="3">
        <v>91000</v>
      </c>
      <c r="AF287" s="12">
        <f>Table1[[#This Row],[2021 U.S. Sales ($000)]]/SUMIF($E:$E, E287, $AE:$AE)</f>
        <v>3.1305300296953133E-3</v>
      </c>
      <c r="AG287" s="3">
        <v>65</v>
      </c>
      <c r="AH287" s="68">
        <f t="shared" si="34"/>
        <v>1400</v>
      </c>
      <c r="AI287" s="3">
        <v>87500</v>
      </c>
      <c r="AJ287" s="12">
        <f>Table1[[#This Row],[2020 U.S. Sales ($000)]]/SUMIF($E:$E, E287, $AI:$AI)</f>
        <v>3.2327284830608169E-3</v>
      </c>
      <c r="AK287" s="3">
        <v>65</v>
      </c>
      <c r="AL287" s="3">
        <f t="shared" si="38"/>
        <v>1346.1538461538462</v>
      </c>
      <c r="AM287" s="3">
        <v>89900</v>
      </c>
      <c r="AN287" s="12">
        <f>Table1[[#This Row],[2019 U.S. Sales ($000)]]/SUMIF($E:$E, E287, $AM:$AM)</f>
        <v>3.48332731920146E-3</v>
      </c>
      <c r="AO287" s="3">
        <v>69</v>
      </c>
      <c r="AP287" s="3">
        <f t="shared" si="35"/>
        <v>1302.8985507246377</v>
      </c>
    </row>
    <row r="288" spans="1:42" x14ac:dyDescent="0.25">
      <c r="A288" t="s">
        <v>254</v>
      </c>
      <c r="B288">
        <v>9034</v>
      </c>
      <c r="C288" t="s">
        <v>1</v>
      </c>
      <c r="D288" t="s">
        <v>2</v>
      </c>
      <c r="E288" t="s">
        <v>353</v>
      </c>
      <c r="F288" s="3">
        <v>287</v>
      </c>
      <c r="G288" s="3"/>
      <c r="H288" s="3" t="e">
        <f>Table1[[#This Row],[2024 U.S. Sales ($000)]]/SUMIF($E:$E, E288, $G:$G)</f>
        <v>#DIV/0!</v>
      </c>
      <c r="I288" s="3" t="e">
        <f>VLOOKUP(Table1[[#This Row],[Chain Name]],[1]Sheet1!A$3:G$26,7,0)</f>
        <v>#N/A</v>
      </c>
      <c r="J288" s="3" t="e">
        <f>Table1[[#This Row],[2024 U.S. Sales ($000)]]/Table1[[#This Row],[2024 U.S. Units]]</f>
        <v>#N/A</v>
      </c>
      <c r="K288" s="3" t="e">
        <f>Table1[[#This Row],[2024 U.S. Units]]/Table1[[#This Row],[2023 U.S. Units]]-1</f>
        <v>#N/A</v>
      </c>
      <c r="L288" s="3">
        <f>_xlfn.RRI(5,Table1[[#This Row],[2019 U.S. Sales ($000)]],Table1[[#This Row],[2024 U.S. Sales ($000)]])</f>
        <v>-1</v>
      </c>
      <c r="M288" s="3" t="e">
        <f>(Table1[[#This Row],[2024 Market share (%)]]-Table1[[#This Row],[2019 Market share (%)]])*10000</f>
        <v>#DIV/0!</v>
      </c>
      <c r="N288" s="3"/>
      <c r="O288" s="3"/>
      <c r="P288" s="3">
        <v>121500</v>
      </c>
      <c r="Q288" s="12">
        <f>Table1[[#This Row],[2023 U.S. Sales ($000)]]/SUMIF($E:$E, E288, $P:$P)</f>
        <v>5.0367525407411101E-3</v>
      </c>
      <c r="R288" s="11">
        <f>(Table1[[#This Row],[2023 Market share (%)]]-Table1[[#This Row],[2022 Market share (%)]])*10000</f>
        <v>3.5924718701731226</v>
      </c>
      <c r="S288" s="10">
        <v>0.10454545454545454</v>
      </c>
      <c r="T288" s="3">
        <v>41</v>
      </c>
      <c r="U288" s="3">
        <f t="shared" si="32"/>
        <v>2963.4146341463415</v>
      </c>
      <c r="V288" s="10">
        <v>7.8947368421052627E-2</v>
      </c>
      <c r="W288" s="10">
        <f t="shared" si="36"/>
        <v>4.5990063499025569E-2</v>
      </c>
      <c r="X288" s="11">
        <f>(Table1[[#This Row],[2023 Market share (%)]]-Table1[[#This Row],[2019 Market share (%)]])*10000</f>
        <v>5.9218470906052811</v>
      </c>
      <c r="Y288" s="10"/>
      <c r="Z288" s="10">
        <f t="shared" si="33"/>
        <v>3.3047614055361274E-2</v>
      </c>
      <c r="AA288" s="3">
        <v>110000</v>
      </c>
      <c r="AB288" s="12">
        <f>Table1[[#This Row],[2022 U.S. Sales ($000)]]/SUMIF($E:$E, E288, $AA:$AA)</f>
        <v>4.6775053537237979E-3</v>
      </c>
      <c r="AC288" s="3">
        <v>38</v>
      </c>
      <c r="AD288" s="3">
        <f t="shared" si="37"/>
        <v>2894.7368421052633</v>
      </c>
      <c r="AE288" s="3">
        <v>94000</v>
      </c>
      <c r="AF288" s="12">
        <f>Table1[[#This Row],[2021 U.S. Sales ($000)]]/SUMIF($E:$E, E288, $AE:$AE)</f>
        <v>4.327787549829985E-3</v>
      </c>
      <c r="AG288" s="3">
        <v>36</v>
      </c>
      <c r="AH288" s="68">
        <f t="shared" si="34"/>
        <v>2611.1111111111113</v>
      </c>
      <c r="AI288" s="3">
        <v>77600</v>
      </c>
      <c r="AJ288" s="12">
        <f>Table1[[#This Row],[2020 U.S. Sales ($000)]]/SUMIF($E:$E, E288, $AI:$AI)</f>
        <v>4.7588977436140165E-3</v>
      </c>
      <c r="AK288" s="3">
        <v>36</v>
      </c>
      <c r="AL288" s="3">
        <f t="shared" si="38"/>
        <v>2155.5555555555557</v>
      </c>
      <c r="AM288" s="3">
        <v>101500</v>
      </c>
      <c r="AN288" s="12">
        <f>Table1[[#This Row],[2019 U.S. Sales ($000)]]/SUMIF($E:$E, E288, $AM:$AM)</f>
        <v>4.444567831680582E-3</v>
      </c>
      <c r="AO288" s="3">
        <v>36</v>
      </c>
      <c r="AP288" s="3">
        <f t="shared" si="35"/>
        <v>2819.4444444444443</v>
      </c>
    </row>
    <row r="289" spans="1:42" x14ac:dyDescent="0.25">
      <c r="A289" t="s">
        <v>228</v>
      </c>
      <c r="B289">
        <v>2359</v>
      </c>
      <c r="C289" t="s">
        <v>3</v>
      </c>
      <c r="D289" t="s">
        <v>4</v>
      </c>
      <c r="E289" t="s">
        <v>358</v>
      </c>
      <c r="F289" s="3">
        <v>307</v>
      </c>
      <c r="G289" s="3"/>
      <c r="H289" s="3" t="e">
        <f>Table1[[#This Row],[2024 U.S. Sales ($000)]]/SUMIF($E:$E, E289, $G:$G)</f>
        <v>#DIV/0!</v>
      </c>
      <c r="I289" s="3" t="e">
        <f>VLOOKUP(Table1[[#This Row],[Chain Name]],[1]Sheet1!A$3:G$26,7,0)</f>
        <v>#N/A</v>
      </c>
      <c r="J289" s="3" t="e">
        <f>Table1[[#This Row],[2024 U.S. Sales ($000)]]/Table1[[#This Row],[2024 U.S. Units]]</f>
        <v>#N/A</v>
      </c>
      <c r="K289" s="3" t="e">
        <f>Table1[[#This Row],[2024 U.S. Units]]/Table1[[#This Row],[2023 U.S. Units]]-1</f>
        <v>#N/A</v>
      </c>
      <c r="L289" s="3">
        <f>_xlfn.RRI(5,Table1[[#This Row],[2019 U.S. Sales ($000)]],Table1[[#This Row],[2024 U.S. Sales ($000)]])</f>
        <v>-1</v>
      </c>
      <c r="M289" s="3" t="e">
        <f>(Table1[[#This Row],[2024 Market share (%)]]-Table1[[#This Row],[2019 Market share (%)]])*10000</f>
        <v>#DIV/0!</v>
      </c>
      <c r="N289" s="3"/>
      <c r="O289" s="3"/>
      <c r="P289" s="3">
        <v>112500</v>
      </c>
      <c r="Q289" s="12">
        <f>Table1[[#This Row],[2023 U.S. Sales ($000)]]/SUMIF($E:$E, E289, $P:$P)</f>
        <v>3.3999374532395271E-3</v>
      </c>
      <c r="R289" s="11">
        <f>(Table1[[#This Row],[2023 Market share (%)]]-Table1[[#This Row],[2022 Market share (%)]])*10000</f>
        <v>0.48828052789976711</v>
      </c>
      <c r="S289" s="10">
        <v>0.10837438423645321</v>
      </c>
      <c r="T289" s="3">
        <v>74</v>
      </c>
      <c r="U289" s="3">
        <f t="shared" si="32"/>
        <v>1520.2702702702702</v>
      </c>
      <c r="V289" s="10">
        <v>0</v>
      </c>
      <c r="W289" s="10">
        <f t="shared" si="36"/>
        <v>0.1328775086118632</v>
      </c>
      <c r="X289" s="11">
        <f>(Table1[[#This Row],[2023 Market share (%)]]-Table1[[#This Row],[2019 Market share (%)]])*10000</f>
        <v>5.8260612187516347</v>
      </c>
      <c r="Y289" s="10"/>
      <c r="Z289" s="10">
        <f t="shared" si="33"/>
        <v>1.0400012111229762E-2</v>
      </c>
      <c r="AA289" s="3">
        <v>101500</v>
      </c>
      <c r="AB289" s="12">
        <f>Table1[[#This Row],[2022 U.S. Sales ($000)]]/SUMIF($E:$E, E289, $AA:$AA)</f>
        <v>3.3511094004495504E-3</v>
      </c>
      <c r="AC289" s="3">
        <v>74</v>
      </c>
      <c r="AD289" s="3">
        <f t="shared" si="37"/>
        <v>1371.6216216216217</v>
      </c>
      <c r="AE289" s="3">
        <v>91300</v>
      </c>
      <c r="AF289" s="12">
        <f>Table1[[#This Row],[2021 U.S. Sales ($000)]]/SUMIF($E:$E, E289, $AE:$AE)</f>
        <v>3.3309915453378232E-3</v>
      </c>
      <c r="AG289" s="3">
        <v>70</v>
      </c>
      <c r="AH289" s="68">
        <f t="shared" si="34"/>
        <v>1304.2857142857142</v>
      </c>
      <c r="AI289" s="3">
        <v>79400</v>
      </c>
      <c r="AJ289" s="12">
        <f>Table1[[#This Row],[2020 U.S. Sales ($000)]]/SUMIF($E:$E, E289, $AI:$AI)</f>
        <v>3.3684550631761382E-3</v>
      </c>
      <c r="AK289" s="3">
        <v>69</v>
      </c>
      <c r="AL289" s="3">
        <f t="shared" si="38"/>
        <v>1150.7246376811595</v>
      </c>
      <c r="AM289" s="3">
        <v>68300</v>
      </c>
      <c r="AN289" s="12">
        <f>Table1[[#This Row],[2019 U.S. Sales ($000)]]/SUMIF($E:$E, E289, $AM:$AM)</f>
        <v>2.8173313313643636E-3</v>
      </c>
      <c r="AO289" s="3">
        <v>71</v>
      </c>
      <c r="AP289" s="3">
        <f t="shared" si="35"/>
        <v>961.97183098591552</v>
      </c>
    </row>
    <row r="290" spans="1:42" x14ac:dyDescent="0.25">
      <c r="A290" t="s">
        <v>382</v>
      </c>
      <c r="B290">
        <v>31491</v>
      </c>
      <c r="C290" t="s">
        <v>3</v>
      </c>
      <c r="D290" t="s">
        <v>4</v>
      </c>
      <c r="E290" t="s">
        <v>356</v>
      </c>
      <c r="F290" s="3">
        <v>289</v>
      </c>
      <c r="G290" s="3"/>
      <c r="H290" s="3" t="e">
        <f>Table1[[#This Row],[2024 U.S. Sales ($000)]]/SUMIF($E:$E, E290, $G:$G)</f>
        <v>#DIV/0!</v>
      </c>
      <c r="I290" s="3" t="e">
        <f>VLOOKUP(Table1[[#This Row],[Chain Name]],[1]Sheet1!A$3:G$26,7,0)</f>
        <v>#N/A</v>
      </c>
      <c r="J290" s="3" t="e">
        <f>Table1[[#This Row],[2024 U.S. Sales ($000)]]/Table1[[#This Row],[2024 U.S. Units]]</f>
        <v>#N/A</v>
      </c>
      <c r="K290" s="3" t="e">
        <f>Table1[[#This Row],[2024 U.S. Units]]/Table1[[#This Row],[2023 U.S. Units]]-1</f>
        <v>#N/A</v>
      </c>
      <c r="L290" s="3">
        <f>_xlfn.RRI(5,Table1[[#This Row],[2019 U.S. Sales ($000)]],Table1[[#This Row],[2024 U.S. Sales ($000)]])</f>
        <v>-1</v>
      </c>
      <c r="M290" s="3" t="e">
        <f>(Table1[[#This Row],[2024 Market share (%)]]-Table1[[#This Row],[2019 Market share (%)]])*10000</f>
        <v>#DIV/0!</v>
      </c>
      <c r="N290" s="3"/>
      <c r="O290" s="3"/>
      <c r="P290" s="3">
        <v>120600</v>
      </c>
      <c r="Q290" s="12">
        <f>Table1[[#This Row],[2023 U.S. Sales ($000)]]/SUMIF($E:$E, E290, $P:$P)</f>
        <v>1.1015402848764027E-3</v>
      </c>
      <c r="R290" s="11">
        <f>(Table1[[#This Row],[2023 Market share (%)]]-Table1[[#This Row],[2022 Market share (%)]])*10000</f>
        <v>1.1397654101344088</v>
      </c>
      <c r="S290" s="10">
        <v>0.1952428146679881</v>
      </c>
      <c r="T290" s="3">
        <v>46</v>
      </c>
      <c r="U290" s="3">
        <f t="shared" si="32"/>
        <v>2621.7391304347825</v>
      </c>
      <c r="V290" s="10">
        <v>6.9767441860465115E-2</v>
      </c>
      <c r="W290" s="10">
        <f t="shared" si="36"/>
        <v>0.10326724796318909</v>
      </c>
      <c r="X290" s="11">
        <f>(Table1[[#This Row],[2023 Market share (%)]]-Table1[[#This Row],[2019 Market share (%)]])*10000</f>
        <v>1.6059130662099375</v>
      </c>
      <c r="Y290" s="10"/>
      <c r="Z290" s="10">
        <f t="shared" si="33"/>
        <v>9.4969351547421033E-2</v>
      </c>
      <c r="AA290" s="3">
        <v>100900</v>
      </c>
      <c r="AB290" s="12">
        <f>Table1[[#This Row],[2022 U.S. Sales ($000)]]/SUMIF($E:$E, E290, $AA:$AA)</f>
        <v>9.8756374386296179E-4</v>
      </c>
      <c r="AC290" s="3">
        <v>43</v>
      </c>
      <c r="AD290" s="3">
        <f t="shared" si="37"/>
        <v>2346.5116279069766</v>
      </c>
      <c r="AE290" s="3">
        <v>81300</v>
      </c>
      <c r="AF290" s="12">
        <f>Table1[[#This Row],[2021 U.S. Sales ($000)]]/SUMIF($E:$E, E290, $AE:$AE)</f>
        <v>8.3561890005911621E-4</v>
      </c>
      <c r="AG290" s="3">
        <v>36</v>
      </c>
      <c r="AH290" s="68">
        <f t="shared" si="34"/>
        <v>2258.3333333333335</v>
      </c>
      <c r="AI290" s="3">
        <v>67200</v>
      </c>
      <c r="AJ290" s="12">
        <f>Table1[[#This Row],[2020 U.S. Sales ($000)]]/SUMIF($E:$E, E290, $AI:$AI)</f>
        <v>7.6902517647668711E-4</v>
      </c>
      <c r="AK290" s="3">
        <v>32</v>
      </c>
      <c r="AL290" s="3">
        <f t="shared" si="38"/>
        <v>2100</v>
      </c>
      <c r="AM290" s="3">
        <v>81400</v>
      </c>
      <c r="AN290" s="12">
        <f>Table1[[#This Row],[2019 U.S. Sales ($000)]]/SUMIF($E:$E, E290, $AM:$AM)</f>
        <v>9.4094897825540891E-4</v>
      </c>
      <c r="AO290" s="3">
        <v>32</v>
      </c>
      <c r="AP290" s="3">
        <f t="shared" si="35"/>
        <v>2543.75</v>
      </c>
    </row>
    <row r="291" spans="1:42" x14ac:dyDescent="0.25">
      <c r="A291" t="s">
        <v>452</v>
      </c>
      <c r="B291">
        <v>2465</v>
      </c>
      <c r="C291" t="s">
        <v>1</v>
      </c>
      <c r="D291" t="s">
        <v>2</v>
      </c>
      <c r="E291" t="s">
        <v>357</v>
      </c>
      <c r="F291" s="3">
        <v>290</v>
      </c>
      <c r="G291" s="3"/>
      <c r="H291" s="3" t="e">
        <f>Table1[[#This Row],[2024 U.S. Sales ($000)]]/SUMIF($E:$E, E291, $G:$G)</f>
        <v>#DIV/0!</v>
      </c>
      <c r="I291" s="3" t="e">
        <f>VLOOKUP(Table1[[#This Row],[Chain Name]],[1]Sheet1!A$3:G$26,7,0)</f>
        <v>#N/A</v>
      </c>
      <c r="J291" s="3" t="e">
        <f>Table1[[#This Row],[2024 U.S. Sales ($000)]]/Table1[[#This Row],[2024 U.S. Units]]</f>
        <v>#N/A</v>
      </c>
      <c r="K291" s="3" t="e">
        <f>Table1[[#This Row],[2024 U.S. Units]]/Table1[[#This Row],[2023 U.S. Units]]-1</f>
        <v>#N/A</v>
      </c>
      <c r="L291" s="3">
        <f>_xlfn.RRI(5,Table1[[#This Row],[2019 U.S. Sales ($000)]],Table1[[#This Row],[2024 U.S. Sales ($000)]])</f>
        <v>-1</v>
      </c>
      <c r="M291" s="3" t="e">
        <f>(Table1[[#This Row],[2024 Market share (%)]]-Table1[[#This Row],[2019 Market share (%)]])*10000</f>
        <v>#DIV/0!</v>
      </c>
      <c r="N291" s="3"/>
      <c r="O291" s="3"/>
      <c r="P291" s="3">
        <v>120200</v>
      </c>
      <c r="Q291" s="12">
        <f>Table1[[#This Row],[2023 U.S. Sales ($000)]]/SUMIF($E:$E, E291, $P:$P)</f>
        <v>1.2507800465827118E-2</v>
      </c>
      <c r="R291" s="11">
        <f>(Table1[[#This Row],[2023 Market share (%)]]-Table1[[#This Row],[2022 Market share (%)]])*10000</f>
        <v>-12.663522114543941</v>
      </c>
      <c r="S291" s="10">
        <v>-4.9802371541501973E-2</v>
      </c>
      <c r="T291" s="3">
        <v>32</v>
      </c>
      <c r="U291" s="3">
        <f t="shared" si="32"/>
        <v>3756.25</v>
      </c>
      <c r="V291" s="10">
        <v>-3.0303030303030304E-2</v>
      </c>
      <c r="W291" s="10">
        <f t="shared" si="36"/>
        <v>-0.13358013109636735</v>
      </c>
      <c r="X291" s="11">
        <f>(Table1[[#This Row],[2023 Market share (%)]]-Table1[[#This Row],[2019 Market share (%)]])*10000</f>
        <v>-108.77065085996509</v>
      </c>
      <c r="Y291" s="10"/>
      <c r="Z291" s="10">
        <f t="shared" si="33"/>
        <v>-0.12663291143043764</v>
      </c>
      <c r="AA291" s="3">
        <v>126500</v>
      </c>
      <c r="AB291" s="12">
        <f>Table1[[#This Row],[2022 U.S. Sales ($000)]]/SUMIF($E:$E, E291, $AA:$AA)</f>
        <v>1.3774152677281512E-2</v>
      </c>
      <c r="AC291" s="3">
        <v>33</v>
      </c>
      <c r="AD291" s="3">
        <f t="shared" si="37"/>
        <v>3833.3333333333335</v>
      </c>
      <c r="AE291" s="3">
        <v>124600</v>
      </c>
      <c r="AF291" s="12">
        <f>Table1[[#This Row],[2021 U.S. Sales ($000)]]/SUMIF($E:$E, E291, $AE:$AE)</f>
        <v>1.4880380135194105E-2</v>
      </c>
      <c r="AG291" s="3">
        <v>35</v>
      </c>
      <c r="AH291" s="68">
        <f t="shared" si="34"/>
        <v>3560</v>
      </c>
      <c r="AI291" s="3">
        <v>120300</v>
      </c>
      <c r="AJ291" s="12">
        <f>Table1[[#This Row],[2020 U.S. Sales ($000)]]/SUMIF($E:$E, E291, $AI:$AI)</f>
        <v>1.7437615589431268E-2</v>
      </c>
      <c r="AK291" s="3">
        <v>36</v>
      </c>
      <c r="AL291" s="3">
        <f t="shared" si="38"/>
        <v>3341.6666666666665</v>
      </c>
      <c r="AM291" s="3">
        <v>213300</v>
      </c>
      <c r="AN291" s="12">
        <f>Table1[[#This Row],[2019 U.S. Sales ($000)]]/SUMIF($E:$E, E291, $AM:$AM)</f>
        <v>2.3384865551823626E-2</v>
      </c>
      <c r="AO291" s="3">
        <v>55</v>
      </c>
      <c r="AP291" s="3">
        <f t="shared" si="35"/>
        <v>3878.181818181818</v>
      </c>
    </row>
    <row r="292" spans="1:42" x14ac:dyDescent="0.25">
      <c r="A292" t="s">
        <v>14</v>
      </c>
      <c r="B292">
        <v>6085</v>
      </c>
      <c r="C292" t="s">
        <v>1</v>
      </c>
      <c r="D292" t="s">
        <v>2</v>
      </c>
      <c r="E292" t="s">
        <v>362</v>
      </c>
      <c r="F292" s="3">
        <v>291</v>
      </c>
      <c r="G292" s="3"/>
      <c r="H292" s="3" t="e">
        <f>Table1[[#This Row],[2024 U.S. Sales ($000)]]/SUMIF($E:$E, E292, $G:$G)</f>
        <v>#DIV/0!</v>
      </c>
      <c r="I292" s="3" t="e">
        <f>VLOOKUP(Table1[[#This Row],[Chain Name]],[1]Sheet1!A$3:G$26,7,0)</f>
        <v>#N/A</v>
      </c>
      <c r="J292" s="3" t="e">
        <f>Table1[[#This Row],[2024 U.S. Sales ($000)]]/Table1[[#This Row],[2024 U.S. Units]]</f>
        <v>#N/A</v>
      </c>
      <c r="K292" s="3" t="e">
        <f>Table1[[#This Row],[2024 U.S. Units]]/Table1[[#This Row],[2023 U.S. Units]]-1</f>
        <v>#N/A</v>
      </c>
      <c r="L292" s="3">
        <f>_xlfn.RRI(5,Table1[[#This Row],[2019 U.S. Sales ($000)]],Table1[[#This Row],[2024 U.S. Sales ($000)]])</f>
        <v>-1</v>
      </c>
      <c r="M292" s="3" t="e">
        <f>(Table1[[#This Row],[2024 Market share (%)]]-Table1[[#This Row],[2019 Market share (%)]])*10000</f>
        <v>#DIV/0!</v>
      </c>
      <c r="N292" s="3"/>
      <c r="O292" s="3"/>
      <c r="P292" s="3">
        <v>120100</v>
      </c>
      <c r="Q292" s="12">
        <f>Table1[[#This Row],[2023 U.S. Sales ($000)]]/SUMIF($E:$E, E292, $P:$P)</f>
        <v>1.2316805465749077E-2</v>
      </c>
      <c r="R292" s="11">
        <f>(Table1[[#This Row],[2023 Market share (%)]]-Table1[[#This Row],[2022 Market share (%)]])*10000</f>
        <v>-0.93704292201126149</v>
      </c>
      <c r="S292" s="10">
        <v>3.3562822719449228E-2</v>
      </c>
      <c r="T292" s="3">
        <v>80</v>
      </c>
      <c r="U292" s="3">
        <f t="shared" si="32"/>
        <v>1501.25</v>
      </c>
      <c r="V292" s="10">
        <v>0</v>
      </c>
      <c r="W292" s="10">
        <f t="shared" si="36"/>
        <v>5.9806343712204502E-2</v>
      </c>
      <c r="X292" s="11">
        <f>(Table1[[#This Row],[2023 Market share (%)]]-Table1[[#This Row],[2019 Market share (%)]])*10000</f>
        <v>11.938184109431278</v>
      </c>
      <c r="Y292" s="10"/>
      <c r="Z292" s="10">
        <f t="shared" si="33"/>
        <v>2.6690096080340897E-2</v>
      </c>
      <c r="AA292" s="3">
        <v>116200</v>
      </c>
      <c r="AB292" s="12">
        <f>Table1[[#This Row],[2022 U.S. Sales ($000)]]/SUMIF($E:$E, E292, $AA:$AA)</f>
        <v>1.2410509757950203E-2</v>
      </c>
      <c r="AC292" s="3">
        <v>80</v>
      </c>
      <c r="AD292" s="3">
        <f t="shared" si="37"/>
        <v>1452.5</v>
      </c>
      <c r="AE292" s="3">
        <v>107300</v>
      </c>
      <c r="AF292" s="12">
        <f>Table1[[#This Row],[2021 U.S. Sales ($000)]]/SUMIF($E:$E, E292, $AE:$AE)</f>
        <v>1.2581259340676349E-2</v>
      </c>
      <c r="AG292" s="3">
        <v>77</v>
      </c>
      <c r="AH292" s="68">
        <f t="shared" si="34"/>
        <v>1393.5064935064936</v>
      </c>
      <c r="AI292" s="3">
        <v>81400</v>
      </c>
      <c r="AJ292" s="12">
        <f>Table1[[#This Row],[2020 U.S. Sales ($000)]]/SUMIF($E:$E, E292, $AI:$AI)</f>
        <v>1.2285766939001167E-2</v>
      </c>
      <c r="AK292" s="3">
        <v>72</v>
      </c>
      <c r="AL292" s="3">
        <f t="shared" si="38"/>
        <v>1130.5555555555557</v>
      </c>
      <c r="AM292" s="3">
        <v>95200</v>
      </c>
      <c r="AN292" s="12">
        <f>Table1[[#This Row],[2019 U.S. Sales ($000)]]/SUMIF($E:$E, E292, $AM:$AM)</f>
        <v>1.1122987054805949E-2</v>
      </c>
      <c r="AO292" s="3">
        <v>72</v>
      </c>
      <c r="AP292" s="3">
        <f t="shared" si="35"/>
        <v>1322.2222222222222</v>
      </c>
    </row>
    <row r="293" spans="1:42" x14ac:dyDescent="0.25">
      <c r="A293" t="s">
        <v>388</v>
      </c>
      <c r="B293">
        <v>2488</v>
      </c>
      <c r="C293" t="s">
        <v>3</v>
      </c>
      <c r="D293" t="s">
        <v>4</v>
      </c>
      <c r="E293" t="s">
        <v>358</v>
      </c>
      <c r="F293" s="3">
        <v>431</v>
      </c>
      <c r="G293" s="3"/>
      <c r="H293" s="3" t="e">
        <f>Table1[[#This Row],[2024 U.S. Sales ($000)]]/SUMIF($E:$E, E293, $G:$G)</f>
        <v>#DIV/0!</v>
      </c>
      <c r="I293" s="3" t="e">
        <f>VLOOKUP(Table1[[#This Row],[Chain Name]],[1]Sheet1!A$3:G$26,7,0)</f>
        <v>#N/A</v>
      </c>
      <c r="J293" s="3" t="e">
        <f>Table1[[#This Row],[2024 U.S. Sales ($000)]]/Table1[[#This Row],[2024 U.S. Units]]</f>
        <v>#N/A</v>
      </c>
      <c r="K293" s="3" t="e">
        <f>Table1[[#This Row],[2024 U.S. Units]]/Table1[[#This Row],[2023 U.S. Units]]-1</f>
        <v>#N/A</v>
      </c>
      <c r="L293" s="3">
        <f>_xlfn.RRI(5,Table1[[#This Row],[2019 U.S. Sales ($000)]],Table1[[#This Row],[2024 U.S. Sales ($000)]])</f>
        <v>-1</v>
      </c>
      <c r="M293" s="3" t="e">
        <f>(Table1[[#This Row],[2024 Market share (%)]]-Table1[[#This Row],[2019 Market share (%)]])*10000</f>
        <v>#DIV/0!</v>
      </c>
      <c r="N293" s="3"/>
      <c r="O293" s="3"/>
      <c r="P293" s="3">
        <v>72687</v>
      </c>
      <c r="Q293" s="12">
        <f>Table1[[#This Row],[2023 U.S. Sales ($000)]]/SUMIF($E:$E, E293, $P:$P)</f>
        <v>2.1967222547877468E-3</v>
      </c>
      <c r="R293" s="11">
        <f>(Table1[[#This Row],[2023 Market share (%)]]-Table1[[#This Row],[2022 Market share (%)]])*10000</f>
        <v>-1.8137684870959958</v>
      </c>
      <c r="S293" s="10">
        <v>9.1352094295353257E-3</v>
      </c>
      <c r="T293" s="3">
        <v>69</v>
      </c>
      <c r="U293" s="3">
        <f t="shared" si="32"/>
        <v>1053.4347826086957</v>
      </c>
      <c r="V293" s="10">
        <v>-2.8169014084507043E-2</v>
      </c>
      <c r="W293" s="10">
        <f t="shared" si="36"/>
        <v>-3.2041802921636386E-2</v>
      </c>
      <c r="X293" s="11">
        <f>(Table1[[#This Row],[2023 Market share (%)]]-Table1[[#This Row],[2019 Market share (%)]])*10000</f>
        <v>-12.187248057828143</v>
      </c>
      <c r="Y293" s="10"/>
      <c r="Z293" s="10">
        <f t="shared" si="33"/>
        <v>-3.6304622274063503E-2</v>
      </c>
      <c r="AA293" s="3">
        <v>72029</v>
      </c>
      <c r="AB293" s="12">
        <f>Table1[[#This Row],[2022 U.S. Sales ($000)]]/SUMIF($E:$E, E293, $AA:$AA)</f>
        <v>2.3780991034973464E-3</v>
      </c>
      <c r="AC293" s="3">
        <v>71</v>
      </c>
      <c r="AD293" s="3">
        <f t="shared" si="37"/>
        <v>1014.4929577464789</v>
      </c>
      <c r="AE293" s="3">
        <v>70600</v>
      </c>
      <c r="AF293" s="12">
        <f>Table1[[#This Row],[2021 U.S. Sales ($000)]]/SUMIF($E:$E, E293, $AE:$AE)</f>
        <v>2.5757722135909124E-3</v>
      </c>
      <c r="AG293" s="3">
        <v>73</v>
      </c>
      <c r="AH293" s="68">
        <f t="shared" si="34"/>
        <v>967.1232876712329</v>
      </c>
      <c r="AI293" s="3">
        <v>68400</v>
      </c>
      <c r="AJ293" s="12">
        <f>Table1[[#This Row],[2020 U.S. Sales ($000)]]/SUMIF($E:$E, E293, $AI:$AI)</f>
        <v>2.9017925229376305E-3</v>
      </c>
      <c r="AK293" s="3">
        <v>72</v>
      </c>
      <c r="AL293" s="3">
        <f t="shared" si="38"/>
        <v>950</v>
      </c>
      <c r="AM293" s="3">
        <v>82800</v>
      </c>
      <c r="AN293" s="12">
        <f>Table1[[#This Row],[2019 U.S. Sales ($000)]]/SUMIF($E:$E, E293, $AM:$AM)</f>
        <v>3.415447060570561E-3</v>
      </c>
      <c r="AO293" s="3">
        <v>80</v>
      </c>
      <c r="AP293" s="3">
        <f t="shared" si="35"/>
        <v>1035</v>
      </c>
    </row>
    <row r="294" spans="1:42" x14ac:dyDescent="0.25">
      <c r="A294" t="s">
        <v>273</v>
      </c>
      <c r="B294">
        <v>11981</v>
      </c>
      <c r="C294" t="s">
        <v>3</v>
      </c>
      <c r="D294" t="s">
        <v>4</v>
      </c>
      <c r="E294" t="s">
        <v>462</v>
      </c>
      <c r="F294" s="3">
        <v>293</v>
      </c>
      <c r="G294" s="3"/>
      <c r="H294" s="3" t="e">
        <f>Table1[[#This Row],[2024 U.S. Sales ($000)]]/SUMIF($E:$E, E294, $G:$G)</f>
        <v>#DIV/0!</v>
      </c>
      <c r="I294" s="3" t="e">
        <f>VLOOKUP(Table1[[#This Row],[Chain Name]],[1]Sheet1!A$3:G$26,7,0)</f>
        <v>#N/A</v>
      </c>
      <c r="J294" s="3" t="e">
        <f>Table1[[#This Row],[2024 U.S. Sales ($000)]]/Table1[[#This Row],[2024 U.S. Units]]</f>
        <v>#N/A</v>
      </c>
      <c r="K294" s="3" t="e">
        <f>Table1[[#This Row],[2024 U.S. Units]]/Table1[[#This Row],[2023 U.S. Units]]-1</f>
        <v>#N/A</v>
      </c>
      <c r="L294" s="3">
        <f>_xlfn.RRI(5,Table1[[#This Row],[2019 U.S. Sales ($000)]],Table1[[#This Row],[2024 U.S. Sales ($000)]])</f>
        <v>-1</v>
      </c>
      <c r="M294" s="3" t="e">
        <f>(Table1[[#This Row],[2024 Market share (%)]]-Table1[[#This Row],[2019 Market share (%)]])*10000</f>
        <v>#DIV/0!</v>
      </c>
      <c r="N294" s="3"/>
      <c r="O294" s="3"/>
      <c r="P294" s="3">
        <v>119176</v>
      </c>
      <c r="Q294" s="12">
        <f>Table1[[#This Row],[2023 U.S. Sales ($000)]]/SUMIF($E:$E, E294, $P:$P)</f>
        <v>2.2930314747315536E-2</v>
      </c>
      <c r="R294" s="11">
        <f>(Table1[[#This Row],[2023 Market share (%)]]-Table1[[#This Row],[2022 Market share (%)]])*10000</f>
        <v>-8.8296046231893524</v>
      </c>
      <c r="S294" s="10">
        <v>0.12968387127352007</v>
      </c>
      <c r="T294" s="3">
        <v>97</v>
      </c>
      <c r="U294" s="3">
        <f t="shared" si="32"/>
        <v>1228.6185567010309</v>
      </c>
      <c r="V294" s="10">
        <v>6.5934065934065936E-2</v>
      </c>
      <c r="W294" s="10">
        <f t="shared" si="36"/>
        <v>6.33915943967851E-2</v>
      </c>
      <c r="X294" s="11">
        <f>(Table1[[#This Row],[2023 Market share (%)]]-Table1[[#This Row],[2019 Market share (%)]])*10000</f>
        <v>-31.863038006957474</v>
      </c>
      <c r="Y294" s="10"/>
      <c r="Z294" s="10">
        <f t="shared" si="33"/>
        <v>4.9350169046187276E-2</v>
      </c>
      <c r="AA294" s="3">
        <v>105495</v>
      </c>
      <c r="AB294" s="12">
        <f>Table1[[#This Row],[2022 U.S. Sales ($000)]]/SUMIF($E:$E, E294, $AA:$AA)</f>
        <v>2.3813275209634471E-2</v>
      </c>
      <c r="AC294" s="3">
        <v>91</v>
      </c>
      <c r="AD294" s="3">
        <f t="shared" si="37"/>
        <v>1159.2857142857142</v>
      </c>
      <c r="AE294" s="3">
        <v>89818</v>
      </c>
      <c r="AF294" s="12">
        <f>Table1[[#This Row],[2021 U.S. Sales ($000)]]/SUMIF($E:$E, E294, $AE:$AE)</f>
        <v>2.3806418917486208E-2</v>
      </c>
      <c r="AG294" s="3">
        <v>84</v>
      </c>
      <c r="AH294" s="68">
        <f t="shared" si="34"/>
        <v>1069.2619047619048</v>
      </c>
      <c r="AI294" s="3">
        <v>74000</v>
      </c>
      <c r="AJ294" s="12">
        <f>Table1[[#This Row],[2020 U.S. Sales ($000)]]/SUMIF($E:$E, E294, $AI:$AI)</f>
        <v>2.4148519924160596E-2</v>
      </c>
      <c r="AK294" s="3">
        <v>81</v>
      </c>
      <c r="AL294" s="3">
        <f t="shared" si="38"/>
        <v>913.58024691358025</v>
      </c>
      <c r="AM294" s="3">
        <v>93200</v>
      </c>
      <c r="AN294" s="12">
        <f>Table1[[#This Row],[2019 U.S. Sales ($000)]]/SUMIF($E:$E, E294, $AM:$AM)</f>
        <v>2.6116618548011283E-2</v>
      </c>
      <c r="AO294" s="3">
        <v>80</v>
      </c>
      <c r="AP294" s="3">
        <f t="shared" si="35"/>
        <v>1165</v>
      </c>
    </row>
    <row r="295" spans="1:42" x14ac:dyDescent="0.25">
      <c r="A295" t="s">
        <v>50</v>
      </c>
      <c r="B295">
        <v>543</v>
      </c>
      <c r="C295" t="s">
        <v>1</v>
      </c>
      <c r="D295" t="s">
        <v>2</v>
      </c>
      <c r="E295" t="s">
        <v>355</v>
      </c>
      <c r="F295" s="3">
        <v>294</v>
      </c>
      <c r="G295" s="3"/>
      <c r="H295" s="3" t="e">
        <f>Table1[[#This Row],[2024 U.S. Sales ($000)]]/SUMIF($E:$E, E295, $G:$G)</f>
        <v>#DIV/0!</v>
      </c>
      <c r="I295" s="3" t="e">
        <f>VLOOKUP(Table1[[#This Row],[Chain Name]],[1]Sheet1!A$3:G$26,7,0)</f>
        <v>#N/A</v>
      </c>
      <c r="J295" s="3" t="e">
        <f>Table1[[#This Row],[2024 U.S. Sales ($000)]]/Table1[[#This Row],[2024 U.S. Units]]</f>
        <v>#N/A</v>
      </c>
      <c r="K295" s="3" t="e">
        <f>Table1[[#This Row],[2024 U.S. Units]]/Table1[[#This Row],[2023 U.S. Units]]-1</f>
        <v>#N/A</v>
      </c>
      <c r="L295" s="3">
        <f>_xlfn.RRI(5,Table1[[#This Row],[2019 U.S. Sales ($000)]],Table1[[#This Row],[2024 U.S. Sales ($000)]])</f>
        <v>-1</v>
      </c>
      <c r="M295" s="3" t="e">
        <f>(Table1[[#This Row],[2024 Market share (%)]]-Table1[[#This Row],[2019 Market share (%)]])*10000</f>
        <v>#DIV/0!</v>
      </c>
      <c r="N295" s="3"/>
      <c r="O295" s="3"/>
      <c r="P295" s="3">
        <v>117900</v>
      </c>
      <c r="Q295" s="12">
        <f>Table1[[#This Row],[2023 U.S. Sales ($000)]]/SUMIF($E:$E, E295, $P:$P)</f>
        <v>7.3848272304323529E-3</v>
      </c>
      <c r="R295" s="11">
        <f>(Table1[[#This Row],[2023 Market share (%)]]-Table1[[#This Row],[2022 Market share (%)]])*10000</f>
        <v>-7.9614209892909811</v>
      </c>
      <c r="S295" s="10">
        <v>-1.5037593984962405E-2</v>
      </c>
      <c r="T295" s="3">
        <v>32</v>
      </c>
      <c r="U295" s="3">
        <f t="shared" si="32"/>
        <v>3684.375</v>
      </c>
      <c r="V295" s="10">
        <v>0</v>
      </c>
      <c r="W295" s="10">
        <f t="shared" si="36"/>
        <v>-7.3493531771380627E-2</v>
      </c>
      <c r="X295" s="11">
        <f>(Table1[[#This Row],[2023 Market share (%)]]-Table1[[#This Row],[2019 Market share (%)]])*10000</f>
        <v>-53.754556235676006</v>
      </c>
      <c r="Y295" s="10"/>
      <c r="Z295" s="10">
        <f t="shared" si="33"/>
        <v>-6.5724044543599813E-2</v>
      </c>
      <c r="AA295" s="3">
        <v>119700</v>
      </c>
      <c r="AB295" s="12">
        <f>Table1[[#This Row],[2022 U.S. Sales ($000)]]/SUMIF($E:$E, E295, $AA:$AA)</f>
        <v>8.180969329361451E-3</v>
      </c>
      <c r="AC295" s="3">
        <v>32</v>
      </c>
      <c r="AD295" s="3">
        <f t="shared" si="37"/>
        <v>3740.625</v>
      </c>
      <c r="AE295" s="3">
        <v>123200</v>
      </c>
      <c r="AF295" s="12">
        <f>Table1[[#This Row],[2021 U.S. Sales ($000)]]/SUMIF($E:$E, E295, $AE:$AE)</f>
        <v>9.4787787301437096E-3</v>
      </c>
      <c r="AG295" s="3">
        <v>32</v>
      </c>
      <c r="AH295" s="68">
        <f t="shared" si="34"/>
        <v>3850</v>
      </c>
      <c r="AI295" s="3">
        <v>108000</v>
      </c>
      <c r="AJ295" s="12">
        <f>Table1[[#This Row],[2020 U.S. Sales ($000)]]/SUMIF($E:$E, E295, $AI:$AI)</f>
        <v>1.1499757972686372E-2</v>
      </c>
      <c r="AK295" s="3">
        <v>38</v>
      </c>
      <c r="AL295" s="3">
        <f t="shared" si="38"/>
        <v>2842.1052631578946</v>
      </c>
      <c r="AM295" s="3">
        <v>160000</v>
      </c>
      <c r="AN295" s="12">
        <f>Table1[[#This Row],[2019 U.S. Sales ($000)]]/SUMIF($E:$E, E295, $AM:$AM)</f>
        <v>1.2760282853999954E-2</v>
      </c>
      <c r="AO295" s="3">
        <v>42</v>
      </c>
      <c r="AP295" s="3">
        <f t="shared" si="35"/>
        <v>3809.5238095238096</v>
      </c>
    </row>
    <row r="296" spans="1:42" x14ac:dyDescent="0.25">
      <c r="A296" t="s">
        <v>287</v>
      </c>
      <c r="B296">
        <v>2653</v>
      </c>
      <c r="C296" t="s">
        <v>3</v>
      </c>
      <c r="D296" t="s">
        <v>5</v>
      </c>
      <c r="E296" t="s">
        <v>462</v>
      </c>
      <c r="F296" s="3">
        <v>297</v>
      </c>
      <c r="G296" s="3"/>
      <c r="H296" s="3" t="e">
        <f>Table1[[#This Row],[2024 U.S. Sales ($000)]]/SUMIF($E:$E, E296, $G:$G)</f>
        <v>#DIV/0!</v>
      </c>
      <c r="I296" s="3" t="e">
        <f>VLOOKUP(Table1[[#This Row],[Chain Name]],[1]Sheet1!A$3:G$26,7,0)</f>
        <v>#N/A</v>
      </c>
      <c r="J296" s="3" t="e">
        <f>Table1[[#This Row],[2024 U.S. Sales ($000)]]/Table1[[#This Row],[2024 U.S. Units]]</f>
        <v>#N/A</v>
      </c>
      <c r="K296" s="3" t="e">
        <f>Table1[[#This Row],[2024 U.S. Units]]/Table1[[#This Row],[2023 U.S. Units]]-1</f>
        <v>#N/A</v>
      </c>
      <c r="L296" s="3">
        <f>_xlfn.RRI(5,Table1[[#This Row],[2019 U.S. Sales ($000)]],Table1[[#This Row],[2024 U.S. Sales ($000)]])</f>
        <v>-1</v>
      </c>
      <c r="M296" s="3" t="e">
        <f>(Table1[[#This Row],[2024 Market share (%)]]-Table1[[#This Row],[2019 Market share (%)]])*10000</f>
        <v>#DIV/0!</v>
      </c>
      <c r="N296" s="3"/>
      <c r="O296" s="3"/>
      <c r="P296" s="3">
        <v>117800</v>
      </c>
      <c r="Q296" s="12">
        <f>Table1[[#This Row],[2023 U.S. Sales ($000)]]/SUMIF($E:$E, E296, $P:$P)</f>
        <v>2.266556250615703E-2</v>
      </c>
      <c r="R296" s="11">
        <f>(Table1[[#This Row],[2023 Market share (%)]]-Table1[[#This Row],[2022 Market share (%)]])*10000</f>
        <v>-26.612252896720396</v>
      </c>
      <c r="S296" s="10">
        <v>4.9910873440285206E-2</v>
      </c>
      <c r="T296" s="3">
        <v>138</v>
      </c>
      <c r="U296" s="3">
        <f t="shared" si="32"/>
        <v>853.62318840579712</v>
      </c>
      <c r="V296" s="10">
        <v>1.4705882352941176E-2</v>
      </c>
      <c r="W296" s="10">
        <f t="shared" si="36"/>
        <v>2.6738521432270623E-2</v>
      </c>
      <c r="X296" s="11">
        <f>(Table1[[#This Row],[2023 Market share (%)]]-Table1[[#This Row],[2019 Market share (%)]])*10000</f>
        <v>-70.378877737699682</v>
      </c>
      <c r="Y296" s="10"/>
      <c r="Z296" s="10">
        <f t="shared" si="33"/>
        <v>5.5098503778436836E-3</v>
      </c>
      <c r="AA296" s="3">
        <v>112200</v>
      </c>
      <c r="AB296" s="12">
        <f>Table1[[#This Row],[2022 U.S. Sales ($000)]]/SUMIF($E:$E, E296, $AA:$AA)</f>
        <v>2.5326787795829069E-2</v>
      </c>
      <c r="AC296" s="3">
        <v>136</v>
      </c>
      <c r="AD296" s="3">
        <f t="shared" si="37"/>
        <v>825</v>
      </c>
      <c r="AE296" s="3">
        <v>106100</v>
      </c>
      <c r="AF296" s="12">
        <f>Table1[[#This Row],[2021 U.S. Sales ($000)]]/SUMIF($E:$E, E296, $AE:$AE)</f>
        <v>2.8121991662531858E-2</v>
      </c>
      <c r="AG296" s="3">
        <v>136</v>
      </c>
      <c r="AH296" s="68">
        <f t="shared" si="34"/>
        <v>780.14705882352939</v>
      </c>
      <c r="AI296" s="3">
        <v>92800</v>
      </c>
      <c r="AJ296" s="12">
        <f>Table1[[#This Row],[2020 U.S. Sales ($000)]]/SUMIF($E:$E, E296, $AI:$AI)</f>
        <v>3.0283549310298689E-2</v>
      </c>
      <c r="AK296" s="3">
        <v>136</v>
      </c>
      <c r="AL296" s="3">
        <f t="shared" si="38"/>
        <v>682.35294117647061</v>
      </c>
      <c r="AM296" s="3">
        <v>106000</v>
      </c>
      <c r="AN296" s="12">
        <f>Table1[[#This Row],[2019 U.S. Sales ($000)]]/SUMIF($E:$E, E296, $AM:$AM)</f>
        <v>2.9703450279926998E-2</v>
      </c>
      <c r="AO296" s="3">
        <v>135</v>
      </c>
      <c r="AP296" s="3">
        <f t="shared" si="35"/>
        <v>785.18518518518522</v>
      </c>
    </row>
    <row r="297" spans="1:42" x14ac:dyDescent="0.25">
      <c r="A297" t="s">
        <v>136</v>
      </c>
      <c r="B297">
        <v>231</v>
      </c>
      <c r="C297" t="s">
        <v>3</v>
      </c>
      <c r="D297" t="s">
        <v>5</v>
      </c>
      <c r="E297" t="s">
        <v>352</v>
      </c>
      <c r="F297" s="3">
        <v>295</v>
      </c>
      <c r="G297" s="3"/>
      <c r="H297" s="3" t="e">
        <f>Table1[[#This Row],[2024 U.S. Sales ($000)]]/SUMIF($E:$E, E297, $G:$G)</f>
        <v>#DIV/0!</v>
      </c>
      <c r="I297" s="3" t="e">
        <f>VLOOKUP(Table1[[#This Row],[Chain Name]],[1]Sheet1!A$3:G$26,7,0)</f>
        <v>#N/A</v>
      </c>
      <c r="J297" s="3" t="e">
        <f>Table1[[#This Row],[2024 U.S. Sales ($000)]]/Table1[[#This Row],[2024 U.S. Units]]</f>
        <v>#N/A</v>
      </c>
      <c r="K297" s="3" t="e">
        <f>Table1[[#This Row],[2024 U.S. Units]]/Table1[[#This Row],[2023 U.S. Units]]-1</f>
        <v>#N/A</v>
      </c>
      <c r="L297" s="3">
        <f>_xlfn.RRI(5,Table1[[#This Row],[2019 U.S. Sales ($000)]],Table1[[#This Row],[2024 U.S. Sales ($000)]])</f>
        <v>-1</v>
      </c>
      <c r="M297" s="3" t="e">
        <f>(Table1[[#This Row],[2024 Market share (%)]]-Table1[[#This Row],[2019 Market share (%)]])*10000</f>
        <v>#DIV/0!</v>
      </c>
      <c r="N297" s="3"/>
      <c r="O297" s="3"/>
      <c r="P297" s="3">
        <v>117800</v>
      </c>
      <c r="Q297" s="12">
        <f>Table1[[#This Row],[2023 U.S. Sales ($000)]]/SUMIF($E:$E, E297, $P:$P)</f>
        <v>1.4518531957038949E-2</v>
      </c>
      <c r="R297" s="11">
        <f>(Table1[[#This Row],[2023 Market share (%)]]-Table1[[#This Row],[2022 Market share (%)]])*10000</f>
        <v>0.55840852629874393</v>
      </c>
      <c r="S297" s="10">
        <v>8.1726354453627179E-2</v>
      </c>
      <c r="T297" s="3">
        <v>209</v>
      </c>
      <c r="U297" s="3">
        <f t="shared" si="32"/>
        <v>563.63636363636363</v>
      </c>
      <c r="V297" s="10">
        <v>4.807692307692308E-3</v>
      </c>
      <c r="W297" s="10">
        <f t="shared" si="36"/>
        <v>6.0321563341481088E-3</v>
      </c>
      <c r="X297" s="11">
        <f>(Table1[[#This Row],[2023 Market share (%)]]-Table1[[#This Row],[2019 Market share (%)]])*10000</f>
        <v>-35.941059706988689</v>
      </c>
      <c r="Y297" s="10"/>
      <c r="Z297" s="10">
        <f t="shared" si="33"/>
        <v>-1.6078714828286045E-2</v>
      </c>
      <c r="AA297" s="3">
        <v>108900</v>
      </c>
      <c r="AB297" s="12">
        <f>Table1[[#This Row],[2022 U.S. Sales ($000)]]/SUMIF($E:$E, E297, $AA:$AA)</f>
        <v>1.4462691104409075E-2</v>
      </c>
      <c r="AC297" s="3">
        <v>208</v>
      </c>
      <c r="AD297" s="3">
        <f t="shared" si="37"/>
        <v>523.55769230769226</v>
      </c>
      <c r="AE297" s="3">
        <v>99700</v>
      </c>
      <c r="AF297" s="12">
        <f>Table1[[#This Row],[2021 U.S. Sales ($000)]]/SUMIF($E:$E, E297, $AE:$AE)</f>
        <v>1.3655566348520734E-2</v>
      </c>
      <c r="AG297" s="3">
        <v>211</v>
      </c>
      <c r="AH297" s="68">
        <f t="shared" si="34"/>
        <v>472.51184834123222</v>
      </c>
      <c r="AI297" s="3">
        <v>58300</v>
      </c>
      <c r="AJ297" s="12">
        <f>Table1[[#This Row],[2020 U.S. Sales ($000)]]/SUMIF($E:$E, E297, $AI:$AI)</f>
        <v>9.1233251343382244E-3</v>
      </c>
      <c r="AK297" s="3">
        <v>209</v>
      </c>
      <c r="AL297" s="3">
        <f t="shared" si="38"/>
        <v>278.94736842105266</v>
      </c>
      <c r="AM297" s="3">
        <v>115000</v>
      </c>
      <c r="AN297" s="12">
        <f>Table1[[#This Row],[2019 U.S. Sales ($000)]]/SUMIF($E:$E, E297, $AM:$AM)</f>
        <v>1.8112637927737818E-2</v>
      </c>
      <c r="AO297" s="3">
        <v>223</v>
      </c>
      <c r="AP297" s="3">
        <f t="shared" si="35"/>
        <v>515.69506726457394</v>
      </c>
    </row>
    <row r="298" spans="1:42" x14ac:dyDescent="0.25">
      <c r="A298" t="s">
        <v>137</v>
      </c>
      <c r="B298">
        <v>882</v>
      </c>
      <c r="C298" t="s">
        <v>1</v>
      </c>
      <c r="D298" t="s">
        <v>2</v>
      </c>
      <c r="E298" t="s">
        <v>353</v>
      </c>
      <c r="F298" s="3">
        <v>296</v>
      </c>
      <c r="G298" s="3"/>
      <c r="H298" s="3" t="e">
        <f>Table1[[#This Row],[2024 U.S. Sales ($000)]]/SUMIF($E:$E, E298, $G:$G)</f>
        <v>#DIV/0!</v>
      </c>
      <c r="I298" s="3" t="e">
        <f>VLOOKUP(Table1[[#This Row],[Chain Name]],[1]Sheet1!A$3:G$26,7,0)</f>
        <v>#N/A</v>
      </c>
      <c r="J298" s="3" t="e">
        <f>Table1[[#This Row],[2024 U.S. Sales ($000)]]/Table1[[#This Row],[2024 U.S. Units]]</f>
        <v>#N/A</v>
      </c>
      <c r="K298" s="3" t="e">
        <f>Table1[[#This Row],[2024 U.S. Units]]/Table1[[#This Row],[2023 U.S. Units]]-1</f>
        <v>#N/A</v>
      </c>
      <c r="L298" s="3">
        <f>_xlfn.RRI(5,Table1[[#This Row],[2019 U.S. Sales ($000)]],Table1[[#This Row],[2024 U.S. Sales ($000)]])</f>
        <v>-1</v>
      </c>
      <c r="M298" s="3" t="e">
        <f>(Table1[[#This Row],[2024 Market share (%)]]-Table1[[#This Row],[2019 Market share (%)]])*10000</f>
        <v>#DIV/0!</v>
      </c>
      <c r="N298" s="3"/>
      <c r="O298" s="3"/>
      <c r="P298" s="3">
        <v>117800</v>
      </c>
      <c r="Q298" s="12">
        <f>Table1[[#This Row],[2023 U.S. Sales ($000)]]/SUMIF($E:$E, E298, $P:$P)</f>
        <v>4.8833699530806806E-3</v>
      </c>
      <c r="R298" s="11">
        <f>(Table1[[#This Row],[2023 Market share (%)]]-Table1[[#This Row],[2022 Market share (%)]])*10000</f>
        <v>-5.0851803648457006</v>
      </c>
      <c r="S298" s="10">
        <v>-7.0977917981072558E-2</v>
      </c>
      <c r="T298" s="3">
        <v>30</v>
      </c>
      <c r="U298" s="3">
        <f t="shared" si="32"/>
        <v>3926.6666666666665</v>
      </c>
      <c r="V298" s="10">
        <v>-6.25E-2</v>
      </c>
      <c r="W298" s="10">
        <f t="shared" si="36"/>
        <v>-0.11005651999881894</v>
      </c>
      <c r="X298" s="11">
        <f>(Table1[[#This Row],[2023 Market share (%)]]-Table1[[#This Row],[2019 Market share (%)]])*10000</f>
        <v>-33.401752566692039</v>
      </c>
      <c r="Y298" s="10"/>
      <c r="Z298" s="10">
        <f t="shared" si="33"/>
        <v>-6.9395140897900442E-2</v>
      </c>
      <c r="AA298" s="3">
        <v>126800</v>
      </c>
      <c r="AB298" s="12">
        <f>Table1[[#This Row],[2022 U.S. Sales ($000)]]/SUMIF($E:$E, E298, $AA:$AA)</f>
        <v>5.3918879895652506E-3</v>
      </c>
      <c r="AC298" s="3">
        <v>32</v>
      </c>
      <c r="AD298" s="3">
        <f t="shared" si="37"/>
        <v>3962.5</v>
      </c>
      <c r="AE298" s="3">
        <v>134900</v>
      </c>
      <c r="AF298" s="12">
        <f>Table1[[#This Row],[2021 U.S. Sales ($000)]]/SUMIF($E:$E, E298, $AE:$AE)</f>
        <v>6.2108355369368609E-3</v>
      </c>
      <c r="AG298" s="3">
        <v>35</v>
      </c>
      <c r="AH298" s="68">
        <f t="shared" si="34"/>
        <v>3854.2857142857142</v>
      </c>
      <c r="AI298" s="3">
        <v>78200</v>
      </c>
      <c r="AJ298" s="12">
        <f>Table1[[#This Row],[2020 U.S. Sales ($000)]]/SUMIF($E:$E, E298, $AI:$AI)</f>
        <v>4.7956933447244341E-3</v>
      </c>
      <c r="AK298" s="3">
        <v>38</v>
      </c>
      <c r="AL298" s="3">
        <f t="shared" si="38"/>
        <v>2057.8947368421054</v>
      </c>
      <c r="AM298" s="3">
        <v>187800</v>
      </c>
      <c r="AN298" s="12">
        <f>Table1[[#This Row],[2019 U.S. Sales ($000)]]/SUMIF($E:$E, E298, $AM:$AM)</f>
        <v>8.2235452097498846E-3</v>
      </c>
      <c r="AO298" s="3">
        <v>40</v>
      </c>
      <c r="AP298" s="3">
        <f t="shared" si="35"/>
        <v>4695</v>
      </c>
    </row>
    <row r="299" spans="1:42" x14ac:dyDescent="0.25">
      <c r="A299" t="s">
        <v>281</v>
      </c>
      <c r="B299">
        <v>913</v>
      </c>
      <c r="C299" t="s">
        <v>1</v>
      </c>
      <c r="D299" t="s">
        <v>6</v>
      </c>
      <c r="E299" t="s">
        <v>354</v>
      </c>
      <c r="F299" s="3">
        <v>298</v>
      </c>
      <c r="G299" s="3"/>
      <c r="H299" s="3" t="e">
        <f>Table1[[#This Row],[2024 U.S. Sales ($000)]]/SUMIF($E:$E, E299, $G:$G)</f>
        <v>#DIV/0!</v>
      </c>
      <c r="I299" s="3" t="e">
        <f>VLOOKUP(Table1[[#This Row],[Chain Name]],[1]Sheet1!A$3:G$26,7,0)</f>
        <v>#N/A</v>
      </c>
      <c r="J299" s="3" t="e">
        <f>Table1[[#This Row],[2024 U.S. Sales ($000)]]/Table1[[#This Row],[2024 U.S. Units]]</f>
        <v>#N/A</v>
      </c>
      <c r="K299" s="3" t="e">
        <f>Table1[[#This Row],[2024 U.S. Units]]/Table1[[#This Row],[2023 U.S. Units]]-1</f>
        <v>#N/A</v>
      </c>
      <c r="L299" s="3">
        <f>_xlfn.RRI(5,Table1[[#This Row],[2019 U.S. Sales ($000)]],Table1[[#This Row],[2024 U.S. Sales ($000)]])</f>
        <v>-1</v>
      </c>
      <c r="M299" s="3" t="e">
        <f>(Table1[[#This Row],[2024 Market share (%)]]-Table1[[#This Row],[2019 Market share (%)]])*10000</f>
        <v>#DIV/0!</v>
      </c>
      <c r="N299" s="3"/>
      <c r="O299" s="3"/>
      <c r="P299" s="3">
        <v>117400</v>
      </c>
      <c r="Q299" s="12">
        <f>Table1[[#This Row],[2023 U.S. Sales ($000)]]/SUMIF($E:$E, E299, $P:$P)</f>
        <v>6.7084391764848069E-3</v>
      </c>
      <c r="R299" s="11">
        <f>(Table1[[#This Row],[2023 Market share (%)]]-Table1[[#This Row],[2022 Market share (%)]])*10000</f>
        <v>-12.412572274551918</v>
      </c>
      <c r="S299" s="10">
        <v>-0.10586443259710586</v>
      </c>
      <c r="T299" s="3">
        <v>78</v>
      </c>
      <c r="U299" s="3">
        <f t="shared" si="32"/>
        <v>1505.1282051282051</v>
      </c>
      <c r="V299" s="10">
        <v>-7.1428571428571425E-2</v>
      </c>
      <c r="W299" s="10">
        <f t="shared" si="36"/>
        <v>-7.2733863616164629E-2</v>
      </c>
      <c r="X299" s="11">
        <f>(Table1[[#This Row],[2023 Market share (%)]]-Table1[[#This Row],[2019 Market share (%)]])*10000</f>
        <v>-26.633803876606649</v>
      </c>
      <c r="Y299" s="10"/>
      <c r="Z299" s="10">
        <f t="shared" si="33"/>
        <v>-3.2443914027168619E-2</v>
      </c>
      <c r="AA299" s="3">
        <v>131300</v>
      </c>
      <c r="AB299" s="12">
        <f>Table1[[#This Row],[2022 U.S. Sales ($000)]]/SUMIF($E:$E, E299, $AA:$AA)</f>
        <v>7.9496964039399987E-3</v>
      </c>
      <c r="AC299" s="3">
        <v>84</v>
      </c>
      <c r="AD299" s="3">
        <f t="shared" si="37"/>
        <v>1563.0952380952381</v>
      </c>
      <c r="AE299" s="3">
        <v>128000</v>
      </c>
      <c r="AF299" s="12">
        <f>Table1[[#This Row],[2021 U.S. Sales ($000)]]/SUMIF($E:$E, E299, $AE:$AE)</f>
        <v>8.4781782620436657E-3</v>
      </c>
      <c r="AG299" s="3">
        <v>86</v>
      </c>
      <c r="AH299" s="68">
        <f t="shared" si="34"/>
        <v>1488.3720930232557</v>
      </c>
      <c r="AI299" s="3">
        <v>96800</v>
      </c>
      <c r="AJ299" s="12">
        <f>Table1[[#This Row],[2020 U.S. Sales ($000)]]/SUMIF($E:$E, E299, $AI:$AI)</f>
        <v>9.0705404121155051E-3</v>
      </c>
      <c r="AK299" s="3">
        <v>87</v>
      </c>
      <c r="AL299" s="3">
        <f t="shared" si="38"/>
        <v>1112.6436781609195</v>
      </c>
      <c r="AM299" s="3">
        <v>158800</v>
      </c>
      <c r="AN299" s="12">
        <f>Table1[[#This Row],[2019 U.S. Sales ($000)]]/SUMIF($E:$E, E299, $AM:$AM)</f>
        <v>9.3718195641454716E-3</v>
      </c>
      <c r="AO299" s="3">
        <v>89</v>
      </c>
      <c r="AP299" s="3">
        <f t="shared" si="35"/>
        <v>1784.2696629213483</v>
      </c>
    </row>
    <row r="300" spans="1:42" x14ac:dyDescent="0.25">
      <c r="A300" t="s">
        <v>283</v>
      </c>
      <c r="B300">
        <v>839</v>
      </c>
      <c r="C300" t="s">
        <v>1</v>
      </c>
      <c r="D300" t="s">
        <v>6</v>
      </c>
      <c r="E300" t="s">
        <v>354</v>
      </c>
      <c r="F300" s="3">
        <v>299</v>
      </c>
      <c r="G300" s="3"/>
      <c r="H300" s="3" t="e">
        <f>Table1[[#This Row],[2024 U.S. Sales ($000)]]/SUMIF($E:$E, E300, $G:$G)</f>
        <v>#DIV/0!</v>
      </c>
      <c r="I300" s="3" t="e">
        <f>VLOOKUP(Table1[[#This Row],[Chain Name]],[1]Sheet1!A$3:G$26,7,0)</f>
        <v>#N/A</v>
      </c>
      <c r="J300" s="3" t="e">
        <f>Table1[[#This Row],[2024 U.S. Sales ($000)]]/Table1[[#This Row],[2024 U.S. Units]]</f>
        <v>#N/A</v>
      </c>
      <c r="K300" s="3" t="e">
        <f>Table1[[#This Row],[2024 U.S. Units]]/Table1[[#This Row],[2023 U.S. Units]]-1</f>
        <v>#N/A</v>
      </c>
      <c r="L300" s="3">
        <f>_xlfn.RRI(5,Table1[[#This Row],[2019 U.S. Sales ($000)]],Table1[[#This Row],[2024 U.S. Sales ($000)]])</f>
        <v>-1</v>
      </c>
      <c r="M300" s="3" t="e">
        <f>(Table1[[#This Row],[2024 Market share (%)]]-Table1[[#This Row],[2019 Market share (%)]])*10000</f>
        <v>#DIV/0!</v>
      </c>
      <c r="N300" s="3"/>
      <c r="O300" s="3"/>
      <c r="P300" s="3">
        <v>117000</v>
      </c>
      <c r="Q300" s="12">
        <f>Table1[[#This Row],[2023 U.S. Sales ($000)]]/SUMIF($E:$E, E300, $P:$P)</f>
        <v>6.6855824842310249E-3</v>
      </c>
      <c r="R300" s="11">
        <f>(Table1[[#This Row],[2023 Market share (%)]]-Table1[[#This Row],[2022 Market share (%)]])*10000</f>
        <v>-13.367691800648595</v>
      </c>
      <c r="S300" s="10">
        <v>-0.1169811320754717</v>
      </c>
      <c r="T300" s="3">
        <v>82</v>
      </c>
      <c r="U300" s="3">
        <f t="shared" si="32"/>
        <v>1426.8292682926829</v>
      </c>
      <c r="V300" s="10">
        <v>-0.1276595744680851</v>
      </c>
      <c r="W300" s="10">
        <f t="shared" si="36"/>
        <v>-9.0244900063040534E-2</v>
      </c>
      <c r="X300" s="11">
        <f>(Table1[[#This Row],[2023 Market share (%)]]-Table1[[#This Row],[2019 Market share (%)]])*10000</f>
        <v>-33.944350318649867</v>
      </c>
      <c r="Y300" s="10"/>
      <c r="Z300" s="10">
        <f t="shared" si="33"/>
        <v>-0.10182528091432075</v>
      </c>
      <c r="AA300" s="3">
        <v>132500</v>
      </c>
      <c r="AB300" s="12">
        <f>Table1[[#This Row],[2022 U.S. Sales ($000)]]/SUMIF($E:$E, E300, $AA:$AA)</f>
        <v>8.0223516642958844E-3</v>
      </c>
      <c r="AC300" s="3">
        <v>94</v>
      </c>
      <c r="AD300" s="3">
        <f t="shared" si="37"/>
        <v>1409.5744680851064</v>
      </c>
      <c r="AE300" s="3">
        <v>136800</v>
      </c>
      <c r="AF300" s="12">
        <f>Table1[[#This Row],[2021 U.S. Sales ($000)]]/SUMIF($E:$E, E300, $AE:$AE)</f>
        <v>9.0610530175591689E-3</v>
      </c>
      <c r="AG300" s="3">
        <v>103</v>
      </c>
      <c r="AH300" s="68">
        <f t="shared" si="34"/>
        <v>1328.1553398058252</v>
      </c>
      <c r="AI300" s="3">
        <v>105100</v>
      </c>
      <c r="AJ300" s="12">
        <f>Table1[[#This Row],[2020 U.S. Sales ($000)]]/SUMIF($E:$E, E300, $AI:$AI)</f>
        <v>9.8482830300964837E-3</v>
      </c>
      <c r="AK300" s="3">
        <v>109</v>
      </c>
      <c r="AL300" s="3">
        <f t="shared" si="38"/>
        <v>964.22018348623851</v>
      </c>
      <c r="AM300" s="3">
        <v>170800</v>
      </c>
      <c r="AN300" s="12">
        <f>Table1[[#This Row],[2019 U.S. Sales ($000)]]/SUMIF($E:$E, E300, $AM:$AM)</f>
        <v>1.0080017516096012E-2</v>
      </c>
      <c r="AO300" s="3">
        <v>126</v>
      </c>
      <c r="AP300" s="3">
        <f t="shared" si="35"/>
        <v>1355.5555555555557</v>
      </c>
    </row>
    <row r="301" spans="1:42" x14ac:dyDescent="0.25">
      <c r="A301" t="s">
        <v>163</v>
      </c>
      <c r="B301">
        <v>5338</v>
      </c>
      <c r="C301" t="s">
        <v>1</v>
      </c>
      <c r="D301" t="s">
        <v>2</v>
      </c>
      <c r="E301" t="s">
        <v>353</v>
      </c>
      <c r="F301" s="3">
        <v>300</v>
      </c>
      <c r="G301" s="3"/>
      <c r="H301" s="3" t="e">
        <f>Table1[[#This Row],[2024 U.S. Sales ($000)]]/SUMIF($E:$E, E301, $G:$G)</f>
        <v>#DIV/0!</v>
      </c>
      <c r="I301" s="3" t="e">
        <f>VLOOKUP(Table1[[#This Row],[Chain Name]],[1]Sheet1!A$3:G$26,7,0)</f>
        <v>#N/A</v>
      </c>
      <c r="J301" s="3" t="e">
        <f>Table1[[#This Row],[2024 U.S. Sales ($000)]]/Table1[[#This Row],[2024 U.S. Units]]</f>
        <v>#N/A</v>
      </c>
      <c r="K301" s="3" t="e">
        <f>Table1[[#This Row],[2024 U.S. Units]]/Table1[[#This Row],[2023 U.S. Units]]-1</f>
        <v>#N/A</v>
      </c>
      <c r="L301" s="3">
        <f>_xlfn.RRI(5,Table1[[#This Row],[2019 U.S. Sales ($000)]],Table1[[#This Row],[2024 U.S. Sales ($000)]])</f>
        <v>-1</v>
      </c>
      <c r="M301" s="3" t="e">
        <f>(Table1[[#This Row],[2024 Market share (%)]]-Table1[[#This Row],[2019 Market share (%)]])*10000</f>
        <v>#DIV/0!</v>
      </c>
      <c r="N301" s="3"/>
      <c r="O301" s="3"/>
      <c r="P301" s="3">
        <v>116800</v>
      </c>
      <c r="Q301" s="12">
        <f>Table1[[#This Row],[2023 U.S. Sales ($000)]]/SUMIF($E:$E, E301, $P:$P)</f>
        <v>4.8419151996589435E-3</v>
      </c>
      <c r="R301" s="11">
        <f>(Table1[[#This Row],[2023 Market share (%)]]-Table1[[#This Row],[2022 Market share (%)]])*10000</f>
        <v>4.6632155513004481</v>
      </c>
      <c r="S301" s="10">
        <v>0.13508260447035958</v>
      </c>
      <c r="T301" s="3">
        <v>47</v>
      </c>
      <c r="U301" s="3">
        <f t="shared" si="32"/>
        <v>2485.1063829787236</v>
      </c>
      <c r="V301" s="10">
        <v>9.3023255813953487E-2</v>
      </c>
      <c r="W301" s="10">
        <f t="shared" si="36"/>
        <v>3.3188930059387944E-2</v>
      </c>
      <c r="X301" s="11">
        <f>(Table1[[#This Row],[2023 Market share (%)]]-Table1[[#This Row],[2019 Market share (%)]])*10000</f>
        <v>3.535585223460409</v>
      </c>
      <c r="Y301" s="10"/>
      <c r="Z301" s="10">
        <f t="shared" si="33"/>
        <v>3.4733477352288711E-2</v>
      </c>
      <c r="AA301" s="3">
        <v>102900</v>
      </c>
      <c r="AB301" s="12">
        <f>Table1[[#This Row],[2022 U.S. Sales ($000)]]/SUMIF($E:$E, E301, $AA:$AA)</f>
        <v>4.3755936445288987E-3</v>
      </c>
      <c r="AC301" s="3">
        <v>43</v>
      </c>
      <c r="AD301" s="3">
        <f t="shared" si="37"/>
        <v>2393.0232558139537</v>
      </c>
      <c r="AE301" s="3">
        <v>91200</v>
      </c>
      <c r="AF301" s="12">
        <f>Table1[[#This Row],[2021 U.S. Sales ($000)]]/SUMIF($E:$E, E301, $AE:$AE)</f>
        <v>4.1988747291967507E-3</v>
      </c>
      <c r="AG301" s="3">
        <v>40</v>
      </c>
      <c r="AH301" s="68">
        <f t="shared" si="34"/>
        <v>2280</v>
      </c>
      <c r="AI301" s="3">
        <v>76600</v>
      </c>
      <c r="AJ301" s="12">
        <f>Table1[[#This Row],[2020 U.S. Sales ($000)]]/SUMIF($E:$E, E301, $AI:$AI)</f>
        <v>4.6975717417633202E-3</v>
      </c>
      <c r="AK301" s="3">
        <v>40</v>
      </c>
      <c r="AL301" s="3">
        <f t="shared" si="38"/>
        <v>1915</v>
      </c>
      <c r="AM301" s="3">
        <v>102500</v>
      </c>
      <c r="AN301" s="12">
        <f>Table1[[#This Row],[2019 U.S. Sales ($000)]]/SUMIF($E:$E, E301, $AM:$AM)</f>
        <v>4.4883566773129026E-3</v>
      </c>
      <c r="AO301" s="3">
        <v>41</v>
      </c>
      <c r="AP301" s="3">
        <f t="shared" si="35"/>
        <v>2500</v>
      </c>
    </row>
    <row r="302" spans="1:42" x14ac:dyDescent="0.25">
      <c r="A302" t="s">
        <v>427</v>
      </c>
      <c r="B302">
        <v>33523</v>
      </c>
      <c r="C302" t="s">
        <v>3</v>
      </c>
      <c r="D302" t="s">
        <v>4</v>
      </c>
      <c r="E302" t="s">
        <v>462</v>
      </c>
      <c r="F302" s="3">
        <v>301</v>
      </c>
      <c r="G302" s="3"/>
      <c r="H302" s="3" t="e">
        <f>Table1[[#This Row],[2024 U.S. Sales ($000)]]/SUMIF($E:$E, E302, $G:$G)</f>
        <v>#DIV/0!</v>
      </c>
      <c r="I302" s="3" t="e">
        <f>VLOOKUP(Table1[[#This Row],[Chain Name]],[1]Sheet1!A$3:G$26,7,0)</f>
        <v>#N/A</v>
      </c>
      <c r="J302" s="3" t="e">
        <f>Table1[[#This Row],[2024 U.S. Sales ($000)]]/Table1[[#This Row],[2024 U.S. Units]]</f>
        <v>#N/A</v>
      </c>
      <c r="K302" s="3" t="e">
        <f>Table1[[#This Row],[2024 U.S. Units]]/Table1[[#This Row],[2023 U.S. Units]]-1</f>
        <v>#N/A</v>
      </c>
      <c r="L302" s="3">
        <f>_xlfn.RRI(5,Table1[[#This Row],[2019 U.S. Sales ($000)]],Table1[[#This Row],[2024 U.S. Sales ($000)]])</f>
        <v>-1</v>
      </c>
      <c r="M302" s="3" t="e">
        <f>(Table1[[#This Row],[2024 Market share (%)]]-Table1[[#This Row],[2019 Market share (%)]])*10000</f>
        <v>#DIV/0!</v>
      </c>
      <c r="N302" s="3"/>
      <c r="O302" s="3"/>
      <c r="P302" s="3">
        <v>115500</v>
      </c>
      <c r="Q302" s="12">
        <f>Table1[[#This Row],[2023 U.S. Sales ($000)]]/SUMIF($E:$E, E302, $P:$P)</f>
        <v>2.2223026056546153E-2</v>
      </c>
      <c r="R302" s="11">
        <f>(Table1[[#This Row],[2023 Market share (%)]]-Table1[[#This Row],[2022 Market share (%)]])*10000</f>
        <v>-12.076385887930391</v>
      </c>
      <c r="S302" s="10">
        <v>0.11271676300578035</v>
      </c>
      <c r="T302" s="3">
        <v>93</v>
      </c>
      <c r="U302" s="3">
        <f t="shared" si="32"/>
        <v>1241.9354838709678</v>
      </c>
      <c r="V302" s="10">
        <v>2.197802197802198E-2</v>
      </c>
      <c r="W302" s="10">
        <f t="shared" si="36"/>
        <v>6.7328225249405405E-2</v>
      </c>
      <c r="X302" s="11">
        <f>(Table1[[#This Row],[2023 Market share (%)]]-Table1[[#This Row],[2019 Market share (%)]])*10000</f>
        <v>-27.166633294302862</v>
      </c>
      <c r="Y302" s="10"/>
      <c r="Z302" s="10">
        <f t="shared" si="33"/>
        <v>3.8360694865898326E-2</v>
      </c>
      <c r="AA302" s="3">
        <v>103800</v>
      </c>
      <c r="AB302" s="12">
        <f>Table1[[#This Row],[2022 U.S. Sales ($000)]]/SUMIF($E:$E, E302, $AA:$AA)</f>
        <v>2.3430664645339192E-2</v>
      </c>
      <c r="AC302" s="3">
        <v>91</v>
      </c>
      <c r="AD302" s="3">
        <f t="shared" si="37"/>
        <v>1140.6593406593406</v>
      </c>
      <c r="AE302" s="3">
        <v>88700</v>
      </c>
      <c r="AF302" s="12">
        <f>Table1[[#This Row],[2021 U.S. Sales ($000)]]/SUMIF($E:$E, E302, $AE:$AE)</f>
        <v>2.3510091050580356E-2</v>
      </c>
      <c r="AG302" s="3">
        <v>88</v>
      </c>
      <c r="AH302" s="68">
        <f t="shared" si="34"/>
        <v>1007.9545454545455</v>
      </c>
      <c r="AI302" s="3">
        <v>75300</v>
      </c>
      <c r="AJ302" s="12">
        <f>Table1[[#This Row],[2020 U.S. Sales ($000)]]/SUMIF($E:$E, E302, $AI:$AI)</f>
        <v>2.4572750679585038E-2</v>
      </c>
      <c r="AK302" s="3">
        <v>81</v>
      </c>
      <c r="AL302" s="3">
        <f t="shared" si="38"/>
        <v>929.62962962962968</v>
      </c>
      <c r="AM302" s="3">
        <v>89000</v>
      </c>
      <c r="AN302" s="12">
        <f>Table1[[#This Row],[2019 U.S. Sales ($000)]]/SUMIF($E:$E, E302, $AM:$AM)</f>
        <v>2.4939689385976439E-2</v>
      </c>
      <c r="AO302" s="3">
        <v>80</v>
      </c>
      <c r="AP302" s="3">
        <f t="shared" si="35"/>
        <v>1112.5</v>
      </c>
    </row>
    <row r="303" spans="1:42" x14ac:dyDescent="0.25">
      <c r="A303" t="s">
        <v>155</v>
      </c>
      <c r="B303">
        <v>2498</v>
      </c>
      <c r="C303" t="s">
        <v>1</v>
      </c>
      <c r="D303" t="s">
        <v>2</v>
      </c>
      <c r="E303" t="s">
        <v>353</v>
      </c>
      <c r="F303" s="3">
        <v>302</v>
      </c>
      <c r="G303" s="3"/>
      <c r="H303" s="3" t="e">
        <f>Table1[[#This Row],[2024 U.S. Sales ($000)]]/SUMIF($E:$E, E303, $G:$G)</f>
        <v>#DIV/0!</v>
      </c>
      <c r="I303" s="3" t="e">
        <f>VLOOKUP(Table1[[#This Row],[Chain Name]],[1]Sheet1!A$3:G$26,7,0)</f>
        <v>#N/A</v>
      </c>
      <c r="J303" s="3" t="e">
        <f>Table1[[#This Row],[2024 U.S. Sales ($000)]]/Table1[[#This Row],[2024 U.S. Units]]</f>
        <v>#N/A</v>
      </c>
      <c r="K303" s="3" t="e">
        <f>Table1[[#This Row],[2024 U.S. Units]]/Table1[[#This Row],[2023 U.S. Units]]-1</f>
        <v>#N/A</v>
      </c>
      <c r="L303" s="3">
        <f>_xlfn.RRI(5,Table1[[#This Row],[2019 U.S. Sales ($000)]],Table1[[#This Row],[2024 U.S. Sales ($000)]])</f>
        <v>-1</v>
      </c>
      <c r="M303" s="3" t="e">
        <f>(Table1[[#This Row],[2024 Market share (%)]]-Table1[[#This Row],[2019 Market share (%)]])*10000</f>
        <v>#DIV/0!</v>
      </c>
      <c r="N303" s="3"/>
      <c r="O303" s="3"/>
      <c r="P303" s="3">
        <v>115400</v>
      </c>
      <c r="Q303" s="12">
        <f>Table1[[#This Row],[2023 U.S. Sales ($000)]]/SUMIF($E:$E, E303, $P:$P)</f>
        <v>4.7838785448685106E-3</v>
      </c>
      <c r="R303" s="11">
        <f>(Table1[[#This Row],[2023 Market share (%)]]-Table1[[#This Row],[2022 Market share (%)]])*10000</f>
        <v>-4.634320064907322</v>
      </c>
      <c r="S303" s="10">
        <v>-6.4829821717990274E-2</v>
      </c>
      <c r="T303" s="3">
        <v>39</v>
      </c>
      <c r="U303" s="3">
        <f t="shared" si="32"/>
        <v>2958.9743589743589</v>
      </c>
      <c r="V303" s="10">
        <v>-4.878048780487805E-2</v>
      </c>
      <c r="W303" s="10">
        <f t="shared" si="36"/>
        <v>-7.8732343762689783E-2</v>
      </c>
      <c r="X303" s="11">
        <f>(Table1[[#This Row],[2023 Market share (%)]]-Table1[[#This Row],[2019 Market share (%)]])*10000</f>
        <v>-22.310945254293141</v>
      </c>
      <c r="Y303" s="10"/>
      <c r="Z303" s="10">
        <f t="shared" si="33"/>
        <v>-7.8134182432824217E-2</v>
      </c>
      <c r="AA303" s="3">
        <v>123400</v>
      </c>
      <c r="AB303" s="12">
        <f>Table1[[#This Row],[2022 U.S. Sales ($000)]]/SUMIF($E:$E, E303, $AA:$AA)</f>
        <v>5.2473105513592428E-3</v>
      </c>
      <c r="AC303" s="3">
        <v>41</v>
      </c>
      <c r="AD303" s="3">
        <f t="shared" si="37"/>
        <v>3009.7560975609758</v>
      </c>
      <c r="AE303" s="3">
        <v>126700</v>
      </c>
      <c r="AF303" s="12">
        <f>Table1[[#This Row],[2021 U.S. Sales ($000)]]/SUMIF($E:$E, E303, $AE:$AE)</f>
        <v>5.8333051336538202E-3</v>
      </c>
      <c r="AG303" s="3">
        <v>45</v>
      </c>
      <c r="AH303" s="68">
        <f t="shared" si="34"/>
        <v>2815.5555555555557</v>
      </c>
      <c r="AI303" s="3">
        <v>114700</v>
      </c>
      <c r="AJ303" s="12">
        <f>Table1[[#This Row],[2020 U.S. Sales ($000)]]/SUMIF($E:$E, E303, $AI:$AI)</f>
        <v>7.0340924122748406E-3</v>
      </c>
      <c r="AK303" s="3">
        <v>48</v>
      </c>
      <c r="AL303" s="3">
        <f t="shared" si="38"/>
        <v>2389.5833333333335</v>
      </c>
      <c r="AM303" s="3">
        <v>160200</v>
      </c>
      <c r="AN303" s="12">
        <f>Table1[[#This Row],[2019 U.S. Sales ($000)]]/SUMIF($E:$E, E303, $AM:$AM)</f>
        <v>7.0149730702978247E-3</v>
      </c>
      <c r="AO303" s="3">
        <v>54</v>
      </c>
      <c r="AP303" s="3">
        <f t="shared" si="35"/>
        <v>2966.6666666666665</v>
      </c>
    </row>
    <row r="304" spans="1:42" x14ac:dyDescent="0.25">
      <c r="A304" t="s">
        <v>28</v>
      </c>
      <c r="B304">
        <v>6513</v>
      </c>
      <c r="C304" t="s">
        <v>3</v>
      </c>
      <c r="D304" t="s">
        <v>5</v>
      </c>
      <c r="E304" t="s">
        <v>351</v>
      </c>
      <c r="F304" s="3">
        <v>303</v>
      </c>
      <c r="G304" s="3"/>
      <c r="H304" s="3" t="e">
        <f>Table1[[#This Row],[2024 U.S. Sales ($000)]]/SUMIF($E:$E, E304, $G:$G)</f>
        <v>#DIV/0!</v>
      </c>
      <c r="I304" s="3" t="e">
        <f>VLOOKUP(Table1[[#This Row],[Chain Name]],[1]Sheet1!A$3:G$26,7,0)</f>
        <v>#N/A</v>
      </c>
      <c r="J304" s="3" t="e">
        <f>Table1[[#This Row],[2024 U.S. Sales ($000)]]/Table1[[#This Row],[2024 U.S. Units]]</f>
        <v>#N/A</v>
      </c>
      <c r="K304" s="3" t="e">
        <f>Table1[[#This Row],[2024 U.S. Units]]/Table1[[#This Row],[2023 U.S. Units]]-1</f>
        <v>#N/A</v>
      </c>
      <c r="L304" s="3">
        <f>_xlfn.RRI(5,Table1[[#This Row],[2019 U.S. Sales ($000)]],Table1[[#This Row],[2024 U.S. Sales ($000)]])</f>
        <v>-1</v>
      </c>
      <c r="M304" s="3" t="e">
        <f>(Table1[[#This Row],[2024 Market share (%)]]-Table1[[#This Row],[2019 Market share (%)]])*10000</f>
        <v>#DIV/0!</v>
      </c>
      <c r="N304" s="3"/>
      <c r="O304" s="3"/>
      <c r="P304" s="3">
        <v>115100</v>
      </c>
      <c r="Q304" s="12">
        <f>Table1[[#This Row],[2023 U.S. Sales ($000)]]/SUMIF($E:$E, E304, $P:$P)</f>
        <v>3.0473169155582395E-3</v>
      </c>
      <c r="R304" s="11">
        <f>(Table1[[#This Row],[2023 Market share (%)]]-Table1[[#This Row],[2022 Market share (%)]])*10000</f>
        <v>-0.32518999056747533</v>
      </c>
      <c r="S304" s="10">
        <v>4.4464609800362979E-2</v>
      </c>
      <c r="T304" s="3">
        <v>204</v>
      </c>
      <c r="U304" s="3">
        <f t="shared" si="32"/>
        <v>564.21568627450984</v>
      </c>
      <c r="V304" s="10">
        <v>0.02</v>
      </c>
      <c r="W304" s="10">
        <f t="shared" si="36"/>
        <v>4.5863635458927021E-2</v>
      </c>
      <c r="X304" s="11">
        <f>(Table1[[#This Row],[2023 Market share (%)]]-Table1[[#This Row],[2019 Market share (%)]])*10000</f>
        <v>1.0226076478703867</v>
      </c>
      <c r="Y304" s="10"/>
      <c r="Z304" s="10">
        <f t="shared" si="33"/>
        <v>3.6129944802360869E-2</v>
      </c>
      <c r="AA304" s="3">
        <v>110200</v>
      </c>
      <c r="AB304" s="12">
        <f>Table1[[#This Row],[2022 U.S. Sales ($000)]]/SUMIF($E:$E, E304, $AA:$AA)</f>
        <v>3.079835914614987E-3</v>
      </c>
      <c r="AC304" s="3">
        <v>200</v>
      </c>
      <c r="AD304" s="3">
        <f t="shared" si="37"/>
        <v>551</v>
      </c>
      <c r="AE304" s="3">
        <v>102000</v>
      </c>
      <c r="AF304" s="12">
        <f>Table1[[#This Row],[2021 U.S. Sales ($000)]]/SUMIF($E:$E, E304, $AE:$AE)</f>
        <v>3.0743120910223035E-3</v>
      </c>
      <c r="AG304" s="3">
        <v>190</v>
      </c>
      <c r="AH304" s="68">
        <f t="shared" si="34"/>
        <v>536.84210526315792</v>
      </c>
      <c r="AI304" s="3">
        <v>90400</v>
      </c>
      <c r="AJ304" s="12">
        <f>Table1[[#This Row],[2020 U.S. Sales ($000)]]/SUMIF($E:$E, E304, $AI:$AI)</f>
        <v>3.1742179344998725E-3</v>
      </c>
      <c r="AK304" s="3">
        <v>181</v>
      </c>
      <c r="AL304" s="3">
        <f t="shared" si="38"/>
        <v>499.44751381215468</v>
      </c>
      <c r="AM304" s="3">
        <v>96200</v>
      </c>
      <c r="AN304" s="12">
        <f>Table1[[#This Row],[2019 U.S. Sales ($000)]]/SUMIF($E:$E, E304, $AM:$AM)</f>
        <v>2.9450561507712008E-3</v>
      </c>
      <c r="AO304" s="3">
        <v>177</v>
      </c>
      <c r="AP304" s="3">
        <f t="shared" si="35"/>
        <v>543.50282485875709</v>
      </c>
    </row>
    <row r="305" spans="1:42" x14ac:dyDescent="0.25">
      <c r="A305" t="s">
        <v>240</v>
      </c>
      <c r="B305">
        <v>31288</v>
      </c>
      <c r="C305" t="s">
        <v>3</v>
      </c>
      <c r="D305" t="s">
        <v>4</v>
      </c>
      <c r="E305" t="s">
        <v>350</v>
      </c>
      <c r="F305" s="3">
        <v>304</v>
      </c>
      <c r="G305" s="3"/>
      <c r="H305" s="3" t="e">
        <f>Table1[[#This Row],[2024 U.S. Sales ($000)]]/SUMIF($E:$E, E305, $G:$G)</f>
        <v>#DIV/0!</v>
      </c>
      <c r="I305" s="3" t="e">
        <f>VLOOKUP(Table1[[#This Row],[Chain Name]],[1]Sheet1!A$3:G$26,7,0)</f>
        <v>#N/A</v>
      </c>
      <c r="J305" s="3" t="e">
        <f>Table1[[#This Row],[2024 U.S. Sales ($000)]]/Table1[[#This Row],[2024 U.S. Units]]</f>
        <v>#N/A</v>
      </c>
      <c r="K305" s="3" t="e">
        <f>Table1[[#This Row],[2024 U.S. Units]]/Table1[[#This Row],[2023 U.S. Units]]-1</f>
        <v>#N/A</v>
      </c>
      <c r="L305" s="3">
        <f>_xlfn.RRI(5,Table1[[#This Row],[2019 U.S. Sales ($000)]],Table1[[#This Row],[2024 U.S. Sales ($000)]])</f>
        <v>-1</v>
      </c>
      <c r="M305" s="3" t="e">
        <f>(Table1[[#This Row],[2024 Market share (%)]]-Table1[[#This Row],[2019 Market share (%)]])*10000</f>
        <v>#DIV/0!</v>
      </c>
      <c r="N305" s="3"/>
      <c r="O305" s="3"/>
      <c r="P305" s="3">
        <v>114000</v>
      </c>
      <c r="Q305" s="12">
        <f>Table1[[#This Row],[2023 U.S. Sales ($000)]]/SUMIF($E:$E, E305, $P:$P)</f>
        <v>3.7319812823460885E-3</v>
      </c>
      <c r="R305" s="11">
        <f>(Table1[[#This Row],[2023 Market share (%)]]-Table1[[#This Row],[2022 Market share (%)]])*10000</f>
        <v>-4.0496428272698708</v>
      </c>
      <c r="S305" s="10">
        <v>-7.1661237785016291E-2</v>
      </c>
      <c r="T305" s="3">
        <v>109</v>
      </c>
      <c r="U305" s="3">
        <f t="shared" si="32"/>
        <v>1045.8715596330276</v>
      </c>
      <c r="V305" s="10">
        <v>-8.4033613445378158E-2</v>
      </c>
      <c r="W305" s="10">
        <f t="shared" si="36"/>
        <v>-5.0064312030884128E-2</v>
      </c>
      <c r="X305" s="11">
        <f>(Table1[[#This Row],[2023 Market share (%)]]-Table1[[#This Row],[2019 Market share (%)]])*10000</f>
        <v>-16.925551435516251</v>
      </c>
      <c r="Y305" s="10"/>
      <c r="Z305" s="10">
        <f t="shared" si="33"/>
        <v>-3.3661859184736409E-2</v>
      </c>
      <c r="AA305" s="3">
        <v>122800</v>
      </c>
      <c r="AB305" s="12">
        <f>Table1[[#This Row],[2022 U.S. Sales ($000)]]/SUMIF($E:$E, E305, $AA:$AA)</f>
        <v>4.1369455650730755E-3</v>
      </c>
      <c r="AC305" s="3">
        <v>119</v>
      </c>
      <c r="AD305" s="3">
        <f t="shared" si="37"/>
        <v>1031.9327731092437</v>
      </c>
      <c r="AE305" s="3">
        <v>118700</v>
      </c>
      <c r="AF305" s="12">
        <f>Table1[[#This Row],[2021 U.S. Sales ($000)]]/SUMIF($E:$E, E305, $AE:$AE)</f>
        <v>4.0834496101630081E-3</v>
      </c>
      <c r="AG305" s="3">
        <v>116</v>
      </c>
      <c r="AH305" s="68">
        <f t="shared" si="34"/>
        <v>1023.2758620689655</v>
      </c>
      <c r="AI305" s="3">
        <v>109200</v>
      </c>
      <c r="AJ305" s="12">
        <f>Table1[[#This Row],[2020 U.S. Sales ($000)]]/SUMIF($E:$E, E305, $AI:$AI)</f>
        <v>4.0344451468598995E-3</v>
      </c>
      <c r="AK305" s="3">
        <v>119</v>
      </c>
      <c r="AL305" s="3">
        <f t="shared" si="38"/>
        <v>917.64705882352939</v>
      </c>
      <c r="AM305" s="3">
        <v>140000</v>
      </c>
      <c r="AN305" s="12">
        <f>Table1[[#This Row],[2019 U.S. Sales ($000)]]/SUMIF($E:$E, E305, $AM:$AM)</f>
        <v>5.4245364258977136E-3</v>
      </c>
      <c r="AO305" s="3">
        <v>125</v>
      </c>
      <c r="AP305" s="3">
        <f t="shared" si="35"/>
        <v>1120</v>
      </c>
    </row>
    <row r="306" spans="1:42" x14ac:dyDescent="0.25">
      <c r="A306" t="s">
        <v>202</v>
      </c>
      <c r="B306">
        <v>7699</v>
      </c>
      <c r="C306" t="s">
        <v>3</v>
      </c>
      <c r="D306" t="s">
        <v>5</v>
      </c>
      <c r="E306" t="s">
        <v>352</v>
      </c>
      <c r="F306" s="3">
        <v>305</v>
      </c>
      <c r="G306" s="3"/>
      <c r="H306" s="3" t="e">
        <f>Table1[[#This Row],[2024 U.S. Sales ($000)]]/SUMIF($E:$E, E306, $G:$G)</f>
        <v>#DIV/0!</v>
      </c>
      <c r="I306" s="3" t="e">
        <f>VLOOKUP(Table1[[#This Row],[Chain Name]],[1]Sheet1!A$3:G$26,7,0)</f>
        <v>#N/A</v>
      </c>
      <c r="J306" s="3" t="e">
        <f>Table1[[#This Row],[2024 U.S. Sales ($000)]]/Table1[[#This Row],[2024 U.S. Units]]</f>
        <v>#N/A</v>
      </c>
      <c r="K306" s="3" t="e">
        <f>Table1[[#This Row],[2024 U.S. Units]]/Table1[[#This Row],[2023 U.S. Units]]-1</f>
        <v>#N/A</v>
      </c>
      <c r="L306" s="3">
        <f>_xlfn.RRI(5,Table1[[#This Row],[2019 U.S. Sales ($000)]],Table1[[#This Row],[2024 U.S. Sales ($000)]])</f>
        <v>-1</v>
      </c>
      <c r="M306" s="3" t="e">
        <f>(Table1[[#This Row],[2024 Market share (%)]]-Table1[[#This Row],[2019 Market share (%)]])*10000</f>
        <v>#DIV/0!</v>
      </c>
      <c r="N306" s="3"/>
      <c r="O306" s="3"/>
      <c r="P306" s="3">
        <v>113900</v>
      </c>
      <c r="Q306" s="12">
        <f>Table1[[#This Row],[2023 U.S. Sales ($000)]]/SUMIF($E:$E, E306, $P:$P)</f>
        <v>1.4037867486474842E-2</v>
      </c>
      <c r="R306" s="11">
        <f>(Table1[[#This Row],[2023 Market share (%)]]-Table1[[#This Row],[2022 Market share (%)]])*10000</f>
        <v>-18.857015072684842</v>
      </c>
      <c r="S306" s="10">
        <v>-5.0041701417848208E-2</v>
      </c>
      <c r="T306" s="3">
        <v>303</v>
      </c>
      <c r="U306" s="3">
        <f t="shared" si="32"/>
        <v>375.9075907590759</v>
      </c>
      <c r="V306" s="10">
        <v>-5.6074766355140186E-2</v>
      </c>
      <c r="W306" s="10">
        <f t="shared" si="36"/>
        <v>-6.36916852117142E-2</v>
      </c>
      <c r="X306" s="11">
        <f>(Table1[[#This Row],[2023 Market share (%)]]-Table1[[#This Row],[2019 Market share (%)]])*10000</f>
        <v>-93.038102604011996</v>
      </c>
      <c r="Y306" s="10"/>
      <c r="Z306" s="10">
        <f t="shared" si="33"/>
        <v>-8.2188091383681106E-2</v>
      </c>
      <c r="AA306" s="3">
        <v>119900</v>
      </c>
      <c r="AB306" s="12">
        <f>Table1[[#This Row],[2022 U.S. Sales ($000)]]/SUMIF($E:$E, E306, $AA:$AA)</f>
        <v>1.5923568993743326E-2</v>
      </c>
      <c r="AC306" s="3">
        <v>321</v>
      </c>
      <c r="AD306" s="3">
        <f t="shared" si="37"/>
        <v>373.5202492211838</v>
      </c>
      <c r="AE306" s="3">
        <v>128100</v>
      </c>
      <c r="AF306" s="12">
        <f>Table1[[#This Row],[2021 U.S. Sales ($000)]]/SUMIF($E:$E, E306, $AE:$AE)</f>
        <v>1.7545416742683111E-2</v>
      </c>
      <c r="AG306" s="3">
        <v>345</v>
      </c>
      <c r="AH306" s="68">
        <f t="shared" si="34"/>
        <v>371.30434782608694</v>
      </c>
      <c r="AI306" s="3">
        <v>123200</v>
      </c>
      <c r="AJ306" s="12">
        <f>Table1[[#This Row],[2020 U.S. Sales ($000)]]/SUMIF($E:$E, E306, $AI:$AI)</f>
        <v>1.9279479529167566E-2</v>
      </c>
      <c r="AK306" s="3">
        <v>408</v>
      </c>
      <c r="AL306" s="3">
        <f t="shared" si="38"/>
        <v>301.96078431372547</v>
      </c>
      <c r="AM306" s="3">
        <v>148200</v>
      </c>
      <c r="AN306" s="12">
        <f>Table1[[#This Row],[2019 U.S. Sales ($000)]]/SUMIF($E:$E, E306, $AM:$AM)</f>
        <v>2.3341677746876042E-2</v>
      </c>
      <c r="AO306" s="3">
        <v>427</v>
      </c>
      <c r="AP306" s="3">
        <f t="shared" si="35"/>
        <v>347.07259953161594</v>
      </c>
    </row>
    <row r="307" spans="1:42" x14ac:dyDescent="0.25">
      <c r="A307" t="s">
        <v>75</v>
      </c>
      <c r="B307">
        <v>255</v>
      </c>
      <c r="C307" t="s">
        <v>3</v>
      </c>
      <c r="D307" t="s">
        <v>5</v>
      </c>
      <c r="E307" t="s">
        <v>352</v>
      </c>
      <c r="F307" s="3">
        <v>306</v>
      </c>
      <c r="G307" s="3"/>
      <c r="H307" s="3" t="e">
        <f>Table1[[#This Row],[2024 U.S. Sales ($000)]]/SUMIF($E:$E, E307, $G:$G)</f>
        <v>#DIV/0!</v>
      </c>
      <c r="I307" s="3" t="e">
        <f>VLOOKUP(Table1[[#This Row],[Chain Name]],[1]Sheet1!A$3:G$26,7,0)</f>
        <v>#N/A</v>
      </c>
      <c r="J307" s="3" t="e">
        <f>Table1[[#This Row],[2024 U.S. Sales ($000)]]/Table1[[#This Row],[2024 U.S. Units]]</f>
        <v>#N/A</v>
      </c>
      <c r="K307" s="3" t="e">
        <f>Table1[[#This Row],[2024 U.S. Units]]/Table1[[#This Row],[2023 U.S. Units]]-1</f>
        <v>#N/A</v>
      </c>
      <c r="L307" s="3">
        <f>_xlfn.RRI(5,Table1[[#This Row],[2019 U.S. Sales ($000)]],Table1[[#This Row],[2024 U.S. Sales ($000)]])</f>
        <v>-1</v>
      </c>
      <c r="M307" s="3" t="e">
        <f>(Table1[[#This Row],[2024 Market share (%)]]-Table1[[#This Row],[2019 Market share (%)]])*10000</f>
        <v>#DIV/0!</v>
      </c>
      <c r="N307" s="3"/>
      <c r="O307" s="3"/>
      <c r="P307" s="3">
        <v>112800</v>
      </c>
      <c r="Q307" s="12">
        <f>Table1[[#This Row],[2023 U.S. Sales ($000)]]/SUMIF($E:$E, E307, $P:$P)</f>
        <v>1.3902295456315734E-2</v>
      </c>
      <c r="R307" s="11">
        <f>(Table1[[#This Row],[2023 Market share (%)]]-Table1[[#This Row],[2022 Market share (%)]])*10000</f>
        <v>-7.9944839362076392</v>
      </c>
      <c r="S307" s="10">
        <v>1.8970189701897018E-2</v>
      </c>
      <c r="T307" s="3">
        <v>326</v>
      </c>
      <c r="U307" s="3">
        <f t="shared" si="32"/>
        <v>346.01226993865032</v>
      </c>
      <c r="V307" s="10">
        <v>-6.0975609756097563E-3</v>
      </c>
      <c r="W307" s="10">
        <f t="shared" si="36"/>
        <v>-4.1672142328047501E-3</v>
      </c>
      <c r="X307" s="11">
        <f>(Table1[[#This Row],[2023 Market share (%)]]-Table1[[#This Row],[2019 Market share (%)]])*10000</f>
        <v>-41.630921116105959</v>
      </c>
      <c r="Y307" s="10"/>
      <c r="Z307" s="10">
        <f t="shared" si="33"/>
        <v>1.3479060502935791E-2</v>
      </c>
      <c r="AA307" s="3">
        <v>110700</v>
      </c>
      <c r="AB307" s="12">
        <f>Table1[[#This Row],[2022 U.S. Sales ($000)]]/SUMIF($E:$E, E307, $AA:$AA)</f>
        <v>1.4701743849936498E-2</v>
      </c>
      <c r="AC307" s="3">
        <v>328</v>
      </c>
      <c r="AD307" s="3">
        <f t="shared" si="37"/>
        <v>337.5</v>
      </c>
      <c r="AE307" s="3">
        <v>103300</v>
      </c>
      <c r="AF307" s="12">
        <f>Table1[[#This Row],[2021 U.S. Sales ($000)]]/SUMIF($E:$E, E307, $AE:$AE)</f>
        <v>1.4148645975949767E-2</v>
      </c>
      <c r="AG307" s="3">
        <v>325</v>
      </c>
      <c r="AH307" s="68">
        <f t="shared" si="34"/>
        <v>317.84615384615387</v>
      </c>
      <c r="AI307" s="3">
        <v>83700</v>
      </c>
      <c r="AJ307" s="12">
        <f>Table1[[#This Row],[2020 U.S. Sales ($000)]]/SUMIF($E:$E, E307, $AI:$AI)</f>
        <v>1.3098152894410109E-2</v>
      </c>
      <c r="AK307" s="3">
        <v>311</v>
      </c>
      <c r="AL307" s="3">
        <f t="shared" si="38"/>
        <v>269.13183279742765</v>
      </c>
      <c r="AM307" s="3">
        <v>114700</v>
      </c>
      <c r="AN307" s="12">
        <f>Table1[[#This Row],[2019 U.S. Sales ($000)]]/SUMIF($E:$E, E307, $AM:$AM)</f>
        <v>1.806538756792633E-2</v>
      </c>
      <c r="AO307" s="3">
        <v>309</v>
      </c>
      <c r="AP307" s="3">
        <f t="shared" si="35"/>
        <v>371.19741100323625</v>
      </c>
    </row>
    <row r="308" spans="1:42" x14ac:dyDescent="0.25">
      <c r="A308" t="s">
        <v>395</v>
      </c>
      <c r="B308">
        <v>5262</v>
      </c>
      <c r="C308" t="s">
        <v>3</v>
      </c>
      <c r="D308" t="s">
        <v>4</v>
      </c>
      <c r="E308" t="s">
        <v>358</v>
      </c>
      <c r="F308" s="3">
        <v>292</v>
      </c>
      <c r="G308" s="3"/>
      <c r="H308" s="3" t="e">
        <f>Table1[[#This Row],[2024 U.S. Sales ($000)]]/SUMIF($E:$E, E308, $G:$G)</f>
        <v>#DIV/0!</v>
      </c>
      <c r="I308" s="3" t="e">
        <f>VLOOKUP(Table1[[#This Row],[Chain Name]],[1]Sheet1!A$3:G$26,7,0)</f>
        <v>#N/A</v>
      </c>
      <c r="J308" s="3" t="e">
        <f>Table1[[#This Row],[2024 U.S. Sales ($000)]]/Table1[[#This Row],[2024 U.S. Units]]</f>
        <v>#N/A</v>
      </c>
      <c r="K308" s="3" t="e">
        <f>Table1[[#This Row],[2024 U.S. Units]]/Table1[[#This Row],[2023 U.S. Units]]-1</f>
        <v>#N/A</v>
      </c>
      <c r="L308" s="3">
        <f>_xlfn.RRI(5,Table1[[#This Row],[2019 U.S. Sales ($000)]],Table1[[#This Row],[2024 U.S. Sales ($000)]])</f>
        <v>-1</v>
      </c>
      <c r="M308" s="3" t="e">
        <f>(Table1[[#This Row],[2024 Market share (%)]]-Table1[[#This Row],[2019 Market share (%)]])*10000</f>
        <v>#DIV/0!</v>
      </c>
      <c r="N308" s="3"/>
      <c r="O308" s="3"/>
      <c r="P308" s="3">
        <v>119700</v>
      </c>
      <c r="Q308" s="12">
        <f>Table1[[#This Row],[2023 U.S. Sales ($000)]]/SUMIF($E:$E, E308, $P:$P)</f>
        <v>3.6175334502468568E-3</v>
      </c>
      <c r="R308" s="11">
        <f>(Table1[[#This Row],[2023 Market share (%)]]-Table1[[#This Row],[2022 Market share (%)]])*10000</f>
        <v>-0.27417070045068337</v>
      </c>
      <c r="S308" s="10">
        <v>8.4239130434782608E-2</v>
      </c>
      <c r="T308" s="3">
        <v>64</v>
      </c>
      <c r="U308" s="3">
        <f t="shared" si="32"/>
        <v>1870.3125</v>
      </c>
      <c r="V308" s="10">
        <v>3.2258064516129031E-2</v>
      </c>
      <c r="W308" s="10">
        <f t="shared" si="36"/>
        <v>8.7512341855908726E-3</v>
      </c>
      <c r="X308" s="11">
        <f>(Table1[[#This Row],[2023 Market share (%)]]-Table1[[#This Row],[2019 Market share (%)]])*10000</f>
        <v>-11.508926391487575</v>
      </c>
      <c r="Y308" s="10"/>
      <c r="Z308" s="10">
        <f t="shared" si="33"/>
        <v>-1.504187898909537E-2</v>
      </c>
      <c r="AA308" s="3">
        <v>110400</v>
      </c>
      <c r="AB308" s="12">
        <f>Table1[[#This Row],[2022 U.S. Sales ($000)]]/SUMIF($E:$E, E308, $AA:$AA)</f>
        <v>3.6449505202919251E-3</v>
      </c>
      <c r="AC308" s="3">
        <v>62</v>
      </c>
      <c r="AD308" s="3">
        <f t="shared" si="37"/>
        <v>1780.6451612903227</v>
      </c>
      <c r="AE308" s="3">
        <v>105100</v>
      </c>
      <c r="AF308" s="12">
        <f>Table1[[#This Row],[2021 U.S. Sales ($000)]]/SUMIF($E:$E, E308, $AE:$AE)</f>
        <v>3.8344710998357637E-3</v>
      </c>
      <c r="AG308" s="3">
        <v>62</v>
      </c>
      <c r="AH308" s="68">
        <f t="shared" si="34"/>
        <v>1695.1612903225807</v>
      </c>
      <c r="AI308" s="3">
        <v>95400</v>
      </c>
      <c r="AJ308" s="12">
        <f>Table1[[#This Row],[2020 U.S. Sales ($000)]]/SUMIF($E:$E, E308, $AI:$AI)</f>
        <v>4.0472369398866954E-3</v>
      </c>
      <c r="AK308" s="3">
        <v>65</v>
      </c>
      <c r="AL308" s="3">
        <f t="shared" si="38"/>
        <v>1467.6923076923076</v>
      </c>
      <c r="AM308" s="3">
        <v>115600</v>
      </c>
      <c r="AN308" s="12">
        <f>Table1[[#This Row],[2019 U.S. Sales ($000)]]/SUMIF($E:$E, E308, $AM:$AM)</f>
        <v>4.7684260893956143E-3</v>
      </c>
      <c r="AO308" s="3">
        <v>68</v>
      </c>
      <c r="AP308" s="3">
        <f t="shared" si="35"/>
        <v>1700</v>
      </c>
    </row>
    <row r="309" spans="1:42" x14ac:dyDescent="0.25">
      <c r="A309" t="s">
        <v>81</v>
      </c>
      <c r="B309">
        <v>5229</v>
      </c>
      <c r="C309" t="s">
        <v>3</v>
      </c>
      <c r="D309" t="s">
        <v>5</v>
      </c>
      <c r="E309" t="s">
        <v>364</v>
      </c>
      <c r="F309" s="3">
        <v>308</v>
      </c>
      <c r="G309" s="3"/>
      <c r="H309" s="3" t="e">
        <f>Table1[[#This Row],[2024 U.S. Sales ($000)]]/SUMIF($E:$E, E309, $G:$G)</f>
        <v>#DIV/0!</v>
      </c>
      <c r="I309" s="3" t="e">
        <f>VLOOKUP(Table1[[#This Row],[Chain Name]],[1]Sheet1!A$3:G$26,7,0)</f>
        <v>#N/A</v>
      </c>
      <c r="J309" s="3" t="e">
        <f>Table1[[#This Row],[2024 U.S. Sales ($000)]]/Table1[[#This Row],[2024 U.S. Units]]</f>
        <v>#N/A</v>
      </c>
      <c r="K309" s="3" t="e">
        <f>Table1[[#This Row],[2024 U.S. Units]]/Table1[[#This Row],[2023 U.S. Units]]-1</f>
        <v>#N/A</v>
      </c>
      <c r="L309" s="3">
        <f>_xlfn.RRI(5,Table1[[#This Row],[2019 U.S. Sales ($000)]],Table1[[#This Row],[2024 U.S. Sales ($000)]])</f>
        <v>-1</v>
      </c>
      <c r="M309" s="3" t="e">
        <f>(Table1[[#This Row],[2024 Market share (%)]]-Table1[[#This Row],[2019 Market share (%)]])*10000</f>
        <v>#DIV/0!</v>
      </c>
      <c r="N309" s="3"/>
      <c r="O309" s="3"/>
      <c r="P309" s="3">
        <v>111700</v>
      </c>
      <c r="Q309" s="12">
        <f>Table1[[#This Row],[2023 U.S. Sales ($000)]]/SUMIF($E:$E, E309, $P:$P)</f>
        <v>2.2803962115943103E-3</v>
      </c>
      <c r="R309" s="11">
        <f>(Table1[[#This Row],[2023 Market share (%)]]-Table1[[#This Row],[2022 Market share (%)]])*10000</f>
        <v>-1.6506854909805477</v>
      </c>
      <c r="S309" s="10">
        <v>4.6860356138706656E-2</v>
      </c>
      <c r="T309" s="3">
        <v>251</v>
      </c>
      <c r="U309" s="3">
        <f t="shared" si="32"/>
        <v>445.0199203187251</v>
      </c>
      <c r="V309" s="10">
        <v>0</v>
      </c>
      <c r="W309" s="10">
        <f t="shared" si="36"/>
        <v>2.2720256202100275E-2</v>
      </c>
      <c r="X309" s="11">
        <f>(Table1[[#This Row],[2023 Market share (%)]]-Table1[[#This Row],[2019 Market share (%)]])*10000</f>
        <v>-10.45374711714943</v>
      </c>
      <c r="Y309" s="10"/>
      <c r="Z309" s="10">
        <f t="shared" si="33"/>
        <v>3.0105709353924759E-3</v>
      </c>
      <c r="AA309" s="3">
        <v>106700</v>
      </c>
      <c r="AB309" s="12">
        <f>Table1[[#This Row],[2022 U.S. Sales ($000)]]/SUMIF($E:$E, E309, $AA:$AA)</f>
        <v>2.4454647606923651E-3</v>
      </c>
      <c r="AC309" s="3">
        <v>251</v>
      </c>
      <c r="AD309" s="3">
        <f t="shared" si="37"/>
        <v>425.09960159362549</v>
      </c>
      <c r="AE309" s="3">
        <v>101500</v>
      </c>
      <c r="AF309" s="12">
        <f>Table1[[#This Row],[2021 U.S. Sales ($000)]]/SUMIF($E:$E, E309, $AE:$AE)</f>
        <v>2.5817205486158711E-3</v>
      </c>
      <c r="AG309" s="3">
        <v>251</v>
      </c>
      <c r="AH309" s="68">
        <f t="shared" si="34"/>
        <v>404.38247011952194</v>
      </c>
      <c r="AI309" s="3">
        <v>92100</v>
      </c>
      <c r="AJ309" s="12">
        <f>Table1[[#This Row],[2020 U.S. Sales ($000)]]/SUMIF($E:$E, E309, $AI:$AI)</f>
        <v>2.7232953612522262E-3</v>
      </c>
      <c r="AK309" s="3">
        <v>250</v>
      </c>
      <c r="AL309" s="3">
        <f t="shared" si="38"/>
        <v>368.4</v>
      </c>
      <c r="AM309" s="3">
        <v>102100</v>
      </c>
      <c r="AN309" s="12">
        <f>Table1[[#This Row],[2019 U.S. Sales ($000)]]/SUMIF($E:$E, E309, $AM:$AM)</f>
        <v>3.3257709233092533E-3</v>
      </c>
      <c r="AO309" s="3">
        <v>248</v>
      </c>
      <c r="AP309" s="3">
        <f t="shared" si="35"/>
        <v>411.69354838709677</v>
      </c>
    </row>
    <row r="310" spans="1:42" x14ac:dyDescent="0.25">
      <c r="A310" t="s">
        <v>442</v>
      </c>
      <c r="B310">
        <v>562840</v>
      </c>
      <c r="C310" t="s">
        <v>3</v>
      </c>
      <c r="D310" t="s">
        <v>4</v>
      </c>
      <c r="E310" t="s">
        <v>363</v>
      </c>
      <c r="F310" s="3">
        <v>309</v>
      </c>
      <c r="G310" s="3"/>
      <c r="H310" s="3" t="e">
        <f>Table1[[#This Row],[2024 U.S. Sales ($000)]]/SUMIF($E:$E, E310, $G:$G)</f>
        <v>#DIV/0!</v>
      </c>
      <c r="I310" s="3" t="e">
        <f>VLOOKUP(Table1[[#This Row],[Chain Name]],[1]Sheet1!A$3:G$26,7,0)</f>
        <v>#N/A</v>
      </c>
      <c r="J310" s="3" t="e">
        <f>Table1[[#This Row],[2024 U.S. Sales ($000)]]/Table1[[#This Row],[2024 U.S. Units]]</f>
        <v>#N/A</v>
      </c>
      <c r="K310" s="3" t="e">
        <f>Table1[[#This Row],[2024 U.S. Units]]/Table1[[#This Row],[2023 U.S. Units]]-1</f>
        <v>#N/A</v>
      </c>
      <c r="L310" s="3">
        <f>_xlfn.RRI(5,Table1[[#This Row],[2019 U.S. Sales ($000)]],Table1[[#This Row],[2024 U.S. Sales ($000)]])</f>
        <v>-1</v>
      </c>
      <c r="M310" s="3" t="e">
        <f>(Table1[[#This Row],[2024 Market share (%)]]-Table1[[#This Row],[2019 Market share (%)]])*10000</f>
        <v>#DIV/0!</v>
      </c>
      <c r="N310" s="3"/>
      <c r="O310" s="3"/>
      <c r="P310" s="3">
        <v>111364</v>
      </c>
      <c r="Q310" s="12">
        <f>Table1[[#This Row],[2023 U.S. Sales ($000)]]/SUMIF($E:$E, E310, $P:$P)</f>
        <v>1.3485005130559852E-2</v>
      </c>
      <c r="R310" s="11">
        <f>(Table1[[#This Row],[2023 Market share (%)]]-Table1[[#This Row],[2022 Market share (%)]])*10000</f>
        <v>2.0007467495967814</v>
      </c>
      <c r="S310" s="10">
        <v>0.10229736016391333</v>
      </c>
      <c r="T310" s="3">
        <v>48</v>
      </c>
      <c r="U310" s="3">
        <f t="shared" si="32"/>
        <v>2320.0833333333335</v>
      </c>
      <c r="V310" s="10">
        <v>0.29729729729729731</v>
      </c>
      <c r="W310" s="10">
        <f t="shared" si="36"/>
        <v>0.81775840938489219</v>
      </c>
      <c r="X310" s="11">
        <f>(Table1[[#This Row],[2023 Market share (%)]]-Table1[[#This Row],[2019 Market share (%)]])*10000</f>
        <v>117.36972096163018</v>
      </c>
      <c r="Y310" s="10"/>
      <c r="Z310" s="10">
        <f t="shared" si="33"/>
        <v>0.86120971820419912</v>
      </c>
      <c r="AA310" s="3">
        <v>101029</v>
      </c>
      <c r="AB310" s="12">
        <f>Table1[[#This Row],[2022 U.S. Sales ($000)]]/SUMIF($E:$E, E310, $AA:$AA)</f>
        <v>1.3284930455600174E-2</v>
      </c>
      <c r="AC310" s="3">
        <v>37</v>
      </c>
      <c r="AD310" s="3">
        <f t="shared" si="37"/>
        <v>2730.5135135135133</v>
      </c>
      <c r="AE310" s="3">
        <v>56886</v>
      </c>
      <c r="AF310" s="12">
        <f>Table1[[#This Row],[2021 U.S. Sales ($000)]]/SUMIF($E:$E, E310, $AE:$AE)</f>
        <v>8.5865427082613202E-3</v>
      </c>
      <c r="AG310" s="3">
        <v>26</v>
      </c>
      <c r="AH310" s="68">
        <f t="shared" si="34"/>
        <v>2187.9230769230771</v>
      </c>
      <c r="AI310" s="3">
        <v>20915</v>
      </c>
      <c r="AJ310" s="12">
        <f>Table1[[#This Row],[2020 U.S. Sales ($000)]]/SUMIF($E:$E, E310, $AI:$AI)</f>
        <v>3.8131760684595919E-3</v>
      </c>
      <c r="AK310" s="3">
        <v>9</v>
      </c>
      <c r="AL310" s="3">
        <f t="shared" si="38"/>
        <v>2323.8888888888887</v>
      </c>
      <c r="AM310" s="3">
        <v>10200</v>
      </c>
      <c r="AN310" s="12">
        <f>Table1[[#This Row],[2019 U.S. Sales ($000)]]/SUMIF($E:$E, E310, $AM:$AM)</f>
        <v>1.7480330343968343E-3</v>
      </c>
      <c r="AO310" s="3">
        <v>4</v>
      </c>
      <c r="AP310" s="3">
        <f t="shared" si="35"/>
        <v>2550</v>
      </c>
    </row>
    <row r="311" spans="1:42" x14ac:dyDescent="0.25">
      <c r="A311" t="s">
        <v>498</v>
      </c>
      <c r="B311">
        <v>563305</v>
      </c>
      <c r="C311" t="s">
        <v>1</v>
      </c>
      <c r="D311" t="s">
        <v>6</v>
      </c>
      <c r="E311" t="s">
        <v>354</v>
      </c>
      <c r="F311" s="3">
        <v>310</v>
      </c>
      <c r="G311" s="3"/>
      <c r="H311" s="3" t="e">
        <f>Table1[[#This Row],[2024 U.S. Sales ($000)]]/SUMIF($E:$E, E311, $G:$G)</f>
        <v>#DIV/0!</v>
      </c>
      <c r="I311" s="3" t="e">
        <f>VLOOKUP(Table1[[#This Row],[Chain Name]],[1]Sheet1!A$3:G$26,7,0)</f>
        <v>#N/A</v>
      </c>
      <c r="J311" s="3" t="e">
        <f>Table1[[#This Row],[2024 U.S. Sales ($000)]]/Table1[[#This Row],[2024 U.S. Units]]</f>
        <v>#N/A</v>
      </c>
      <c r="K311" s="3" t="e">
        <f>Table1[[#This Row],[2024 U.S. Units]]/Table1[[#This Row],[2023 U.S. Units]]-1</f>
        <v>#N/A</v>
      </c>
      <c r="L311" s="3">
        <f>_xlfn.RRI(5,Table1[[#This Row],[2019 U.S. Sales ($000)]],Table1[[#This Row],[2024 U.S. Sales ($000)]])</f>
        <v>-1</v>
      </c>
      <c r="M311" s="3" t="e">
        <f>(Table1[[#This Row],[2024 Market share (%)]]-Table1[[#This Row],[2019 Market share (%)]])*10000</f>
        <v>#DIV/0!</v>
      </c>
      <c r="N311" s="3"/>
      <c r="O311" s="3"/>
      <c r="P311" s="3">
        <v>111200</v>
      </c>
      <c r="Q311" s="12">
        <f>Table1[[#This Row],[2023 U.S. Sales ($000)]]/SUMIF($E:$E, E311, $P:$P)</f>
        <v>6.3541604465511964E-3</v>
      </c>
      <c r="R311" s="11">
        <f>(Table1[[#This Row],[2023 Market share (%)]]-Table1[[#This Row],[2022 Market share (%)]])*10000</f>
        <v>-6.1468994258432383</v>
      </c>
      <c r="S311" s="10">
        <v>-3.3883579496090353E-2</v>
      </c>
      <c r="T311" s="3">
        <v>61</v>
      </c>
      <c r="U311" s="3">
        <f t="shared" si="32"/>
        <v>1822.950819672131</v>
      </c>
      <c r="V311" s="10">
        <v>-4.6875E-2</v>
      </c>
      <c r="W311" s="10">
        <f t="shared" si="36"/>
        <v>-5.0305182256706327E-2</v>
      </c>
      <c r="X311" s="11">
        <f>(Table1[[#This Row],[2023 Market share (%)]]-Table1[[#This Row],[2019 Market share (%)]])*10000</f>
        <v>-17.133945560853654</v>
      </c>
      <c r="Y311" s="10"/>
      <c r="Z311" s="10">
        <f t="shared" si="33"/>
        <v>-5.0342192911268291E-2</v>
      </c>
      <c r="AA311" s="3">
        <v>115100</v>
      </c>
      <c r="AB311" s="12">
        <f>Table1[[#This Row],[2022 U.S. Sales ($000)]]/SUMIF($E:$E, E311, $AA:$AA)</f>
        <v>6.9688503891355202E-3</v>
      </c>
      <c r="AC311" s="3">
        <v>64</v>
      </c>
      <c r="AD311" s="3">
        <f t="shared" si="37"/>
        <v>1798.4375</v>
      </c>
      <c r="AE311" s="3">
        <v>113400</v>
      </c>
      <c r="AF311" s="12">
        <f>Table1[[#This Row],[2021 U.S. Sales ($000)]]/SUMIF($E:$E, E311, $AE:$AE)</f>
        <v>7.5111360540293104E-3</v>
      </c>
      <c r="AG311" s="3">
        <v>66</v>
      </c>
      <c r="AH311" s="68">
        <f t="shared" si="34"/>
        <v>1718.1818181818182</v>
      </c>
      <c r="AI311" s="3">
        <v>100100</v>
      </c>
      <c r="AJ311" s="12">
        <f>Table1[[#This Row],[2020 U.S. Sales ($000)]]/SUMIF($E:$E, E311, $AI:$AI)</f>
        <v>9.3797633807103532E-3</v>
      </c>
      <c r="AK311" s="3">
        <v>69</v>
      </c>
      <c r="AL311" s="3">
        <f t="shared" si="38"/>
        <v>1450.7246376811595</v>
      </c>
      <c r="AM311" s="3">
        <v>136700</v>
      </c>
      <c r="AN311" s="12">
        <f>Table1[[#This Row],[2019 U.S. Sales ($000)]]/SUMIF($E:$E, E311, $AM:$AM)</f>
        <v>8.0675550026365617E-3</v>
      </c>
      <c r="AO311" s="3">
        <v>75</v>
      </c>
      <c r="AP311" s="3">
        <f t="shared" si="35"/>
        <v>1822.6666666666667</v>
      </c>
    </row>
    <row r="312" spans="1:42" x14ac:dyDescent="0.25">
      <c r="A312" t="s">
        <v>479</v>
      </c>
      <c r="B312">
        <v>5967</v>
      </c>
      <c r="C312" t="s">
        <v>1</v>
      </c>
      <c r="D312" t="s">
        <v>2</v>
      </c>
      <c r="E312" t="s">
        <v>353</v>
      </c>
      <c r="F312" s="3">
        <v>311</v>
      </c>
      <c r="G312" s="3"/>
      <c r="H312" s="3" t="e">
        <f>Table1[[#This Row],[2024 U.S. Sales ($000)]]/SUMIF($E:$E, E312, $G:$G)</f>
        <v>#DIV/0!</v>
      </c>
      <c r="I312" s="3" t="e">
        <f>VLOOKUP(Table1[[#This Row],[Chain Name]],[1]Sheet1!A$3:G$26,7,0)</f>
        <v>#N/A</v>
      </c>
      <c r="J312" s="3" t="e">
        <f>Table1[[#This Row],[2024 U.S. Sales ($000)]]/Table1[[#This Row],[2024 U.S. Units]]</f>
        <v>#N/A</v>
      </c>
      <c r="K312" s="3" t="e">
        <f>Table1[[#This Row],[2024 U.S. Units]]/Table1[[#This Row],[2023 U.S. Units]]-1</f>
        <v>#N/A</v>
      </c>
      <c r="L312" s="3">
        <f>_xlfn.RRI(5,Table1[[#This Row],[2019 U.S. Sales ($000)]],Table1[[#This Row],[2024 U.S. Sales ($000)]])</f>
        <v>-1</v>
      </c>
      <c r="M312" s="3" t="e">
        <f>(Table1[[#This Row],[2024 Market share (%)]]-Table1[[#This Row],[2019 Market share (%)]])*10000</f>
        <v>#DIV/0!</v>
      </c>
      <c r="N312" s="3"/>
      <c r="O312" s="3"/>
      <c r="P312" s="3">
        <v>110100</v>
      </c>
      <c r="Q312" s="12">
        <f>Table1[[#This Row],[2023 U.S. Sales ($000)]]/SUMIF($E:$E, E312, $P:$P)</f>
        <v>4.5641683517333017E-3</v>
      </c>
      <c r="R312" s="11">
        <f>(Table1[[#This Row],[2023 Market share (%)]]-Table1[[#This Row],[2022 Market share (%)]])*10000</f>
        <v>3.5016125578758892</v>
      </c>
      <c r="S312" s="10">
        <v>0.11099899091826437</v>
      </c>
      <c r="T312" s="3">
        <v>19</v>
      </c>
      <c r="U312" s="3">
        <f t="shared" si="32"/>
        <v>5794.7368421052633</v>
      </c>
      <c r="V312" s="10">
        <v>5.5555555555555552E-2</v>
      </c>
      <c r="W312" s="10">
        <f t="shared" si="36"/>
        <v>5.6712035421696783E-2</v>
      </c>
      <c r="X312" s="11">
        <f>(Table1[[#This Row],[2023 Market share (%)]]-Table1[[#This Row],[2019 Market share (%)]])*10000</f>
        <v>6.9761328239935709</v>
      </c>
      <c r="Y312" s="10"/>
      <c r="Z312" s="10">
        <f t="shared" si="33"/>
        <v>4.3898814964921984E-2</v>
      </c>
      <c r="AA312" s="3">
        <v>99100</v>
      </c>
      <c r="AB312" s="12">
        <f>Table1[[#This Row],[2022 U.S. Sales ($000)]]/SUMIF($E:$E, E312, $AA:$AA)</f>
        <v>4.2140070959457128E-3</v>
      </c>
      <c r="AC312" s="3">
        <v>18</v>
      </c>
      <c r="AD312" s="3">
        <f t="shared" si="37"/>
        <v>5505.5555555555557</v>
      </c>
      <c r="AE312" s="3">
        <v>87700</v>
      </c>
      <c r="AF312" s="12">
        <f>Table1[[#This Row],[2021 U.S. Sales ($000)]]/SUMIF($E:$E, E312, $AE:$AE)</f>
        <v>4.037733703405209E-3</v>
      </c>
      <c r="AG312" s="3">
        <v>17</v>
      </c>
      <c r="AH312" s="68">
        <f t="shared" si="34"/>
        <v>5158.8235294117649</v>
      </c>
      <c r="AI312" s="3">
        <v>72200</v>
      </c>
      <c r="AJ312" s="12">
        <f>Table1[[#This Row],[2020 U.S. Sales ($000)]]/SUMIF($E:$E, E312, $AI:$AI)</f>
        <v>4.4277373336202575E-3</v>
      </c>
      <c r="AK312" s="3">
        <v>16</v>
      </c>
      <c r="AL312" s="3">
        <f t="shared" si="38"/>
        <v>4512.5</v>
      </c>
      <c r="AM312" s="3">
        <v>88300</v>
      </c>
      <c r="AN312" s="12">
        <f>Table1[[#This Row],[2019 U.S. Sales ($000)]]/SUMIF($E:$E, E312, $AM:$AM)</f>
        <v>3.8665550693339447E-3</v>
      </c>
      <c r="AO312" s="3">
        <v>16</v>
      </c>
      <c r="AP312" s="3">
        <f t="shared" si="35"/>
        <v>5518.75</v>
      </c>
    </row>
    <row r="313" spans="1:42" x14ac:dyDescent="0.25">
      <c r="A313" t="s">
        <v>497</v>
      </c>
      <c r="B313">
        <v>1320</v>
      </c>
      <c r="C313" t="s">
        <v>1</v>
      </c>
      <c r="D313" t="s">
        <v>2</v>
      </c>
      <c r="E313" t="s">
        <v>353</v>
      </c>
      <c r="F313" s="3">
        <v>312</v>
      </c>
      <c r="G313" s="3"/>
      <c r="H313" s="3" t="e">
        <f>Table1[[#This Row],[2024 U.S. Sales ($000)]]/SUMIF($E:$E, E313, $G:$G)</f>
        <v>#DIV/0!</v>
      </c>
      <c r="I313" s="3" t="e">
        <f>VLOOKUP(Table1[[#This Row],[Chain Name]],[1]Sheet1!A$3:G$26,7,0)</f>
        <v>#N/A</v>
      </c>
      <c r="J313" s="3" t="e">
        <f>Table1[[#This Row],[2024 U.S. Sales ($000)]]/Table1[[#This Row],[2024 U.S. Units]]</f>
        <v>#N/A</v>
      </c>
      <c r="K313" s="3" t="e">
        <f>Table1[[#This Row],[2024 U.S. Units]]/Table1[[#This Row],[2023 U.S. Units]]-1</f>
        <v>#N/A</v>
      </c>
      <c r="L313" s="3">
        <f>_xlfn.RRI(5,Table1[[#This Row],[2019 U.S. Sales ($000)]],Table1[[#This Row],[2024 U.S. Sales ($000)]])</f>
        <v>-1</v>
      </c>
      <c r="M313" s="3" t="e">
        <f>(Table1[[#This Row],[2024 Market share (%)]]-Table1[[#This Row],[2019 Market share (%)]])*10000</f>
        <v>#DIV/0!</v>
      </c>
      <c r="N313" s="3"/>
      <c r="O313" s="3"/>
      <c r="P313" s="3">
        <v>110000</v>
      </c>
      <c r="Q313" s="12">
        <f>Table1[[#This Row],[2023 U.S. Sales ($000)]]/SUMIF($E:$E, E313, $P:$P)</f>
        <v>4.5600228763911285E-3</v>
      </c>
      <c r="R313" s="11">
        <f>(Table1[[#This Row],[2023 Market share (%)]]-Table1[[#This Row],[2022 Market share (%)]])*10000</f>
        <v>-3.8537596577321431</v>
      </c>
      <c r="S313" s="10">
        <v>-5.4170249355116079E-2</v>
      </c>
      <c r="T313" s="3">
        <v>45</v>
      </c>
      <c r="U313" s="3">
        <f t="shared" si="32"/>
        <v>2444.4444444444443</v>
      </c>
      <c r="V313" s="10">
        <v>-2.1739130434782608E-2</v>
      </c>
      <c r="W313" s="10">
        <f t="shared" si="36"/>
        <v>-0.13335842691524957</v>
      </c>
      <c r="X313" s="11">
        <f>(Table1[[#This Row],[2023 Market share (%)]]-Table1[[#This Row],[2019 Market share (%)]])*10000</f>
        <v>-39.788020219114678</v>
      </c>
      <c r="Y313" s="10"/>
      <c r="Z313" s="10">
        <f t="shared" si="33"/>
        <v>-0.12565979895898738</v>
      </c>
      <c r="AA313" s="3">
        <v>116300</v>
      </c>
      <c r="AB313" s="12">
        <f>Table1[[#This Row],[2022 U.S. Sales ($000)]]/SUMIF($E:$E, E313, $AA:$AA)</f>
        <v>4.9453988421643428E-3</v>
      </c>
      <c r="AC313" s="3">
        <v>46</v>
      </c>
      <c r="AD313" s="3">
        <f t="shared" si="37"/>
        <v>2528.2608695652175</v>
      </c>
      <c r="AE313" s="3">
        <v>128300</v>
      </c>
      <c r="AF313" s="12">
        <f>Table1[[#This Row],[2021 U.S. Sales ($000)]]/SUMIF($E:$E, E313, $AE:$AE)</f>
        <v>5.9069696025870963E-3</v>
      </c>
      <c r="AG313" s="3">
        <v>48</v>
      </c>
      <c r="AH313" s="68">
        <f t="shared" si="34"/>
        <v>2672.9166666666665</v>
      </c>
      <c r="AI313" s="3">
        <v>113100</v>
      </c>
      <c r="AJ313" s="12">
        <f>Table1[[#This Row],[2020 U.S. Sales ($000)]]/SUMIF($E:$E, E313, $AI:$AI)</f>
        <v>6.9359708093137268E-3</v>
      </c>
      <c r="AK313" s="3">
        <v>65</v>
      </c>
      <c r="AL313" s="3">
        <f t="shared" si="38"/>
        <v>1740</v>
      </c>
      <c r="AM313" s="3">
        <v>195000</v>
      </c>
      <c r="AN313" s="12">
        <f>Table1[[#This Row],[2019 U.S. Sales ($000)]]/SUMIF($E:$E, E313, $AM:$AM)</f>
        <v>8.5388248983025959E-3</v>
      </c>
      <c r="AO313" s="3">
        <v>77</v>
      </c>
      <c r="AP313" s="3">
        <f t="shared" si="35"/>
        <v>2532.4675324675327</v>
      </c>
    </row>
    <row r="314" spans="1:42" x14ac:dyDescent="0.25">
      <c r="A314" t="s">
        <v>37</v>
      </c>
      <c r="B314">
        <v>31291</v>
      </c>
      <c r="C314" t="s">
        <v>1</v>
      </c>
      <c r="D314" t="s">
        <v>2</v>
      </c>
      <c r="E314" t="s">
        <v>353</v>
      </c>
      <c r="F314" s="3">
        <v>313</v>
      </c>
      <c r="G314" s="3"/>
      <c r="H314" s="3" t="e">
        <f>Table1[[#This Row],[2024 U.S. Sales ($000)]]/SUMIF($E:$E, E314, $G:$G)</f>
        <v>#DIV/0!</v>
      </c>
      <c r="I314" s="3" t="e">
        <f>VLOOKUP(Table1[[#This Row],[Chain Name]],[1]Sheet1!A$3:G$26,7,0)</f>
        <v>#N/A</v>
      </c>
      <c r="J314" s="3" t="e">
        <f>Table1[[#This Row],[2024 U.S. Sales ($000)]]/Table1[[#This Row],[2024 U.S. Units]]</f>
        <v>#N/A</v>
      </c>
      <c r="K314" s="3" t="e">
        <f>Table1[[#This Row],[2024 U.S. Units]]/Table1[[#This Row],[2023 U.S. Units]]-1</f>
        <v>#N/A</v>
      </c>
      <c r="L314" s="3">
        <f>_xlfn.RRI(5,Table1[[#This Row],[2019 U.S. Sales ($000)]],Table1[[#This Row],[2024 U.S. Sales ($000)]])</f>
        <v>-1</v>
      </c>
      <c r="M314" s="3" t="e">
        <f>(Table1[[#This Row],[2024 Market share (%)]]-Table1[[#This Row],[2019 Market share (%)]])*10000</f>
        <v>#DIV/0!</v>
      </c>
      <c r="N314" s="3"/>
      <c r="O314" s="3"/>
      <c r="P314" s="3">
        <v>109111</v>
      </c>
      <c r="Q314" s="12">
        <f>Table1[[#This Row],[2023 U.S. Sales ($000)]]/SUMIF($E:$E, E314, $P:$P)</f>
        <v>4.5231696005992037E-3</v>
      </c>
      <c r="R314" s="11">
        <f>(Table1[[#This Row],[2023 Market share (%)]]-Table1[[#This Row],[2022 Market share (%)]])*10000</f>
        <v>-1.3907007656107762</v>
      </c>
      <c r="S314" s="10">
        <v>-4.8339580996160196E-3</v>
      </c>
      <c r="T314" s="3">
        <v>41</v>
      </c>
      <c r="U314" s="3">
        <f t="shared" si="32"/>
        <v>2661.2439024390242</v>
      </c>
      <c r="V314" s="10">
        <v>0</v>
      </c>
      <c r="W314" s="10">
        <f t="shared" si="36"/>
        <v>5.6572678108168128E-2</v>
      </c>
      <c r="X314" s="11">
        <f>(Table1[[#This Row],[2023 Market share (%)]]-Table1[[#This Row],[2019 Market share (%)]])*10000</f>
        <v>6.8932479895260315</v>
      </c>
      <c r="Y314" s="10"/>
      <c r="Z314" s="10">
        <f t="shared" si="33"/>
        <v>1.2581089456409122E-2</v>
      </c>
      <c r="AA314" s="3">
        <v>109641</v>
      </c>
      <c r="AB314" s="12">
        <f>Table1[[#This Row],[2022 U.S. Sales ($000)]]/SUMIF($E:$E, E314, $AA:$AA)</f>
        <v>4.6622396771602813E-3</v>
      </c>
      <c r="AC314" s="3">
        <v>41</v>
      </c>
      <c r="AD314" s="3">
        <f t="shared" si="37"/>
        <v>2674.1707317073169</v>
      </c>
      <c r="AE314" s="3">
        <v>94895</v>
      </c>
      <c r="AF314" s="12">
        <f>Table1[[#This Row],[2021 U.S. Sales ($000)]]/SUMIF($E:$E, E314, $AE:$AE)</f>
        <v>4.3689936121395359E-3</v>
      </c>
      <c r="AG314" s="3">
        <v>41</v>
      </c>
      <c r="AH314" s="68">
        <f t="shared" si="34"/>
        <v>2314.5121951219512</v>
      </c>
      <c r="AI314" s="3">
        <v>81815</v>
      </c>
      <c r="AJ314" s="12">
        <f>Table1[[#This Row],[2020 U.S. Sales ($000)]]/SUMIF($E:$E, E314, $AI:$AI)</f>
        <v>5.0173868414147005E-3</v>
      </c>
      <c r="AK314" s="3">
        <v>39</v>
      </c>
      <c r="AL314" s="3">
        <f t="shared" si="38"/>
        <v>2097.8205128205127</v>
      </c>
      <c r="AM314" s="3">
        <v>87553</v>
      </c>
      <c r="AN314" s="12">
        <f>Table1[[#This Row],[2019 U.S. Sales ($000)]]/SUMIF($E:$E, E314, $AM:$AM)</f>
        <v>3.8338448016466005E-3</v>
      </c>
      <c r="AO314" s="3">
        <v>39</v>
      </c>
      <c r="AP314" s="3">
        <f t="shared" si="35"/>
        <v>2244.9487179487178</v>
      </c>
    </row>
    <row r="315" spans="1:42" x14ac:dyDescent="0.25">
      <c r="A315" t="s">
        <v>154</v>
      </c>
      <c r="B315">
        <v>12090</v>
      </c>
      <c r="C315" t="s">
        <v>1</v>
      </c>
      <c r="D315" t="s">
        <v>2</v>
      </c>
      <c r="E315" t="s">
        <v>353</v>
      </c>
      <c r="F315" s="3">
        <v>314</v>
      </c>
      <c r="G315" s="3"/>
      <c r="H315" s="3" t="e">
        <f>Table1[[#This Row],[2024 U.S. Sales ($000)]]/SUMIF($E:$E, E315, $G:$G)</f>
        <v>#DIV/0!</v>
      </c>
      <c r="I315" s="3" t="e">
        <f>VLOOKUP(Table1[[#This Row],[Chain Name]],[1]Sheet1!A$3:G$26,7,0)</f>
        <v>#N/A</v>
      </c>
      <c r="J315" s="3" t="e">
        <f>Table1[[#This Row],[2024 U.S. Sales ($000)]]/Table1[[#This Row],[2024 U.S. Units]]</f>
        <v>#N/A</v>
      </c>
      <c r="K315" s="3" t="e">
        <f>Table1[[#This Row],[2024 U.S. Units]]/Table1[[#This Row],[2023 U.S. Units]]-1</f>
        <v>#N/A</v>
      </c>
      <c r="L315" s="3">
        <f>_xlfn.RRI(5,Table1[[#This Row],[2019 U.S. Sales ($000)]],Table1[[#This Row],[2024 U.S. Sales ($000)]])</f>
        <v>-1</v>
      </c>
      <c r="M315" s="3" t="e">
        <f>(Table1[[#This Row],[2024 Market share (%)]]-Table1[[#This Row],[2019 Market share (%)]])*10000</f>
        <v>#DIV/0!</v>
      </c>
      <c r="N315" s="3"/>
      <c r="O315" s="3"/>
      <c r="P315" s="3">
        <v>107800</v>
      </c>
      <c r="Q315" s="12">
        <f>Table1[[#This Row],[2023 U.S. Sales ($000)]]/SUMIF($E:$E, E315, $P:$P)</f>
        <v>4.4688224188633059E-3</v>
      </c>
      <c r="R315" s="11">
        <f>(Table1[[#This Row],[2023 Market share (%)]]-Table1[[#This Row],[2022 Market share (%)]])*10000</f>
        <v>2.1654482456894431</v>
      </c>
      <c r="S315" s="10">
        <v>7.8E-2</v>
      </c>
      <c r="T315" s="3">
        <v>21</v>
      </c>
      <c r="U315" s="3">
        <f t="shared" si="32"/>
        <v>5133.333333333333</v>
      </c>
      <c r="V315" s="10">
        <v>0.05</v>
      </c>
      <c r="W315" s="10">
        <f t="shared" si="36"/>
        <v>5.9032979466348001E-2</v>
      </c>
      <c r="X315" s="11">
        <f>(Table1[[#This Row],[2023 Market share (%)]]-Table1[[#This Row],[2019 Market share (%)]])*10000</f>
        <v>7.1611834817339588</v>
      </c>
      <c r="Y315" s="10"/>
      <c r="Z315" s="10">
        <f t="shared" si="33"/>
        <v>3.9289877625411807E-2</v>
      </c>
      <c r="AA315" s="3">
        <v>100000</v>
      </c>
      <c r="AB315" s="12">
        <f>Table1[[#This Row],[2022 U.S. Sales ($000)]]/SUMIF($E:$E, E315, $AA:$AA)</f>
        <v>4.2522775942943616E-3</v>
      </c>
      <c r="AC315" s="3">
        <v>20</v>
      </c>
      <c r="AD315" s="3">
        <f t="shared" si="37"/>
        <v>5000</v>
      </c>
      <c r="AE315" s="3">
        <v>92400</v>
      </c>
      <c r="AF315" s="12">
        <f>Table1[[#This Row],[2021 U.S. Sales ($000)]]/SUMIF($E:$E, E315, $AE:$AE)</f>
        <v>4.254123080896708E-3</v>
      </c>
      <c r="AG315" s="3">
        <v>20</v>
      </c>
      <c r="AH315" s="68">
        <f t="shared" si="34"/>
        <v>4620</v>
      </c>
      <c r="AI315" s="3">
        <v>71100</v>
      </c>
      <c r="AJ315" s="12">
        <f>Table1[[#This Row],[2020 U.S. Sales ($000)]]/SUMIF($E:$E, E315, $AI:$AI)</f>
        <v>4.3602787315844913E-3</v>
      </c>
      <c r="AK315" s="3">
        <v>20</v>
      </c>
      <c r="AL315" s="3">
        <f t="shared" si="38"/>
        <v>3555</v>
      </c>
      <c r="AM315" s="3">
        <v>85700</v>
      </c>
      <c r="AN315" s="12">
        <f>Table1[[#This Row],[2019 U.S. Sales ($000)]]/SUMIF($E:$E, E315, $AM:$AM)</f>
        <v>3.75270407068991E-3</v>
      </c>
      <c r="AO315" s="3">
        <v>18</v>
      </c>
      <c r="AP315" s="3">
        <f t="shared" si="35"/>
        <v>4761.1111111111113</v>
      </c>
    </row>
    <row r="316" spans="1:42" x14ac:dyDescent="0.25">
      <c r="A316" t="s">
        <v>264</v>
      </c>
      <c r="B316">
        <v>7702</v>
      </c>
      <c r="C316" t="s">
        <v>3</v>
      </c>
      <c r="D316" t="s">
        <v>4</v>
      </c>
      <c r="E316" t="s">
        <v>358</v>
      </c>
      <c r="F316" s="3">
        <v>338</v>
      </c>
      <c r="G316" s="3"/>
      <c r="H316" s="3" t="e">
        <f>Table1[[#This Row],[2024 U.S. Sales ($000)]]/SUMIF($E:$E, E316, $G:$G)</f>
        <v>#DIV/0!</v>
      </c>
      <c r="I316" s="3" t="e">
        <f>VLOOKUP(Table1[[#This Row],[Chain Name]],[1]Sheet1!A$3:G$26,7,0)</f>
        <v>#N/A</v>
      </c>
      <c r="J316" s="3" t="e">
        <f>Table1[[#This Row],[2024 U.S. Sales ($000)]]/Table1[[#This Row],[2024 U.S. Units]]</f>
        <v>#N/A</v>
      </c>
      <c r="K316" s="3" t="e">
        <f>Table1[[#This Row],[2024 U.S. Units]]/Table1[[#This Row],[2023 U.S. Units]]-1</f>
        <v>#N/A</v>
      </c>
      <c r="L316" s="3">
        <f>_xlfn.RRI(5,Table1[[#This Row],[2019 U.S. Sales ($000)]],Table1[[#This Row],[2024 U.S. Sales ($000)]])</f>
        <v>-1</v>
      </c>
      <c r="M316" s="3" t="e">
        <f>(Table1[[#This Row],[2024 Market share (%)]]-Table1[[#This Row],[2019 Market share (%)]])*10000</f>
        <v>#DIV/0!</v>
      </c>
      <c r="N316" s="3"/>
      <c r="O316" s="3"/>
      <c r="P316" s="3">
        <v>99100</v>
      </c>
      <c r="Q316" s="12">
        <f>Table1[[#This Row],[2023 U.S. Sales ($000)]]/SUMIF($E:$E, E316, $P:$P)</f>
        <v>2.9949671254758856E-3</v>
      </c>
      <c r="R316" s="11">
        <f>(Table1[[#This Row],[2023 Market share (%)]]-Table1[[#This Row],[2022 Market share (%)]])*10000</f>
        <v>-0.78809083212322883</v>
      </c>
      <c r="S316" s="10">
        <v>6.4446831364124602E-2</v>
      </c>
      <c r="T316" s="3">
        <v>52</v>
      </c>
      <c r="U316" s="3">
        <f t="shared" si="32"/>
        <v>1905.7692307692307</v>
      </c>
      <c r="V316" s="10">
        <v>1.9607843137254902E-2</v>
      </c>
      <c r="W316" s="10">
        <f t="shared" si="36"/>
        <v>3.4879962138846254E-2</v>
      </c>
      <c r="X316" s="11">
        <f>(Table1[[#This Row],[2023 Market share (%)]]-Table1[[#This Row],[2019 Market share (%)]])*10000</f>
        <v>-5.689776333803521</v>
      </c>
      <c r="Y316" s="10"/>
      <c r="Z316" s="10">
        <f t="shared" si="33"/>
        <v>9.8534065489688238E-3</v>
      </c>
      <c r="AA316" s="3">
        <v>93100</v>
      </c>
      <c r="AB316" s="12">
        <f>Table1[[#This Row],[2022 U.S. Sales ($000)]]/SUMIF($E:$E, E316, $AA:$AA)</f>
        <v>3.0737762086882085E-3</v>
      </c>
      <c r="AC316" s="3">
        <v>51</v>
      </c>
      <c r="AD316" s="3">
        <f t="shared" si="37"/>
        <v>1825.4901960784314</v>
      </c>
      <c r="AE316" s="3">
        <v>88500</v>
      </c>
      <c r="AF316" s="12">
        <f>Table1[[#This Row],[2021 U.S. Sales ($000)]]/SUMIF($E:$E, E316, $AE:$AE)</f>
        <v>3.2288362734107048E-3</v>
      </c>
      <c r="AG316" s="3">
        <v>51</v>
      </c>
      <c r="AH316" s="68">
        <f t="shared" si="34"/>
        <v>1735.2941176470588</v>
      </c>
      <c r="AI316" s="3">
        <v>76500</v>
      </c>
      <c r="AJ316" s="12">
        <f>Table1[[#This Row],[2020 U.S. Sales ($000)]]/SUMIF($E:$E, E316, $AI:$AI)</f>
        <v>3.24542584802235E-3</v>
      </c>
      <c r="AK316" s="3">
        <v>51</v>
      </c>
      <c r="AL316" s="3">
        <f t="shared" si="38"/>
        <v>1500</v>
      </c>
      <c r="AM316" s="3">
        <v>86400</v>
      </c>
      <c r="AN316" s="12">
        <f>Table1[[#This Row],[2019 U.S. Sales ($000)]]/SUMIF($E:$E, E316, $AM:$AM)</f>
        <v>3.5639447588562377E-3</v>
      </c>
      <c r="AO316" s="3">
        <v>50</v>
      </c>
      <c r="AP316" s="3">
        <f t="shared" si="35"/>
        <v>1728</v>
      </c>
    </row>
    <row r="317" spans="1:42" x14ac:dyDescent="0.25">
      <c r="A317" t="s">
        <v>92</v>
      </c>
      <c r="B317">
        <v>6021</v>
      </c>
      <c r="C317" t="s">
        <v>1</v>
      </c>
      <c r="D317" t="s">
        <v>2</v>
      </c>
      <c r="E317" t="s">
        <v>353</v>
      </c>
      <c r="F317" s="3">
        <v>316</v>
      </c>
      <c r="G317" s="3"/>
      <c r="H317" s="3" t="e">
        <f>Table1[[#This Row],[2024 U.S. Sales ($000)]]/SUMIF($E:$E, E317, $G:$G)</f>
        <v>#DIV/0!</v>
      </c>
      <c r="I317" s="3" t="e">
        <f>VLOOKUP(Table1[[#This Row],[Chain Name]],[1]Sheet1!A$3:G$26,7,0)</f>
        <v>#N/A</v>
      </c>
      <c r="J317" s="3" t="e">
        <f>Table1[[#This Row],[2024 U.S. Sales ($000)]]/Table1[[#This Row],[2024 U.S. Units]]</f>
        <v>#N/A</v>
      </c>
      <c r="K317" s="3" t="e">
        <f>Table1[[#This Row],[2024 U.S. Units]]/Table1[[#This Row],[2023 U.S. Units]]-1</f>
        <v>#N/A</v>
      </c>
      <c r="L317" s="3">
        <f>_xlfn.RRI(5,Table1[[#This Row],[2019 U.S. Sales ($000)]],Table1[[#This Row],[2024 U.S. Sales ($000)]])</f>
        <v>-1</v>
      </c>
      <c r="M317" s="3" t="e">
        <f>(Table1[[#This Row],[2024 Market share (%)]]-Table1[[#This Row],[2019 Market share (%)]])*10000</f>
        <v>#DIV/0!</v>
      </c>
      <c r="N317" s="3"/>
      <c r="O317" s="3"/>
      <c r="P317" s="3">
        <v>106900</v>
      </c>
      <c r="Q317" s="12">
        <f>Table1[[#This Row],[2023 U.S. Sales ($000)]]/SUMIF($E:$E, E317, $P:$P)</f>
        <v>4.4315131407837421E-3</v>
      </c>
      <c r="R317" s="11">
        <f>(Table1[[#This Row],[2023 Market share (%)]]-Table1[[#This Row],[2022 Market share (%)]])*10000</f>
        <v>-2.6725360091152828</v>
      </c>
      <c r="S317" s="10">
        <v>-3.2579185520361993E-2</v>
      </c>
      <c r="T317" s="3">
        <v>48</v>
      </c>
      <c r="U317" s="3">
        <f t="shared" si="32"/>
        <v>2227.0833333333335</v>
      </c>
      <c r="V317" s="10">
        <v>-2.0408163265306121E-2</v>
      </c>
      <c r="W317" s="10">
        <f t="shared" si="36"/>
        <v>-1.8520333811541612E-2</v>
      </c>
      <c r="X317" s="11">
        <f>(Table1[[#This Row],[2023 Market share (%)]]-Table1[[#This Row],[2019 Market share (%)]])*10000</f>
        <v>-6.1296187605963759</v>
      </c>
      <c r="Y317" s="10"/>
      <c r="Z317" s="10">
        <f t="shared" si="33"/>
        <v>-3.7804541804238534E-2</v>
      </c>
      <c r="AA317" s="3">
        <v>110500</v>
      </c>
      <c r="AB317" s="12">
        <f>Table1[[#This Row],[2022 U.S. Sales ($000)]]/SUMIF($E:$E, E317, $AA:$AA)</f>
        <v>4.6987667416952704E-3</v>
      </c>
      <c r="AC317" s="3">
        <v>49</v>
      </c>
      <c r="AD317" s="3">
        <f t="shared" si="37"/>
        <v>2255.1020408163267</v>
      </c>
      <c r="AE317" s="3">
        <v>102900</v>
      </c>
      <c r="AF317" s="12">
        <f>Table1[[#This Row],[2021 U.S. Sales ($000)]]/SUMIF($E:$E, E317, $AE:$AE)</f>
        <v>4.737546158271334E-3</v>
      </c>
      <c r="AG317" s="3">
        <v>49</v>
      </c>
      <c r="AH317" s="68">
        <f t="shared" si="34"/>
        <v>2100</v>
      </c>
      <c r="AI317" s="3">
        <v>80600</v>
      </c>
      <c r="AJ317" s="12">
        <f>Table1[[#This Row],[2020 U.S. Sales ($000)]]/SUMIF($E:$E, E317, $AI:$AI)</f>
        <v>4.9428757491661044E-3</v>
      </c>
      <c r="AK317" s="3">
        <v>49</v>
      </c>
      <c r="AL317" s="3">
        <f t="shared" si="38"/>
        <v>1644.8979591836735</v>
      </c>
      <c r="AM317" s="3">
        <v>115200</v>
      </c>
      <c r="AN317" s="12">
        <f>Table1[[#This Row],[2019 U.S. Sales ($000)]]/SUMIF($E:$E, E317, $AM:$AM)</f>
        <v>5.0444750168433796E-3</v>
      </c>
      <c r="AO317" s="3">
        <v>56</v>
      </c>
      <c r="AP317" s="3">
        <f t="shared" si="35"/>
        <v>2057.1428571428573</v>
      </c>
    </row>
    <row r="318" spans="1:42" x14ac:dyDescent="0.25">
      <c r="A318" t="s">
        <v>32</v>
      </c>
      <c r="B318">
        <v>8947</v>
      </c>
      <c r="C318" t="s">
        <v>1</v>
      </c>
      <c r="D318" t="s">
        <v>2</v>
      </c>
      <c r="E318" t="s">
        <v>360</v>
      </c>
      <c r="F318" s="3">
        <v>317</v>
      </c>
      <c r="G318" s="3"/>
      <c r="H318" s="3" t="e">
        <f>Table1[[#This Row],[2024 U.S. Sales ($000)]]/SUMIF($E:$E, E318, $G:$G)</f>
        <v>#DIV/0!</v>
      </c>
      <c r="I318" s="3" t="e">
        <f>VLOOKUP(Table1[[#This Row],[Chain Name]],[1]Sheet1!A$3:G$26,7,0)</f>
        <v>#N/A</v>
      </c>
      <c r="J318" s="3" t="e">
        <f>Table1[[#This Row],[2024 U.S. Sales ($000)]]/Table1[[#This Row],[2024 U.S. Units]]</f>
        <v>#N/A</v>
      </c>
      <c r="K318" s="3" t="e">
        <f>Table1[[#This Row],[2024 U.S. Units]]/Table1[[#This Row],[2023 U.S. Units]]-1</f>
        <v>#N/A</v>
      </c>
      <c r="L318" s="3">
        <f>_xlfn.RRI(5,Table1[[#This Row],[2019 U.S. Sales ($000)]],Table1[[#This Row],[2024 U.S. Sales ($000)]])</f>
        <v>-1</v>
      </c>
      <c r="M318" s="3" t="e">
        <f>(Table1[[#This Row],[2024 Market share (%)]]-Table1[[#This Row],[2019 Market share (%)]])*10000</f>
        <v>#DIV/0!</v>
      </c>
      <c r="N318" s="3"/>
      <c r="O318" s="3"/>
      <c r="P318" s="3">
        <v>106100</v>
      </c>
      <c r="Q318" s="12">
        <f>Table1[[#This Row],[2023 U.S. Sales ($000)]]/SUMIF($E:$E, E318, $P:$P)</f>
        <v>2.0619694704139449E-2</v>
      </c>
      <c r="R318" s="11">
        <f>(Table1[[#This Row],[2023 Market share (%)]]-Table1[[#This Row],[2022 Market share (%)]])*10000</f>
        <v>15.668234651666571</v>
      </c>
      <c r="S318" s="10">
        <v>6.6331658291457291E-2</v>
      </c>
      <c r="T318" s="3">
        <v>32</v>
      </c>
      <c r="U318" s="3">
        <f t="shared" si="32"/>
        <v>3315.625</v>
      </c>
      <c r="V318" s="10">
        <v>0</v>
      </c>
      <c r="W318" s="10">
        <f t="shared" si="36"/>
        <v>7.4408106189105538E-3</v>
      </c>
      <c r="X318" s="11">
        <f>(Table1[[#This Row],[2023 Market share (%)]]-Table1[[#This Row],[2019 Market share (%)]])*10000</f>
        <v>5.947860507737289</v>
      </c>
      <c r="Y318" s="10"/>
      <c r="Z318" s="10">
        <f t="shared" si="33"/>
        <v>0</v>
      </c>
      <c r="AA318" s="3">
        <v>99500</v>
      </c>
      <c r="AB318" s="12">
        <f>Table1[[#This Row],[2022 U.S. Sales ($000)]]/SUMIF($E:$E, E318, $AA:$AA)</f>
        <v>1.9052871238972792E-2</v>
      </c>
      <c r="AC318" s="3">
        <v>32</v>
      </c>
      <c r="AD318" s="3">
        <f t="shared" si="37"/>
        <v>3109.375</v>
      </c>
      <c r="AE318" s="3">
        <v>89600</v>
      </c>
      <c r="AF318" s="12">
        <f>Table1[[#This Row],[2021 U.S. Sales ($000)]]/SUMIF($E:$E, E318, $AE:$AE)</f>
        <v>1.8610192486716352E-2</v>
      </c>
      <c r="AG318" s="3">
        <v>32</v>
      </c>
      <c r="AH318" s="68">
        <f t="shared" si="34"/>
        <v>2800</v>
      </c>
      <c r="AI318" s="3">
        <v>69300</v>
      </c>
      <c r="AJ318" s="12">
        <f>Table1[[#This Row],[2020 U.S. Sales ($000)]]/SUMIF($E:$E, E318, $AI:$AI)</f>
        <v>2.0342595133922083E-2</v>
      </c>
      <c r="AK318" s="3">
        <v>32</v>
      </c>
      <c r="AL318" s="3">
        <f t="shared" si="38"/>
        <v>2165.625</v>
      </c>
      <c r="AM318" s="3">
        <v>103000</v>
      </c>
      <c r="AN318" s="12">
        <f>Table1[[#This Row],[2019 U.S. Sales ($000)]]/SUMIF($E:$E, E318, $AM:$AM)</f>
        <v>2.002490865336572E-2</v>
      </c>
      <c r="AO318" s="3">
        <v>32</v>
      </c>
      <c r="AP318" s="3">
        <f t="shared" si="35"/>
        <v>3218.75</v>
      </c>
    </row>
    <row r="319" spans="1:42" x14ac:dyDescent="0.25">
      <c r="A319" t="s">
        <v>482</v>
      </c>
      <c r="B319">
        <v>9700</v>
      </c>
      <c r="C319" t="s">
        <v>3</v>
      </c>
      <c r="D319" t="s">
        <v>5</v>
      </c>
      <c r="E319" t="s">
        <v>352</v>
      </c>
      <c r="F319" s="3">
        <v>318</v>
      </c>
      <c r="G319" s="3"/>
      <c r="H319" s="3" t="e">
        <f>Table1[[#This Row],[2024 U.S. Sales ($000)]]/SUMIF($E:$E, E319, $G:$G)</f>
        <v>#DIV/0!</v>
      </c>
      <c r="I319" s="3" t="e">
        <f>VLOOKUP(Table1[[#This Row],[Chain Name]],[1]Sheet1!A$3:G$26,7,0)</f>
        <v>#N/A</v>
      </c>
      <c r="J319" s="3" t="e">
        <f>Table1[[#This Row],[2024 U.S. Sales ($000)]]/Table1[[#This Row],[2024 U.S. Units]]</f>
        <v>#N/A</v>
      </c>
      <c r="K319" s="3" t="e">
        <f>Table1[[#This Row],[2024 U.S. Units]]/Table1[[#This Row],[2023 U.S. Units]]-1</f>
        <v>#N/A</v>
      </c>
      <c r="L319" s="3">
        <f>_xlfn.RRI(5,Table1[[#This Row],[2019 U.S. Sales ($000)]],Table1[[#This Row],[2024 U.S. Sales ($000)]])</f>
        <v>-1</v>
      </c>
      <c r="M319" s="3" t="e">
        <f>(Table1[[#This Row],[2024 Market share (%)]]-Table1[[#This Row],[2019 Market share (%)]])*10000</f>
        <v>#DIV/0!</v>
      </c>
      <c r="N319" s="3"/>
      <c r="O319" s="3"/>
      <c r="P319" s="3">
        <v>105967</v>
      </c>
      <c r="Q319" s="12">
        <f>Table1[[#This Row],[2023 U.S. Sales ($000)]]/SUMIF($E:$E, E319, $P:$P)</f>
        <v>1.3060146654427389E-2</v>
      </c>
      <c r="R319" s="11">
        <f>(Table1[[#This Row],[2023 Market share (%)]]-Table1[[#This Row],[2022 Market share (%)]])*10000</f>
        <v>21.311863572370161</v>
      </c>
      <c r="S319" s="10">
        <v>0.2876950371846595</v>
      </c>
      <c r="T319" s="3">
        <v>124</v>
      </c>
      <c r="U319" s="3">
        <f t="shared" si="32"/>
        <v>854.57258064516134</v>
      </c>
      <c r="V319" s="10">
        <v>0.31914893617021278</v>
      </c>
      <c r="W319" s="10">
        <f t="shared" si="36"/>
        <v>0.30443483601534438</v>
      </c>
      <c r="X319" s="11">
        <f>(Table1[[#This Row],[2023 Market share (%)]]-Table1[[#This Row],[2019 Market share (%)]])*10000</f>
        <v>72.95602757425614</v>
      </c>
      <c r="Y319" s="10"/>
      <c r="Z319" s="10">
        <f t="shared" si="33"/>
        <v>0.24871370216169097</v>
      </c>
      <c r="AA319" s="3">
        <v>82292</v>
      </c>
      <c r="AB319" s="12">
        <f>Table1[[#This Row],[2022 U.S. Sales ($000)]]/SUMIF($E:$E, E319, $AA:$AA)</f>
        <v>1.0928960297190373E-2</v>
      </c>
      <c r="AC319" s="3">
        <v>94</v>
      </c>
      <c r="AD319" s="3">
        <f t="shared" si="37"/>
        <v>875.44680851063833</v>
      </c>
      <c r="AE319" s="3">
        <v>59498</v>
      </c>
      <c r="AF319" s="12">
        <f>Table1[[#This Row],[2021 U.S. Sales ($000)]]/SUMIF($E:$E, E319, $AE:$AE)</f>
        <v>8.149236575770177E-3</v>
      </c>
      <c r="AG319" s="3">
        <v>74</v>
      </c>
      <c r="AH319" s="68">
        <f t="shared" si="34"/>
        <v>804.02702702702697</v>
      </c>
      <c r="AI319" s="3">
        <v>40500</v>
      </c>
      <c r="AJ319" s="12">
        <f>Table1[[#This Row],[2020 U.S. Sales ($000)]]/SUMIF($E:$E, E319, $AI:$AI)</f>
        <v>6.3378159166500529E-3</v>
      </c>
      <c r="AK319" s="3">
        <v>60</v>
      </c>
      <c r="AL319" s="3">
        <f t="shared" si="38"/>
        <v>675</v>
      </c>
      <c r="AM319" s="3">
        <v>36600</v>
      </c>
      <c r="AN319" s="12">
        <f>Table1[[#This Row],[2019 U.S. Sales ($000)]]/SUMIF($E:$E, E319, $AM:$AM)</f>
        <v>5.7645438970017754E-3</v>
      </c>
      <c r="AO319" s="3">
        <v>51</v>
      </c>
      <c r="AP319" s="3">
        <f t="shared" si="35"/>
        <v>717.64705882352939</v>
      </c>
    </row>
    <row r="320" spans="1:42" x14ac:dyDescent="0.25">
      <c r="A320" t="s">
        <v>392</v>
      </c>
      <c r="B320">
        <v>5965</v>
      </c>
      <c r="C320" t="s">
        <v>3</v>
      </c>
      <c r="D320" t="s">
        <v>5</v>
      </c>
      <c r="E320" t="s">
        <v>351</v>
      </c>
      <c r="F320" s="3">
        <v>319</v>
      </c>
      <c r="G320" s="3"/>
      <c r="H320" s="3" t="e">
        <f>Table1[[#This Row],[2024 U.S. Sales ($000)]]/SUMIF($E:$E, E320, $G:$G)</f>
        <v>#DIV/0!</v>
      </c>
      <c r="I320" s="3" t="e">
        <f>VLOOKUP(Table1[[#This Row],[Chain Name]],[1]Sheet1!A$3:G$26,7,0)</f>
        <v>#N/A</v>
      </c>
      <c r="J320" s="3" t="e">
        <f>Table1[[#This Row],[2024 U.S. Sales ($000)]]/Table1[[#This Row],[2024 U.S. Units]]</f>
        <v>#N/A</v>
      </c>
      <c r="K320" s="3" t="e">
        <f>Table1[[#This Row],[2024 U.S. Units]]/Table1[[#This Row],[2023 U.S. Units]]-1</f>
        <v>#N/A</v>
      </c>
      <c r="L320" s="3">
        <f>_xlfn.RRI(5,Table1[[#This Row],[2019 U.S. Sales ($000)]],Table1[[#This Row],[2024 U.S. Sales ($000)]])</f>
        <v>-1</v>
      </c>
      <c r="M320" s="3" t="e">
        <f>(Table1[[#This Row],[2024 Market share (%)]]-Table1[[#This Row],[2019 Market share (%)]])*10000</f>
        <v>#DIV/0!</v>
      </c>
      <c r="N320" s="3"/>
      <c r="O320" s="3"/>
      <c r="P320" s="3">
        <v>105800</v>
      </c>
      <c r="Q320" s="12">
        <f>Table1[[#This Row],[2023 U.S. Sales ($000)]]/SUMIF($E:$E, E320, $P:$P)</f>
        <v>2.8010958268120047E-3</v>
      </c>
      <c r="R320" s="11">
        <f>(Table1[[#This Row],[2023 Market share (%)]]-Table1[[#This Row],[2022 Market share (%)]])*10000</f>
        <v>-6.4764965289298067</v>
      </c>
      <c r="S320" s="10">
        <v>-0.14262560777957861</v>
      </c>
      <c r="T320" s="3">
        <v>187</v>
      </c>
      <c r="U320" s="3">
        <f t="shared" si="32"/>
        <v>565.77540106951869</v>
      </c>
      <c r="V320" s="10">
        <v>-0.15</v>
      </c>
      <c r="W320" s="10">
        <f t="shared" si="36"/>
        <v>-0.13283254555027724</v>
      </c>
      <c r="X320" s="11">
        <f>(Table1[[#This Row],[2023 Market share (%)]]-Table1[[#This Row],[2019 Market share (%)]])*10000</f>
        <v>-29.267628614342701</v>
      </c>
      <c r="Y320" s="10"/>
      <c r="Z320" s="10">
        <f t="shared" si="33"/>
        <v>-0.14867006981514586</v>
      </c>
      <c r="AA320" s="3">
        <v>123400</v>
      </c>
      <c r="AB320" s="12">
        <f>Table1[[#This Row],[2022 U.S. Sales ($000)]]/SUMIF($E:$E, E320, $AA:$AA)</f>
        <v>3.4487454797049854E-3</v>
      </c>
      <c r="AC320" s="3">
        <v>220</v>
      </c>
      <c r="AD320" s="3">
        <f t="shared" si="37"/>
        <v>560.90909090909088</v>
      </c>
      <c r="AE320" s="3">
        <v>139400</v>
      </c>
      <c r="AF320" s="12">
        <f>Table1[[#This Row],[2021 U.S. Sales ($000)]]/SUMIF($E:$E, E320, $AE:$AE)</f>
        <v>4.2015598577304809E-3</v>
      </c>
      <c r="AG320" s="3">
        <v>264</v>
      </c>
      <c r="AH320" s="68">
        <f t="shared" si="34"/>
        <v>528.030303030303</v>
      </c>
      <c r="AI320" s="3">
        <v>141700</v>
      </c>
      <c r="AJ320" s="12">
        <f>Table1[[#This Row],[2020 U.S. Sales ($000)]]/SUMIF($E:$E, E320, $AI:$AI)</f>
        <v>4.9755163862680524E-3</v>
      </c>
      <c r="AK320" s="3">
        <v>288</v>
      </c>
      <c r="AL320" s="3">
        <f t="shared" si="38"/>
        <v>492.01388888888891</v>
      </c>
      <c r="AM320" s="3">
        <v>187100</v>
      </c>
      <c r="AN320" s="12">
        <f>Table1[[#This Row],[2019 U.S. Sales ($000)]]/SUMIF($E:$E, E320, $AM:$AM)</f>
        <v>5.7278586882462748E-3</v>
      </c>
      <c r="AO320" s="3">
        <v>356</v>
      </c>
      <c r="AP320" s="3">
        <f t="shared" si="35"/>
        <v>525.56179775280896</v>
      </c>
    </row>
    <row r="321" spans="1:42" x14ac:dyDescent="0.25">
      <c r="A321" t="s">
        <v>102</v>
      </c>
      <c r="B321">
        <v>8948</v>
      </c>
      <c r="C321" t="s">
        <v>1</v>
      </c>
      <c r="D321" t="s">
        <v>2</v>
      </c>
      <c r="E321" t="s">
        <v>357</v>
      </c>
      <c r="F321" s="3">
        <v>320</v>
      </c>
      <c r="G321" s="3"/>
      <c r="H321" s="3" t="e">
        <f>Table1[[#This Row],[2024 U.S. Sales ($000)]]/SUMIF($E:$E, E321, $G:$G)</f>
        <v>#DIV/0!</v>
      </c>
      <c r="I321" s="3" t="e">
        <f>VLOOKUP(Table1[[#This Row],[Chain Name]],[1]Sheet1!A$3:G$26,7,0)</f>
        <v>#N/A</v>
      </c>
      <c r="J321" s="3" t="e">
        <f>Table1[[#This Row],[2024 U.S. Sales ($000)]]/Table1[[#This Row],[2024 U.S. Units]]</f>
        <v>#N/A</v>
      </c>
      <c r="K321" s="3" t="e">
        <f>Table1[[#This Row],[2024 U.S. Units]]/Table1[[#This Row],[2023 U.S. Units]]-1</f>
        <v>#N/A</v>
      </c>
      <c r="L321" s="3">
        <f>_xlfn.RRI(5,Table1[[#This Row],[2019 U.S. Sales ($000)]],Table1[[#This Row],[2024 U.S. Sales ($000)]])</f>
        <v>-1</v>
      </c>
      <c r="M321" s="3" t="e">
        <f>(Table1[[#This Row],[2024 Market share (%)]]-Table1[[#This Row],[2019 Market share (%)]])*10000</f>
        <v>#DIV/0!</v>
      </c>
      <c r="N321" s="3"/>
      <c r="O321" s="3"/>
      <c r="P321" s="3">
        <v>105000</v>
      </c>
      <c r="Q321" s="12">
        <f>Table1[[#This Row],[2023 U.S. Sales ($000)]]/SUMIF($E:$E, E321, $P:$P)</f>
        <v>1.0926115215572773E-2</v>
      </c>
      <c r="R321" s="11">
        <f>(Table1[[#This Row],[2023 Market share (%)]]-Table1[[#This Row],[2022 Market share (%)]])*10000</f>
        <v>2.7700745400651394</v>
      </c>
      <c r="S321" s="10">
        <v>7.3619631901840496E-2</v>
      </c>
      <c r="T321" s="3">
        <v>27</v>
      </c>
      <c r="U321" s="3">
        <f t="shared" si="32"/>
        <v>3888.8888888888887</v>
      </c>
      <c r="V321" s="10">
        <v>3.8461538461538464E-2</v>
      </c>
      <c r="W321" s="10">
        <f t="shared" si="36"/>
        <v>9.756105190508757E-2</v>
      </c>
      <c r="X321" s="11">
        <f>(Table1[[#This Row],[2023 Market share (%)]]-Table1[[#This Row],[2019 Market share (%)]])*10000</f>
        <v>29.934601200840241</v>
      </c>
      <c r="Y321" s="10"/>
      <c r="Z321" s="10">
        <f t="shared" si="33"/>
        <v>4.0899936483772992E-2</v>
      </c>
      <c r="AA321" s="3">
        <v>97800</v>
      </c>
      <c r="AB321" s="12">
        <f>Table1[[#This Row],[2022 U.S. Sales ($000)]]/SUMIF($E:$E, E321, $AA:$AA)</f>
        <v>1.0649107761566259E-2</v>
      </c>
      <c r="AC321" s="3">
        <v>26</v>
      </c>
      <c r="AD321" s="3">
        <f t="shared" si="37"/>
        <v>3761.5384615384614</v>
      </c>
      <c r="AE321" s="3">
        <v>90000</v>
      </c>
      <c r="AF321" s="12">
        <f>Table1[[#This Row],[2021 U.S. Sales ($000)]]/SUMIF($E:$E, E321, $AE:$AE)</f>
        <v>1.0748268155437155E-2</v>
      </c>
      <c r="AG321" s="3">
        <v>26</v>
      </c>
      <c r="AH321" s="68">
        <f t="shared" si="34"/>
        <v>3461.5384615384614</v>
      </c>
      <c r="AI321" s="3">
        <v>79000</v>
      </c>
      <c r="AJ321" s="12">
        <f>Table1[[#This Row],[2020 U.S. Sales ($000)]]/SUMIF($E:$E, E321, $AI:$AI)</f>
        <v>1.1451135756983127E-2</v>
      </c>
      <c r="AK321" s="3">
        <v>25</v>
      </c>
      <c r="AL321" s="3">
        <f t="shared" si="38"/>
        <v>3160</v>
      </c>
      <c r="AM321" s="3">
        <v>72356</v>
      </c>
      <c r="AN321" s="12">
        <f>Table1[[#This Row],[2019 U.S. Sales ($000)]]/SUMIF($E:$E, E321, $AM:$AM)</f>
        <v>7.9326550954887491E-3</v>
      </c>
      <c r="AO321" s="3">
        <v>23</v>
      </c>
      <c r="AP321" s="3">
        <f t="shared" si="35"/>
        <v>3145.913043478261</v>
      </c>
    </row>
    <row r="322" spans="1:42" x14ac:dyDescent="0.25">
      <c r="A322" t="s">
        <v>10</v>
      </c>
      <c r="B322">
        <v>6572</v>
      </c>
      <c r="C322" t="s">
        <v>3</v>
      </c>
      <c r="D322" t="s">
        <v>5</v>
      </c>
      <c r="E322" t="s">
        <v>352</v>
      </c>
      <c r="F322" s="3">
        <v>321</v>
      </c>
      <c r="G322" s="3"/>
      <c r="H322" s="3" t="e">
        <f>Table1[[#This Row],[2024 U.S. Sales ($000)]]/SUMIF($E:$E, E322, $G:$G)</f>
        <v>#DIV/0!</v>
      </c>
      <c r="I322" s="3" t="e">
        <f>VLOOKUP(Table1[[#This Row],[Chain Name]],[1]Sheet1!A$3:G$26,7,0)</f>
        <v>#N/A</v>
      </c>
      <c r="J322" s="3" t="e">
        <f>Table1[[#This Row],[2024 U.S. Sales ($000)]]/Table1[[#This Row],[2024 U.S. Units]]</f>
        <v>#N/A</v>
      </c>
      <c r="K322" s="3" t="e">
        <f>Table1[[#This Row],[2024 U.S. Units]]/Table1[[#This Row],[2023 U.S. Units]]-1</f>
        <v>#N/A</v>
      </c>
      <c r="L322" s="3">
        <f>_xlfn.RRI(5,Table1[[#This Row],[2019 U.S. Sales ($000)]],Table1[[#This Row],[2024 U.S. Sales ($000)]])</f>
        <v>-1</v>
      </c>
      <c r="M322" s="3" t="e">
        <f>(Table1[[#This Row],[2024 Market share (%)]]-Table1[[#This Row],[2019 Market share (%)]])*10000</f>
        <v>#DIV/0!</v>
      </c>
      <c r="N322" s="3"/>
      <c r="O322" s="3"/>
      <c r="P322" s="3">
        <v>104800</v>
      </c>
      <c r="Q322" s="12">
        <f>Table1[[#This Row],[2023 U.S. Sales ($000)]]/SUMIF($E:$E, E322, $P:$P)</f>
        <v>1.291631705515859E-2</v>
      </c>
      <c r="R322" s="11">
        <f>(Table1[[#This Row],[2023 Market share (%)]]-Table1[[#This Row],[2022 Market share (%)]])*10000</f>
        <v>-12.807598875533497</v>
      </c>
      <c r="S322" s="10">
        <v>-1.9644527595884004E-2</v>
      </c>
      <c r="T322" s="3">
        <v>205</v>
      </c>
      <c r="U322" s="3">
        <f t="shared" ref="U322:U385" si="39">P322/T322</f>
        <v>511.21951219512198</v>
      </c>
      <c r="V322" s="10">
        <v>-4.8543689320388345E-3</v>
      </c>
      <c r="W322" s="10">
        <f t="shared" si="36"/>
        <v>-5.3535069925886636E-2</v>
      </c>
      <c r="X322" s="11">
        <f>(Table1[[#This Row],[2023 Market share (%)]]-Table1[[#This Row],[2019 Market share (%)]])*10000</f>
        <v>-76.53339582776708</v>
      </c>
      <c r="Y322" s="10"/>
      <c r="Z322" s="10">
        <f t="shared" ref="Z322:Z385" si="40">_xlfn.RRI(4,AO322,T322)</f>
        <v>-6.1276946524167486E-2</v>
      </c>
      <c r="AA322" s="3">
        <v>106900</v>
      </c>
      <c r="AB322" s="12">
        <f>Table1[[#This Row],[2022 U.S. Sales ($000)]]/SUMIF($E:$E, E322, $AA:$AA)</f>
        <v>1.4197076942711939E-2</v>
      </c>
      <c r="AC322" s="3">
        <v>206</v>
      </c>
      <c r="AD322" s="3">
        <f t="shared" si="37"/>
        <v>518.93203883495141</v>
      </c>
      <c r="AE322" s="3">
        <v>106800</v>
      </c>
      <c r="AF322" s="12">
        <f>Table1[[#This Row],[2021 U.S. Sales ($000)]]/SUMIF($E:$E, E322, $AE:$AE)</f>
        <v>1.4628028947061328E-2</v>
      </c>
      <c r="AG322" s="3">
        <v>209</v>
      </c>
      <c r="AH322" s="68">
        <f t="shared" ref="AH322:AH385" si="41">AE322/AG322</f>
        <v>511.00478468899519</v>
      </c>
      <c r="AI322" s="3">
        <v>98000</v>
      </c>
      <c r="AJ322" s="12">
        <f>Table1[[#This Row],[2020 U.S. Sales ($000)]]/SUMIF($E:$E, E322, $AI:$AI)</f>
        <v>1.5335949625474202E-2</v>
      </c>
      <c r="AK322" s="3">
        <v>226</v>
      </c>
      <c r="AL322" s="3">
        <f t="shared" si="38"/>
        <v>433.62831858407077</v>
      </c>
      <c r="AM322" s="3">
        <v>130600</v>
      </c>
      <c r="AN322" s="12">
        <f>Table1[[#This Row],[2019 U.S. Sales ($000)]]/SUMIF($E:$E, E322, $AM:$AM)</f>
        <v>2.0569656637935297E-2</v>
      </c>
      <c r="AO322" s="3">
        <v>264</v>
      </c>
      <c r="AP322" s="3">
        <f t="shared" ref="AP322:AP385" si="42">AM322/AO322</f>
        <v>494.69696969696969</v>
      </c>
    </row>
    <row r="323" spans="1:42" x14ac:dyDescent="0.25">
      <c r="A323" t="s">
        <v>258</v>
      </c>
      <c r="B323">
        <v>1597</v>
      </c>
      <c r="C323" t="s">
        <v>1</v>
      </c>
      <c r="D323" t="s">
        <v>2</v>
      </c>
      <c r="E323" t="s">
        <v>353</v>
      </c>
      <c r="F323" s="3">
        <v>322</v>
      </c>
      <c r="G323" s="3"/>
      <c r="H323" s="3" t="e">
        <f>Table1[[#This Row],[2024 U.S. Sales ($000)]]/SUMIF($E:$E, E323, $G:$G)</f>
        <v>#DIV/0!</v>
      </c>
      <c r="I323" s="3" t="e">
        <f>VLOOKUP(Table1[[#This Row],[Chain Name]],[1]Sheet1!A$3:G$26,7,0)</f>
        <v>#N/A</v>
      </c>
      <c r="J323" s="3" t="e">
        <f>Table1[[#This Row],[2024 U.S. Sales ($000)]]/Table1[[#This Row],[2024 U.S. Units]]</f>
        <v>#N/A</v>
      </c>
      <c r="K323" s="3" t="e">
        <f>Table1[[#This Row],[2024 U.S. Units]]/Table1[[#This Row],[2023 U.S. Units]]-1</f>
        <v>#N/A</v>
      </c>
      <c r="L323" s="3">
        <f>_xlfn.RRI(5,Table1[[#This Row],[2019 U.S. Sales ($000)]],Table1[[#This Row],[2024 U.S. Sales ($000)]])</f>
        <v>-1</v>
      </c>
      <c r="M323" s="3" t="e">
        <f>(Table1[[#This Row],[2024 Market share (%)]]-Table1[[#This Row],[2019 Market share (%)]])*10000</f>
        <v>#DIV/0!</v>
      </c>
      <c r="N323" s="3"/>
      <c r="O323" s="3"/>
      <c r="P323" s="3">
        <v>104700</v>
      </c>
      <c r="Q323" s="12">
        <f>Table1[[#This Row],[2023 U.S. Sales ($000)]]/SUMIF($E:$E, E323, $P:$P)</f>
        <v>4.3403126832559195E-3</v>
      </c>
      <c r="R323" s="11">
        <f>(Table1[[#This Row],[2023 Market share (%)]]-Table1[[#This Row],[2022 Market share (%)]])*10000</f>
        <v>-2.8616533933634605</v>
      </c>
      <c r="S323" s="10">
        <v>-3.7683823529411763E-2</v>
      </c>
      <c r="T323" s="3">
        <v>17</v>
      </c>
      <c r="U323" s="3">
        <f t="shared" si="39"/>
        <v>6158.8235294117649</v>
      </c>
      <c r="V323" s="10">
        <v>0</v>
      </c>
      <c r="W323" s="10">
        <f t="shared" ref="W323:W386" si="43">_xlfn.RRI(4,AM323,P323)</f>
        <v>-5.0840403927020605E-2</v>
      </c>
      <c r="X323" s="11">
        <f>(Table1[[#This Row],[2023 Market share (%)]]-Table1[[#This Row],[2019 Market share (%)]])*10000</f>
        <v>-13.084484033134895</v>
      </c>
      <c r="Y323" s="10"/>
      <c r="Z323" s="10">
        <f t="shared" si="40"/>
        <v>-1.4187991649751708E-2</v>
      </c>
      <c r="AA323" s="3">
        <v>108800</v>
      </c>
      <c r="AB323" s="12">
        <f>Table1[[#This Row],[2022 U.S. Sales ($000)]]/SUMIF($E:$E, E323, $AA:$AA)</f>
        <v>4.6264780225922656E-3</v>
      </c>
      <c r="AC323" s="3">
        <v>17</v>
      </c>
      <c r="AD323" s="3">
        <f t="shared" ref="AD323:AD386" si="44">AA323/AC323</f>
        <v>6400</v>
      </c>
      <c r="AE323" s="3">
        <v>95400</v>
      </c>
      <c r="AF323" s="12">
        <f>Table1[[#This Row],[2021 U.S. Sales ($000)]]/SUMIF($E:$E, E323, $AE:$AE)</f>
        <v>4.3922439601466017E-3</v>
      </c>
      <c r="AG323" s="3">
        <v>17</v>
      </c>
      <c r="AH323" s="68">
        <f t="shared" si="41"/>
        <v>5611.7647058823532</v>
      </c>
      <c r="AI323" s="3">
        <v>65100</v>
      </c>
      <c r="AJ323" s="12">
        <f>Table1[[#This Row],[2020 U.S. Sales ($000)]]/SUMIF($E:$E, E323, $AI:$AI)</f>
        <v>3.9923227204803147E-3</v>
      </c>
      <c r="AK323" s="3">
        <v>17</v>
      </c>
      <c r="AL323" s="3">
        <f t="shared" ref="AL323:AL386" si="45">AI323/AK323</f>
        <v>3829.4117647058824</v>
      </c>
      <c r="AM323" s="3">
        <v>129000</v>
      </c>
      <c r="AN323" s="12">
        <f>Table1[[#This Row],[2019 U.S. Sales ($000)]]/SUMIF($E:$E, E323, $AM:$AM)</f>
        <v>5.6487610865694092E-3</v>
      </c>
      <c r="AO323" s="3">
        <v>18</v>
      </c>
      <c r="AP323" s="3">
        <f t="shared" si="42"/>
        <v>7166.666666666667</v>
      </c>
    </row>
    <row r="324" spans="1:42" x14ac:dyDescent="0.25">
      <c r="A324" t="s">
        <v>76</v>
      </c>
      <c r="B324">
        <v>797</v>
      </c>
      <c r="C324" t="s">
        <v>1</v>
      </c>
      <c r="D324" t="s">
        <v>7</v>
      </c>
      <c r="E324" t="s">
        <v>360</v>
      </c>
      <c r="F324" s="3">
        <v>323</v>
      </c>
      <c r="G324" s="3"/>
      <c r="H324" s="3" t="e">
        <f>Table1[[#This Row],[2024 U.S. Sales ($000)]]/SUMIF($E:$E, E324, $G:$G)</f>
        <v>#DIV/0!</v>
      </c>
      <c r="I324" s="3" t="e">
        <f>VLOOKUP(Table1[[#This Row],[Chain Name]],[1]Sheet1!A$3:G$26,7,0)</f>
        <v>#N/A</v>
      </c>
      <c r="J324" s="3" t="e">
        <f>Table1[[#This Row],[2024 U.S. Sales ($000)]]/Table1[[#This Row],[2024 U.S. Units]]</f>
        <v>#N/A</v>
      </c>
      <c r="K324" s="3" t="e">
        <f>Table1[[#This Row],[2024 U.S. Units]]/Table1[[#This Row],[2023 U.S. Units]]-1</f>
        <v>#N/A</v>
      </c>
      <c r="L324" s="3">
        <f>_xlfn.RRI(5,Table1[[#This Row],[2019 U.S. Sales ($000)]],Table1[[#This Row],[2024 U.S. Sales ($000)]])</f>
        <v>-1</v>
      </c>
      <c r="M324" s="3" t="e">
        <f>(Table1[[#This Row],[2024 Market share (%)]]-Table1[[#This Row],[2019 Market share (%)]])*10000</f>
        <v>#DIV/0!</v>
      </c>
      <c r="N324" s="3"/>
      <c r="O324" s="3"/>
      <c r="P324" s="3">
        <v>104600</v>
      </c>
      <c r="Q324" s="12">
        <f>Table1[[#This Row],[2023 U.S. Sales ($000)]]/SUMIF($E:$E, E324, $P:$P)</f>
        <v>2.0328181583911274E-2</v>
      </c>
      <c r="R324" s="11">
        <f>(Table1[[#This Row],[2023 Market share (%)]]-Table1[[#This Row],[2022 Market share (%)]])*10000</f>
        <v>17.157284740805661</v>
      </c>
      <c r="S324" s="10">
        <v>7.6131687242798354E-2</v>
      </c>
      <c r="T324" s="3">
        <v>24</v>
      </c>
      <c r="U324" s="3">
        <f t="shared" si="39"/>
        <v>4358.333333333333</v>
      </c>
      <c r="V324" s="10">
        <v>0</v>
      </c>
      <c r="W324" s="10">
        <f t="shared" si="43"/>
        <v>-4.7237976322188624E-3</v>
      </c>
      <c r="X324" s="11">
        <f>(Table1[[#This Row],[2023 Market share (%)]]-Table1[[#This Row],[2019 Market share (%)]])*10000</f>
        <v>-3.9662678937790741</v>
      </c>
      <c r="Y324" s="10"/>
      <c r="Z324" s="10">
        <f t="shared" si="40"/>
        <v>-1.9811792138610285E-2</v>
      </c>
      <c r="AA324" s="3">
        <v>97200</v>
      </c>
      <c r="AB324" s="12">
        <f>Table1[[#This Row],[2022 U.S. Sales ($000)]]/SUMIF($E:$E, E324, $AA:$AA)</f>
        <v>1.8612453109830708E-2</v>
      </c>
      <c r="AC324" s="3">
        <v>24</v>
      </c>
      <c r="AD324" s="3">
        <f t="shared" si="44"/>
        <v>4050</v>
      </c>
      <c r="AE324" s="3">
        <v>88200</v>
      </c>
      <c r="AF324" s="12">
        <f>Table1[[#This Row],[2021 U.S. Sales ($000)]]/SUMIF($E:$E, E324, $AE:$AE)</f>
        <v>1.8319408229111409E-2</v>
      </c>
      <c r="AG324" s="3">
        <v>24</v>
      </c>
      <c r="AH324" s="68">
        <f t="shared" si="41"/>
        <v>3675</v>
      </c>
      <c r="AI324" s="3">
        <v>72500</v>
      </c>
      <c r="AJ324" s="12">
        <f>Table1[[#This Row],[2020 U.S. Sales ($000)]]/SUMIF($E:$E, E324, $AI:$AI)</f>
        <v>2.1281935746166682E-2</v>
      </c>
      <c r="AK324" s="3">
        <v>25</v>
      </c>
      <c r="AL324" s="3">
        <f t="shared" si="45"/>
        <v>2900</v>
      </c>
      <c r="AM324" s="3">
        <v>106600</v>
      </c>
      <c r="AN324" s="12">
        <f>Table1[[#This Row],[2019 U.S. Sales ($000)]]/SUMIF($E:$E, E324, $AM:$AM)</f>
        <v>2.0724808373289182E-2</v>
      </c>
      <c r="AO324" s="3">
        <v>26</v>
      </c>
      <c r="AP324" s="3">
        <f t="shared" si="42"/>
        <v>4100</v>
      </c>
    </row>
    <row r="325" spans="1:42" x14ac:dyDescent="0.25">
      <c r="A325" t="s">
        <v>189</v>
      </c>
      <c r="B325">
        <v>5604</v>
      </c>
      <c r="C325" t="s">
        <v>1</v>
      </c>
      <c r="D325" t="s">
        <v>2</v>
      </c>
      <c r="E325" t="s">
        <v>353</v>
      </c>
      <c r="F325" s="3">
        <v>324</v>
      </c>
      <c r="G325" s="3"/>
      <c r="H325" s="3" t="e">
        <f>Table1[[#This Row],[2024 U.S. Sales ($000)]]/SUMIF($E:$E, E325, $G:$G)</f>
        <v>#DIV/0!</v>
      </c>
      <c r="I325" s="3" t="e">
        <f>VLOOKUP(Table1[[#This Row],[Chain Name]],[1]Sheet1!A$3:G$26,7,0)</f>
        <v>#N/A</v>
      </c>
      <c r="J325" s="3" t="e">
        <f>Table1[[#This Row],[2024 U.S. Sales ($000)]]/Table1[[#This Row],[2024 U.S. Units]]</f>
        <v>#N/A</v>
      </c>
      <c r="K325" s="3" t="e">
        <f>Table1[[#This Row],[2024 U.S. Units]]/Table1[[#This Row],[2023 U.S. Units]]-1</f>
        <v>#N/A</v>
      </c>
      <c r="L325" s="3">
        <f>_xlfn.RRI(5,Table1[[#This Row],[2019 U.S. Sales ($000)]],Table1[[#This Row],[2024 U.S. Sales ($000)]])</f>
        <v>-1</v>
      </c>
      <c r="M325" s="3" t="e">
        <f>(Table1[[#This Row],[2024 Market share (%)]]-Table1[[#This Row],[2019 Market share (%)]])*10000</f>
        <v>#DIV/0!</v>
      </c>
      <c r="N325" s="3"/>
      <c r="O325" s="3"/>
      <c r="P325" s="3">
        <v>103700</v>
      </c>
      <c r="Q325" s="12">
        <f>Table1[[#This Row],[2023 U.S. Sales ($000)]]/SUMIF($E:$E, E325, $P:$P)</f>
        <v>4.2988579298341816E-3</v>
      </c>
      <c r="R325" s="11">
        <f>(Table1[[#This Row],[2023 Market share (%)]]-Table1[[#This Row],[2022 Market share (%)]])*10000</f>
        <v>-2.7234048403225724</v>
      </c>
      <c r="S325" s="10">
        <v>-3.5348837209302326E-2</v>
      </c>
      <c r="T325" s="3">
        <v>20</v>
      </c>
      <c r="U325" s="3">
        <f t="shared" si="39"/>
        <v>5185</v>
      </c>
      <c r="V325" s="10">
        <v>-4.7619047619047616E-2</v>
      </c>
      <c r="W325" s="10">
        <f t="shared" si="43"/>
        <v>-3.1779692596612175E-2</v>
      </c>
      <c r="X325" s="11">
        <f>(Table1[[#This Row],[2023 Market share (%)]]-Table1[[#This Row],[2019 Market share (%)]])*10000</f>
        <v>-8.6822585477969696</v>
      </c>
      <c r="Y325" s="10"/>
      <c r="Z325" s="10">
        <f t="shared" si="40"/>
        <v>-3.4337114599347518E-2</v>
      </c>
      <c r="AA325" s="3">
        <v>107500</v>
      </c>
      <c r="AB325" s="12">
        <f>Table1[[#This Row],[2022 U.S. Sales ($000)]]/SUMIF($E:$E, E325, $AA:$AA)</f>
        <v>4.5711984138664388E-3</v>
      </c>
      <c r="AC325" s="3">
        <v>21</v>
      </c>
      <c r="AD325" s="3">
        <f t="shared" si="44"/>
        <v>5119.0476190476193</v>
      </c>
      <c r="AE325" s="3">
        <v>103200</v>
      </c>
      <c r="AF325" s="12">
        <f>Table1[[#This Row],[2021 U.S. Sales ($000)]]/SUMIF($E:$E, E325, $AE:$AE)</f>
        <v>4.7513582461963235E-3</v>
      </c>
      <c r="AG325" s="3">
        <v>21</v>
      </c>
      <c r="AH325" s="68">
        <f t="shared" si="41"/>
        <v>4914.2857142857147</v>
      </c>
      <c r="AI325" s="3">
        <v>89400</v>
      </c>
      <c r="AJ325" s="12">
        <f>Table1[[#This Row],[2020 U.S. Sales ($000)]]/SUMIF($E:$E, E325, $AI:$AI)</f>
        <v>5.48254456545223E-3</v>
      </c>
      <c r="AK325" s="3">
        <v>22</v>
      </c>
      <c r="AL325" s="3">
        <f t="shared" si="45"/>
        <v>4063.6363636363635</v>
      </c>
      <c r="AM325" s="3">
        <v>118000</v>
      </c>
      <c r="AN325" s="12">
        <f>Table1[[#This Row],[2019 U.S. Sales ($000)]]/SUMIF($E:$E, E325, $AM:$AM)</f>
        <v>5.1670837846138785E-3</v>
      </c>
      <c r="AO325" s="3">
        <v>23</v>
      </c>
      <c r="AP325" s="3">
        <f t="shared" si="42"/>
        <v>5130.434782608696</v>
      </c>
    </row>
    <row r="326" spans="1:42" x14ac:dyDescent="0.25">
      <c r="A326" t="s">
        <v>71</v>
      </c>
      <c r="B326">
        <v>1633</v>
      </c>
      <c r="C326" t="s">
        <v>3</v>
      </c>
      <c r="D326" t="s">
        <v>5</v>
      </c>
      <c r="E326" t="s">
        <v>361</v>
      </c>
      <c r="F326" s="3">
        <v>130</v>
      </c>
      <c r="G326" s="3">
        <v>386000</v>
      </c>
      <c r="H326" s="12">
        <f>Table1[[#This Row],[2024 U.S. Sales ($000)]]/SUMIF($E:$E, E326, $G:$G)</f>
        <v>7.6388727271978858E-3</v>
      </c>
      <c r="I326" s="3">
        <v>487</v>
      </c>
      <c r="J326" s="3">
        <f>Table1[[#This Row],[2024 U.S. Sales ($000)]]/Table1[[#This Row],[2024 U.S. Units]]</f>
        <v>792.60780287474336</v>
      </c>
      <c r="K326" s="12">
        <f>Table1[[#This Row],[2024 U.S. Units]]/Table1[[#This Row],[2023 U.S. Units]]-1</f>
        <v>1.4583333333333393E-2</v>
      </c>
      <c r="L326" s="12">
        <f>_xlfn.RRI(5,Table1[[#This Row],[2019 U.S. Sales ($000)]],Table1[[#This Row],[2024 U.S. Sales ($000)]])</f>
        <v>4.2418835680646083E-2</v>
      </c>
      <c r="M326" s="11">
        <f>(Table1[[#This Row],[2024 Market share (%)]]-Table1[[#This Row],[2019 Market share (%)]])*10000</f>
        <v>-13.248044292767615</v>
      </c>
      <c r="N326" s="12"/>
      <c r="O326" s="12"/>
      <c r="P326" s="3">
        <v>367146</v>
      </c>
      <c r="Q326" s="12">
        <f>Table1[[#This Row],[2023 U.S. Sales ($000)]]/SUMIF($E:$E, E326, $P:$P)</f>
        <v>7.48916878765202E-3</v>
      </c>
      <c r="R326" s="11">
        <f>(Table1[[#This Row],[2023 Market share (%)]]-Table1[[#This Row],[2022 Market share (%)]])*10000</f>
        <v>-2.3544178759628189</v>
      </c>
      <c r="S326" s="10">
        <v>8.0181115821743906E-2</v>
      </c>
      <c r="T326" s="3">
        <v>480</v>
      </c>
      <c r="U326" s="3">
        <f t="shared" si="39"/>
        <v>764.88750000000005</v>
      </c>
      <c r="V326" s="10">
        <v>-8.2644628099173556E-3</v>
      </c>
      <c r="W326" s="10">
        <f t="shared" si="43"/>
        <v>4.019721518158903E-2</v>
      </c>
      <c r="X326" s="11">
        <f>(Table1[[#This Row],[2023 Market share (%)]]-Table1[[#This Row],[2019 Market share (%)]])*10000</f>
        <v>-14.745083688226272</v>
      </c>
      <c r="Y326" s="10"/>
      <c r="Z326" s="10">
        <f t="shared" si="40"/>
        <v>1.7397827309224789E-2</v>
      </c>
      <c r="AA326" s="3">
        <v>339893</v>
      </c>
      <c r="AB326" s="12">
        <f>Table1[[#This Row],[2022 U.S. Sales ($000)]]/SUMIF($E:$E, E326, $AA:$AA)</f>
        <v>7.7246105752483019E-3</v>
      </c>
      <c r="AC326" s="3">
        <v>484</v>
      </c>
      <c r="AD326" s="3">
        <f t="shared" si="44"/>
        <v>702.25826446280996</v>
      </c>
      <c r="AE326" s="3">
        <v>307691</v>
      </c>
      <c r="AF326" s="12">
        <f>Table1[[#This Row],[2021 U.S. Sales ($000)]]/SUMIF($E:$E, E326, $AE:$AE)</f>
        <v>7.9281188971249208E-3</v>
      </c>
      <c r="AG326" s="3">
        <v>460</v>
      </c>
      <c r="AH326" s="68">
        <f t="shared" si="41"/>
        <v>668.89347826086953</v>
      </c>
      <c r="AI326" s="3">
        <v>268200</v>
      </c>
      <c r="AJ326" s="12">
        <f>Table1[[#This Row],[2020 U.S. Sales ($000)]]/SUMIF($E:$E, E326, $AI:$AI)</f>
        <v>8.6492287851622843E-3</v>
      </c>
      <c r="AK326" s="3">
        <v>446</v>
      </c>
      <c r="AL326" s="3">
        <f t="shared" si="45"/>
        <v>601.34529147982062</v>
      </c>
      <c r="AM326" s="3">
        <v>313600</v>
      </c>
      <c r="AN326" s="12">
        <f>Table1[[#This Row],[2019 U.S. Sales ($000)]]/SUMIF($E:$E, E326, $AM:$AM)</f>
        <v>8.9636771564746472E-3</v>
      </c>
      <c r="AO326" s="3">
        <v>448</v>
      </c>
      <c r="AP326" s="3">
        <f t="shared" si="42"/>
        <v>700</v>
      </c>
    </row>
    <row r="327" spans="1:42" x14ac:dyDescent="0.25">
      <c r="A327" t="s">
        <v>302</v>
      </c>
      <c r="B327">
        <v>29823</v>
      </c>
      <c r="C327" t="s">
        <v>1</v>
      </c>
      <c r="D327" t="s">
        <v>2</v>
      </c>
      <c r="E327" t="s">
        <v>358</v>
      </c>
      <c r="F327" s="3">
        <v>315</v>
      </c>
      <c r="G327" s="3"/>
      <c r="H327" s="3" t="e">
        <f>Table1[[#This Row],[2024 U.S. Sales ($000)]]/SUMIF($E:$E, E327, $G:$G)</f>
        <v>#DIV/0!</v>
      </c>
      <c r="I327" s="3" t="e">
        <f>VLOOKUP(Table1[[#This Row],[Chain Name]],[1]Sheet1!A$3:G$26,7,0)</f>
        <v>#N/A</v>
      </c>
      <c r="J327" s="3" t="e">
        <f>Table1[[#This Row],[2024 U.S. Sales ($000)]]/Table1[[#This Row],[2024 U.S. Units]]</f>
        <v>#N/A</v>
      </c>
      <c r="K327" s="3" t="e">
        <f>Table1[[#This Row],[2024 U.S. Units]]/Table1[[#This Row],[2023 U.S. Units]]-1</f>
        <v>#N/A</v>
      </c>
      <c r="L327" s="3">
        <f>_xlfn.RRI(5,Table1[[#This Row],[2019 U.S. Sales ($000)]],Table1[[#This Row],[2024 U.S. Sales ($000)]])</f>
        <v>-1</v>
      </c>
      <c r="M327" s="3" t="e">
        <f>(Table1[[#This Row],[2024 Market share (%)]]-Table1[[#This Row],[2019 Market share (%)]])*10000</f>
        <v>#DIV/0!</v>
      </c>
      <c r="N327" s="3"/>
      <c r="O327" s="3"/>
      <c r="P327" s="3">
        <v>107100</v>
      </c>
      <c r="Q327" s="12">
        <f>Table1[[#This Row],[2023 U.S. Sales ($000)]]/SUMIF($E:$E, E327, $P:$P)</f>
        <v>3.2367404554840295E-3</v>
      </c>
      <c r="R327" s="11">
        <f>(Table1[[#This Row],[2023 Market share (%)]]-Table1[[#This Row],[2022 Market share (%)]])*10000</f>
        <v>-0.219245477117401</v>
      </c>
      <c r="S327" s="10">
        <v>8.5106382978723402E-2</v>
      </c>
      <c r="T327" s="3">
        <v>50</v>
      </c>
      <c r="U327" s="3">
        <f t="shared" si="39"/>
        <v>2142</v>
      </c>
      <c r="V327" s="10">
        <v>4.1666666666666664E-2</v>
      </c>
      <c r="W327" s="10">
        <f t="shared" si="43"/>
        <v>4.9142067862124161E-2</v>
      </c>
      <c r="X327" s="11">
        <f>(Table1[[#This Row],[2023 Market share (%)]]-Table1[[#This Row],[2019 Market share (%)]])*10000</f>
        <v>-4.0970302464202843</v>
      </c>
      <c r="Y327" s="10"/>
      <c r="Z327" s="10">
        <f t="shared" si="40"/>
        <v>3.247449449274642E-2</v>
      </c>
      <c r="AA327" s="3">
        <v>98700</v>
      </c>
      <c r="AB327" s="12">
        <f>Table1[[#This Row],[2022 U.S. Sales ($000)]]/SUMIF($E:$E, E327, $AA:$AA)</f>
        <v>3.2586650031957696E-3</v>
      </c>
      <c r="AC327" s="3">
        <v>48</v>
      </c>
      <c r="AD327" s="3">
        <f t="shared" si="44"/>
        <v>2056.25</v>
      </c>
      <c r="AE327" s="3">
        <v>86000</v>
      </c>
      <c r="AF327" s="12">
        <f>Table1[[#This Row],[2021 U.S. Sales ($000)]]/SUMIF($E:$E, E327, $AE:$AE)</f>
        <v>3.1376262091900634E-3</v>
      </c>
      <c r="AG327" s="3">
        <v>46</v>
      </c>
      <c r="AH327" s="68">
        <f t="shared" si="41"/>
        <v>1869.5652173913043</v>
      </c>
      <c r="AI327" s="3">
        <v>67200</v>
      </c>
      <c r="AJ327" s="12">
        <f>Table1[[#This Row],[2020 U.S. Sales ($000)]]/SUMIF($E:$E, E327, $AI:$AI)</f>
        <v>2.8508838821843388E-3</v>
      </c>
      <c r="AK327" s="3">
        <v>45</v>
      </c>
      <c r="AL327" s="3">
        <f t="shared" si="45"/>
        <v>1493.3333333333333</v>
      </c>
      <c r="AM327" s="3">
        <v>88400</v>
      </c>
      <c r="AN327" s="12">
        <f>Table1[[#This Row],[2019 U.S. Sales ($000)]]/SUMIF($E:$E, E327, $AM:$AM)</f>
        <v>3.6464434801260579E-3</v>
      </c>
      <c r="AO327" s="3">
        <v>44</v>
      </c>
      <c r="AP327" s="3">
        <f t="shared" si="42"/>
        <v>2009.090909090909</v>
      </c>
    </row>
    <row r="328" spans="1:42" x14ac:dyDescent="0.25">
      <c r="A328" t="s">
        <v>505</v>
      </c>
      <c r="B328">
        <v>7706</v>
      </c>
      <c r="C328" t="s">
        <v>3</v>
      </c>
      <c r="D328" t="s">
        <v>4</v>
      </c>
      <c r="E328" t="s">
        <v>462</v>
      </c>
      <c r="F328" s="3">
        <v>327</v>
      </c>
      <c r="G328" s="3"/>
      <c r="H328" s="3" t="e">
        <f>Table1[[#This Row],[2024 U.S. Sales ($000)]]/SUMIF($E:$E, E328, $G:$G)</f>
        <v>#DIV/0!</v>
      </c>
      <c r="I328" s="3" t="e">
        <f>VLOOKUP(Table1[[#This Row],[Chain Name]],[1]Sheet1!A$3:G$26,7,0)</f>
        <v>#N/A</v>
      </c>
      <c r="J328" s="3" t="e">
        <f>Table1[[#This Row],[2024 U.S. Sales ($000)]]/Table1[[#This Row],[2024 U.S. Units]]</f>
        <v>#N/A</v>
      </c>
      <c r="K328" s="3" t="e">
        <f>Table1[[#This Row],[2024 U.S. Units]]/Table1[[#This Row],[2023 U.S. Units]]-1</f>
        <v>#N/A</v>
      </c>
      <c r="L328" s="3">
        <f>_xlfn.RRI(5,Table1[[#This Row],[2019 U.S. Sales ($000)]],Table1[[#This Row],[2024 U.S. Sales ($000)]])</f>
        <v>-1</v>
      </c>
      <c r="M328" s="3" t="e">
        <f>(Table1[[#This Row],[2024 Market share (%)]]-Table1[[#This Row],[2019 Market share (%)]])*10000</f>
        <v>#DIV/0!</v>
      </c>
      <c r="N328" s="3"/>
      <c r="O328" s="3"/>
      <c r="P328" s="3">
        <v>102900</v>
      </c>
      <c r="Q328" s="12">
        <f>Table1[[#This Row],[2023 U.S. Sales ($000)]]/SUMIF($E:$E, E328, $P:$P)</f>
        <v>1.9798695941286571E-2</v>
      </c>
      <c r="R328" s="11">
        <f>(Table1[[#This Row],[2023 Market share (%)]]-Table1[[#This Row],[2022 Market share (%)]])*10000</f>
        <v>-16.004081856706119</v>
      </c>
      <c r="S328" s="10">
        <v>8.5443037974683542E-2</v>
      </c>
      <c r="T328" s="3">
        <v>50</v>
      </c>
      <c r="U328" s="3">
        <f t="shared" si="39"/>
        <v>2058</v>
      </c>
      <c r="V328" s="10">
        <v>2.0408163265306121E-2</v>
      </c>
      <c r="W328" s="10">
        <f t="shared" si="43"/>
        <v>5.7435496424697918E-2</v>
      </c>
      <c r="X328" s="11">
        <f>(Table1[[#This Row],[2023 Market share (%)]]-Table1[[#This Row],[2019 Market share (%)]])*10000</f>
        <v>-32.635112100152384</v>
      </c>
      <c r="Y328" s="10"/>
      <c r="Z328" s="10">
        <f t="shared" si="40"/>
        <v>2.6690096080340897E-2</v>
      </c>
      <c r="AA328" s="3">
        <v>94800</v>
      </c>
      <c r="AB328" s="12">
        <f>Table1[[#This Row],[2022 U.S. Sales ($000)]]/SUMIF($E:$E, E328, $AA:$AA)</f>
        <v>2.1399104126957183E-2</v>
      </c>
      <c r="AC328" s="3">
        <v>49</v>
      </c>
      <c r="AD328" s="3">
        <f t="shared" si="44"/>
        <v>1934.6938775510205</v>
      </c>
      <c r="AE328" s="3">
        <v>86500</v>
      </c>
      <c r="AF328" s="12">
        <f>Table1[[#This Row],[2021 U.S. Sales ($000)]]/SUMIF($E:$E, E328, $AE:$AE)</f>
        <v>2.2926977180103732E-2</v>
      </c>
      <c r="AG328" s="3">
        <v>47</v>
      </c>
      <c r="AH328" s="68">
        <f t="shared" si="41"/>
        <v>1840.4255319148936</v>
      </c>
      <c r="AI328" s="3">
        <v>67900</v>
      </c>
      <c r="AJ328" s="12">
        <f>Table1[[#This Row],[2020 U.S. Sales ($000)]]/SUMIF($E:$E, E328, $AI:$AI)</f>
        <v>2.2157898687168977E-2</v>
      </c>
      <c r="AK328" s="3">
        <v>46</v>
      </c>
      <c r="AL328" s="3">
        <f t="shared" si="45"/>
        <v>1476.0869565217392</v>
      </c>
      <c r="AM328" s="3">
        <v>82300</v>
      </c>
      <c r="AN328" s="12">
        <f>Table1[[#This Row],[2019 U.S. Sales ($000)]]/SUMIF($E:$E, E328, $AM:$AM)</f>
        <v>2.3062207151301809E-2</v>
      </c>
      <c r="AO328" s="3">
        <v>45</v>
      </c>
      <c r="AP328" s="3">
        <f t="shared" si="42"/>
        <v>1828.8888888888889</v>
      </c>
    </row>
    <row r="329" spans="1:42" x14ac:dyDescent="0.25">
      <c r="A329" t="s">
        <v>187</v>
      </c>
      <c r="B329">
        <v>5358</v>
      </c>
      <c r="C329" t="s">
        <v>1</v>
      </c>
      <c r="D329" t="s">
        <v>2</v>
      </c>
      <c r="E329" t="s">
        <v>357</v>
      </c>
      <c r="F329" s="3">
        <v>328</v>
      </c>
      <c r="G329" s="3"/>
      <c r="H329" s="3" t="e">
        <f>Table1[[#This Row],[2024 U.S. Sales ($000)]]/SUMIF($E:$E, E329, $G:$G)</f>
        <v>#DIV/0!</v>
      </c>
      <c r="I329" s="3" t="e">
        <f>VLOOKUP(Table1[[#This Row],[Chain Name]],[1]Sheet1!A$3:G$26,7,0)</f>
        <v>#N/A</v>
      </c>
      <c r="J329" s="3" t="e">
        <f>Table1[[#This Row],[2024 U.S. Sales ($000)]]/Table1[[#This Row],[2024 U.S. Units]]</f>
        <v>#N/A</v>
      </c>
      <c r="K329" s="3" t="e">
        <f>Table1[[#This Row],[2024 U.S. Units]]/Table1[[#This Row],[2023 U.S. Units]]-1</f>
        <v>#N/A</v>
      </c>
      <c r="L329" s="3">
        <f>_xlfn.RRI(5,Table1[[#This Row],[2019 U.S. Sales ($000)]],Table1[[#This Row],[2024 U.S. Sales ($000)]])</f>
        <v>-1</v>
      </c>
      <c r="M329" s="3" t="e">
        <f>(Table1[[#This Row],[2024 Market share (%)]]-Table1[[#This Row],[2019 Market share (%)]])*10000</f>
        <v>#DIV/0!</v>
      </c>
      <c r="N329" s="3"/>
      <c r="O329" s="3"/>
      <c r="P329" s="3">
        <v>102600</v>
      </c>
      <c r="Q329" s="12">
        <f>Table1[[#This Row],[2023 U.S. Sales ($000)]]/SUMIF($E:$E, E329, $P:$P)</f>
        <v>1.0676375439216824E-2</v>
      </c>
      <c r="R329" s="11">
        <f>(Table1[[#This Row],[2023 Market share (%)]]-Table1[[#This Row],[2022 Market share (%)]])*10000</f>
        <v>6.2614388101062994</v>
      </c>
      <c r="S329" s="10">
        <v>0.11159263271939328</v>
      </c>
      <c r="T329" s="3">
        <v>81</v>
      </c>
      <c r="U329" s="3">
        <f t="shared" si="39"/>
        <v>1266.6666666666667</v>
      </c>
      <c r="V329" s="10">
        <v>3.8461538461538464E-2</v>
      </c>
      <c r="W329" s="10">
        <f t="shared" si="43"/>
        <v>0.11618575413920706</v>
      </c>
      <c r="X329" s="11">
        <f>(Table1[[#This Row],[2023 Market share (%)]]-Table1[[#This Row],[2019 Market share (%)]])*10000</f>
        <v>34.295886929648709</v>
      </c>
      <c r="Y329" s="10"/>
      <c r="Z329" s="10">
        <f t="shared" si="40"/>
        <v>6.9112315428886406E-2</v>
      </c>
      <c r="AA329" s="3">
        <v>92300</v>
      </c>
      <c r="AB329" s="12">
        <f>Table1[[#This Row],[2022 U.S. Sales ($000)]]/SUMIF($E:$E, E329, $AA:$AA)</f>
        <v>1.0050231558206195E-2</v>
      </c>
      <c r="AC329" s="3">
        <v>78</v>
      </c>
      <c r="AD329" s="3">
        <f t="shared" si="44"/>
        <v>1183.3333333333333</v>
      </c>
      <c r="AE329" s="3">
        <v>81500</v>
      </c>
      <c r="AF329" s="12">
        <f>Table1[[#This Row],[2021 U.S. Sales ($000)]]/SUMIF($E:$E, E329, $AE:$AE)</f>
        <v>9.7331539407569789E-3</v>
      </c>
      <c r="AG329" s="3">
        <v>72</v>
      </c>
      <c r="AH329" s="68">
        <f t="shared" si="41"/>
        <v>1131.9444444444443</v>
      </c>
      <c r="AI329" s="3">
        <v>68100</v>
      </c>
      <c r="AJ329" s="12">
        <f>Table1[[#This Row],[2020 U.S. Sales ($000)]]/SUMIF($E:$E, E329, $AI:$AI)</f>
        <v>9.8711689246905182E-3</v>
      </c>
      <c r="AK329" s="3">
        <v>68</v>
      </c>
      <c r="AL329" s="3">
        <f t="shared" si="45"/>
        <v>1001.4705882352941</v>
      </c>
      <c r="AM329" s="3">
        <v>66100</v>
      </c>
      <c r="AN329" s="12">
        <f>Table1[[#This Row],[2019 U.S. Sales ($000)]]/SUMIF($E:$E, E329, $AM:$AM)</f>
        <v>7.2467867462519533E-3</v>
      </c>
      <c r="AO329" s="3">
        <v>62</v>
      </c>
      <c r="AP329" s="3">
        <f t="shared" si="42"/>
        <v>1066.1290322580646</v>
      </c>
    </row>
    <row r="330" spans="1:42" x14ac:dyDescent="0.25">
      <c r="A330" t="s">
        <v>245</v>
      </c>
      <c r="B330">
        <v>835</v>
      </c>
      <c r="C330" t="s">
        <v>3</v>
      </c>
      <c r="D330" t="s">
        <v>5</v>
      </c>
      <c r="E330" t="s">
        <v>350</v>
      </c>
      <c r="F330" s="3">
        <v>329</v>
      </c>
      <c r="G330" s="3"/>
      <c r="H330" s="3" t="e">
        <f>Table1[[#This Row],[2024 U.S. Sales ($000)]]/SUMIF($E:$E, E330, $G:$G)</f>
        <v>#DIV/0!</v>
      </c>
      <c r="I330" s="3" t="e">
        <f>VLOOKUP(Table1[[#This Row],[Chain Name]],[1]Sheet1!A$3:G$26,7,0)</f>
        <v>#N/A</v>
      </c>
      <c r="J330" s="3" t="e">
        <f>Table1[[#This Row],[2024 U.S. Sales ($000)]]/Table1[[#This Row],[2024 U.S. Units]]</f>
        <v>#N/A</v>
      </c>
      <c r="K330" s="3" t="e">
        <f>Table1[[#This Row],[2024 U.S. Units]]/Table1[[#This Row],[2023 U.S. Units]]-1</f>
        <v>#N/A</v>
      </c>
      <c r="L330" s="3">
        <f>_xlfn.RRI(5,Table1[[#This Row],[2019 U.S. Sales ($000)]],Table1[[#This Row],[2024 U.S. Sales ($000)]])</f>
        <v>-1</v>
      </c>
      <c r="M330" s="3" t="e">
        <f>(Table1[[#This Row],[2024 Market share (%)]]-Table1[[#This Row],[2019 Market share (%)]])*10000</f>
        <v>#DIV/0!</v>
      </c>
      <c r="N330" s="3"/>
      <c r="O330" s="3"/>
      <c r="P330" s="3">
        <v>102498</v>
      </c>
      <c r="Q330" s="12">
        <f>Table1[[#This Row],[2023 U.S. Sales ($000)]]/SUMIF($E:$E, E330, $P:$P)</f>
        <v>3.3554440129641172E-3</v>
      </c>
      <c r="R330" s="11">
        <f>(Table1[[#This Row],[2023 Market share (%)]]-Table1[[#This Row],[2022 Market share (%)]])*10000</f>
        <v>3.9163244962182095</v>
      </c>
      <c r="S330" s="10">
        <v>0.16505450288143492</v>
      </c>
      <c r="T330" s="3">
        <v>123</v>
      </c>
      <c r="U330" s="3">
        <f t="shared" si="39"/>
        <v>833.31707317073176</v>
      </c>
      <c r="V330" s="10">
        <v>-3.90625E-2</v>
      </c>
      <c r="W330" s="10">
        <f t="shared" si="43"/>
        <v>3.2655546567249782E-2</v>
      </c>
      <c r="X330" s="11">
        <f>(Table1[[#This Row],[2023 Market share (%)]]-Table1[[#This Row],[2019 Market share (%)]])*10000</f>
        <v>-1.3698877809509984</v>
      </c>
      <c r="Y330" s="10"/>
      <c r="Z330" s="10">
        <f t="shared" si="40"/>
        <v>-5.6170921731755641E-2</v>
      </c>
      <c r="AA330" s="3">
        <v>87977</v>
      </c>
      <c r="AB330" s="12">
        <f>Table1[[#This Row],[2022 U.S. Sales ($000)]]/SUMIF($E:$E, E330, $AA:$AA)</f>
        <v>2.9638115633422962E-3</v>
      </c>
      <c r="AC330" s="3">
        <v>128</v>
      </c>
      <c r="AD330" s="3">
        <f t="shared" si="44"/>
        <v>687.3203125</v>
      </c>
      <c r="AE330" s="3">
        <v>70073</v>
      </c>
      <c r="AF330" s="12">
        <f>Table1[[#This Row],[2021 U.S. Sales ($000)]]/SUMIF($E:$E, E330, $AE:$AE)</f>
        <v>2.4106113271520845E-3</v>
      </c>
      <c r="AG330" s="3">
        <v>135</v>
      </c>
      <c r="AH330" s="68">
        <f t="shared" si="41"/>
        <v>519.05925925925931</v>
      </c>
      <c r="AI330" s="3">
        <v>77756</v>
      </c>
      <c r="AJ330" s="12">
        <f>Table1[[#This Row],[2020 U.S. Sales ($000)]]/SUMIF($E:$E, E330, $AI:$AI)</f>
        <v>2.8727318391871641E-3</v>
      </c>
      <c r="AK330" s="3">
        <v>151</v>
      </c>
      <c r="AL330" s="3">
        <f t="shared" si="45"/>
        <v>514.94039735099341</v>
      </c>
      <c r="AM330" s="3">
        <v>90135</v>
      </c>
      <c r="AN330" s="12">
        <f>Table1[[#This Row],[2019 U.S. Sales ($000)]]/SUMIF($E:$E, E330, $AM:$AM)</f>
        <v>3.492432791059217E-3</v>
      </c>
      <c r="AO330" s="3">
        <v>155</v>
      </c>
      <c r="AP330" s="3">
        <f t="shared" si="42"/>
        <v>581.51612903225805</v>
      </c>
    </row>
    <row r="331" spans="1:42" x14ac:dyDescent="0.25">
      <c r="A331" t="s">
        <v>21</v>
      </c>
      <c r="B331">
        <v>33387</v>
      </c>
      <c r="C331" t="s">
        <v>3</v>
      </c>
      <c r="D331" t="s">
        <v>4</v>
      </c>
      <c r="E331" t="s">
        <v>356</v>
      </c>
      <c r="F331" s="3">
        <v>330</v>
      </c>
      <c r="G331" s="3"/>
      <c r="H331" s="3" t="e">
        <f>Table1[[#This Row],[2024 U.S. Sales ($000)]]/SUMIF($E:$E, E331, $G:$G)</f>
        <v>#DIV/0!</v>
      </c>
      <c r="I331" s="3" t="e">
        <f>VLOOKUP(Table1[[#This Row],[Chain Name]],[1]Sheet1!A$3:G$26,7,0)</f>
        <v>#N/A</v>
      </c>
      <c r="J331" s="3" t="e">
        <f>Table1[[#This Row],[2024 U.S. Sales ($000)]]/Table1[[#This Row],[2024 U.S. Units]]</f>
        <v>#N/A</v>
      </c>
      <c r="K331" s="3" t="e">
        <f>Table1[[#This Row],[2024 U.S. Units]]/Table1[[#This Row],[2023 U.S. Units]]-1</f>
        <v>#N/A</v>
      </c>
      <c r="L331" s="3">
        <f>_xlfn.RRI(5,Table1[[#This Row],[2019 U.S. Sales ($000)]],Table1[[#This Row],[2024 U.S. Sales ($000)]])</f>
        <v>-1</v>
      </c>
      <c r="M331" s="3" t="e">
        <f>(Table1[[#This Row],[2024 Market share (%)]]-Table1[[#This Row],[2019 Market share (%)]])*10000</f>
        <v>#DIV/0!</v>
      </c>
      <c r="N331" s="3"/>
      <c r="O331" s="3"/>
      <c r="P331" s="3">
        <v>102000</v>
      </c>
      <c r="Q331" s="12">
        <f>Table1[[#This Row],[2023 U.S. Sales ($000)]]/SUMIF($E:$E, E331, $P:$P)</f>
        <v>9.3165098720889776E-4</v>
      </c>
      <c r="R331" s="11">
        <f>(Table1[[#This Row],[2023 Market share (%)]]-Table1[[#This Row],[2022 Market share (%)]])*10000</f>
        <v>0.37068963531249488</v>
      </c>
      <c r="S331" s="10">
        <v>0.11597374179431072</v>
      </c>
      <c r="T331" s="3">
        <v>109</v>
      </c>
      <c r="U331" s="3">
        <f t="shared" si="39"/>
        <v>935.77981651376149</v>
      </c>
      <c r="V331" s="10">
        <v>0.13541666666666666</v>
      </c>
      <c r="W331" s="10">
        <f t="shared" si="43"/>
        <v>0.28767589399246507</v>
      </c>
      <c r="X331" s="11">
        <f>(Table1[[#This Row],[2023 Market share (%)]]-Table1[[#This Row],[2019 Market share (%)]])*10000</f>
        <v>5.0279094920796812</v>
      </c>
      <c r="Y331" s="10"/>
      <c r="Z331" s="10">
        <f t="shared" si="40"/>
        <v>0.38062683616275295</v>
      </c>
      <c r="AA331" s="3">
        <v>91400</v>
      </c>
      <c r="AB331" s="12">
        <f>Table1[[#This Row],[2022 U.S. Sales ($000)]]/SUMIF($E:$E, E331, $AA:$AA)</f>
        <v>8.9458202367764827E-4</v>
      </c>
      <c r="AC331" s="3">
        <v>96</v>
      </c>
      <c r="AD331" s="3">
        <f t="shared" si="44"/>
        <v>952.08333333333337</v>
      </c>
      <c r="AE331" s="3">
        <v>67700</v>
      </c>
      <c r="AF331" s="12">
        <f>Table1[[#This Row],[2021 U.S. Sales ($000)]]/SUMIF($E:$E, E331, $AE:$AE)</f>
        <v>6.9583517261995285E-4</v>
      </c>
      <c r="AG331" s="3">
        <v>79</v>
      </c>
      <c r="AH331" s="68">
        <f t="shared" si="41"/>
        <v>856.96202531645565</v>
      </c>
      <c r="AI331" s="3">
        <v>40800</v>
      </c>
      <c r="AJ331" s="12">
        <f>Table1[[#This Row],[2020 U.S. Sales ($000)]]/SUMIF($E:$E, E331, $AI:$AI)</f>
        <v>4.6690814286084575E-4</v>
      </c>
      <c r="AK331" s="3">
        <v>47</v>
      </c>
      <c r="AL331" s="3">
        <f t="shared" si="45"/>
        <v>868.08510638297878</v>
      </c>
      <c r="AM331" s="3">
        <v>37100</v>
      </c>
      <c r="AN331" s="12">
        <f>Table1[[#This Row],[2019 U.S. Sales ($000)]]/SUMIF($E:$E, E331, $AM:$AM)</f>
        <v>4.2886003800092964E-4</v>
      </c>
      <c r="AO331" s="3">
        <v>30</v>
      </c>
      <c r="AP331" s="3">
        <f t="shared" si="42"/>
        <v>1236.6666666666667</v>
      </c>
    </row>
    <row r="332" spans="1:42" x14ac:dyDescent="0.25">
      <c r="A332" t="s">
        <v>319</v>
      </c>
      <c r="B332">
        <v>31285</v>
      </c>
      <c r="C332" t="s">
        <v>1</v>
      </c>
      <c r="D332" t="s">
        <v>6</v>
      </c>
      <c r="E332" t="s">
        <v>354</v>
      </c>
      <c r="F332" s="3">
        <v>331</v>
      </c>
      <c r="G332" s="3"/>
      <c r="H332" s="3" t="e">
        <f>Table1[[#This Row],[2024 U.S. Sales ($000)]]/SUMIF($E:$E, E332, $G:$G)</f>
        <v>#DIV/0!</v>
      </c>
      <c r="I332" s="3" t="e">
        <f>VLOOKUP(Table1[[#This Row],[Chain Name]],[1]Sheet1!A$3:G$26,7,0)</f>
        <v>#N/A</v>
      </c>
      <c r="J332" s="3" t="e">
        <f>Table1[[#This Row],[2024 U.S. Sales ($000)]]/Table1[[#This Row],[2024 U.S. Units]]</f>
        <v>#N/A</v>
      </c>
      <c r="K332" s="3" t="e">
        <f>Table1[[#This Row],[2024 U.S. Units]]/Table1[[#This Row],[2023 U.S. Units]]-1</f>
        <v>#N/A</v>
      </c>
      <c r="L332" s="3">
        <f>_xlfn.RRI(5,Table1[[#This Row],[2019 U.S. Sales ($000)]],Table1[[#This Row],[2024 U.S. Sales ($000)]])</f>
        <v>-1</v>
      </c>
      <c r="M332" s="3" t="e">
        <f>(Table1[[#This Row],[2024 Market share (%)]]-Table1[[#This Row],[2019 Market share (%)]])*10000</f>
        <v>#DIV/0!</v>
      </c>
      <c r="N332" s="3"/>
      <c r="O332" s="3"/>
      <c r="P332" s="3">
        <v>101800</v>
      </c>
      <c r="Q332" s="12">
        <f>Table1[[#This Row],[2023 U.S. Sales ($000)]]/SUMIF($E:$E, E332, $P:$P)</f>
        <v>5.817028178587336E-3</v>
      </c>
      <c r="R332" s="11">
        <f>(Table1[[#This Row],[2023 Market share (%)]]-Table1[[#This Row],[2022 Market share (%)]])*10000</f>
        <v>3.2550141668819066</v>
      </c>
      <c r="S332" s="10">
        <v>0.12238147739801543</v>
      </c>
      <c r="T332" s="3">
        <v>38</v>
      </c>
      <c r="U332" s="3">
        <f t="shared" si="39"/>
        <v>2678.9473684210525</v>
      </c>
      <c r="V332" s="10">
        <v>8.5714285714285715E-2</v>
      </c>
      <c r="W332" s="10">
        <f t="shared" si="43"/>
        <v>7.5098365684655333E-2</v>
      </c>
      <c r="X332" s="11">
        <f>(Table1[[#This Row],[2023 Market share (%)]]-Table1[[#This Row],[2019 Market share (%)]])*10000</f>
        <v>13.199711837014105</v>
      </c>
      <c r="Y332" s="10"/>
      <c r="Z332" s="10">
        <f t="shared" si="40"/>
        <v>2.8196615313359485E-2</v>
      </c>
      <c r="AA332" s="3">
        <v>90700</v>
      </c>
      <c r="AB332" s="12">
        <f>Table1[[#This Row],[2022 U.S. Sales ($000)]]/SUMIF($E:$E, E332, $AA:$AA)</f>
        <v>5.4915267618991454E-3</v>
      </c>
      <c r="AC332" s="3">
        <v>35</v>
      </c>
      <c r="AD332" s="3">
        <f t="shared" si="44"/>
        <v>2591.4285714285716</v>
      </c>
      <c r="AE332" s="3">
        <v>79100</v>
      </c>
      <c r="AF332" s="12">
        <f>Table1[[#This Row],[2021 U.S. Sales ($000)]]/SUMIF($E:$E, E332, $AE:$AE)</f>
        <v>5.2392492228722966E-3</v>
      </c>
      <c r="AG332" s="3">
        <v>34</v>
      </c>
      <c r="AH332" s="68">
        <f t="shared" si="41"/>
        <v>2326.4705882352941</v>
      </c>
      <c r="AI332" s="3">
        <v>53000</v>
      </c>
      <c r="AJ332" s="12">
        <f>Table1[[#This Row],[2020 U.S. Sales ($000)]]/SUMIF($E:$E, E332, $AI:$AI)</f>
        <v>4.9663082834929938E-3</v>
      </c>
      <c r="AK332" s="3">
        <v>34</v>
      </c>
      <c r="AL332" s="3">
        <f t="shared" si="45"/>
        <v>1558.8235294117646</v>
      </c>
      <c r="AM332" s="3">
        <v>76200</v>
      </c>
      <c r="AN332" s="12">
        <f>Table1[[#This Row],[2019 U.S. Sales ($000)]]/SUMIF($E:$E, E332, $AM:$AM)</f>
        <v>4.4970569948859255E-3</v>
      </c>
      <c r="AO332" s="3">
        <v>34</v>
      </c>
      <c r="AP332" s="3">
        <f t="shared" si="42"/>
        <v>2241.1764705882351</v>
      </c>
    </row>
    <row r="333" spans="1:42" x14ac:dyDescent="0.25">
      <c r="A333" t="s">
        <v>324</v>
      </c>
      <c r="B333">
        <v>31298</v>
      </c>
      <c r="C333" t="s">
        <v>1</v>
      </c>
      <c r="D333" t="s">
        <v>6</v>
      </c>
      <c r="E333" t="s">
        <v>354</v>
      </c>
      <c r="F333" s="3">
        <v>332</v>
      </c>
      <c r="G333" s="3"/>
      <c r="H333" s="3" t="e">
        <f>Table1[[#This Row],[2024 U.S. Sales ($000)]]/SUMIF($E:$E, E333, $G:$G)</f>
        <v>#DIV/0!</v>
      </c>
      <c r="I333" s="3" t="e">
        <f>VLOOKUP(Table1[[#This Row],[Chain Name]],[1]Sheet1!A$3:G$26,7,0)</f>
        <v>#N/A</v>
      </c>
      <c r="J333" s="3" t="e">
        <f>Table1[[#This Row],[2024 U.S. Sales ($000)]]/Table1[[#This Row],[2024 U.S. Units]]</f>
        <v>#N/A</v>
      </c>
      <c r="K333" s="3" t="e">
        <f>Table1[[#This Row],[2024 U.S. Units]]/Table1[[#This Row],[2023 U.S. Units]]-1</f>
        <v>#N/A</v>
      </c>
      <c r="L333" s="3">
        <f>_xlfn.RRI(5,Table1[[#This Row],[2019 U.S. Sales ($000)]],Table1[[#This Row],[2024 U.S. Sales ($000)]])</f>
        <v>-1</v>
      </c>
      <c r="M333" s="3" t="e">
        <f>(Table1[[#This Row],[2024 Market share (%)]]-Table1[[#This Row],[2019 Market share (%)]])*10000</f>
        <v>#DIV/0!</v>
      </c>
      <c r="N333" s="3"/>
      <c r="O333" s="3"/>
      <c r="P333" s="3">
        <v>101295</v>
      </c>
      <c r="Q333" s="12">
        <f>Table1[[#This Row],[2023 U.S. Sales ($000)]]/SUMIF($E:$E, E333, $P:$P)</f>
        <v>5.7881716046169372E-3</v>
      </c>
      <c r="R333" s="11">
        <f>(Table1[[#This Row],[2023 Market share (%)]]-Table1[[#This Row],[2022 Market share (%)]])*10000</f>
        <v>-1.187010623166975</v>
      </c>
      <c r="S333" s="10">
        <v>3.8284132841328415E-2</v>
      </c>
      <c r="T333" s="3">
        <v>58</v>
      </c>
      <c r="U333" s="3">
        <f t="shared" si="39"/>
        <v>1746.4655172413793</v>
      </c>
      <c r="V333" s="10">
        <v>7.407407407407407E-2</v>
      </c>
      <c r="W333" s="10">
        <f t="shared" si="43"/>
        <v>5.5216292452051619E-2</v>
      </c>
      <c r="X333" s="11">
        <f>(Table1[[#This Row],[2023 Market share (%)]]-Table1[[#This Row],[2019 Market share (%)]])*10000</f>
        <v>9.6652388175368085</v>
      </c>
      <c r="Y333" s="10"/>
      <c r="Z333" s="10">
        <f t="shared" si="40"/>
        <v>5.9662438874017676E-2</v>
      </c>
      <c r="AA333" s="3">
        <v>97560</v>
      </c>
      <c r="AB333" s="12">
        <f>Table1[[#This Row],[2022 U.S. Sales ($000)]]/SUMIF($E:$E, E333, $AA:$AA)</f>
        <v>5.9068726669336347E-3</v>
      </c>
      <c r="AC333" s="3">
        <v>54</v>
      </c>
      <c r="AD333" s="3">
        <f t="shared" si="44"/>
        <v>1806.6666666666667</v>
      </c>
      <c r="AE333" s="3">
        <v>90768</v>
      </c>
      <c r="AF333" s="12">
        <f>Table1[[#This Row],[2021 U.S. Sales ($000)]]/SUMIF($E:$E, E333, $AE:$AE)</f>
        <v>6.0120881600717151E-3</v>
      </c>
      <c r="AG333" s="3">
        <v>51</v>
      </c>
      <c r="AH333" s="68">
        <f t="shared" si="41"/>
        <v>1779.7647058823529</v>
      </c>
      <c r="AI333" s="3">
        <v>64100</v>
      </c>
      <c r="AJ333" s="12">
        <f>Table1[[#This Row],[2020 U.S. Sales ($000)]]/SUMIF($E:$E, E333, $AI:$AI)</f>
        <v>6.0064219051302057E-3</v>
      </c>
      <c r="AK333" s="3">
        <v>50</v>
      </c>
      <c r="AL333" s="3">
        <f t="shared" si="45"/>
        <v>1282</v>
      </c>
      <c r="AM333" s="3">
        <v>81700</v>
      </c>
      <c r="AN333" s="12">
        <f>Table1[[#This Row],[2019 U.S. Sales ($000)]]/SUMIF($E:$E, E333, $AM:$AM)</f>
        <v>4.8216477228632563E-3</v>
      </c>
      <c r="AO333" s="3">
        <v>46</v>
      </c>
      <c r="AP333" s="3">
        <f t="shared" si="42"/>
        <v>1776.0869565217392</v>
      </c>
    </row>
    <row r="334" spans="1:42" x14ac:dyDescent="0.25">
      <c r="A334" t="s">
        <v>414</v>
      </c>
      <c r="B334">
        <v>11967</v>
      </c>
      <c r="C334" t="s">
        <v>1</v>
      </c>
      <c r="D334" t="s">
        <v>2</v>
      </c>
      <c r="E334" t="s">
        <v>353</v>
      </c>
      <c r="F334" s="3">
        <v>333</v>
      </c>
      <c r="G334" s="3"/>
      <c r="H334" s="3" t="e">
        <f>Table1[[#This Row],[2024 U.S. Sales ($000)]]/SUMIF($E:$E, E334, $G:$G)</f>
        <v>#DIV/0!</v>
      </c>
      <c r="I334" s="3" t="e">
        <f>VLOOKUP(Table1[[#This Row],[Chain Name]],[1]Sheet1!A$3:G$26,7,0)</f>
        <v>#N/A</v>
      </c>
      <c r="J334" s="3" t="e">
        <f>Table1[[#This Row],[2024 U.S. Sales ($000)]]/Table1[[#This Row],[2024 U.S. Units]]</f>
        <v>#N/A</v>
      </c>
      <c r="K334" s="3" t="e">
        <f>Table1[[#This Row],[2024 U.S. Units]]/Table1[[#This Row],[2023 U.S. Units]]-1</f>
        <v>#N/A</v>
      </c>
      <c r="L334" s="3">
        <f>_xlfn.RRI(5,Table1[[#This Row],[2019 U.S. Sales ($000)]],Table1[[#This Row],[2024 U.S. Sales ($000)]])</f>
        <v>-1</v>
      </c>
      <c r="M334" s="3" t="e">
        <f>(Table1[[#This Row],[2024 Market share (%)]]-Table1[[#This Row],[2019 Market share (%)]])*10000</f>
        <v>#DIV/0!</v>
      </c>
      <c r="N334" s="3"/>
      <c r="O334" s="3"/>
      <c r="P334" s="3">
        <v>100600</v>
      </c>
      <c r="Q334" s="12">
        <f>Table1[[#This Row],[2023 U.S. Sales ($000)]]/SUMIF($E:$E, E334, $P:$P)</f>
        <v>4.1703481942267952E-3</v>
      </c>
      <c r="R334" s="11">
        <f>(Table1[[#This Row],[2023 Market share (%)]]-Table1[[#This Row],[2022 Market share (%)]])*10000</f>
        <v>5.3465085110511588</v>
      </c>
      <c r="S334" s="10">
        <v>0.17660818713450294</v>
      </c>
      <c r="T334" s="3">
        <v>22</v>
      </c>
      <c r="U334" s="3">
        <f t="shared" si="39"/>
        <v>4572.727272727273</v>
      </c>
      <c r="V334" s="10">
        <v>0.15789473684210525</v>
      </c>
      <c r="W334" s="10">
        <f t="shared" si="43"/>
        <v>8.2733875874184237E-2</v>
      </c>
      <c r="X334" s="11">
        <f>(Table1[[#This Row],[2023 Market share (%)]]-Table1[[#This Row],[2019 Market share (%)]])*10000</f>
        <v>9.6500469394089805</v>
      </c>
      <c r="Y334" s="10"/>
      <c r="Z334" s="10">
        <f t="shared" si="40"/>
        <v>6.6580010120685706E-2</v>
      </c>
      <c r="AA334" s="3">
        <v>85500</v>
      </c>
      <c r="AB334" s="12">
        <f>Table1[[#This Row],[2022 U.S. Sales ($000)]]/SUMIF($E:$E, E334, $AA:$AA)</f>
        <v>3.6356973431216793E-3</v>
      </c>
      <c r="AC334" s="3">
        <v>19</v>
      </c>
      <c r="AD334" s="3">
        <f t="shared" si="44"/>
        <v>4500</v>
      </c>
      <c r="AE334" s="3">
        <v>74100</v>
      </c>
      <c r="AF334" s="12">
        <f>Table1[[#This Row],[2021 U.S. Sales ($000)]]/SUMIF($E:$E, E334, $AE:$AE)</f>
        <v>3.4115857174723601E-3</v>
      </c>
      <c r="AG334" s="3">
        <v>18</v>
      </c>
      <c r="AH334" s="68">
        <f t="shared" si="41"/>
        <v>4116.666666666667</v>
      </c>
      <c r="AI334" s="3">
        <v>49400</v>
      </c>
      <c r="AJ334" s="12">
        <f>Table1[[#This Row],[2020 U.S. Sales ($000)]]/SUMIF($E:$E, E334, $AI:$AI)</f>
        <v>3.0295044914243866E-3</v>
      </c>
      <c r="AK334" s="3">
        <v>18</v>
      </c>
      <c r="AL334" s="3">
        <f t="shared" si="45"/>
        <v>2744.4444444444443</v>
      </c>
      <c r="AM334" s="3">
        <v>73200</v>
      </c>
      <c r="AN334" s="12">
        <f>Table1[[#This Row],[2019 U.S. Sales ($000)]]/SUMIF($E:$E, E334, $AM:$AM)</f>
        <v>3.2053435002858972E-3</v>
      </c>
      <c r="AO334" s="3">
        <v>17</v>
      </c>
      <c r="AP334" s="3">
        <f t="shared" si="42"/>
        <v>4305.8823529411766</v>
      </c>
    </row>
    <row r="335" spans="1:42" x14ac:dyDescent="0.25">
      <c r="A335" t="s">
        <v>12</v>
      </c>
      <c r="B335">
        <v>5928</v>
      </c>
      <c r="C335" t="s">
        <v>1</v>
      </c>
      <c r="D335" t="s">
        <v>2</v>
      </c>
      <c r="E335" t="s">
        <v>353</v>
      </c>
      <c r="F335" s="3">
        <v>334</v>
      </c>
      <c r="G335" s="3"/>
      <c r="H335" s="3" t="e">
        <f>Table1[[#This Row],[2024 U.S. Sales ($000)]]/SUMIF($E:$E, E335, $G:$G)</f>
        <v>#DIV/0!</v>
      </c>
      <c r="I335" s="3" t="e">
        <f>VLOOKUP(Table1[[#This Row],[Chain Name]],[1]Sheet1!A$3:G$26,7,0)</f>
        <v>#N/A</v>
      </c>
      <c r="J335" s="3" t="e">
        <f>Table1[[#This Row],[2024 U.S. Sales ($000)]]/Table1[[#This Row],[2024 U.S. Units]]</f>
        <v>#N/A</v>
      </c>
      <c r="K335" s="3" t="e">
        <f>Table1[[#This Row],[2024 U.S. Units]]/Table1[[#This Row],[2023 U.S. Units]]-1</f>
        <v>#N/A</v>
      </c>
      <c r="L335" s="3">
        <f>_xlfn.RRI(5,Table1[[#This Row],[2019 U.S. Sales ($000)]],Table1[[#This Row],[2024 U.S. Sales ($000)]])</f>
        <v>-1</v>
      </c>
      <c r="M335" s="3" t="e">
        <f>(Table1[[#This Row],[2024 Market share (%)]]-Table1[[#This Row],[2019 Market share (%)]])*10000</f>
        <v>#DIV/0!</v>
      </c>
      <c r="N335" s="3"/>
      <c r="O335" s="3"/>
      <c r="P335" s="3">
        <v>100500</v>
      </c>
      <c r="Q335" s="12">
        <f>Table1[[#This Row],[2023 U.S. Sales ($000)]]/SUMIF($E:$E, E335, $P:$P)</f>
        <v>4.1662027188846219E-3</v>
      </c>
      <c r="R335" s="11">
        <f>(Table1[[#This Row],[2023 Market share (%)]]-Table1[[#This Row],[2022 Market share (%)]])*10000</f>
        <v>0.79763950767739766</v>
      </c>
      <c r="S335" s="10">
        <v>4.5785639958376693E-2</v>
      </c>
      <c r="T335" s="3">
        <v>17</v>
      </c>
      <c r="U335" s="3">
        <f t="shared" si="39"/>
        <v>5911.7647058823532</v>
      </c>
      <c r="V335" s="10">
        <v>0</v>
      </c>
      <c r="W335" s="10">
        <f t="shared" si="43"/>
        <v>7.8636364645403578E-3</v>
      </c>
      <c r="X335" s="11">
        <f>(Table1[[#This Row],[2023 Market share (%)]]-Table1[[#This Row],[2019 Market share (%)]])*10000</f>
        <v>-0.98830845703443315</v>
      </c>
      <c r="Y335" s="10"/>
      <c r="Z335" s="10">
        <f t="shared" si="40"/>
        <v>0</v>
      </c>
      <c r="AA335" s="3">
        <v>96100</v>
      </c>
      <c r="AB335" s="12">
        <f>Table1[[#This Row],[2022 U.S. Sales ($000)]]/SUMIF($E:$E, E335, $AA:$AA)</f>
        <v>4.0864387681168821E-3</v>
      </c>
      <c r="AC335" s="3">
        <v>17</v>
      </c>
      <c r="AD335" s="3">
        <f t="shared" si="44"/>
        <v>5652.9411764705883</v>
      </c>
      <c r="AE335" s="3">
        <v>86700</v>
      </c>
      <c r="AF335" s="12">
        <f>Table1[[#This Row],[2021 U.S. Sales ($000)]]/SUMIF($E:$E, E335, $AE:$AE)</f>
        <v>3.9916934103219111E-3</v>
      </c>
      <c r="AG335" s="3">
        <v>17</v>
      </c>
      <c r="AH335" s="68">
        <f t="shared" si="41"/>
        <v>5100</v>
      </c>
      <c r="AI335" s="3">
        <v>68000</v>
      </c>
      <c r="AJ335" s="12">
        <f>Table1[[#This Row],[2020 U.S. Sales ($000)]]/SUMIF($E:$E, E335, $AI:$AI)</f>
        <v>4.1701681258473336E-3</v>
      </c>
      <c r="AK335" s="3">
        <v>17</v>
      </c>
      <c r="AL335" s="3">
        <f t="shared" si="45"/>
        <v>4000</v>
      </c>
      <c r="AM335" s="3">
        <v>97400</v>
      </c>
      <c r="AN335" s="12">
        <f>Table1[[#This Row],[2019 U.S. Sales ($000)]]/SUMIF($E:$E, E335, $AM:$AM)</f>
        <v>4.2650335645880652E-3</v>
      </c>
      <c r="AO335" s="3">
        <v>17</v>
      </c>
      <c r="AP335" s="3">
        <f t="shared" si="42"/>
        <v>5729.411764705882</v>
      </c>
    </row>
    <row r="336" spans="1:42" x14ac:dyDescent="0.25">
      <c r="A336" t="s">
        <v>114</v>
      </c>
      <c r="B336">
        <v>946</v>
      </c>
      <c r="C336" t="s">
        <v>3</v>
      </c>
      <c r="D336" t="s">
        <v>4</v>
      </c>
      <c r="E336" t="s">
        <v>356</v>
      </c>
      <c r="F336" s="3">
        <v>335</v>
      </c>
      <c r="G336" s="3"/>
      <c r="H336" s="3" t="e">
        <f>Table1[[#This Row],[2024 U.S. Sales ($000)]]/SUMIF($E:$E, E336, $G:$G)</f>
        <v>#DIV/0!</v>
      </c>
      <c r="I336" s="3" t="e">
        <f>VLOOKUP(Table1[[#This Row],[Chain Name]],[1]Sheet1!A$3:G$26,7,0)</f>
        <v>#N/A</v>
      </c>
      <c r="J336" s="3" t="e">
        <f>Table1[[#This Row],[2024 U.S. Sales ($000)]]/Table1[[#This Row],[2024 U.S. Units]]</f>
        <v>#N/A</v>
      </c>
      <c r="K336" s="3" t="e">
        <f>Table1[[#This Row],[2024 U.S. Units]]/Table1[[#This Row],[2023 U.S. Units]]-1</f>
        <v>#N/A</v>
      </c>
      <c r="L336" s="3">
        <f>_xlfn.RRI(5,Table1[[#This Row],[2019 U.S. Sales ($000)]],Table1[[#This Row],[2024 U.S. Sales ($000)]])</f>
        <v>-1</v>
      </c>
      <c r="M336" s="3" t="e">
        <f>(Table1[[#This Row],[2024 Market share (%)]]-Table1[[#This Row],[2019 Market share (%)]])*10000</f>
        <v>#DIV/0!</v>
      </c>
      <c r="N336" s="3"/>
      <c r="O336" s="3"/>
      <c r="P336" s="3">
        <v>100241</v>
      </c>
      <c r="Q336" s="12">
        <f>Table1[[#This Row],[2023 U.S. Sales ($000)]]/SUMIF($E:$E, E336, $P:$P)</f>
        <v>9.1558457459614822E-4</v>
      </c>
      <c r="R336" s="11">
        <f>(Table1[[#This Row],[2023 Market share (%)]]-Table1[[#This Row],[2022 Market share (%)]])*10000</f>
        <v>-0.31448926815510081</v>
      </c>
      <c r="S336" s="10">
        <v>3.5986316518360047E-2</v>
      </c>
      <c r="T336" s="3">
        <v>101</v>
      </c>
      <c r="U336" s="3">
        <f t="shared" si="39"/>
        <v>992.48514851485152</v>
      </c>
      <c r="V336" s="10">
        <v>-7.3394495412844041E-2</v>
      </c>
      <c r="W336" s="10">
        <f t="shared" si="43"/>
        <v>3.2217390666456902E-2</v>
      </c>
      <c r="X336" s="11">
        <f>(Table1[[#This Row],[2023 Market share (%)]]-Table1[[#This Row],[2019 Market share (%)]])*10000</f>
        <v>-1.0512543498557909</v>
      </c>
      <c r="Y336" s="10"/>
      <c r="Z336" s="10">
        <f t="shared" si="40"/>
        <v>1.8118619704127426E-2</v>
      </c>
      <c r="AA336" s="3">
        <v>96759</v>
      </c>
      <c r="AB336" s="12">
        <f>Table1[[#This Row],[2022 U.S. Sales ($000)]]/SUMIF($E:$E, E336, $AA:$AA)</f>
        <v>9.470335014116583E-4</v>
      </c>
      <c r="AC336" s="3">
        <v>109</v>
      </c>
      <c r="AD336" s="3">
        <f t="shared" si="44"/>
        <v>887.69724770642199</v>
      </c>
      <c r="AE336" s="3">
        <v>91953</v>
      </c>
      <c r="AF336" s="12">
        <f>Table1[[#This Row],[2021 U.S. Sales ($000)]]/SUMIF($E:$E, E336, $AE:$AE)</f>
        <v>9.4511272714804318E-4</v>
      </c>
      <c r="AG336" s="3">
        <v>101</v>
      </c>
      <c r="AH336" s="68">
        <f t="shared" si="41"/>
        <v>910.42574257425747</v>
      </c>
      <c r="AI336" s="3">
        <v>81200</v>
      </c>
      <c r="AJ336" s="12">
        <f>Table1[[#This Row],[2020 U.S. Sales ($000)]]/SUMIF($E:$E, E336, $AI:$AI)</f>
        <v>9.2923875490933023E-4</v>
      </c>
      <c r="AK336" s="3">
        <v>96</v>
      </c>
      <c r="AL336" s="3">
        <f t="shared" si="45"/>
        <v>845.83333333333337</v>
      </c>
      <c r="AM336" s="3">
        <v>88300</v>
      </c>
      <c r="AN336" s="12">
        <f>Table1[[#This Row],[2019 U.S. Sales ($000)]]/SUMIF($E:$E, E336, $AM:$AM)</f>
        <v>1.0207100095817273E-3</v>
      </c>
      <c r="AO336" s="3">
        <v>94</v>
      </c>
      <c r="AP336" s="3">
        <f t="shared" si="42"/>
        <v>939.36170212765956</v>
      </c>
    </row>
    <row r="337" spans="1:42" x14ac:dyDescent="0.25">
      <c r="A337" t="s">
        <v>212</v>
      </c>
      <c r="B337">
        <v>12019</v>
      </c>
      <c r="C337" t="s">
        <v>3</v>
      </c>
      <c r="D337" t="s">
        <v>4</v>
      </c>
      <c r="E337" t="s">
        <v>364</v>
      </c>
      <c r="F337" s="3">
        <v>336</v>
      </c>
      <c r="G337" s="3"/>
      <c r="H337" s="3" t="e">
        <f>Table1[[#This Row],[2024 U.S. Sales ($000)]]/SUMIF($E:$E, E337, $G:$G)</f>
        <v>#DIV/0!</v>
      </c>
      <c r="I337" s="3" t="e">
        <f>VLOOKUP(Table1[[#This Row],[Chain Name]],[1]Sheet1!A$3:G$26,7,0)</f>
        <v>#N/A</v>
      </c>
      <c r="J337" s="3" t="e">
        <f>Table1[[#This Row],[2024 U.S. Sales ($000)]]/Table1[[#This Row],[2024 U.S. Units]]</f>
        <v>#N/A</v>
      </c>
      <c r="K337" s="3" t="e">
        <f>Table1[[#This Row],[2024 U.S. Units]]/Table1[[#This Row],[2023 U.S. Units]]-1</f>
        <v>#N/A</v>
      </c>
      <c r="L337" s="3">
        <f>_xlfn.RRI(5,Table1[[#This Row],[2019 U.S. Sales ($000)]],Table1[[#This Row],[2024 U.S. Sales ($000)]])</f>
        <v>-1</v>
      </c>
      <c r="M337" s="3" t="e">
        <f>(Table1[[#This Row],[2024 Market share (%)]]-Table1[[#This Row],[2019 Market share (%)]])*10000</f>
        <v>#DIV/0!</v>
      </c>
      <c r="N337" s="3"/>
      <c r="O337" s="3"/>
      <c r="P337" s="3">
        <v>100200</v>
      </c>
      <c r="Q337" s="12">
        <f>Table1[[#This Row],[2023 U.S. Sales ($000)]]/SUMIF($E:$E, E337, $P:$P)</f>
        <v>2.0456195201589067E-3</v>
      </c>
      <c r="R337" s="11">
        <f>(Table1[[#This Row],[2023 Market share (%)]]-Table1[[#This Row],[2022 Market share (%)]])*10000</f>
        <v>-1.0648114553006311</v>
      </c>
      <c r="S337" s="10">
        <v>6.7092651757188496E-2</v>
      </c>
      <c r="T337" s="3">
        <v>47</v>
      </c>
      <c r="U337" s="3">
        <f t="shared" si="39"/>
        <v>2131.9148936170213</v>
      </c>
      <c r="V337" s="10">
        <v>2.1739130434782608E-2</v>
      </c>
      <c r="W337" s="10">
        <f t="shared" si="43"/>
        <v>2.3246767719301786E-2</v>
      </c>
      <c r="X337" s="11">
        <f>(Table1[[#This Row],[2023 Market share (%)]]-Table1[[#This Row],[2019 Market share (%)]])*10000</f>
        <v>-9.3161321628052303</v>
      </c>
      <c r="Y337" s="10"/>
      <c r="Z337" s="10">
        <f t="shared" si="40"/>
        <v>2.8518580787390446E-2</v>
      </c>
      <c r="AA337" s="3">
        <v>93900</v>
      </c>
      <c r="AB337" s="12">
        <f>Table1[[#This Row],[2022 U.S. Sales ($000)]]/SUMIF($E:$E, E337, $AA:$AA)</f>
        <v>2.1521006656889698E-3</v>
      </c>
      <c r="AC337" s="3">
        <v>46</v>
      </c>
      <c r="AD337" s="3">
        <f t="shared" si="44"/>
        <v>2041.304347826087</v>
      </c>
      <c r="AE337" s="3">
        <v>85000</v>
      </c>
      <c r="AF337" s="12">
        <f>Table1[[#This Row],[2021 U.S. Sales ($000)]]/SUMIF($E:$E, E337, $AE:$AE)</f>
        <v>2.162031986525606E-3</v>
      </c>
      <c r="AG337" s="3">
        <v>43</v>
      </c>
      <c r="AH337" s="68">
        <f t="shared" si="41"/>
        <v>1976.7441860465117</v>
      </c>
      <c r="AI337" s="3">
        <v>68500</v>
      </c>
      <c r="AJ337" s="12">
        <f>Table1[[#This Row],[2020 U.S. Sales ($000)]]/SUMIF($E:$E, E337, $AI:$AI)</f>
        <v>2.0254694054916123E-3</v>
      </c>
      <c r="AK337" s="3">
        <v>42</v>
      </c>
      <c r="AL337" s="3">
        <f t="shared" si="45"/>
        <v>1630.952380952381</v>
      </c>
      <c r="AM337" s="3">
        <v>91400</v>
      </c>
      <c r="AN337" s="12">
        <f>Table1[[#This Row],[2019 U.S. Sales ($000)]]/SUMIF($E:$E, E337, $AM:$AM)</f>
        <v>2.9772327364394296E-3</v>
      </c>
      <c r="AO337" s="3">
        <v>42</v>
      </c>
      <c r="AP337" s="3">
        <f t="shared" si="42"/>
        <v>2176.1904761904761</v>
      </c>
    </row>
    <row r="338" spans="1:42" x14ac:dyDescent="0.25">
      <c r="A338" t="s">
        <v>310</v>
      </c>
      <c r="B338">
        <v>2475</v>
      </c>
      <c r="C338" t="s">
        <v>1</v>
      </c>
      <c r="D338" t="s">
        <v>2</v>
      </c>
      <c r="E338" t="s">
        <v>353</v>
      </c>
      <c r="F338" s="3">
        <v>337</v>
      </c>
      <c r="G338" s="3"/>
      <c r="H338" s="3" t="e">
        <f>Table1[[#This Row],[2024 U.S. Sales ($000)]]/SUMIF($E:$E, E338, $G:$G)</f>
        <v>#DIV/0!</v>
      </c>
      <c r="I338" s="3" t="e">
        <f>VLOOKUP(Table1[[#This Row],[Chain Name]],[1]Sheet1!A$3:G$26,7,0)</f>
        <v>#N/A</v>
      </c>
      <c r="J338" s="3" t="e">
        <f>Table1[[#This Row],[2024 U.S. Sales ($000)]]/Table1[[#This Row],[2024 U.S. Units]]</f>
        <v>#N/A</v>
      </c>
      <c r="K338" s="3" t="e">
        <f>Table1[[#This Row],[2024 U.S. Units]]/Table1[[#This Row],[2023 U.S. Units]]-1</f>
        <v>#N/A</v>
      </c>
      <c r="L338" s="3">
        <f>_xlfn.RRI(5,Table1[[#This Row],[2019 U.S. Sales ($000)]],Table1[[#This Row],[2024 U.S. Sales ($000)]])</f>
        <v>-1</v>
      </c>
      <c r="M338" s="3" t="e">
        <f>(Table1[[#This Row],[2024 Market share (%)]]-Table1[[#This Row],[2019 Market share (%)]])*10000</f>
        <v>#DIV/0!</v>
      </c>
      <c r="N338" s="3"/>
      <c r="O338" s="3"/>
      <c r="P338" s="3">
        <v>99300</v>
      </c>
      <c r="Q338" s="12">
        <f>Table1[[#This Row],[2023 U.S. Sales ($000)]]/SUMIF($E:$E, E338, $P:$P)</f>
        <v>4.1164570147785365E-3</v>
      </c>
      <c r="R338" s="11">
        <f>(Table1[[#This Row],[2023 Market share (%)]]-Table1[[#This Row],[2022 Market share (%)]])*10000</f>
        <v>-2.8039801772183384</v>
      </c>
      <c r="S338" s="10">
        <v>-3.9651837524177946E-2</v>
      </c>
      <c r="T338" s="3">
        <v>38</v>
      </c>
      <c r="U338" s="3">
        <f t="shared" si="39"/>
        <v>2613.1578947368421</v>
      </c>
      <c r="V338" s="10">
        <v>-2.564102564102564E-2</v>
      </c>
      <c r="W338" s="10">
        <f t="shared" si="43"/>
        <v>-3.1365268277623204E-2</v>
      </c>
      <c r="X338" s="11">
        <f>(Table1[[#This Row],[2023 Market share (%)]]-Table1[[#This Row],[2019 Market share (%)]])*10000</f>
        <v>-8.2292477254727281</v>
      </c>
      <c r="Y338" s="10"/>
      <c r="Z338" s="10">
        <f t="shared" si="40"/>
        <v>-3.0430857343810902E-2</v>
      </c>
      <c r="AA338" s="3">
        <v>103400</v>
      </c>
      <c r="AB338" s="12">
        <f>Table1[[#This Row],[2022 U.S. Sales ($000)]]/SUMIF($E:$E, E338, $AA:$AA)</f>
        <v>4.3968550325003703E-3</v>
      </c>
      <c r="AC338" s="3">
        <v>39</v>
      </c>
      <c r="AD338" s="3">
        <f t="shared" si="44"/>
        <v>2651.2820512820513</v>
      </c>
      <c r="AE338" s="3">
        <v>98000</v>
      </c>
      <c r="AF338" s="12">
        <f>Table1[[#This Row],[2021 U.S. Sales ($000)]]/SUMIF($E:$E, E338, $AE:$AE)</f>
        <v>4.5119487221631756E-3</v>
      </c>
      <c r="AG338" s="3">
        <v>39</v>
      </c>
      <c r="AH338" s="68">
        <f t="shared" si="41"/>
        <v>2512.8205128205127</v>
      </c>
      <c r="AI338" s="3">
        <v>81200</v>
      </c>
      <c r="AJ338" s="12">
        <f>Table1[[#This Row],[2020 U.S. Sales ($000)]]/SUMIF($E:$E, E338, $AI:$AI)</f>
        <v>4.9796713502765219E-3</v>
      </c>
      <c r="AK338" s="3">
        <v>40</v>
      </c>
      <c r="AL338" s="3">
        <f t="shared" si="45"/>
        <v>2030</v>
      </c>
      <c r="AM338" s="3">
        <v>112800</v>
      </c>
      <c r="AN338" s="12">
        <f>Table1[[#This Row],[2019 U.S. Sales ($000)]]/SUMIF($E:$E, E338, $AM:$AM)</f>
        <v>4.9393817873258092E-3</v>
      </c>
      <c r="AO338" s="3">
        <v>43</v>
      </c>
      <c r="AP338" s="3">
        <f t="shared" si="42"/>
        <v>2623.2558139534885</v>
      </c>
    </row>
    <row r="339" spans="1:42" x14ac:dyDescent="0.25">
      <c r="A339" t="s">
        <v>418</v>
      </c>
      <c r="B339">
        <v>62607</v>
      </c>
      <c r="C339" t="s">
        <v>1</v>
      </c>
      <c r="D339" t="s">
        <v>2</v>
      </c>
      <c r="E339" t="s">
        <v>358</v>
      </c>
      <c r="F339" s="3">
        <v>245</v>
      </c>
      <c r="G339" s="3"/>
      <c r="H339" s="3" t="e">
        <f>Table1[[#This Row],[2024 U.S. Sales ($000)]]/SUMIF($E:$E, E339, $G:$G)</f>
        <v>#DIV/0!</v>
      </c>
      <c r="I339" s="3" t="e">
        <f>VLOOKUP(Table1[[#This Row],[Chain Name]],[1]Sheet1!A$3:G$26,7,0)</f>
        <v>#N/A</v>
      </c>
      <c r="J339" s="3" t="e">
        <f>Table1[[#This Row],[2024 U.S. Sales ($000)]]/Table1[[#This Row],[2024 U.S. Units]]</f>
        <v>#N/A</v>
      </c>
      <c r="K339" s="3" t="e">
        <f>Table1[[#This Row],[2024 U.S. Units]]/Table1[[#This Row],[2023 U.S. Units]]-1</f>
        <v>#N/A</v>
      </c>
      <c r="L339" s="3">
        <f>_xlfn.RRI(5,Table1[[#This Row],[2019 U.S. Sales ($000)]],Table1[[#This Row],[2024 U.S. Sales ($000)]])</f>
        <v>-1</v>
      </c>
      <c r="M339" s="3" t="e">
        <f>(Table1[[#This Row],[2024 Market share (%)]]-Table1[[#This Row],[2019 Market share (%)]])*10000</f>
        <v>#DIV/0!</v>
      </c>
      <c r="N339" s="3"/>
      <c r="O339" s="3"/>
      <c r="P339" s="3">
        <v>150800</v>
      </c>
      <c r="Q339" s="12">
        <f>Table1[[#This Row],[2023 U.S. Sales ($000)]]/SUMIF($E:$E, E339, $P:$P)</f>
        <v>4.5574272706535171E-3</v>
      </c>
      <c r="R339" s="11">
        <f>(Table1[[#This Row],[2023 Market share (%)]]-Table1[[#This Row],[2022 Market share (%)]])*10000</f>
        <v>2.4555645588788826</v>
      </c>
      <c r="S339" s="10">
        <v>0.15467075038284839</v>
      </c>
      <c r="T339" s="3">
        <v>49</v>
      </c>
      <c r="U339" s="3">
        <f t="shared" si="39"/>
        <v>3077.5510204081634</v>
      </c>
      <c r="V339" s="10">
        <v>0.25641025641025639</v>
      </c>
      <c r="W339" s="10">
        <f t="shared" si="43"/>
        <v>0.28101238514586835</v>
      </c>
      <c r="X339" s="11">
        <f>(Table1[[#This Row],[2023 Market share (%)]]-Table1[[#This Row],[2019 Market share (%)]])*10000</f>
        <v>22.474630750985483</v>
      </c>
      <c r="Y339" s="10"/>
      <c r="Z339" s="10">
        <f t="shared" si="40"/>
        <v>0.30297712000415822</v>
      </c>
      <c r="AA339" s="3">
        <v>130600</v>
      </c>
      <c r="AB339" s="12">
        <f>Table1[[#This Row],[2022 U.S. Sales ($000)]]/SUMIF($E:$E, E339, $AA:$AA)</f>
        <v>4.3118708147656289E-3</v>
      </c>
      <c r="AC339" s="3">
        <v>39</v>
      </c>
      <c r="AD339" s="3">
        <f t="shared" si="44"/>
        <v>3348.7179487179487</v>
      </c>
      <c r="AE339" s="3">
        <v>89400</v>
      </c>
      <c r="AF339" s="12">
        <f>Table1[[#This Row],[2021 U.S. Sales ($000)]]/SUMIF($E:$E, E339, $AE:$AE)</f>
        <v>3.2616718965301356E-3</v>
      </c>
      <c r="AG339" s="3">
        <v>30</v>
      </c>
      <c r="AH339" s="68">
        <f t="shared" si="41"/>
        <v>2980</v>
      </c>
      <c r="AI339" s="3">
        <v>53400</v>
      </c>
      <c r="AJ339" s="12">
        <f>Table1[[#This Row],[2020 U.S. Sales ($000)]]/SUMIF($E:$E, E339, $AI:$AI)</f>
        <v>2.2654345135214833E-3</v>
      </c>
      <c r="AK339" s="3">
        <v>22</v>
      </c>
      <c r="AL339" s="3">
        <f t="shared" si="45"/>
        <v>2427.2727272727275</v>
      </c>
      <c r="AM339" s="3">
        <v>56000</v>
      </c>
      <c r="AN339" s="12">
        <f>Table1[[#This Row],[2019 U.S. Sales ($000)]]/SUMIF($E:$E, E339, $AM:$AM)</f>
        <v>2.3099641955549688E-3</v>
      </c>
      <c r="AO339" s="3">
        <v>17</v>
      </c>
      <c r="AP339" s="3">
        <f t="shared" si="42"/>
        <v>3294.1176470588234</v>
      </c>
    </row>
    <row r="340" spans="1:42" x14ac:dyDescent="0.25">
      <c r="A340" t="s">
        <v>515</v>
      </c>
      <c r="B340">
        <v>35686</v>
      </c>
      <c r="C340" t="s">
        <v>1</v>
      </c>
      <c r="D340" t="s">
        <v>2</v>
      </c>
      <c r="E340" t="s">
        <v>353</v>
      </c>
      <c r="F340" s="3">
        <v>339</v>
      </c>
      <c r="G340" s="3"/>
      <c r="H340" s="3" t="e">
        <f>Table1[[#This Row],[2024 U.S. Sales ($000)]]/SUMIF($E:$E, E340, $G:$G)</f>
        <v>#DIV/0!</v>
      </c>
      <c r="I340" s="3" t="e">
        <f>VLOOKUP(Table1[[#This Row],[Chain Name]],[1]Sheet1!A$3:G$26,7,0)</f>
        <v>#N/A</v>
      </c>
      <c r="J340" s="3" t="e">
        <f>Table1[[#This Row],[2024 U.S. Sales ($000)]]/Table1[[#This Row],[2024 U.S. Units]]</f>
        <v>#N/A</v>
      </c>
      <c r="K340" s="3" t="e">
        <f>Table1[[#This Row],[2024 U.S. Units]]/Table1[[#This Row],[2023 U.S. Units]]-1</f>
        <v>#N/A</v>
      </c>
      <c r="L340" s="3">
        <f>_xlfn.RRI(5,Table1[[#This Row],[2019 U.S. Sales ($000)]],Table1[[#This Row],[2024 U.S. Sales ($000)]])</f>
        <v>-1</v>
      </c>
      <c r="M340" s="3" t="e">
        <f>(Table1[[#This Row],[2024 Market share (%)]]-Table1[[#This Row],[2019 Market share (%)]])*10000</f>
        <v>#DIV/0!</v>
      </c>
      <c r="N340" s="3"/>
      <c r="O340" s="3"/>
      <c r="P340" s="3">
        <v>98100</v>
      </c>
      <c r="Q340" s="12">
        <f>Table1[[#This Row],[2023 U.S. Sales ($000)]]/SUMIF($E:$E, E340, $P:$P)</f>
        <v>4.0667113106724519E-3</v>
      </c>
      <c r="R340" s="11">
        <f>(Table1[[#This Row],[2023 Market share (%)]]-Table1[[#This Row],[2022 Market share (%)]])*10000</f>
        <v>9.5404411164897898</v>
      </c>
      <c r="S340" s="10">
        <v>0.3401639344262295</v>
      </c>
      <c r="T340" s="3">
        <v>25</v>
      </c>
      <c r="U340" s="3">
        <f t="shared" si="39"/>
        <v>3924</v>
      </c>
      <c r="V340" s="10">
        <v>0.25</v>
      </c>
      <c r="W340" s="10">
        <f t="shared" si="43"/>
        <v>0.18351768199357732</v>
      </c>
      <c r="X340" s="11">
        <f>(Table1[[#This Row],[2023 Market share (%)]]-Table1[[#This Row],[2019 Market share (%)]])*10000</f>
        <v>18.772690290564018</v>
      </c>
      <c r="Y340" s="10"/>
      <c r="Z340" s="10">
        <f t="shared" si="40"/>
        <v>0.17760370692481797</v>
      </c>
      <c r="AA340" s="3">
        <v>73200</v>
      </c>
      <c r="AB340" s="12">
        <f>Table1[[#This Row],[2022 U.S. Sales ($000)]]/SUMIF($E:$E, E340, $AA:$AA)</f>
        <v>3.112667199023473E-3</v>
      </c>
      <c r="AC340" s="3">
        <v>20</v>
      </c>
      <c r="AD340" s="3">
        <f t="shared" si="44"/>
        <v>3660</v>
      </c>
      <c r="AE340" s="3">
        <v>55400</v>
      </c>
      <c r="AF340" s="12">
        <f>Table1[[#This Row],[2021 U.S. Sales ($000)]]/SUMIF($E:$E, E340, $AE:$AE)</f>
        <v>2.550632236814693E-3</v>
      </c>
      <c r="AG340" s="3">
        <v>16</v>
      </c>
      <c r="AH340" s="68">
        <f t="shared" si="41"/>
        <v>3462.5</v>
      </c>
      <c r="AI340" s="3">
        <v>40500</v>
      </c>
      <c r="AJ340" s="12">
        <f>Table1[[#This Row],[2020 U.S. Sales ($000)]]/SUMIF($E:$E, E340, $AI:$AI)</f>
        <v>2.4837030749531915E-3</v>
      </c>
      <c r="AK340" s="3">
        <v>14</v>
      </c>
      <c r="AL340" s="3">
        <f t="shared" si="45"/>
        <v>2892.8571428571427</v>
      </c>
      <c r="AM340" s="3">
        <v>50000</v>
      </c>
      <c r="AN340" s="12">
        <f>Table1[[#This Row],[2019 U.S. Sales ($000)]]/SUMIF($E:$E, E340, $AM:$AM)</f>
        <v>2.1894422816160501E-3</v>
      </c>
      <c r="AO340" s="3">
        <v>13</v>
      </c>
      <c r="AP340" s="3">
        <f t="shared" si="42"/>
        <v>3846.1538461538462</v>
      </c>
    </row>
    <row r="341" spans="1:42" x14ac:dyDescent="0.25">
      <c r="A341" t="s">
        <v>478</v>
      </c>
      <c r="B341">
        <v>2224</v>
      </c>
      <c r="C341" t="s">
        <v>1</v>
      </c>
      <c r="D341" t="s">
        <v>2</v>
      </c>
      <c r="E341" t="s">
        <v>353</v>
      </c>
      <c r="F341" s="3">
        <v>340</v>
      </c>
      <c r="G341" s="3"/>
      <c r="H341" s="3" t="e">
        <f>Table1[[#This Row],[2024 U.S. Sales ($000)]]/SUMIF($E:$E, E341, $G:$G)</f>
        <v>#DIV/0!</v>
      </c>
      <c r="I341" s="3" t="e">
        <f>VLOOKUP(Table1[[#This Row],[Chain Name]],[1]Sheet1!A$3:G$26,7,0)</f>
        <v>#N/A</v>
      </c>
      <c r="J341" s="3" t="e">
        <f>Table1[[#This Row],[2024 U.S. Sales ($000)]]/Table1[[#This Row],[2024 U.S. Units]]</f>
        <v>#N/A</v>
      </c>
      <c r="K341" s="3" t="e">
        <f>Table1[[#This Row],[2024 U.S. Units]]/Table1[[#This Row],[2023 U.S. Units]]-1</f>
        <v>#N/A</v>
      </c>
      <c r="L341" s="3">
        <f>_xlfn.RRI(5,Table1[[#This Row],[2019 U.S. Sales ($000)]],Table1[[#This Row],[2024 U.S. Sales ($000)]])</f>
        <v>-1</v>
      </c>
      <c r="M341" s="3" t="e">
        <f>(Table1[[#This Row],[2024 Market share (%)]]-Table1[[#This Row],[2019 Market share (%)]])*10000</f>
        <v>#DIV/0!</v>
      </c>
      <c r="N341" s="3"/>
      <c r="O341" s="3"/>
      <c r="P341" s="3">
        <v>97600</v>
      </c>
      <c r="Q341" s="12">
        <f>Table1[[#This Row],[2023 U.S. Sales ($000)]]/SUMIF($E:$E, E341, $P:$P)</f>
        <v>4.0459839339615829E-3</v>
      </c>
      <c r="R341" s="11">
        <f>(Table1[[#This Row],[2023 Market share (%)]]-Table1[[#This Row],[2022 Market share (%)]])*10000</f>
        <v>3.422501493311938</v>
      </c>
      <c r="S341" s="10">
        <v>0.12055109070034443</v>
      </c>
      <c r="T341" s="3">
        <v>24</v>
      </c>
      <c r="U341" s="3">
        <f t="shared" si="39"/>
        <v>4066.6666666666665</v>
      </c>
      <c r="V341" s="10">
        <v>9.0909090909090912E-2</v>
      </c>
      <c r="W341" s="10">
        <f t="shared" si="43"/>
        <v>-4.5582346314934075E-3</v>
      </c>
      <c r="X341" s="11">
        <f>(Table1[[#This Row],[2023 Market share (%)]]-Table1[[#This Row],[2019 Market share (%)]])*10000</f>
        <v>-3.0662732189112427</v>
      </c>
      <c r="Y341" s="10"/>
      <c r="Z341" s="10">
        <f t="shared" si="40"/>
        <v>3.3946307914341167E-2</v>
      </c>
      <c r="AA341" s="3">
        <v>87100</v>
      </c>
      <c r="AB341" s="12">
        <f>Table1[[#This Row],[2022 U.S. Sales ($000)]]/SUMIF($E:$E, E341, $AA:$AA)</f>
        <v>3.7037337846303892E-3</v>
      </c>
      <c r="AC341" s="3">
        <v>22</v>
      </c>
      <c r="AD341" s="3">
        <f t="shared" si="44"/>
        <v>3959.090909090909</v>
      </c>
      <c r="AE341" s="3">
        <v>78800</v>
      </c>
      <c r="AF341" s="12">
        <f>Table1[[#This Row],[2021 U.S. Sales ($000)]]/SUMIF($E:$E, E341, $AE:$AE)</f>
        <v>3.6279750949638596E-3</v>
      </c>
      <c r="AG341" s="3">
        <v>21</v>
      </c>
      <c r="AH341" s="68">
        <f t="shared" si="41"/>
        <v>3752.3809523809523</v>
      </c>
      <c r="AI341" s="3">
        <v>56700</v>
      </c>
      <c r="AJ341" s="12">
        <f>Table1[[#This Row],[2020 U.S. Sales ($000)]]/SUMIF($E:$E, E341, $AI:$AI)</f>
        <v>3.4771843049344678E-3</v>
      </c>
      <c r="AK341" s="3">
        <v>21</v>
      </c>
      <c r="AL341" s="3">
        <f t="shared" si="45"/>
        <v>2700</v>
      </c>
      <c r="AM341" s="3">
        <v>99400</v>
      </c>
      <c r="AN341" s="12">
        <f>Table1[[#This Row],[2019 U.S. Sales ($000)]]/SUMIF($E:$E, E341, $AM:$AM)</f>
        <v>4.3526112558527072E-3</v>
      </c>
      <c r="AO341" s="3">
        <v>21</v>
      </c>
      <c r="AP341" s="3">
        <f t="shared" si="42"/>
        <v>4733.333333333333</v>
      </c>
    </row>
    <row r="342" spans="1:42" x14ac:dyDescent="0.25">
      <c r="A342" t="s">
        <v>330</v>
      </c>
      <c r="B342">
        <v>31432</v>
      </c>
      <c r="C342" t="s">
        <v>1</v>
      </c>
      <c r="D342" t="s">
        <v>2</v>
      </c>
      <c r="E342" t="s">
        <v>353</v>
      </c>
      <c r="F342" s="3">
        <v>341</v>
      </c>
      <c r="G342" s="3"/>
      <c r="H342" s="3" t="e">
        <f>Table1[[#This Row],[2024 U.S. Sales ($000)]]/SUMIF($E:$E, E342, $G:$G)</f>
        <v>#DIV/0!</v>
      </c>
      <c r="I342" s="3" t="e">
        <f>VLOOKUP(Table1[[#This Row],[Chain Name]],[1]Sheet1!A$3:G$26,7,0)</f>
        <v>#N/A</v>
      </c>
      <c r="J342" s="3" t="e">
        <f>Table1[[#This Row],[2024 U.S. Sales ($000)]]/Table1[[#This Row],[2024 U.S. Units]]</f>
        <v>#N/A</v>
      </c>
      <c r="K342" s="3" t="e">
        <f>Table1[[#This Row],[2024 U.S. Units]]/Table1[[#This Row],[2023 U.S. Units]]-1</f>
        <v>#N/A</v>
      </c>
      <c r="L342" s="3">
        <f>_xlfn.RRI(5,Table1[[#This Row],[2019 U.S. Sales ($000)]],Table1[[#This Row],[2024 U.S. Sales ($000)]])</f>
        <v>-1</v>
      </c>
      <c r="M342" s="3" t="e">
        <f>(Table1[[#This Row],[2024 Market share (%)]]-Table1[[#This Row],[2019 Market share (%)]])*10000</f>
        <v>#DIV/0!</v>
      </c>
      <c r="N342" s="3"/>
      <c r="O342" s="3"/>
      <c r="P342" s="3">
        <v>97400</v>
      </c>
      <c r="Q342" s="12">
        <f>Table1[[#This Row],[2023 U.S. Sales ($000)]]/SUMIF($E:$E, E342, $P:$P)</f>
        <v>4.0376929832772355E-3</v>
      </c>
      <c r="R342" s="11">
        <f>(Table1[[#This Row],[2023 Market share (%)]]-Table1[[#This Row],[2022 Market share (%)]])*10000</f>
        <v>4.1050019534414481</v>
      </c>
      <c r="S342" s="10">
        <v>0.141852286049238</v>
      </c>
      <c r="T342" s="3">
        <v>29</v>
      </c>
      <c r="U342" s="3">
        <f t="shared" si="39"/>
        <v>3358.6206896551726</v>
      </c>
      <c r="V342" s="10">
        <v>7.407407407407407E-2</v>
      </c>
      <c r="W342" s="10">
        <f t="shared" si="43"/>
        <v>4.301314159359837E-2</v>
      </c>
      <c r="X342" s="11">
        <f>(Table1[[#This Row],[2023 Market share (%)]]-Table1[[#This Row],[2019 Market share (%)]])*10000</f>
        <v>4.3387098773721693</v>
      </c>
      <c r="Y342" s="10"/>
      <c r="Z342" s="10">
        <f t="shared" si="40"/>
        <v>3.7801985653766579E-2</v>
      </c>
      <c r="AA342" s="3">
        <v>85300</v>
      </c>
      <c r="AB342" s="12">
        <f>Table1[[#This Row],[2022 U.S. Sales ($000)]]/SUMIF($E:$E, E342, $AA:$AA)</f>
        <v>3.6271927879330907E-3</v>
      </c>
      <c r="AC342" s="3">
        <v>27</v>
      </c>
      <c r="AD342" s="3">
        <f t="shared" si="44"/>
        <v>3159.2592592592591</v>
      </c>
      <c r="AE342" s="3">
        <v>73900</v>
      </c>
      <c r="AF342" s="12">
        <f>Table1[[#This Row],[2021 U.S. Sales ($000)]]/SUMIF($E:$E, E342, $AE:$AE)</f>
        <v>3.4023776588557007E-3</v>
      </c>
      <c r="AG342" s="3">
        <v>25</v>
      </c>
      <c r="AH342" s="68">
        <f t="shared" si="41"/>
        <v>2956</v>
      </c>
      <c r="AI342" s="3">
        <v>57500</v>
      </c>
      <c r="AJ342" s="12">
        <f>Table1[[#This Row],[2020 U.S. Sales ($000)]]/SUMIF($E:$E, E342, $AI:$AI)</f>
        <v>3.5262451064150247E-3</v>
      </c>
      <c r="AK342" s="3">
        <v>25</v>
      </c>
      <c r="AL342" s="3">
        <f t="shared" si="45"/>
        <v>2300</v>
      </c>
      <c r="AM342" s="3">
        <v>82300</v>
      </c>
      <c r="AN342" s="12">
        <f>Table1[[#This Row],[2019 U.S. Sales ($000)]]/SUMIF($E:$E, E342, $AM:$AM)</f>
        <v>3.6038219955400186E-3</v>
      </c>
      <c r="AO342" s="3">
        <v>25</v>
      </c>
      <c r="AP342" s="3">
        <f t="shared" si="42"/>
        <v>3292</v>
      </c>
    </row>
    <row r="343" spans="1:42" x14ac:dyDescent="0.25">
      <c r="A343" t="s">
        <v>518</v>
      </c>
      <c r="B343">
        <v>2790</v>
      </c>
      <c r="C343" t="s">
        <v>3</v>
      </c>
      <c r="D343" t="s">
        <v>5</v>
      </c>
      <c r="E343" t="s">
        <v>361</v>
      </c>
      <c r="F343" s="3">
        <v>179</v>
      </c>
      <c r="G343" s="3">
        <v>224000</v>
      </c>
      <c r="H343" s="12">
        <f>Table1[[#This Row],[2024 U.S. Sales ($000)]]/SUMIF($E:$E, E343, $G:$G)</f>
        <v>4.4329209608609489E-3</v>
      </c>
      <c r="I343" s="3">
        <v>196</v>
      </c>
      <c r="J343" s="3">
        <f>Table1[[#This Row],[2024 U.S. Sales ($000)]]/Table1[[#This Row],[2024 U.S. Units]]</f>
        <v>1142.8571428571429</v>
      </c>
      <c r="K343" s="12">
        <f>Table1[[#This Row],[2024 U.S. Units]]/Table1[[#This Row],[2023 U.S. Units]]-1</f>
        <v>-2.0000000000000018E-2</v>
      </c>
      <c r="L343" s="12">
        <f>_xlfn.RRI(5,Table1[[#This Row],[2019 U.S. Sales ($000)]],Table1[[#This Row],[2024 U.S. Sales ($000)]])</f>
        <v>-1.7602336308843447E-2</v>
      </c>
      <c r="M343" s="11">
        <f>(Table1[[#This Row],[2024 Market share (%)]]-Table1[[#This Row],[2019 Market share (%)]])*10000</f>
        <v>-25.642351867952812</v>
      </c>
      <c r="N343" s="12"/>
      <c r="O343" s="12"/>
      <c r="P343" s="3">
        <v>226550</v>
      </c>
      <c r="Q343" s="12">
        <f>Table1[[#This Row],[2023 U.S. Sales ($000)]]/SUMIF($E:$E, E343, $P:$P)</f>
        <v>4.6212438344488708E-3</v>
      </c>
      <c r="R343" s="11">
        <f>(Table1[[#This Row],[2023 Market share (%)]]-Table1[[#This Row],[2022 Market share (%)]])*10000</f>
        <v>-3.7212999949498995</v>
      </c>
      <c r="S343" s="10">
        <v>3.1108481441867876E-2</v>
      </c>
      <c r="T343" s="3">
        <v>200</v>
      </c>
      <c r="U343" s="3">
        <f t="shared" si="39"/>
        <v>1132.75</v>
      </c>
      <c r="V343" s="10">
        <v>-1.4778325123152709E-2</v>
      </c>
      <c r="W343" s="10">
        <f t="shared" si="43"/>
        <v>-1.9182596609907621E-2</v>
      </c>
      <c r="X343" s="11">
        <f>(Table1[[#This Row],[2023 Market share (%)]]-Table1[[#This Row],[2019 Market share (%)]])*10000</f>
        <v>-23.759123132073594</v>
      </c>
      <c r="Y343" s="10"/>
      <c r="Z343" s="10">
        <f t="shared" si="40"/>
        <v>-2.3545910323689467E-2</v>
      </c>
      <c r="AA343" s="3">
        <v>219715</v>
      </c>
      <c r="AB343" s="12">
        <f>Table1[[#This Row],[2022 U.S. Sales ($000)]]/SUMIF($E:$E, E343, $AA:$AA)</f>
        <v>4.9933738339438608E-3</v>
      </c>
      <c r="AC343" s="3">
        <v>203</v>
      </c>
      <c r="AD343" s="3">
        <f t="shared" si="44"/>
        <v>1082.3399014778324</v>
      </c>
      <c r="AE343" s="3">
        <v>210600</v>
      </c>
      <c r="AF343" s="12">
        <f>Table1[[#This Row],[2021 U.S. Sales ($000)]]/SUMIF($E:$E, E343, $AE:$AE)</f>
        <v>5.4264240414393277E-3</v>
      </c>
      <c r="AG343" s="3">
        <v>205</v>
      </c>
      <c r="AH343" s="68">
        <f t="shared" si="41"/>
        <v>1027.3170731707316</v>
      </c>
      <c r="AI343" s="3">
        <v>200000</v>
      </c>
      <c r="AJ343" s="12">
        <f>Table1[[#This Row],[2020 U.S. Sales ($000)]]/SUMIF($E:$E, E343, $AI:$AI)</f>
        <v>6.4498350374066248E-3</v>
      </c>
      <c r="AK343" s="3">
        <v>210</v>
      </c>
      <c r="AL343" s="3">
        <f t="shared" si="45"/>
        <v>952.38095238095241</v>
      </c>
      <c r="AM343" s="3">
        <v>244800</v>
      </c>
      <c r="AN343" s="12">
        <f>Table1[[#This Row],[2019 U.S. Sales ($000)]]/SUMIF($E:$E, E343, $AM:$AM)</f>
        <v>6.9971561476562302E-3</v>
      </c>
      <c r="AO343" s="3">
        <v>220</v>
      </c>
      <c r="AP343" s="3">
        <f t="shared" si="42"/>
        <v>1112.7272727272727</v>
      </c>
    </row>
    <row r="344" spans="1:42" x14ac:dyDescent="0.25">
      <c r="A344" t="s">
        <v>411</v>
      </c>
      <c r="B344">
        <v>562762</v>
      </c>
      <c r="C344" t="s">
        <v>3</v>
      </c>
      <c r="D344" t="s">
        <v>5</v>
      </c>
      <c r="E344" t="s">
        <v>446</v>
      </c>
      <c r="F344" s="3">
        <v>343</v>
      </c>
      <c r="G344" s="3"/>
      <c r="H344" s="3" t="e">
        <f>Table1[[#This Row],[2024 U.S. Sales ($000)]]/SUMIF($E:$E, E344, $G:$G)</f>
        <v>#DIV/0!</v>
      </c>
      <c r="I344" s="3" t="e">
        <f>VLOOKUP(Table1[[#This Row],[Chain Name]],[1]Sheet1!A$3:G$26,7,0)</f>
        <v>#N/A</v>
      </c>
      <c r="J344" s="3" t="e">
        <f>Table1[[#This Row],[2024 U.S. Sales ($000)]]/Table1[[#This Row],[2024 U.S. Units]]</f>
        <v>#N/A</v>
      </c>
      <c r="K344" s="3" t="e">
        <f>Table1[[#This Row],[2024 U.S. Units]]/Table1[[#This Row],[2023 U.S. Units]]-1</f>
        <v>#N/A</v>
      </c>
      <c r="L344" s="3">
        <f>_xlfn.RRI(5,Table1[[#This Row],[2019 U.S. Sales ($000)]],Table1[[#This Row],[2024 U.S. Sales ($000)]])</f>
        <v>-1</v>
      </c>
      <c r="M344" s="3" t="e">
        <f>(Table1[[#This Row],[2024 Market share (%)]]-Table1[[#This Row],[2019 Market share (%)]])*10000</f>
        <v>#DIV/0!</v>
      </c>
      <c r="N344" s="3"/>
      <c r="O344" s="3"/>
      <c r="P344" s="3">
        <v>96600</v>
      </c>
      <c r="Q344" s="12">
        <f>Table1[[#This Row],[2023 U.S. Sales ($000)]]/SUMIF($E:$E, E344, $P:$P)</f>
        <v>1.1673249082121308E-2</v>
      </c>
      <c r="R344" s="11">
        <f>(Table1[[#This Row],[2023 Market share (%)]]-Table1[[#This Row],[2022 Market share (%)]])*10000</f>
        <v>15.383286310848288</v>
      </c>
      <c r="S344" s="10">
        <v>0.29144385026737968</v>
      </c>
      <c r="T344" s="3">
        <v>225</v>
      </c>
      <c r="U344" s="3">
        <f t="shared" si="39"/>
        <v>429.33333333333331</v>
      </c>
      <c r="V344" s="10">
        <v>0.18421052631578946</v>
      </c>
      <c r="W344" s="10">
        <f t="shared" si="43"/>
        <v>0.29170075346249846</v>
      </c>
      <c r="X344" s="11">
        <f>(Table1[[#This Row],[2023 Market share (%)]]-Table1[[#This Row],[2019 Market share (%)]])*10000</f>
        <v>45.285491420173663</v>
      </c>
      <c r="Y344" s="10"/>
      <c r="Z344" s="10">
        <f t="shared" si="40"/>
        <v>0.28314609450574846</v>
      </c>
      <c r="AA344" s="3">
        <v>74800</v>
      </c>
      <c r="AB344" s="12">
        <f>Table1[[#This Row],[2022 U.S. Sales ($000)]]/SUMIF($E:$E, E344, $AA:$AA)</f>
        <v>1.0134920451036479E-2</v>
      </c>
      <c r="AC344" s="3">
        <v>190</v>
      </c>
      <c r="AD344" s="3">
        <f t="shared" si="44"/>
        <v>393.68421052631578</v>
      </c>
      <c r="AE344" s="3">
        <v>52300</v>
      </c>
      <c r="AF344" s="12">
        <f>Table1[[#This Row],[2021 U.S. Sales ($000)]]/SUMIF($E:$E, E344, $AE:$AE)</f>
        <v>8.3601347851940885E-3</v>
      </c>
      <c r="AG344" s="3">
        <v>146</v>
      </c>
      <c r="AH344" s="68">
        <f t="shared" si="41"/>
        <v>358.21917808219177</v>
      </c>
      <c r="AI344" s="3">
        <v>33100</v>
      </c>
      <c r="AJ344" s="12">
        <f>Table1[[#This Row],[2020 U.S. Sales ($000)]]/SUMIF($E:$E, E344, $AI:$AI)</f>
        <v>7.1717328856669774E-3</v>
      </c>
      <c r="AK344" s="3">
        <v>109</v>
      </c>
      <c r="AL344" s="3">
        <f t="shared" si="45"/>
        <v>303.66972477064218</v>
      </c>
      <c r="AM344" s="3">
        <v>34700</v>
      </c>
      <c r="AN344" s="12">
        <f>Table1[[#This Row],[2019 U.S. Sales ($000)]]/SUMIF($E:$E, E344, $AM:$AM)</f>
        <v>7.1446999401039418E-3</v>
      </c>
      <c r="AO344" s="3">
        <v>83</v>
      </c>
      <c r="AP344" s="3">
        <f t="shared" si="42"/>
        <v>418.07228915662648</v>
      </c>
    </row>
    <row r="345" spans="1:42" x14ac:dyDescent="0.25">
      <c r="A345" t="s">
        <v>340</v>
      </c>
      <c r="B345">
        <v>33369</v>
      </c>
      <c r="C345" t="s">
        <v>3</v>
      </c>
      <c r="D345" t="s">
        <v>5</v>
      </c>
      <c r="E345" t="s">
        <v>351</v>
      </c>
      <c r="F345" s="3">
        <v>345</v>
      </c>
      <c r="G345" s="3"/>
      <c r="H345" s="3" t="e">
        <f>Table1[[#This Row],[2024 U.S. Sales ($000)]]/SUMIF($E:$E, E345, $G:$G)</f>
        <v>#DIV/0!</v>
      </c>
      <c r="I345" s="3" t="e">
        <f>VLOOKUP(Table1[[#This Row],[Chain Name]],[1]Sheet1!A$3:G$26,7,0)</f>
        <v>#N/A</v>
      </c>
      <c r="J345" s="3" t="e">
        <f>Table1[[#This Row],[2024 U.S. Sales ($000)]]/Table1[[#This Row],[2024 U.S. Units]]</f>
        <v>#N/A</v>
      </c>
      <c r="K345" s="3" t="e">
        <f>Table1[[#This Row],[2024 U.S. Units]]/Table1[[#This Row],[2023 U.S. Units]]-1</f>
        <v>#N/A</v>
      </c>
      <c r="L345" s="3">
        <f>_xlfn.RRI(5,Table1[[#This Row],[2019 U.S. Sales ($000)]],Table1[[#This Row],[2024 U.S. Sales ($000)]])</f>
        <v>-1</v>
      </c>
      <c r="M345" s="3" t="e">
        <f>(Table1[[#This Row],[2024 Market share (%)]]-Table1[[#This Row],[2019 Market share (%)]])*10000</f>
        <v>#DIV/0!</v>
      </c>
      <c r="N345" s="3"/>
      <c r="O345" s="3"/>
      <c r="P345" s="3">
        <v>96500</v>
      </c>
      <c r="Q345" s="12">
        <f>Table1[[#This Row],[2023 U.S. Sales ($000)]]/SUMIF($E:$E, E345, $P:$P)</f>
        <v>2.5548747380657699E-3</v>
      </c>
      <c r="R345" s="11">
        <f>(Table1[[#This Row],[2023 Market share (%)]]-Table1[[#This Row],[2022 Market share (%)]])*10000</f>
        <v>3.0788011433577953</v>
      </c>
      <c r="S345" s="10">
        <v>0.20024875621890548</v>
      </c>
      <c r="T345" s="3">
        <v>109</v>
      </c>
      <c r="U345" s="3">
        <f t="shared" si="39"/>
        <v>885.32110091743118</v>
      </c>
      <c r="V345" s="10">
        <v>0.17204301075268819</v>
      </c>
      <c r="W345" s="10">
        <f t="shared" si="43"/>
        <v>6.6109167515671974E-2</v>
      </c>
      <c r="X345" s="11">
        <f>(Table1[[#This Row],[2023 Market share (%)]]-Table1[[#This Row],[2019 Market share (%)]])*10000</f>
        <v>2.6801720726942184</v>
      </c>
      <c r="Y345" s="10"/>
      <c r="Z345" s="10">
        <f t="shared" si="40"/>
        <v>7.3749961801231168E-2</v>
      </c>
      <c r="AA345" s="3">
        <v>80400</v>
      </c>
      <c r="AB345" s="12">
        <f>Table1[[#This Row],[2022 U.S. Sales ($000)]]/SUMIF($E:$E, E345, $AA:$AA)</f>
        <v>2.2469946237299904E-3</v>
      </c>
      <c r="AC345" s="3">
        <v>93</v>
      </c>
      <c r="AD345" s="3">
        <f t="shared" si="44"/>
        <v>864.51612903225805</v>
      </c>
      <c r="AE345" s="3">
        <v>68400</v>
      </c>
      <c r="AF345" s="12">
        <f>Table1[[#This Row],[2021 U.S. Sales ($000)]]/SUMIF($E:$E, E345, $AE:$AE)</f>
        <v>2.0615975198620151E-3</v>
      </c>
      <c r="AG345" s="3">
        <v>82</v>
      </c>
      <c r="AH345" s="68">
        <f t="shared" si="41"/>
        <v>834.14634146341461</v>
      </c>
      <c r="AI345" s="3">
        <v>63600</v>
      </c>
      <c r="AJ345" s="12">
        <f>Table1[[#This Row],[2020 U.S. Sales ($000)]]/SUMIF($E:$E, E345, $AI:$AI)</f>
        <v>2.2331887238295563E-3</v>
      </c>
      <c r="AK345" s="3">
        <v>79</v>
      </c>
      <c r="AL345" s="3">
        <f t="shared" si="45"/>
        <v>805.0632911392405</v>
      </c>
      <c r="AM345" s="3">
        <v>74700</v>
      </c>
      <c r="AN345" s="12">
        <f>Table1[[#This Row],[2019 U.S. Sales ($000)]]/SUMIF($E:$E, E345, $AM:$AM)</f>
        <v>2.2868575307963481E-3</v>
      </c>
      <c r="AO345" s="3">
        <v>82</v>
      </c>
      <c r="AP345" s="3">
        <f t="shared" si="42"/>
        <v>910.97560975609758</v>
      </c>
    </row>
    <row r="346" spans="1:42" x14ac:dyDescent="0.25">
      <c r="A346" t="s">
        <v>164</v>
      </c>
      <c r="B346">
        <v>1674</v>
      </c>
      <c r="C346" t="s">
        <v>1</v>
      </c>
      <c r="D346" t="s">
        <v>2</v>
      </c>
      <c r="E346" t="s">
        <v>360</v>
      </c>
      <c r="F346" s="3">
        <v>344</v>
      </c>
      <c r="G346" s="3"/>
      <c r="H346" s="3" t="e">
        <f>Table1[[#This Row],[2024 U.S. Sales ($000)]]/SUMIF($E:$E, E346, $G:$G)</f>
        <v>#DIV/0!</v>
      </c>
      <c r="I346" s="3" t="e">
        <f>VLOOKUP(Table1[[#This Row],[Chain Name]],[1]Sheet1!A$3:G$26,7,0)</f>
        <v>#N/A</v>
      </c>
      <c r="J346" s="3" t="e">
        <f>Table1[[#This Row],[2024 U.S. Sales ($000)]]/Table1[[#This Row],[2024 U.S. Units]]</f>
        <v>#N/A</v>
      </c>
      <c r="K346" s="3" t="e">
        <f>Table1[[#This Row],[2024 U.S. Units]]/Table1[[#This Row],[2023 U.S. Units]]-1</f>
        <v>#N/A</v>
      </c>
      <c r="L346" s="3">
        <f>_xlfn.RRI(5,Table1[[#This Row],[2019 U.S. Sales ($000)]],Table1[[#This Row],[2024 U.S. Sales ($000)]])</f>
        <v>-1</v>
      </c>
      <c r="M346" s="3" t="e">
        <f>(Table1[[#This Row],[2024 Market share (%)]]-Table1[[#This Row],[2019 Market share (%)]])*10000</f>
        <v>#DIV/0!</v>
      </c>
      <c r="N346" s="3"/>
      <c r="O346" s="3"/>
      <c r="P346" s="3">
        <v>96500</v>
      </c>
      <c r="Q346" s="12">
        <f>Table1[[#This Row],[2023 U.S. Sales ($000)]]/SUMIF($E:$E, E346, $P:$P)</f>
        <v>1.8754010734679138E-2</v>
      </c>
      <c r="R346" s="11">
        <f>(Table1[[#This Row],[2023 Market share (%)]]-Table1[[#This Row],[2022 Market share (%)]])*10000</f>
        <v>-35.54124937082976</v>
      </c>
      <c r="S346" s="10">
        <v>-0.17167381974248927</v>
      </c>
      <c r="T346" s="3">
        <v>30</v>
      </c>
      <c r="U346" s="3">
        <f t="shared" si="39"/>
        <v>3216.6666666666665</v>
      </c>
      <c r="V346" s="10">
        <v>-0.1891891891891892</v>
      </c>
      <c r="W346" s="10">
        <f t="shared" si="43"/>
        <v>-0.12760517828258322</v>
      </c>
      <c r="X346" s="11">
        <f>(Table1[[#This Row],[2023 Market share (%)]]-Table1[[#This Row],[2019 Market share (%)]])*10000</f>
        <v>-136.35792970667748</v>
      </c>
      <c r="Y346" s="10"/>
      <c r="Z346" s="10">
        <f t="shared" si="40"/>
        <v>-0.13261612081888519</v>
      </c>
      <c r="AA346" s="3">
        <v>116500</v>
      </c>
      <c r="AB346" s="12">
        <f>Table1[[#This Row],[2022 U.S. Sales ($000)]]/SUMIF($E:$E, E346, $AA:$AA)</f>
        <v>2.2308135671762114E-2</v>
      </c>
      <c r="AC346" s="3">
        <v>37</v>
      </c>
      <c r="AD346" s="3">
        <f t="shared" si="44"/>
        <v>3148.6486486486488</v>
      </c>
      <c r="AE346" s="3">
        <v>122800</v>
      </c>
      <c r="AF346" s="12">
        <f>Table1[[#This Row],[2021 U.S. Sales ($000)]]/SUMIF($E:$E, E346, $AE:$AE)</f>
        <v>2.5505933452776429E-2</v>
      </c>
      <c r="AG346" s="3">
        <v>42</v>
      </c>
      <c r="AH346" s="68">
        <f t="shared" si="41"/>
        <v>2923.8095238095239</v>
      </c>
      <c r="AI346" s="3">
        <v>95500</v>
      </c>
      <c r="AJ346" s="12">
        <f>Table1[[#This Row],[2020 U.S. Sales ($000)]]/SUMIF($E:$E, E346, $AI:$AI)</f>
        <v>2.8033446396674735E-2</v>
      </c>
      <c r="AK346" s="3">
        <v>47</v>
      </c>
      <c r="AL346" s="3">
        <f t="shared" si="45"/>
        <v>2031.9148936170213</v>
      </c>
      <c r="AM346" s="3">
        <v>166600</v>
      </c>
      <c r="AN346" s="12">
        <f>Table1[[#This Row],[2019 U.S. Sales ($000)]]/SUMIF($E:$E, E346, $AM:$AM)</f>
        <v>3.2389803705346887E-2</v>
      </c>
      <c r="AO346" s="3">
        <v>53</v>
      </c>
      <c r="AP346" s="3">
        <f t="shared" si="42"/>
        <v>3143.3962264150941</v>
      </c>
    </row>
    <row r="347" spans="1:42" x14ac:dyDescent="0.25">
      <c r="A347" t="s">
        <v>373</v>
      </c>
      <c r="B347">
        <v>61747</v>
      </c>
      <c r="C347" t="s">
        <v>1</v>
      </c>
      <c r="D347" t="s">
        <v>2</v>
      </c>
      <c r="E347" t="s">
        <v>357</v>
      </c>
      <c r="F347" s="3">
        <v>346</v>
      </c>
      <c r="G347" s="3"/>
      <c r="H347" s="3" t="e">
        <f>Table1[[#This Row],[2024 U.S. Sales ($000)]]/SUMIF($E:$E, E347, $G:$G)</f>
        <v>#DIV/0!</v>
      </c>
      <c r="I347" s="3" t="e">
        <f>VLOOKUP(Table1[[#This Row],[Chain Name]],[1]Sheet1!A$3:G$26,7,0)</f>
        <v>#N/A</v>
      </c>
      <c r="J347" s="3" t="e">
        <f>Table1[[#This Row],[2024 U.S. Sales ($000)]]/Table1[[#This Row],[2024 U.S. Units]]</f>
        <v>#N/A</v>
      </c>
      <c r="K347" s="3" t="e">
        <f>Table1[[#This Row],[2024 U.S. Units]]/Table1[[#This Row],[2023 U.S. Units]]-1</f>
        <v>#N/A</v>
      </c>
      <c r="L347" s="3">
        <f>_xlfn.RRI(5,Table1[[#This Row],[2019 U.S. Sales ($000)]],Table1[[#This Row],[2024 U.S. Sales ($000)]])</f>
        <v>-1</v>
      </c>
      <c r="M347" s="3" t="e">
        <f>(Table1[[#This Row],[2024 Market share (%)]]-Table1[[#This Row],[2019 Market share (%)]])*10000</f>
        <v>#DIV/0!</v>
      </c>
      <c r="N347" s="3"/>
      <c r="O347" s="3"/>
      <c r="P347" s="3">
        <v>96200</v>
      </c>
      <c r="Q347" s="12">
        <f>Table1[[#This Row],[2023 U.S. Sales ($000)]]/SUMIF($E:$E, E347, $P:$P)</f>
        <v>1.0010402702267628E-2</v>
      </c>
      <c r="R347" s="11">
        <f>(Table1[[#This Row],[2023 Market share (%)]]-Table1[[#This Row],[2022 Market share (%)]])*10000</f>
        <v>0.36391751761805785</v>
      </c>
      <c r="S347" s="10">
        <v>5.0218340611353711E-2</v>
      </c>
      <c r="T347" s="3">
        <v>17</v>
      </c>
      <c r="U347" s="3">
        <f t="shared" si="39"/>
        <v>5658.8235294117649</v>
      </c>
      <c r="V347" s="10">
        <v>0</v>
      </c>
      <c r="W347" s="10">
        <f t="shared" si="43"/>
        <v>1.6512141329525054E-2</v>
      </c>
      <c r="X347" s="11">
        <f>(Table1[[#This Row],[2023 Market share (%)]]-Table1[[#This Row],[2019 Market share (%)]])*10000</f>
        <v>1.3240745510724981</v>
      </c>
      <c r="Y347" s="10"/>
      <c r="Z347" s="10">
        <f t="shared" si="40"/>
        <v>0</v>
      </c>
      <c r="AA347" s="3">
        <v>91600</v>
      </c>
      <c r="AB347" s="12">
        <f>Table1[[#This Row],[2022 U.S. Sales ($000)]]/SUMIF($E:$E, E347, $AA:$AA)</f>
        <v>9.9740109505058218E-3</v>
      </c>
      <c r="AC347" s="3">
        <v>17</v>
      </c>
      <c r="AD347" s="3">
        <f t="shared" si="44"/>
        <v>5388.2352941176468</v>
      </c>
      <c r="AE347" s="3">
        <v>85000</v>
      </c>
      <c r="AF347" s="12">
        <f>Table1[[#This Row],[2021 U.S. Sales ($000)]]/SUMIF($E:$E, E347, $AE:$AE)</f>
        <v>1.0151142146801757E-2</v>
      </c>
      <c r="AG347" s="3">
        <v>17</v>
      </c>
      <c r="AH347" s="68">
        <f t="shared" si="41"/>
        <v>5000</v>
      </c>
      <c r="AI347" s="3">
        <v>51800</v>
      </c>
      <c r="AJ347" s="12">
        <f>Table1[[#This Row],[2020 U.S. Sales ($000)]]/SUMIF($E:$E, E347, $AI:$AI)</f>
        <v>7.5084662305281774E-3</v>
      </c>
      <c r="AK347" s="3">
        <v>17</v>
      </c>
      <c r="AL347" s="3">
        <f t="shared" si="45"/>
        <v>3047.0588235294117</v>
      </c>
      <c r="AM347" s="3">
        <v>90100</v>
      </c>
      <c r="AN347" s="12">
        <f>Table1[[#This Row],[2019 U.S. Sales ($000)]]/SUMIF($E:$E, E347, $AM:$AM)</f>
        <v>9.8779952471603778E-3</v>
      </c>
      <c r="AO347" s="3">
        <v>17</v>
      </c>
      <c r="AP347" s="3">
        <f t="shared" si="42"/>
        <v>5300</v>
      </c>
    </row>
    <row r="348" spans="1:42" x14ac:dyDescent="0.25">
      <c r="A348" t="s">
        <v>438</v>
      </c>
      <c r="B348">
        <v>562771</v>
      </c>
      <c r="C348" t="s">
        <v>3</v>
      </c>
      <c r="D348" t="s">
        <v>4</v>
      </c>
      <c r="E348" t="s">
        <v>358</v>
      </c>
      <c r="F348" s="3">
        <v>288</v>
      </c>
      <c r="G348" s="3"/>
      <c r="H348" s="3" t="e">
        <f>Table1[[#This Row],[2024 U.S. Sales ($000)]]/SUMIF($E:$E, E348, $G:$G)</f>
        <v>#DIV/0!</v>
      </c>
      <c r="I348" s="3" t="e">
        <f>VLOOKUP(Table1[[#This Row],[Chain Name]],[1]Sheet1!A$3:G$26,7,0)</f>
        <v>#N/A</v>
      </c>
      <c r="J348" s="3" t="e">
        <f>Table1[[#This Row],[2024 U.S. Sales ($000)]]/Table1[[#This Row],[2024 U.S. Units]]</f>
        <v>#N/A</v>
      </c>
      <c r="K348" s="3" t="e">
        <f>Table1[[#This Row],[2024 U.S. Units]]/Table1[[#This Row],[2023 U.S. Units]]-1</f>
        <v>#N/A</v>
      </c>
      <c r="L348" s="3">
        <f>_xlfn.RRI(5,Table1[[#This Row],[2019 U.S. Sales ($000)]],Table1[[#This Row],[2024 U.S. Sales ($000)]])</f>
        <v>-1</v>
      </c>
      <c r="M348" s="3" t="e">
        <f>(Table1[[#This Row],[2024 Market share (%)]]-Table1[[#This Row],[2019 Market share (%)]])*10000</f>
        <v>#DIV/0!</v>
      </c>
      <c r="N348" s="3"/>
      <c r="O348" s="3"/>
      <c r="P348" s="3">
        <v>121100</v>
      </c>
      <c r="Q348" s="12">
        <f>Table1[[#This Row],[2023 U.S. Sales ($000)]]/SUMIF($E:$E, E348, $P:$P)</f>
        <v>3.659843782998282E-3</v>
      </c>
      <c r="R348" s="11">
        <f>(Table1[[#This Row],[2023 Market share (%)]]-Table1[[#This Row],[2022 Market share (%)]])*10000</f>
        <v>4.3419463596457675</v>
      </c>
      <c r="S348" s="10">
        <v>0.23950870010235414</v>
      </c>
      <c r="T348" s="3">
        <v>40</v>
      </c>
      <c r="U348" s="3">
        <f t="shared" si="39"/>
        <v>3027.5</v>
      </c>
      <c r="V348" s="10">
        <v>0.14285714285714285</v>
      </c>
      <c r="W348" s="10">
        <f t="shared" si="43"/>
        <v>0.17056654334219168</v>
      </c>
      <c r="X348" s="11">
        <f>(Table1[[#This Row],[2023 Market share (%)]]-Table1[[#This Row],[2019 Market share (%)]])*10000</f>
        <v>9.9926002204657696</v>
      </c>
      <c r="Y348" s="10"/>
      <c r="Z348" s="10">
        <f t="shared" si="40"/>
        <v>0.14837317401251315</v>
      </c>
      <c r="AA348" s="3">
        <v>97700</v>
      </c>
      <c r="AB348" s="12">
        <f>Table1[[#This Row],[2022 U.S. Sales ($000)]]/SUMIF($E:$E, E348, $AA:$AA)</f>
        <v>3.2256491470337052E-3</v>
      </c>
      <c r="AC348" s="3">
        <v>35</v>
      </c>
      <c r="AD348" s="3">
        <f t="shared" si="44"/>
        <v>2791.4285714285716</v>
      </c>
      <c r="AE348" s="3">
        <v>76900</v>
      </c>
      <c r="AF348" s="12">
        <f>Table1[[#This Row],[2021 U.S. Sales ($000)]]/SUMIF($E:$E, E348, $AE:$AE)</f>
        <v>2.8056215754269287E-3</v>
      </c>
      <c r="AG348" s="3">
        <v>30</v>
      </c>
      <c r="AH348" s="68">
        <f t="shared" si="41"/>
        <v>2563.3333333333335</v>
      </c>
      <c r="AI348" s="3">
        <v>60000</v>
      </c>
      <c r="AJ348" s="12">
        <f>Table1[[#This Row],[2020 U.S. Sales ($000)]]/SUMIF($E:$E, E348, $AI:$AI)</f>
        <v>2.5454320376645883E-3</v>
      </c>
      <c r="AK348" s="3">
        <v>25</v>
      </c>
      <c r="AL348" s="3">
        <f t="shared" si="45"/>
        <v>2400</v>
      </c>
      <c r="AM348" s="3">
        <v>64500</v>
      </c>
      <c r="AN348" s="12">
        <f>Table1[[#This Row],[2019 U.S. Sales ($000)]]/SUMIF($E:$E, E348, $AM:$AM)</f>
        <v>2.6605837609517051E-3</v>
      </c>
      <c r="AO348" s="3">
        <v>23</v>
      </c>
      <c r="AP348" s="3">
        <f t="shared" si="42"/>
        <v>2804.3478260869565</v>
      </c>
    </row>
    <row r="349" spans="1:42" x14ac:dyDescent="0.25">
      <c r="A349" t="s">
        <v>188</v>
      </c>
      <c r="B349">
        <v>826</v>
      </c>
      <c r="C349" t="s">
        <v>1</v>
      </c>
      <c r="D349" t="s">
        <v>6</v>
      </c>
      <c r="E349" t="s">
        <v>354</v>
      </c>
      <c r="F349" s="3">
        <v>348</v>
      </c>
      <c r="G349" s="3"/>
      <c r="H349" s="3" t="e">
        <f>Table1[[#This Row],[2024 U.S. Sales ($000)]]/SUMIF($E:$E, E349, $G:$G)</f>
        <v>#DIV/0!</v>
      </c>
      <c r="I349" s="3" t="e">
        <f>VLOOKUP(Table1[[#This Row],[Chain Name]],[1]Sheet1!A$3:G$26,7,0)</f>
        <v>#N/A</v>
      </c>
      <c r="J349" s="3" t="e">
        <f>Table1[[#This Row],[2024 U.S. Sales ($000)]]/Table1[[#This Row],[2024 U.S. Units]]</f>
        <v>#N/A</v>
      </c>
      <c r="K349" s="3" t="e">
        <f>Table1[[#This Row],[2024 U.S. Units]]/Table1[[#This Row],[2023 U.S. Units]]-1</f>
        <v>#N/A</v>
      </c>
      <c r="L349" s="3">
        <f>_xlfn.RRI(5,Table1[[#This Row],[2019 U.S. Sales ($000)]],Table1[[#This Row],[2024 U.S. Sales ($000)]])</f>
        <v>-1</v>
      </c>
      <c r="M349" s="3" t="e">
        <f>(Table1[[#This Row],[2024 Market share (%)]]-Table1[[#This Row],[2019 Market share (%)]])*10000</f>
        <v>#DIV/0!</v>
      </c>
      <c r="N349" s="3"/>
      <c r="O349" s="3"/>
      <c r="P349" s="3">
        <v>95400</v>
      </c>
      <c r="Q349" s="12">
        <f>Table1[[#This Row],[2023 U.S. Sales ($000)]]/SUMIF($E:$E, E349, $P:$P)</f>
        <v>5.4513211025268363E-3</v>
      </c>
      <c r="R349" s="11">
        <f>(Table1[[#This Row],[2023 Market share (%)]]-Table1[[#This Row],[2022 Market share (%)]])*10000</f>
        <v>-8.8179575849467025</v>
      </c>
      <c r="S349" s="10">
        <v>-8.7954110898661564E-2</v>
      </c>
      <c r="T349" s="3">
        <v>38</v>
      </c>
      <c r="U349" s="3">
        <f t="shared" si="39"/>
        <v>2510.5263157894738</v>
      </c>
      <c r="V349" s="10">
        <v>-9.5238095238095233E-2</v>
      </c>
      <c r="W349" s="10">
        <f t="shared" si="43"/>
        <v>-0.16325521167203372</v>
      </c>
      <c r="X349" s="11">
        <f>(Table1[[#This Row],[2023 Market share (%)]]-Table1[[#This Row],[2019 Market share (%)]])*10000</f>
        <v>-60.341742657110174</v>
      </c>
      <c r="Y349" s="10"/>
      <c r="Z349" s="10">
        <f t="shared" si="40"/>
        <v>-0.16720304929476637</v>
      </c>
      <c r="AA349" s="3">
        <v>104600</v>
      </c>
      <c r="AB349" s="12">
        <f>Table1[[#This Row],[2022 U.S. Sales ($000)]]/SUMIF($E:$E, E349, $AA:$AA)</f>
        <v>6.3331168610215064E-3</v>
      </c>
      <c r="AC349" s="3">
        <v>42</v>
      </c>
      <c r="AD349" s="3">
        <f t="shared" si="44"/>
        <v>2490.4761904761904</v>
      </c>
      <c r="AE349" s="3">
        <v>118800</v>
      </c>
      <c r="AF349" s="12">
        <f>Table1[[#This Row],[2021 U.S. Sales ($000)]]/SUMIF($E:$E, E349, $AE:$AE)</f>
        <v>7.8688091994592781E-3</v>
      </c>
      <c r="AG349" s="3">
        <v>47</v>
      </c>
      <c r="AH349" s="68">
        <f t="shared" si="41"/>
        <v>2527.6595744680849</v>
      </c>
      <c r="AI349" s="3">
        <v>114800</v>
      </c>
      <c r="AJ349" s="12">
        <f>Table1[[#This Row],[2020 U.S. Sales ($000)]]/SUMIF($E:$E, E349, $AI:$AI)</f>
        <v>1.0757211149905578E-2</v>
      </c>
      <c r="AK349" s="3">
        <v>61</v>
      </c>
      <c r="AL349" s="3">
        <f t="shared" si="45"/>
        <v>1881.967213114754</v>
      </c>
      <c r="AM349" s="3">
        <v>194615</v>
      </c>
      <c r="AN349" s="12">
        <f>Table1[[#This Row],[2019 U.S. Sales ($000)]]/SUMIF($E:$E, E349, $AM:$AM)</f>
        <v>1.1485495368237853E-2</v>
      </c>
      <c r="AO349" s="3">
        <v>79</v>
      </c>
      <c r="AP349" s="3">
        <f t="shared" si="42"/>
        <v>2463.4810126582279</v>
      </c>
    </row>
    <row r="350" spans="1:42" x14ac:dyDescent="0.25">
      <c r="A350" t="s">
        <v>25</v>
      </c>
      <c r="B350">
        <v>5164</v>
      </c>
      <c r="C350" t="s">
        <v>1</v>
      </c>
      <c r="D350" t="s">
        <v>2</v>
      </c>
      <c r="E350" t="s">
        <v>358</v>
      </c>
      <c r="F350" s="3">
        <v>173</v>
      </c>
      <c r="G350" s="3"/>
      <c r="H350" s="3" t="e">
        <f>Table1[[#This Row],[2024 U.S. Sales ($000)]]/SUMIF($E:$E, E350, $G:$G)</f>
        <v>#DIV/0!</v>
      </c>
      <c r="I350" s="3" t="e">
        <f>VLOOKUP(Table1[[#This Row],[Chain Name]],[1]Sheet1!A$3:G$26,7,0)</f>
        <v>#N/A</v>
      </c>
      <c r="J350" s="3" t="e">
        <f>Table1[[#This Row],[2024 U.S. Sales ($000)]]/Table1[[#This Row],[2024 U.S. Units]]</f>
        <v>#N/A</v>
      </c>
      <c r="K350" s="3" t="e">
        <f>Table1[[#This Row],[2024 U.S. Units]]/Table1[[#This Row],[2023 U.S. Units]]-1</f>
        <v>#N/A</v>
      </c>
      <c r="L350" s="3">
        <f>_xlfn.RRI(5,Table1[[#This Row],[2019 U.S. Sales ($000)]],Table1[[#This Row],[2024 U.S. Sales ($000)]])</f>
        <v>-1</v>
      </c>
      <c r="M350" s="3" t="e">
        <f>(Table1[[#This Row],[2024 Market share (%)]]-Table1[[#This Row],[2019 Market share (%)]])*10000</f>
        <v>#DIV/0!</v>
      </c>
      <c r="N350" s="3"/>
      <c r="O350" s="3"/>
      <c r="P350" s="3">
        <v>247500</v>
      </c>
      <c r="Q350" s="12">
        <f>Table1[[#This Row],[2023 U.S. Sales ($000)]]/SUMIF($E:$E, E350, $P:$P)</f>
        <v>7.4798623971269592E-3</v>
      </c>
      <c r="R350" s="11">
        <f>(Table1[[#This Row],[2023 Market share (%)]]-Table1[[#This Row],[2022 Market share (%)]])*10000</f>
        <v>-5.4629223587092985</v>
      </c>
      <c r="S350" s="10">
        <v>1.8099547511312219E-2</v>
      </c>
      <c r="T350" s="3">
        <v>37</v>
      </c>
      <c r="U350" s="3">
        <f t="shared" si="39"/>
        <v>6689.1891891891892</v>
      </c>
      <c r="V350" s="10">
        <v>0</v>
      </c>
      <c r="W350" s="10">
        <f t="shared" si="43"/>
        <v>8.1429034957372082E-3</v>
      </c>
      <c r="X350" s="11">
        <f>(Table1[[#This Row],[2023 Market share (%)]]-Table1[[#This Row],[2019 Market share (%)]])*10000</f>
        <v>-24.034844109975154</v>
      </c>
      <c r="Y350" s="10"/>
      <c r="Z350" s="10">
        <f t="shared" si="40"/>
        <v>6.87325669604677E-3</v>
      </c>
      <c r="AA350" s="3">
        <v>243100</v>
      </c>
      <c r="AB350" s="12">
        <f>Table1[[#This Row],[2022 U.S. Sales ($000)]]/SUMIF($E:$E, E350, $AA:$AA)</f>
        <v>8.0261546329978891E-3</v>
      </c>
      <c r="AC350" s="3">
        <v>37</v>
      </c>
      <c r="AD350" s="3">
        <f t="shared" si="44"/>
        <v>6570.27027027027</v>
      </c>
      <c r="AE350" s="3">
        <v>229400</v>
      </c>
      <c r="AF350" s="12">
        <f>Table1[[#This Row],[2021 U.S. Sales ($000)]]/SUMIF($E:$E, E350, $AE:$AE)</f>
        <v>8.3694354928860529E-3</v>
      </c>
      <c r="AG350" s="3">
        <v>37</v>
      </c>
      <c r="AH350" s="68">
        <f t="shared" si="41"/>
        <v>6200</v>
      </c>
      <c r="AI350" s="3">
        <v>181000</v>
      </c>
      <c r="AJ350" s="12">
        <f>Table1[[#This Row],[2020 U.S. Sales ($000)]]/SUMIF($E:$E, E350, $AI:$AI)</f>
        <v>7.6787199802881741E-3</v>
      </c>
      <c r="AK350" s="3">
        <v>37</v>
      </c>
      <c r="AL350" s="3">
        <f t="shared" si="45"/>
        <v>4891.8918918918916</v>
      </c>
      <c r="AM350" s="3">
        <v>239600</v>
      </c>
      <c r="AN350" s="12">
        <f>Table1[[#This Row],[2019 U.S. Sales ($000)]]/SUMIF($E:$E, E350, $AM:$AM)</f>
        <v>9.8833468081244748E-3</v>
      </c>
      <c r="AO350" s="3">
        <v>36</v>
      </c>
      <c r="AP350" s="3">
        <f t="shared" si="42"/>
        <v>6655.5555555555557</v>
      </c>
    </row>
    <row r="351" spans="1:42" x14ac:dyDescent="0.25">
      <c r="A351" t="s">
        <v>335</v>
      </c>
      <c r="B351">
        <v>33530</v>
      </c>
      <c r="C351" t="s">
        <v>3</v>
      </c>
      <c r="D351" t="s">
        <v>4</v>
      </c>
      <c r="E351" t="s">
        <v>363</v>
      </c>
      <c r="F351" s="3">
        <v>350</v>
      </c>
      <c r="G351" s="3"/>
      <c r="H351" s="3" t="e">
        <f>Table1[[#This Row],[2024 U.S. Sales ($000)]]/SUMIF($E:$E, E351, $G:$G)</f>
        <v>#DIV/0!</v>
      </c>
      <c r="I351" s="3" t="e">
        <f>VLOOKUP(Table1[[#This Row],[Chain Name]],[1]Sheet1!A$3:G$26,7,0)</f>
        <v>#N/A</v>
      </c>
      <c r="J351" s="3" t="e">
        <f>Table1[[#This Row],[2024 U.S. Sales ($000)]]/Table1[[#This Row],[2024 U.S. Units]]</f>
        <v>#N/A</v>
      </c>
      <c r="K351" s="3" t="e">
        <f>Table1[[#This Row],[2024 U.S. Units]]/Table1[[#This Row],[2023 U.S. Units]]-1</f>
        <v>#N/A</v>
      </c>
      <c r="L351" s="3">
        <f>_xlfn.RRI(5,Table1[[#This Row],[2019 U.S. Sales ($000)]],Table1[[#This Row],[2024 U.S. Sales ($000)]])</f>
        <v>-1</v>
      </c>
      <c r="M351" s="3" t="e">
        <f>(Table1[[#This Row],[2024 Market share (%)]]-Table1[[#This Row],[2019 Market share (%)]])*10000</f>
        <v>#DIV/0!</v>
      </c>
      <c r="N351" s="3"/>
      <c r="O351" s="3"/>
      <c r="P351" s="3">
        <v>95000</v>
      </c>
      <c r="Q351" s="12">
        <f>Table1[[#This Row],[2023 U.S. Sales ($000)]]/SUMIF($E:$E, E351, $P:$P)</f>
        <v>1.1503497426485992E-2</v>
      </c>
      <c r="R351" s="11">
        <f>(Table1[[#This Row],[2023 Market share (%)]]-Table1[[#This Row],[2022 Market share (%)]])*10000</f>
        <v>19.779120776883541</v>
      </c>
      <c r="S351" s="10">
        <v>0.31143014908890115</v>
      </c>
      <c r="T351" s="3">
        <v>40</v>
      </c>
      <c r="U351" s="3">
        <f t="shared" si="39"/>
        <v>2375</v>
      </c>
      <c r="V351" s="10">
        <v>0.29032258064516131</v>
      </c>
      <c r="W351" s="10">
        <f t="shared" si="43"/>
        <v>0.17171844673248615</v>
      </c>
      <c r="X351" s="11">
        <f>(Table1[[#This Row],[2023 Market share (%)]]-Table1[[#This Row],[2019 Market share (%)]])*10000</f>
        <v>28.661577271133982</v>
      </c>
      <c r="Y351" s="10"/>
      <c r="Z351" s="10">
        <f t="shared" si="40"/>
        <v>7.4569931823541991E-2</v>
      </c>
      <c r="AA351" s="3">
        <v>72440</v>
      </c>
      <c r="AB351" s="12">
        <f>Table1[[#This Row],[2022 U.S. Sales ($000)]]/SUMIF($E:$E, E351, $AA:$AA)</f>
        <v>9.5255853487976379E-3</v>
      </c>
      <c r="AC351" s="3">
        <v>31</v>
      </c>
      <c r="AD351" s="3">
        <f t="shared" si="44"/>
        <v>2336.7741935483873</v>
      </c>
      <c r="AE351" s="3">
        <v>52200</v>
      </c>
      <c r="AF351" s="12">
        <f>Table1[[#This Row],[2021 U.S. Sales ($000)]]/SUMIF($E:$E, E351, $AE:$AE)</f>
        <v>7.8792238753162634E-3</v>
      </c>
      <c r="AG351" s="3">
        <v>26</v>
      </c>
      <c r="AH351" s="68">
        <f t="shared" si="41"/>
        <v>2007.6923076923076</v>
      </c>
      <c r="AI351" s="3">
        <v>34800</v>
      </c>
      <c r="AJ351" s="12">
        <f>Table1[[#This Row],[2020 U.S. Sales ($000)]]/SUMIF($E:$E, E351, $AI:$AI)</f>
        <v>6.34465824443671E-3</v>
      </c>
      <c r="AK351" s="3">
        <v>28</v>
      </c>
      <c r="AL351" s="3">
        <f t="shared" si="45"/>
        <v>1242.8571428571429</v>
      </c>
      <c r="AM351" s="3">
        <v>50400</v>
      </c>
      <c r="AN351" s="12">
        <f>Table1[[#This Row],[2019 U.S. Sales ($000)]]/SUMIF($E:$E, E351, $AM:$AM)</f>
        <v>8.6373396993725936E-3</v>
      </c>
      <c r="AO351" s="3">
        <v>30</v>
      </c>
      <c r="AP351" s="3">
        <f t="shared" si="42"/>
        <v>1680</v>
      </c>
    </row>
    <row r="352" spans="1:42" x14ac:dyDescent="0.25">
      <c r="A352" t="s">
        <v>9</v>
      </c>
      <c r="B352">
        <v>2515</v>
      </c>
      <c r="C352" t="s">
        <v>3</v>
      </c>
      <c r="D352" t="s">
        <v>5</v>
      </c>
      <c r="E352" t="s">
        <v>363</v>
      </c>
      <c r="F352" s="3">
        <v>351</v>
      </c>
      <c r="G352" s="3"/>
      <c r="H352" s="3" t="e">
        <f>Table1[[#This Row],[2024 U.S. Sales ($000)]]/SUMIF($E:$E, E352, $G:$G)</f>
        <v>#DIV/0!</v>
      </c>
      <c r="I352" s="3" t="e">
        <f>VLOOKUP(Table1[[#This Row],[Chain Name]],[1]Sheet1!A$3:G$26,7,0)</f>
        <v>#N/A</v>
      </c>
      <c r="J352" s="3" t="e">
        <f>Table1[[#This Row],[2024 U.S. Sales ($000)]]/Table1[[#This Row],[2024 U.S. Units]]</f>
        <v>#N/A</v>
      </c>
      <c r="K352" s="3" t="e">
        <f>Table1[[#This Row],[2024 U.S. Units]]/Table1[[#This Row],[2023 U.S. Units]]-1</f>
        <v>#N/A</v>
      </c>
      <c r="L352" s="3">
        <f>_xlfn.RRI(5,Table1[[#This Row],[2019 U.S. Sales ($000)]],Table1[[#This Row],[2024 U.S. Sales ($000)]])</f>
        <v>-1</v>
      </c>
      <c r="M352" s="3" t="e">
        <f>(Table1[[#This Row],[2024 Market share (%)]]-Table1[[#This Row],[2019 Market share (%)]])*10000</f>
        <v>#DIV/0!</v>
      </c>
      <c r="N352" s="3"/>
      <c r="O352" s="3"/>
      <c r="P352" s="3">
        <v>94900</v>
      </c>
      <c r="Q352" s="12">
        <f>Table1[[#This Row],[2023 U.S. Sales ($000)]]/SUMIF($E:$E, E352, $P:$P)</f>
        <v>1.1491388481826532E-2</v>
      </c>
      <c r="R352" s="11">
        <f>(Table1[[#This Row],[2023 Market share (%)]]-Table1[[#This Row],[2022 Market share (%)]])*10000</f>
        <v>-11.059482991620621</v>
      </c>
      <c r="S352" s="10">
        <v>-9.3945720250521916E-3</v>
      </c>
      <c r="T352" s="3">
        <v>100</v>
      </c>
      <c r="U352" s="3">
        <f t="shared" si="39"/>
        <v>949</v>
      </c>
      <c r="V352" s="10">
        <v>-1.9607843137254902E-2</v>
      </c>
      <c r="W352" s="10">
        <f t="shared" si="43"/>
        <v>5.609943584900412E-3</v>
      </c>
      <c r="X352" s="11">
        <f>(Table1[[#This Row],[2023 Market share (%)]]-Table1[[#This Row],[2019 Market share (%)]])*10000</f>
        <v>-44.122846154309414</v>
      </c>
      <c r="Y352" s="10"/>
      <c r="Z352" s="10">
        <f t="shared" si="40"/>
        <v>-7.3624638548605015E-3</v>
      </c>
      <c r="AA352" s="3">
        <v>95800</v>
      </c>
      <c r="AB352" s="12">
        <f>Table1[[#This Row],[2022 U.S. Sales ($000)]]/SUMIF($E:$E, E352, $AA:$AA)</f>
        <v>1.2597336780988594E-2</v>
      </c>
      <c r="AC352" s="3">
        <v>102</v>
      </c>
      <c r="AD352" s="3">
        <f t="shared" si="44"/>
        <v>939.21568627450984</v>
      </c>
      <c r="AE352" s="3">
        <v>93000</v>
      </c>
      <c r="AF352" s="12">
        <f>Table1[[#This Row],[2021 U.S. Sales ($000)]]/SUMIF($E:$E, E352, $AE:$AE)</f>
        <v>1.403769770889679E-2</v>
      </c>
      <c r="AG352" s="3">
        <v>103</v>
      </c>
      <c r="AH352" s="68">
        <f t="shared" si="41"/>
        <v>902.91262135922329</v>
      </c>
      <c r="AI352" s="3">
        <v>78400</v>
      </c>
      <c r="AJ352" s="12">
        <f>Table1[[#This Row],[2020 U.S. Sales ($000)]]/SUMIF($E:$E, E352, $AI:$AI)</f>
        <v>1.429371282654707E-2</v>
      </c>
      <c r="AK352" s="3">
        <v>106</v>
      </c>
      <c r="AL352" s="3">
        <f t="shared" si="45"/>
        <v>739.62264150943395</v>
      </c>
      <c r="AM352" s="3">
        <v>92800</v>
      </c>
      <c r="AN352" s="12">
        <f>Table1[[#This Row],[2019 U.S. Sales ($000)]]/SUMIF($E:$E, E352, $AM:$AM)</f>
        <v>1.5903673097257473E-2</v>
      </c>
      <c r="AO352" s="3">
        <v>103</v>
      </c>
      <c r="AP352" s="3">
        <f t="shared" si="42"/>
        <v>900.97087378640776</v>
      </c>
    </row>
    <row r="353" spans="1:42" x14ac:dyDescent="0.25">
      <c r="A353" t="s">
        <v>213</v>
      </c>
      <c r="B353">
        <v>901</v>
      </c>
      <c r="C353" t="s">
        <v>3</v>
      </c>
      <c r="D353" t="s">
        <v>5</v>
      </c>
      <c r="E353" t="s">
        <v>351</v>
      </c>
      <c r="F353" s="3">
        <v>352</v>
      </c>
      <c r="G353" s="3"/>
      <c r="H353" s="3" t="e">
        <f>Table1[[#This Row],[2024 U.S. Sales ($000)]]/SUMIF($E:$E, E353, $G:$G)</f>
        <v>#DIV/0!</v>
      </c>
      <c r="I353" s="3" t="e">
        <f>VLOOKUP(Table1[[#This Row],[Chain Name]],[1]Sheet1!A$3:G$26,7,0)</f>
        <v>#N/A</v>
      </c>
      <c r="J353" s="3" t="e">
        <f>Table1[[#This Row],[2024 U.S. Sales ($000)]]/Table1[[#This Row],[2024 U.S. Units]]</f>
        <v>#N/A</v>
      </c>
      <c r="K353" s="3" t="e">
        <f>Table1[[#This Row],[2024 U.S. Units]]/Table1[[#This Row],[2023 U.S. Units]]-1</f>
        <v>#N/A</v>
      </c>
      <c r="L353" s="3">
        <f>_xlfn.RRI(5,Table1[[#This Row],[2019 U.S. Sales ($000)]],Table1[[#This Row],[2024 U.S. Sales ($000)]])</f>
        <v>-1</v>
      </c>
      <c r="M353" s="3" t="e">
        <f>(Table1[[#This Row],[2024 Market share (%)]]-Table1[[#This Row],[2019 Market share (%)]])*10000</f>
        <v>#DIV/0!</v>
      </c>
      <c r="N353" s="3"/>
      <c r="O353" s="3"/>
      <c r="P353" s="3">
        <v>94800</v>
      </c>
      <c r="Q353" s="12">
        <f>Table1[[#This Row],[2023 U.S. Sales ($000)]]/SUMIF($E:$E, E353, $P:$P)</f>
        <v>2.5098665820583936E-3</v>
      </c>
      <c r="R353" s="11">
        <f>(Table1[[#This Row],[2023 Market share (%)]]-Table1[[#This Row],[2022 Market share (%)]])*10000</f>
        <v>-0.3463124776122064</v>
      </c>
      <c r="S353" s="10">
        <v>4.1243341204898677E-2</v>
      </c>
      <c r="T353" s="3">
        <v>165</v>
      </c>
      <c r="U353" s="3">
        <f t="shared" si="39"/>
        <v>574.5454545454545</v>
      </c>
      <c r="V353" s="10">
        <v>1.8518518518518517E-2</v>
      </c>
      <c r="W353" s="10">
        <f t="shared" si="43"/>
        <v>7.6623809654361219E-2</v>
      </c>
      <c r="X353" s="11">
        <f>(Table1[[#This Row],[2023 Market share (%)]]-Table1[[#This Row],[2019 Market share (%)]])*10000</f>
        <v>3.4978116685813232</v>
      </c>
      <c r="Y353" s="10"/>
      <c r="Z353" s="10">
        <f t="shared" si="40"/>
        <v>-4.5759781345573791E-2</v>
      </c>
      <c r="AA353" s="3">
        <v>91045</v>
      </c>
      <c r="AB353" s="12">
        <f>Table1[[#This Row],[2022 U.S. Sales ($000)]]/SUMIF($E:$E, E353, $AA:$AA)</f>
        <v>2.5444978298196142E-3</v>
      </c>
      <c r="AC353" s="3">
        <v>162</v>
      </c>
      <c r="AD353" s="3">
        <f t="shared" si="44"/>
        <v>562.00617283950612</v>
      </c>
      <c r="AE353" s="3">
        <v>77227</v>
      </c>
      <c r="AF353" s="12">
        <f>Table1[[#This Row],[2021 U.S. Sales ($000)]]/SUMIF($E:$E, E353, $AE:$AE)</f>
        <v>2.3276460769939161E-3</v>
      </c>
      <c r="AG353" s="3">
        <v>170</v>
      </c>
      <c r="AH353" s="68">
        <f t="shared" si="41"/>
        <v>454.27647058823527</v>
      </c>
      <c r="AI353" s="3">
        <v>41326</v>
      </c>
      <c r="AJ353" s="12">
        <f>Table1[[#This Row],[2020 U.S. Sales ($000)]]/SUMIF($E:$E, E353, $AI:$AI)</f>
        <v>1.4510810880657271E-3</v>
      </c>
      <c r="AK353" s="3">
        <v>184</v>
      </c>
      <c r="AL353" s="3">
        <f t="shared" si="45"/>
        <v>224.59782608695653</v>
      </c>
      <c r="AM353" s="3">
        <v>70559</v>
      </c>
      <c r="AN353" s="12">
        <f>Table1[[#This Row],[2019 U.S. Sales ($000)]]/SUMIF($E:$E, E353, $AM:$AM)</f>
        <v>2.1600854152002613E-3</v>
      </c>
      <c r="AO353" s="3">
        <v>199</v>
      </c>
      <c r="AP353" s="3">
        <f t="shared" si="42"/>
        <v>354.5678391959799</v>
      </c>
    </row>
    <row r="354" spans="1:42" x14ac:dyDescent="0.25">
      <c r="A354" t="s">
        <v>170</v>
      </c>
      <c r="B354">
        <v>6641</v>
      </c>
      <c r="C354" t="s">
        <v>3</v>
      </c>
      <c r="D354" t="s">
        <v>4</v>
      </c>
      <c r="E354" t="s">
        <v>351</v>
      </c>
      <c r="F354" s="3">
        <v>353</v>
      </c>
      <c r="G354" s="3"/>
      <c r="H354" s="3" t="e">
        <f>Table1[[#This Row],[2024 U.S. Sales ($000)]]/SUMIF($E:$E, E354, $G:$G)</f>
        <v>#DIV/0!</v>
      </c>
      <c r="I354" s="3" t="e">
        <f>VLOOKUP(Table1[[#This Row],[Chain Name]],[1]Sheet1!A$3:G$26,7,0)</f>
        <v>#N/A</v>
      </c>
      <c r="J354" s="3" t="e">
        <f>Table1[[#This Row],[2024 U.S. Sales ($000)]]/Table1[[#This Row],[2024 U.S. Units]]</f>
        <v>#N/A</v>
      </c>
      <c r="K354" s="3" t="e">
        <f>Table1[[#This Row],[2024 U.S. Units]]/Table1[[#This Row],[2023 U.S. Units]]-1</f>
        <v>#N/A</v>
      </c>
      <c r="L354" s="3">
        <f>_xlfn.RRI(5,Table1[[#This Row],[2019 U.S. Sales ($000)]],Table1[[#This Row],[2024 U.S. Sales ($000)]])</f>
        <v>-1</v>
      </c>
      <c r="M354" s="3" t="e">
        <f>(Table1[[#This Row],[2024 Market share (%)]]-Table1[[#This Row],[2019 Market share (%)]])*10000</f>
        <v>#DIV/0!</v>
      </c>
      <c r="N354" s="3"/>
      <c r="O354" s="3"/>
      <c r="P354" s="3">
        <v>94300</v>
      </c>
      <c r="Q354" s="12">
        <f>Table1[[#This Row],[2023 U.S. Sales ($000)]]/SUMIF($E:$E, E354, $P:$P)</f>
        <v>2.4966288891150475E-3</v>
      </c>
      <c r="R354" s="11">
        <f>(Table1[[#This Row],[2023 Market share (%)]]-Table1[[#This Row],[2022 Market share (%)]])*10000</f>
        <v>-2.39450385302441</v>
      </c>
      <c r="S354" s="10">
        <v>-3.6772216547497447E-2</v>
      </c>
      <c r="T354" s="3">
        <v>49</v>
      </c>
      <c r="U354" s="3">
        <f t="shared" si="39"/>
        <v>1924.4897959183672</v>
      </c>
      <c r="V354" s="10">
        <v>-0.02</v>
      </c>
      <c r="W354" s="10">
        <f t="shared" si="43"/>
        <v>-4.2306543611445813E-2</v>
      </c>
      <c r="X354" s="11">
        <f>(Table1[[#This Row],[2023 Market share (%)]]-Table1[[#This Row],[2019 Market share (%)]])*10000</f>
        <v>-9.3518810154453238</v>
      </c>
      <c r="Y354" s="10"/>
      <c r="Z354" s="10">
        <f t="shared" si="40"/>
        <v>-4.5367936393414965E-2</v>
      </c>
      <c r="AA354" s="3">
        <v>97900</v>
      </c>
      <c r="AB354" s="12">
        <f>Table1[[#This Row],[2022 U.S. Sales ($000)]]/SUMIF($E:$E, E354, $AA:$AA)</f>
        <v>2.7360792744174885E-3</v>
      </c>
      <c r="AC354" s="3">
        <v>50</v>
      </c>
      <c r="AD354" s="3">
        <f t="shared" si="44"/>
        <v>1958</v>
      </c>
      <c r="AE354" s="3">
        <v>98400</v>
      </c>
      <c r="AF354" s="12">
        <f>Table1[[#This Row],[2021 U.S. Sales ($000)]]/SUMIF($E:$E, E354, $AE:$AE)</f>
        <v>2.9658069583979869E-3</v>
      </c>
      <c r="AG354" s="3">
        <v>52</v>
      </c>
      <c r="AH354" s="68">
        <f t="shared" si="41"/>
        <v>1892.3076923076924</v>
      </c>
      <c r="AI354" s="3">
        <v>85200</v>
      </c>
      <c r="AJ354" s="12">
        <f>Table1[[#This Row],[2020 U.S. Sales ($000)]]/SUMIF($E:$E, E354, $AI:$AI)</f>
        <v>2.991630177205632E-3</v>
      </c>
      <c r="AK354" s="3">
        <v>55</v>
      </c>
      <c r="AL354" s="3">
        <f t="shared" si="45"/>
        <v>1549.090909090909</v>
      </c>
      <c r="AM354" s="3">
        <v>112100</v>
      </c>
      <c r="AN354" s="12">
        <f>Table1[[#This Row],[2019 U.S. Sales ($000)]]/SUMIF($E:$E, E354, $AM:$AM)</f>
        <v>3.4318169906595798E-3</v>
      </c>
      <c r="AO354" s="3">
        <v>59</v>
      </c>
      <c r="AP354" s="3">
        <f t="shared" si="42"/>
        <v>1900</v>
      </c>
    </row>
    <row r="355" spans="1:42" x14ac:dyDescent="0.25">
      <c r="A355" t="s">
        <v>242</v>
      </c>
      <c r="B355">
        <v>2567</v>
      </c>
      <c r="C355" t="s">
        <v>3</v>
      </c>
      <c r="D355" t="s">
        <v>5</v>
      </c>
      <c r="E355" t="s">
        <v>350</v>
      </c>
      <c r="F355" s="3">
        <v>355</v>
      </c>
      <c r="G355" s="3"/>
      <c r="H355" s="3" t="e">
        <f>Table1[[#This Row],[2024 U.S. Sales ($000)]]/SUMIF($E:$E, E355, $G:$G)</f>
        <v>#DIV/0!</v>
      </c>
      <c r="I355" s="3" t="e">
        <f>VLOOKUP(Table1[[#This Row],[Chain Name]],[1]Sheet1!A$3:G$26,7,0)</f>
        <v>#N/A</v>
      </c>
      <c r="J355" s="3" t="e">
        <f>Table1[[#This Row],[2024 U.S. Sales ($000)]]/Table1[[#This Row],[2024 U.S. Units]]</f>
        <v>#N/A</v>
      </c>
      <c r="K355" s="3" t="e">
        <f>Table1[[#This Row],[2024 U.S. Units]]/Table1[[#This Row],[2023 U.S. Units]]-1</f>
        <v>#N/A</v>
      </c>
      <c r="L355" s="3">
        <f>_xlfn.RRI(5,Table1[[#This Row],[2019 U.S. Sales ($000)]],Table1[[#This Row],[2024 U.S. Sales ($000)]])</f>
        <v>-1</v>
      </c>
      <c r="M355" s="3" t="e">
        <f>(Table1[[#This Row],[2024 Market share (%)]]-Table1[[#This Row],[2019 Market share (%)]])*10000</f>
        <v>#DIV/0!</v>
      </c>
      <c r="N355" s="3"/>
      <c r="O355" s="3"/>
      <c r="P355" s="3">
        <v>94100</v>
      </c>
      <c r="Q355" s="12">
        <f>Table1[[#This Row],[2023 U.S. Sales ($000)]]/SUMIF($E:$E, E355, $P:$P)</f>
        <v>3.0805213918312889E-3</v>
      </c>
      <c r="R355" s="11">
        <f>(Table1[[#This Row],[2023 Market share (%)]]-Table1[[#This Row],[2022 Market share (%)]])*10000</f>
        <v>1.6168395169235223</v>
      </c>
      <c r="S355" s="10">
        <v>8.6078345375222173E-2</v>
      </c>
      <c r="T355" s="3">
        <v>110</v>
      </c>
      <c r="U355" s="3">
        <f t="shared" si="39"/>
        <v>855.4545454545455</v>
      </c>
      <c r="V355" s="10">
        <v>4.7619047619047616E-2</v>
      </c>
      <c r="W355" s="10">
        <f t="shared" si="43"/>
        <v>3.6592360091957321E-2</v>
      </c>
      <c r="X355" s="11">
        <f>(Table1[[#This Row],[2023 Market share (%)]]-Table1[[#This Row],[2019 Market share (%)]])*10000</f>
        <v>-0.77333741816308643</v>
      </c>
      <c r="Y355" s="10"/>
      <c r="Z355" s="10">
        <f t="shared" si="40"/>
        <v>2.4113689084445111E-2</v>
      </c>
      <c r="AA355" s="3">
        <v>86642</v>
      </c>
      <c r="AB355" s="12">
        <f>Table1[[#This Row],[2022 U.S. Sales ($000)]]/SUMIF($E:$E, E355, $AA:$AA)</f>
        <v>2.9188374401389367E-3</v>
      </c>
      <c r="AC355" s="3">
        <v>105</v>
      </c>
      <c r="AD355" s="3">
        <f t="shared" si="44"/>
        <v>825.16190476190479</v>
      </c>
      <c r="AE355" s="3">
        <v>81738</v>
      </c>
      <c r="AF355" s="12">
        <f>Table1[[#This Row],[2021 U.S. Sales ($000)]]/SUMIF($E:$E, E355, $AE:$AE)</f>
        <v>2.8119039952443463E-3</v>
      </c>
      <c r="AG355" s="3">
        <v>101</v>
      </c>
      <c r="AH355" s="68">
        <f t="shared" si="41"/>
        <v>809.28712871287132</v>
      </c>
      <c r="AI355" s="3">
        <v>71160</v>
      </c>
      <c r="AJ355" s="12">
        <f>Table1[[#This Row],[2020 U.S. Sales ($000)]]/SUMIF($E:$E, E355, $AI:$AI)</f>
        <v>2.6290395297669453E-3</v>
      </c>
      <c r="AK355" s="3">
        <v>97</v>
      </c>
      <c r="AL355" s="3">
        <f t="shared" si="45"/>
        <v>733.60824742268039</v>
      </c>
      <c r="AM355" s="3">
        <v>81500</v>
      </c>
      <c r="AN355" s="12">
        <f>Table1[[#This Row],[2019 U.S. Sales ($000)]]/SUMIF($E:$E, E355, $AM:$AM)</f>
        <v>3.1578551336475975E-3</v>
      </c>
      <c r="AO355" s="3">
        <v>100</v>
      </c>
      <c r="AP355" s="3">
        <f t="shared" si="42"/>
        <v>815</v>
      </c>
    </row>
    <row r="356" spans="1:42" x14ac:dyDescent="0.25">
      <c r="A356" t="s">
        <v>417</v>
      </c>
      <c r="B356">
        <v>9462</v>
      </c>
      <c r="C356" t="s">
        <v>3</v>
      </c>
      <c r="D356" t="s">
        <v>5</v>
      </c>
      <c r="E356" t="s">
        <v>351</v>
      </c>
      <c r="F356" s="3">
        <v>354</v>
      </c>
      <c r="G356" s="3"/>
      <c r="H356" s="3" t="e">
        <f>Table1[[#This Row],[2024 U.S. Sales ($000)]]/SUMIF($E:$E, E356, $G:$G)</f>
        <v>#DIV/0!</v>
      </c>
      <c r="I356" s="3" t="e">
        <f>VLOOKUP(Table1[[#This Row],[Chain Name]],[1]Sheet1!A$3:G$26,7,0)</f>
        <v>#N/A</v>
      </c>
      <c r="J356" s="3" t="e">
        <f>Table1[[#This Row],[2024 U.S. Sales ($000)]]/Table1[[#This Row],[2024 U.S. Units]]</f>
        <v>#N/A</v>
      </c>
      <c r="K356" s="3" t="e">
        <f>Table1[[#This Row],[2024 U.S. Units]]/Table1[[#This Row],[2023 U.S. Units]]-1</f>
        <v>#N/A</v>
      </c>
      <c r="L356" s="3">
        <f>_xlfn.RRI(5,Table1[[#This Row],[2019 U.S. Sales ($000)]],Table1[[#This Row],[2024 U.S. Sales ($000)]])</f>
        <v>-1</v>
      </c>
      <c r="M356" s="3" t="e">
        <f>(Table1[[#This Row],[2024 Market share (%)]]-Table1[[#This Row],[2019 Market share (%)]])*10000</f>
        <v>#DIV/0!</v>
      </c>
      <c r="N356" s="3"/>
      <c r="O356" s="3"/>
      <c r="P356" s="3">
        <v>94100</v>
      </c>
      <c r="Q356" s="12">
        <f>Table1[[#This Row],[2023 U.S. Sales ($000)]]/SUMIF($E:$E, E356, $P:$P)</f>
        <v>2.491333811937709E-3</v>
      </c>
      <c r="R356" s="11">
        <f>(Table1[[#This Row],[2023 Market share (%)]]-Table1[[#This Row],[2022 Market share (%)]])*10000</f>
        <v>2.0800718558521871</v>
      </c>
      <c r="S356" s="10">
        <v>0.15177478580171358</v>
      </c>
      <c r="T356" s="3">
        <v>105</v>
      </c>
      <c r="U356" s="3">
        <f t="shared" si="39"/>
        <v>896.19047619047615</v>
      </c>
      <c r="V356" s="10">
        <v>0.14130434782608695</v>
      </c>
      <c r="W356" s="10">
        <f t="shared" si="43"/>
        <v>0.14161578390385965</v>
      </c>
      <c r="X356" s="11">
        <f>(Table1[[#This Row],[2023 Market share (%)]]-Table1[[#This Row],[2019 Market share (%)]])*10000</f>
        <v>7.9532434465367041</v>
      </c>
      <c r="Y356" s="10"/>
      <c r="Z356" s="10">
        <f t="shared" si="40"/>
        <v>0.11886741011779423</v>
      </c>
      <c r="AA356" s="3">
        <v>81700</v>
      </c>
      <c r="AB356" s="12">
        <f>Table1[[#This Row],[2022 U.S. Sales ($000)]]/SUMIF($E:$E, E356, $AA:$AA)</f>
        <v>2.2833266263524903E-3</v>
      </c>
      <c r="AC356" s="3">
        <v>92</v>
      </c>
      <c r="AD356" s="3">
        <f t="shared" si="44"/>
        <v>888.04347826086962</v>
      </c>
      <c r="AE356" s="3">
        <v>67700</v>
      </c>
      <c r="AF356" s="12">
        <f>Table1[[#This Row],[2021 U.S. Sales ($000)]]/SUMIF($E:$E, E356, $AE:$AE)</f>
        <v>2.040499299629509E-3</v>
      </c>
      <c r="AG356" s="3">
        <v>80</v>
      </c>
      <c r="AH356" s="68">
        <f t="shared" si="41"/>
        <v>846.25</v>
      </c>
      <c r="AI356" s="3">
        <v>54000</v>
      </c>
      <c r="AJ356" s="12">
        <f>Table1[[#This Row],[2020 U.S. Sales ($000)]]/SUMIF($E:$E, E356, $AI:$AI)</f>
        <v>1.8961036334401893E-3</v>
      </c>
      <c r="AK356" s="3">
        <v>74</v>
      </c>
      <c r="AL356" s="3">
        <f t="shared" si="45"/>
        <v>729.72972972972968</v>
      </c>
      <c r="AM356" s="3">
        <v>55400</v>
      </c>
      <c r="AN356" s="12">
        <f>Table1[[#This Row],[2019 U.S. Sales ($000)]]/SUMIF($E:$E, E356, $AM:$AM)</f>
        <v>1.6960094672840386E-3</v>
      </c>
      <c r="AO356" s="3">
        <v>67</v>
      </c>
      <c r="AP356" s="3">
        <f t="shared" si="42"/>
        <v>826.8656716417911</v>
      </c>
    </row>
    <row r="357" spans="1:42" x14ac:dyDescent="0.25">
      <c r="A357" t="s">
        <v>337</v>
      </c>
      <c r="B357">
        <v>31591</v>
      </c>
      <c r="C357" t="s">
        <v>1</v>
      </c>
      <c r="D357" t="s">
        <v>2</v>
      </c>
      <c r="E357" t="s">
        <v>353</v>
      </c>
      <c r="F357" s="3">
        <v>356</v>
      </c>
      <c r="G357" s="3"/>
      <c r="H357" s="3" t="e">
        <f>Table1[[#This Row],[2024 U.S. Sales ($000)]]/SUMIF($E:$E, E357, $G:$G)</f>
        <v>#DIV/0!</v>
      </c>
      <c r="I357" s="3" t="e">
        <f>VLOOKUP(Table1[[#This Row],[Chain Name]],[1]Sheet1!A$3:G$26,7,0)</f>
        <v>#N/A</v>
      </c>
      <c r="J357" s="3" t="e">
        <f>Table1[[#This Row],[2024 U.S. Sales ($000)]]/Table1[[#This Row],[2024 U.S. Units]]</f>
        <v>#N/A</v>
      </c>
      <c r="K357" s="3" t="e">
        <f>Table1[[#This Row],[2024 U.S. Units]]/Table1[[#This Row],[2023 U.S. Units]]-1</f>
        <v>#N/A</v>
      </c>
      <c r="L357" s="3">
        <f>_xlfn.RRI(5,Table1[[#This Row],[2019 U.S. Sales ($000)]],Table1[[#This Row],[2024 U.S. Sales ($000)]])</f>
        <v>-1</v>
      </c>
      <c r="M357" s="3" t="e">
        <f>(Table1[[#This Row],[2024 Market share (%)]]-Table1[[#This Row],[2019 Market share (%)]])*10000</f>
        <v>#DIV/0!</v>
      </c>
      <c r="N357" s="3"/>
      <c r="O357" s="3"/>
      <c r="P357" s="3">
        <v>94000</v>
      </c>
      <c r="Q357" s="12">
        <f>Table1[[#This Row],[2023 U.S. Sales ($000)]]/SUMIF($E:$E, E357, $P:$P)</f>
        <v>3.8967468216433276E-3</v>
      </c>
      <c r="R357" s="11">
        <f>(Table1[[#This Row],[2023 Market share (%)]]-Table1[[#This Row],[2022 Market share (%)]])*10000</f>
        <v>2.3128353536158763</v>
      </c>
      <c r="S357" s="10">
        <v>9.0487238979118326E-2</v>
      </c>
      <c r="T357" s="3">
        <v>23</v>
      </c>
      <c r="U357" s="3">
        <f t="shared" si="39"/>
        <v>4086.9565217391305</v>
      </c>
      <c r="V357" s="10">
        <v>0</v>
      </c>
      <c r="W357" s="10">
        <f t="shared" si="43"/>
        <v>-2.2599274127585334E-2</v>
      </c>
      <c r="X357" s="11">
        <f>(Table1[[#This Row],[2023 Market share (%)]]-Table1[[#This Row],[2019 Market share (%)]])*10000</f>
        <v>-6.1350427848573528</v>
      </c>
      <c r="Y357" s="10"/>
      <c r="Z357" s="10">
        <f t="shared" si="40"/>
        <v>3.5558076341622114E-2</v>
      </c>
      <c r="AA357" s="3">
        <v>86200</v>
      </c>
      <c r="AB357" s="12">
        <f>Table1[[#This Row],[2022 U.S. Sales ($000)]]/SUMIF($E:$E, E357, $AA:$AA)</f>
        <v>3.6654632862817399E-3</v>
      </c>
      <c r="AC357" s="3">
        <v>23</v>
      </c>
      <c r="AD357" s="3">
        <f t="shared" si="44"/>
        <v>3747.8260869565215</v>
      </c>
      <c r="AE357" s="3">
        <v>74000</v>
      </c>
      <c r="AF357" s="12">
        <f>Table1[[#This Row],[2021 U.S. Sales ($000)]]/SUMIF($E:$E, E357, $AE:$AE)</f>
        <v>3.4069816881640304E-3</v>
      </c>
      <c r="AG357" s="3">
        <v>20</v>
      </c>
      <c r="AH357" s="68">
        <f t="shared" si="41"/>
        <v>3700</v>
      </c>
      <c r="AI357" s="3">
        <v>56000</v>
      </c>
      <c r="AJ357" s="12">
        <f>Table1[[#This Row],[2020 U.S. Sales ($000)]]/SUMIF($E:$E, E357, $AI:$AI)</f>
        <v>3.4342561036389808E-3</v>
      </c>
      <c r="AK357" s="3">
        <v>20</v>
      </c>
      <c r="AL357" s="3">
        <f t="shared" si="45"/>
        <v>2800</v>
      </c>
      <c r="AM357" s="3">
        <v>103000</v>
      </c>
      <c r="AN357" s="12">
        <f>Table1[[#This Row],[2019 U.S. Sales ($000)]]/SUMIF($E:$E, E357, $AM:$AM)</f>
        <v>4.5102511001290629E-3</v>
      </c>
      <c r="AO357" s="3">
        <v>20</v>
      </c>
      <c r="AP357" s="3">
        <f t="shared" si="42"/>
        <v>5150</v>
      </c>
    </row>
    <row r="358" spans="1:42" x14ac:dyDescent="0.25">
      <c r="A358" t="s">
        <v>151</v>
      </c>
      <c r="B358">
        <v>584</v>
      </c>
      <c r="C358" t="s">
        <v>1</v>
      </c>
      <c r="D358" t="s">
        <v>7</v>
      </c>
      <c r="E358" t="s">
        <v>357</v>
      </c>
      <c r="F358" s="3">
        <v>357</v>
      </c>
      <c r="G358" s="3"/>
      <c r="H358" s="3" t="e">
        <f>Table1[[#This Row],[2024 U.S. Sales ($000)]]/SUMIF($E:$E, E358, $G:$G)</f>
        <v>#DIV/0!</v>
      </c>
      <c r="I358" s="3" t="e">
        <f>VLOOKUP(Table1[[#This Row],[Chain Name]],[1]Sheet1!A$3:G$26,7,0)</f>
        <v>#N/A</v>
      </c>
      <c r="J358" s="3" t="e">
        <f>Table1[[#This Row],[2024 U.S. Sales ($000)]]/Table1[[#This Row],[2024 U.S. Units]]</f>
        <v>#N/A</v>
      </c>
      <c r="K358" s="3" t="e">
        <f>Table1[[#This Row],[2024 U.S. Units]]/Table1[[#This Row],[2023 U.S. Units]]-1</f>
        <v>#N/A</v>
      </c>
      <c r="L358" s="3">
        <f>_xlfn.RRI(5,Table1[[#This Row],[2019 U.S. Sales ($000)]],Table1[[#This Row],[2024 U.S. Sales ($000)]])</f>
        <v>-1</v>
      </c>
      <c r="M358" s="3" t="e">
        <f>(Table1[[#This Row],[2024 Market share (%)]]-Table1[[#This Row],[2019 Market share (%)]])*10000</f>
        <v>#DIV/0!</v>
      </c>
      <c r="N358" s="3"/>
      <c r="O358" s="3"/>
      <c r="P358" s="3">
        <v>93600</v>
      </c>
      <c r="Q358" s="12">
        <f>Table1[[#This Row],[2023 U.S. Sales ($000)]]/SUMIF($E:$E, E358, $P:$P)</f>
        <v>9.739851277882015E-3</v>
      </c>
      <c r="R358" s="11">
        <f>(Table1[[#This Row],[2023 Market share (%)]]-Table1[[#This Row],[2022 Market share (%)]])*10000</f>
        <v>1.4694336587805363</v>
      </c>
      <c r="S358" s="10">
        <v>6.2429057888762768E-2</v>
      </c>
      <c r="T358" s="3">
        <v>18</v>
      </c>
      <c r="U358" s="3">
        <f t="shared" si="39"/>
        <v>5200</v>
      </c>
      <c r="V358" s="10">
        <v>0</v>
      </c>
      <c r="W358" s="10">
        <f t="shared" si="43"/>
        <v>-3.1080195229577057E-2</v>
      </c>
      <c r="X358" s="11">
        <f>(Table1[[#This Row],[2023 Market share (%)]]-Table1[[#This Row],[2019 Market share (%)]])*10000</f>
        <v>-19.032463386377646</v>
      </c>
      <c r="Y358" s="10"/>
      <c r="Z358" s="10">
        <f t="shared" si="40"/>
        <v>-2.5996253574703254E-2</v>
      </c>
      <c r="AA358" s="3">
        <v>88100</v>
      </c>
      <c r="AB358" s="12">
        <f>Table1[[#This Row],[2022 U.S. Sales ($000)]]/SUMIF($E:$E, E358, $AA:$AA)</f>
        <v>9.5929079120039614E-3</v>
      </c>
      <c r="AC358" s="3">
        <v>18</v>
      </c>
      <c r="AD358" s="3">
        <f t="shared" si="44"/>
        <v>4894.4444444444443</v>
      </c>
      <c r="AE358" s="3">
        <v>82100</v>
      </c>
      <c r="AF358" s="12">
        <f>Table1[[#This Row],[2021 U.S. Sales ($000)]]/SUMIF($E:$E, E358, $AE:$AE)</f>
        <v>9.8048090617932262E-3</v>
      </c>
      <c r="AG358" s="3">
        <v>19</v>
      </c>
      <c r="AH358" s="68">
        <f t="shared" si="41"/>
        <v>4321.0526315789475</v>
      </c>
      <c r="AI358" s="3">
        <v>60500</v>
      </c>
      <c r="AJ358" s="12">
        <f>Table1[[#This Row],[2020 U.S. Sales ($000)]]/SUMIF($E:$E, E358, $AI:$AI)</f>
        <v>8.7695406746516359E-3</v>
      </c>
      <c r="AK358" s="3">
        <v>19</v>
      </c>
      <c r="AL358" s="3">
        <f t="shared" si="45"/>
        <v>3184.2105263157896</v>
      </c>
      <c r="AM358" s="3">
        <v>106200</v>
      </c>
      <c r="AN358" s="12">
        <f>Table1[[#This Row],[2019 U.S. Sales ($000)]]/SUMIF($E:$E, E358, $AM:$AM)</f>
        <v>1.1643097616519779E-2</v>
      </c>
      <c r="AO358" s="3">
        <v>20</v>
      </c>
      <c r="AP358" s="3">
        <f t="shared" si="42"/>
        <v>5310</v>
      </c>
    </row>
    <row r="359" spans="1:42" x14ac:dyDescent="0.25">
      <c r="A359" t="s">
        <v>477</v>
      </c>
      <c r="B359">
        <v>563102</v>
      </c>
      <c r="C359" t="s">
        <v>3</v>
      </c>
      <c r="D359" t="s">
        <v>4</v>
      </c>
      <c r="E359" t="s">
        <v>364</v>
      </c>
      <c r="F359" s="3">
        <v>358</v>
      </c>
      <c r="G359" s="3"/>
      <c r="H359" s="3" t="e">
        <f>Table1[[#This Row],[2024 U.S. Sales ($000)]]/SUMIF($E:$E, E359, $G:$G)</f>
        <v>#DIV/0!</v>
      </c>
      <c r="I359" s="3" t="e">
        <f>VLOOKUP(Table1[[#This Row],[Chain Name]],[1]Sheet1!A$3:G$26,7,0)</f>
        <v>#N/A</v>
      </c>
      <c r="J359" s="3" t="e">
        <f>Table1[[#This Row],[2024 U.S. Sales ($000)]]/Table1[[#This Row],[2024 U.S. Units]]</f>
        <v>#N/A</v>
      </c>
      <c r="K359" s="3" t="e">
        <f>Table1[[#This Row],[2024 U.S. Units]]/Table1[[#This Row],[2023 U.S. Units]]-1</f>
        <v>#N/A</v>
      </c>
      <c r="L359" s="3">
        <f>_xlfn.RRI(5,Table1[[#This Row],[2019 U.S. Sales ($000)]],Table1[[#This Row],[2024 U.S. Sales ($000)]])</f>
        <v>-1</v>
      </c>
      <c r="M359" s="3" t="e">
        <f>(Table1[[#This Row],[2024 Market share (%)]]-Table1[[#This Row],[2019 Market share (%)]])*10000</f>
        <v>#DIV/0!</v>
      </c>
      <c r="N359" s="3"/>
      <c r="O359" s="3"/>
      <c r="P359" s="3">
        <v>93200</v>
      </c>
      <c r="Q359" s="12">
        <f>Table1[[#This Row],[2023 U.S. Sales ($000)]]/SUMIF($E:$E, E359, $P:$P)</f>
        <v>1.9027119688504002E-3</v>
      </c>
      <c r="R359" s="11">
        <f>(Table1[[#This Row],[2023 Market share (%)]]-Table1[[#This Row],[2022 Market share (%)]])*10000</f>
        <v>5.0235679660763077</v>
      </c>
      <c r="S359" s="10">
        <v>0.5253682487725041</v>
      </c>
      <c r="T359" s="3">
        <v>56</v>
      </c>
      <c r="U359" s="3">
        <f t="shared" si="39"/>
        <v>1664.2857142857142</v>
      </c>
      <c r="V359" s="10">
        <v>0.30232558139534882</v>
      </c>
      <c r="W359" s="10">
        <f t="shared" si="43"/>
        <v>0.50846713215219519</v>
      </c>
      <c r="X359" s="11">
        <f>(Table1[[#This Row],[2023 Market share (%)]]-Table1[[#This Row],[2019 Market share (%)]])*10000</f>
        <v>13.163860470133136</v>
      </c>
      <c r="Y359" s="10"/>
      <c r="Z359" s="10">
        <f t="shared" si="40"/>
        <v>0.44065890711545008</v>
      </c>
      <c r="AA359" s="3">
        <v>61100</v>
      </c>
      <c r="AB359" s="12">
        <f>Table1[[#This Row],[2022 U.S. Sales ($000)]]/SUMIF($E:$E, E359, $AA:$AA)</f>
        <v>1.4003551722427694E-3</v>
      </c>
      <c r="AC359" s="3">
        <v>43</v>
      </c>
      <c r="AD359" s="3">
        <f t="shared" si="44"/>
        <v>1420.9302325581396</v>
      </c>
      <c r="AE359" s="3">
        <v>29600</v>
      </c>
      <c r="AF359" s="12">
        <f>Table1[[#This Row],[2021 U.S. Sales ($000)]]/SUMIF($E:$E, E359, $AE:$AE)</f>
        <v>7.5289584471950523E-4</v>
      </c>
      <c r="AG359" s="3">
        <v>19</v>
      </c>
      <c r="AH359" s="68">
        <f t="shared" si="41"/>
        <v>1557.8947368421052</v>
      </c>
      <c r="AI359" s="3">
        <v>24700</v>
      </c>
      <c r="AJ359" s="12">
        <f>Table1[[#This Row],[2020 U.S. Sales ($000)]]/SUMIF($E:$E, E359, $AI:$AI)</f>
        <v>7.3035174183420177E-4</v>
      </c>
      <c r="AK359" s="3">
        <v>15</v>
      </c>
      <c r="AL359" s="3">
        <f t="shared" si="45"/>
        <v>1646.6666666666667</v>
      </c>
      <c r="AM359" s="3">
        <v>18000</v>
      </c>
      <c r="AN359" s="12">
        <f>Table1[[#This Row],[2019 U.S. Sales ($000)]]/SUMIF($E:$E, E359, $AM:$AM)</f>
        <v>5.8632592183708676E-4</v>
      </c>
      <c r="AO359" s="3">
        <v>13</v>
      </c>
      <c r="AP359" s="3">
        <f t="shared" si="42"/>
        <v>1384.6153846153845</v>
      </c>
    </row>
    <row r="360" spans="1:42" x14ac:dyDescent="0.25">
      <c r="A360" t="s">
        <v>501</v>
      </c>
      <c r="B360">
        <v>2536</v>
      </c>
      <c r="C360" t="s">
        <v>3</v>
      </c>
      <c r="D360" t="s">
        <v>5</v>
      </c>
      <c r="E360" t="s">
        <v>352</v>
      </c>
      <c r="F360" s="3">
        <v>359</v>
      </c>
      <c r="G360" s="3"/>
      <c r="H360" s="3" t="e">
        <f>Table1[[#This Row],[2024 U.S. Sales ($000)]]/SUMIF($E:$E, E360, $G:$G)</f>
        <v>#DIV/0!</v>
      </c>
      <c r="I360" s="3" t="e">
        <f>VLOOKUP(Table1[[#This Row],[Chain Name]],[1]Sheet1!A$3:G$26,7,0)</f>
        <v>#N/A</v>
      </c>
      <c r="J360" s="3" t="e">
        <f>Table1[[#This Row],[2024 U.S. Sales ($000)]]/Table1[[#This Row],[2024 U.S. Units]]</f>
        <v>#N/A</v>
      </c>
      <c r="K360" s="3" t="e">
        <f>Table1[[#This Row],[2024 U.S. Units]]/Table1[[#This Row],[2023 U.S. Units]]-1</f>
        <v>#N/A</v>
      </c>
      <c r="L360" s="3">
        <f>_xlfn.RRI(5,Table1[[#This Row],[2019 U.S. Sales ($000)]],Table1[[#This Row],[2024 U.S. Sales ($000)]])</f>
        <v>-1</v>
      </c>
      <c r="M360" s="3" t="e">
        <f>(Table1[[#This Row],[2024 Market share (%)]]-Table1[[#This Row],[2019 Market share (%)]])*10000</f>
        <v>#DIV/0!</v>
      </c>
      <c r="N360" s="3"/>
      <c r="O360" s="3"/>
      <c r="P360" s="3">
        <v>92400</v>
      </c>
      <c r="Q360" s="12">
        <f>Table1[[#This Row],[2023 U.S. Sales ($000)]]/SUMIF($E:$E, E360, $P:$P)</f>
        <v>1.1388050533365016E-2</v>
      </c>
      <c r="R360" s="11">
        <f>(Table1[[#This Row],[2023 Market share (%)]]-Table1[[#This Row],[2022 Market share (%)]])*10000</f>
        <v>-7.2395524002440323</v>
      </c>
      <c r="S360" s="10">
        <v>1.3157894736842105E-2</v>
      </c>
      <c r="T360" s="3">
        <v>151</v>
      </c>
      <c r="U360" s="3">
        <f t="shared" si="39"/>
        <v>611.92052980132451</v>
      </c>
      <c r="V360" s="10">
        <v>-3.8216560509554139E-2</v>
      </c>
      <c r="W360" s="10">
        <f t="shared" si="43"/>
        <v>-6.3901035460840472E-3</v>
      </c>
      <c r="X360" s="11">
        <f>(Table1[[#This Row],[2023 Market share (%)]]-Table1[[#This Row],[2019 Market share (%)]])*10000</f>
        <v>-35.430631670658137</v>
      </c>
      <c r="Y360" s="10"/>
      <c r="Z360" s="10">
        <f t="shared" si="40"/>
        <v>-3.6204876334961833E-2</v>
      </c>
      <c r="AA360" s="3">
        <v>91200</v>
      </c>
      <c r="AB360" s="12">
        <f>Table1[[#This Row],[2022 U.S. Sales ($000)]]/SUMIF($E:$E, E360, $AA:$AA)</f>
        <v>1.2112005773389419E-2</v>
      </c>
      <c r="AC360" s="3">
        <v>157</v>
      </c>
      <c r="AD360" s="3">
        <f t="shared" si="44"/>
        <v>580.89171974522299</v>
      </c>
      <c r="AE360" s="3">
        <v>89100</v>
      </c>
      <c r="AF360" s="12">
        <f>Table1[[#This Row],[2021 U.S. Sales ($000)]]/SUMIF($E:$E, E360, $AE:$AE)</f>
        <v>1.220372077886858E-2</v>
      </c>
      <c r="AG360" s="3">
        <v>163</v>
      </c>
      <c r="AH360" s="68">
        <f t="shared" si="41"/>
        <v>546.62576687116564</v>
      </c>
      <c r="AI360" s="3">
        <v>80400</v>
      </c>
      <c r="AJ360" s="12">
        <f>Table1[[#This Row],[2020 U.S. Sales ($000)]]/SUMIF($E:$E, E360, $AI:$AI)</f>
        <v>1.258173826416455E-2</v>
      </c>
      <c r="AK360" s="3">
        <v>167</v>
      </c>
      <c r="AL360" s="3">
        <f t="shared" si="45"/>
        <v>481.43712574850298</v>
      </c>
      <c r="AM360" s="3">
        <v>94800</v>
      </c>
      <c r="AN360" s="12">
        <f>Table1[[#This Row],[2019 U.S. Sales ($000)]]/SUMIF($E:$E, E360, $AM:$AM)</f>
        <v>1.4931113700430829E-2</v>
      </c>
      <c r="AO360" s="3">
        <v>175</v>
      </c>
      <c r="AP360" s="3">
        <f t="shared" si="42"/>
        <v>541.71428571428567</v>
      </c>
    </row>
    <row r="361" spans="1:42" x14ac:dyDescent="0.25">
      <c r="A361" t="s">
        <v>241</v>
      </c>
      <c r="B361">
        <v>29828</v>
      </c>
      <c r="C361" t="s">
        <v>1</v>
      </c>
      <c r="D361" t="s">
        <v>2</v>
      </c>
      <c r="E361" t="s">
        <v>362</v>
      </c>
      <c r="F361" s="3">
        <v>360</v>
      </c>
      <c r="G361" s="3"/>
      <c r="H361" s="3" t="e">
        <f>Table1[[#This Row],[2024 U.S. Sales ($000)]]/SUMIF($E:$E, E361, $G:$G)</f>
        <v>#DIV/0!</v>
      </c>
      <c r="I361" s="3" t="e">
        <f>VLOOKUP(Table1[[#This Row],[Chain Name]],[1]Sheet1!A$3:G$26,7,0)</f>
        <v>#N/A</v>
      </c>
      <c r="J361" s="3" t="e">
        <f>Table1[[#This Row],[2024 U.S. Sales ($000)]]/Table1[[#This Row],[2024 U.S. Units]]</f>
        <v>#N/A</v>
      </c>
      <c r="K361" s="3" t="e">
        <f>Table1[[#This Row],[2024 U.S. Units]]/Table1[[#This Row],[2023 U.S. Units]]-1</f>
        <v>#N/A</v>
      </c>
      <c r="L361" s="3">
        <f>_xlfn.RRI(5,Table1[[#This Row],[2019 U.S. Sales ($000)]],Table1[[#This Row],[2024 U.S. Sales ($000)]])</f>
        <v>-1</v>
      </c>
      <c r="M361" s="3" t="e">
        <f>(Table1[[#This Row],[2024 Market share (%)]]-Table1[[#This Row],[2019 Market share (%)]])*10000</f>
        <v>#DIV/0!</v>
      </c>
      <c r="N361" s="3"/>
      <c r="O361" s="3"/>
      <c r="P361" s="3">
        <v>92397</v>
      </c>
      <c r="Q361" s="12">
        <f>Table1[[#This Row],[2023 U.S. Sales ($000)]]/SUMIF($E:$E, E361, $P:$P)</f>
        <v>9.4757358419551834E-3</v>
      </c>
      <c r="R361" s="11">
        <f>(Table1[[#This Row],[2023 Market share (%)]]-Table1[[#This Row],[2022 Market share (%)]])*10000</f>
        <v>1.339969693335795</v>
      </c>
      <c r="S361" s="10">
        <v>5.6364114466027189E-2</v>
      </c>
      <c r="T361" s="3">
        <v>17</v>
      </c>
      <c r="U361" s="3">
        <f t="shared" si="39"/>
        <v>5435.1176470588234</v>
      </c>
      <c r="V361" s="10">
        <v>0.13333333333333333</v>
      </c>
      <c r="W361" s="10">
        <f t="shared" si="43"/>
        <v>8.7748476630864936E-2</v>
      </c>
      <c r="X361" s="11">
        <f>(Table1[[#This Row],[2023 Market share (%)]]-Table1[[#This Row],[2019 Market share (%)]])*10000</f>
        <v>17.644212871527404</v>
      </c>
      <c r="Y361" s="10"/>
      <c r="Z361" s="10">
        <f t="shared" si="40"/>
        <v>9.0980325864682188E-2</v>
      </c>
      <c r="AA361" s="3">
        <v>87467</v>
      </c>
      <c r="AB361" s="12">
        <f>Table1[[#This Row],[2022 U.S. Sales ($000)]]/SUMIF($E:$E, E361, $AA:$AA)</f>
        <v>9.3417388726216039E-3</v>
      </c>
      <c r="AC361" s="3">
        <v>15</v>
      </c>
      <c r="AD361" s="3">
        <f t="shared" si="44"/>
        <v>5831.1333333333332</v>
      </c>
      <c r="AE361" s="3">
        <v>63650</v>
      </c>
      <c r="AF361" s="12">
        <f>Table1[[#This Row],[2021 U.S. Sales ($000)]]/SUMIF($E:$E, E361, $AE:$AE)</f>
        <v>7.4631608297674708E-3</v>
      </c>
      <c r="AG361" s="3">
        <v>13</v>
      </c>
      <c r="AH361" s="68">
        <f t="shared" si="41"/>
        <v>4896.1538461538457</v>
      </c>
      <c r="AI361" s="3">
        <v>20791</v>
      </c>
      <c r="AJ361" s="12">
        <f>Table1[[#This Row],[2020 U.S. Sales ($000)]]/SUMIF($E:$E, E361, $AI:$AI)</f>
        <v>3.1380022165696962E-3</v>
      </c>
      <c r="AK361" s="3">
        <v>12</v>
      </c>
      <c r="AL361" s="3">
        <f t="shared" si="45"/>
        <v>1732.5833333333333</v>
      </c>
      <c r="AM361" s="3">
        <v>66000</v>
      </c>
      <c r="AN361" s="12">
        <f>Table1[[#This Row],[2019 U.S. Sales ($000)]]/SUMIF($E:$E, E361, $AM:$AM)</f>
        <v>7.7113145548024431E-3</v>
      </c>
      <c r="AO361" s="3">
        <v>12</v>
      </c>
      <c r="AP361" s="3">
        <f t="shared" si="42"/>
        <v>5500</v>
      </c>
    </row>
    <row r="362" spans="1:42" x14ac:dyDescent="0.25">
      <c r="A362" t="s">
        <v>471</v>
      </c>
      <c r="B362">
        <v>563074</v>
      </c>
      <c r="C362" t="s">
        <v>1</v>
      </c>
      <c r="D362" t="s">
        <v>2</v>
      </c>
      <c r="E362" t="s">
        <v>360</v>
      </c>
      <c r="F362" s="3">
        <v>361</v>
      </c>
      <c r="G362" s="3"/>
      <c r="H362" s="3" t="e">
        <f>Table1[[#This Row],[2024 U.S. Sales ($000)]]/SUMIF($E:$E, E362, $G:$G)</f>
        <v>#DIV/0!</v>
      </c>
      <c r="I362" s="3" t="e">
        <f>VLOOKUP(Table1[[#This Row],[Chain Name]],[1]Sheet1!A$3:G$26,7,0)</f>
        <v>#N/A</v>
      </c>
      <c r="J362" s="3" t="e">
        <f>Table1[[#This Row],[2024 U.S. Sales ($000)]]/Table1[[#This Row],[2024 U.S. Units]]</f>
        <v>#N/A</v>
      </c>
      <c r="K362" s="3" t="e">
        <f>Table1[[#This Row],[2024 U.S. Units]]/Table1[[#This Row],[2023 U.S. Units]]-1</f>
        <v>#N/A</v>
      </c>
      <c r="L362" s="3">
        <f>_xlfn.RRI(5,Table1[[#This Row],[2019 U.S. Sales ($000)]],Table1[[#This Row],[2024 U.S. Sales ($000)]])</f>
        <v>-1</v>
      </c>
      <c r="M362" s="3" t="e">
        <f>(Table1[[#This Row],[2024 Market share (%)]]-Table1[[#This Row],[2019 Market share (%)]])*10000</f>
        <v>#DIV/0!</v>
      </c>
      <c r="N362" s="3"/>
      <c r="O362" s="3"/>
      <c r="P362" s="3">
        <v>92100</v>
      </c>
      <c r="Q362" s="12">
        <f>Table1[[#This Row],[2023 U.S. Sales ($000)]]/SUMIF($E:$E, E362, $P:$P)</f>
        <v>1.7898905582009832E-2</v>
      </c>
      <c r="R362" s="11">
        <f>(Table1[[#This Row],[2023 Market share (%)]]-Table1[[#This Row],[2022 Market share (%)]])*10000</f>
        <v>19.864070899632097</v>
      </c>
      <c r="S362" s="10">
        <v>0.10830324909747292</v>
      </c>
      <c r="T362" s="3">
        <v>67</v>
      </c>
      <c r="U362" s="3">
        <f t="shared" si="39"/>
        <v>1374.6268656716418</v>
      </c>
      <c r="V362" s="10">
        <v>3.0769230769230771E-2</v>
      </c>
      <c r="W362" s="10">
        <f t="shared" si="43"/>
        <v>0.49575496047400192</v>
      </c>
      <c r="X362" s="11">
        <f>(Table1[[#This Row],[2023 Market share (%)]]-Table1[[#This Row],[2019 Market share (%)]])*10000</f>
        <v>143.2164034684547</v>
      </c>
      <c r="Y362" s="10"/>
      <c r="Z362" s="10">
        <f t="shared" si="40"/>
        <v>0.50672107384385701</v>
      </c>
      <c r="AA362" s="3">
        <v>83100</v>
      </c>
      <c r="AB362" s="12">
        <f>Table1[[#This Row],[2022 U.S. Sales ($000)]]/SUMIF($E:$E, E362, $AA:$AA)</f>
        <v>1.5912498492046623E-2</v>
      </c>
      <c r="AC362" s="3">
        <v>65</v>
      </c>
      <c r="AD362" s="3">
        <f t="shared" si="44"/>
        <v>1278.4615384615386</v>
      </c>
      <c r="AE362" s="3">
        <v>61700</v>
      </c>
      <c r="AF362" s="12">
        <f>Table1[[#This Row],[2021 U.S. Sales ($000)]]/SUMIF($E:$E, E362, $AE:$AE)</f>
        <v>1.2815277638732131E-2</v>
      </c>
      <c r="AG362" s="3">
        <v>59</v>
      </c>
      <c r="AH362" s="68">
        <f t="shared" si="41"/>
        <v>1045.7627118644068</v>
      </c>
      <c r="AI362" s="3">
        <v>21800</v>
      </c>
      <c r="AJ362" s="12">
        <f>Table1[[#This Row],[2020 U.S. Sales ($000)]]/SUMIF($E:$E, E362, $AI:$AI)</f>
        <v>6.3992579209163269E-3</v>
      </c>
      <c r="AK362" s="3">
        <v>39</v>
      </c>
      <c r="AL362" s="3">
        <f t="shared" si="45"/>
        <v>558.97435897435901</v>
      </c>
      <c r="AM362" s="3">
        <v>18400</v>
      </c>
      <c r="AN362" s="12">
        <f>Table1[[#This Row],[2019 U.S. Sales ($000)]]/SUMIF($E:$E, E362, $AM:$AM)</f>
        <v>3.5772652351643616E-3</v>
      </c>
      <c r="AO362" s="3">
        <v>13</v>
      </c>
      <c r="AP362" s="3">
        <f t="shared" si="42"/>
        <v>1415.3846153846155</v>
      </c>
    </row>
    <row r="363" spans="1:42" x14ac:dyDescent="0.25">
      <c r="A363" t="s">
        <v>289</v>
      </c>
      <c r="B363">
        <v>1127</v>
      </c>
      <c r="C363" t="s">
        <v>1</v>
      </c>
      <c r="D363" t="s">
        <v>7</v>
      </c>
      <c r="E363" t="s">
        <v>355</v>
      </c>
      <c r="F363" s="3">
        <v>362</v>
      </c>
      <c r="G363" s="3"/>
      <c r="H363" s="3" t="e">
        <f>Table1[[#This Row],[2024 U.S. Sales ($000)]]/SUMIF($E:$E, E363, $G:$G)</f>
        <v>#DIV/0!</v>
      </c>
      <c r="I363" s="3" t="e">
        <f>VLOOKUP(Table1[[#This Row],[Chain Name]],[1]Sheet1!A$3:G$26,7,0)</f>
        <v>#N/A</v>
      </c>
      <c r="J363" s="3" t="e">
        <f>Table1[[#This Row],[2024 U.S. Sales ($000)]]/Table1[[#This Row],[2024 U.S. Units]]</f>
        <v>#N/A</v>
      </c>
      <c r="K363" s="3" t="e">
        <f>Table1[[#This Row],[2024 U.S. Units]]/Table1[[#This Row],[2023 U.S. Units]]-1</f>
        <v>#N/A</v>
      </c>
      <c r="L363" s="3">
        <f>_xlfn.RRI(5,Table1[[#This Row],[2019 U.S. Sales ($000)]],Table1[[#This Row],[2024 U.S. Sales ($000)]])</f>
        <v>-1</v>
      </c>
      <c r="M363" s="3" t="e">
        <f>(Table1[[#This Row],[2024 Market share (%)]]-Table1[[#This Row],[2019 Market share (%)]])*10000</f>
        <v>#DIV/0!</v>
      </c>
      <c r="N363" s="3"/>
      <c r="O363" s="3"/>
      <c r="P363" s="3">
        <v>91600</v>
      </c>
      <c r="Q363" s="12">
        <f>Table1[[#This Row],[2023 U.S. Sales ($000)]]/SUMIF($E:$E, E363, $P:$P)</f>
        <v>5.7374908762307343E-3</v>
      </c>
      <c r="R363" s="11">
        <f>(Table1[[#This Row],[2023 Market share (%)]]-Table1[[#This Row],[2022 Market share (%)]])*10000</f>
        <v>-0.99224083898488169</v>
      </c>
      <c r="S363" s="10">
        <v>7.2599531615925056E-2</v>
      </c>
      <c r="T363" s="3">
        <v>7</v>
      </c>
      <c r="U363" s="3">
        <f t="shared" si="39"/>
        <v>13085.714285714286</v>
      </c>
      <c r="V363" s="10">
        <v>0</v>
      </c>
      <c r="W363" s="10">
        <f t="shared" si="43"/>
        <v>-2.6049412464049793E-2</v>
      </c>
      <c r="X363" s="11">
        <f>(Table1[[#This Row],[2023 Market share (%)]]-Table1[[#This Row],[2019 Market share (%)]])*10000</f>
        <v>-23.81239089626736</v>
      </c>
      <c r="Y363" s="10"/>
      <c r="Z363" s="10">
        <f t="shared" si="40"/>
        <v>-3.2831789866165306E-2</v>
      </c>
      <c r="AA363" s="3">
        <v>85400</v>
      </c>
      <c r="AB363" s="12">
        <f>Table1[[#This Row],[2022 U.S. Sales ($000)]]/SUMIF($E:$E, E363, $AA:$AA)</f>
        <v>5.8367149601292224E-3</v>
      </c>
      <c r="AC363" s="3">
        <v>7</v>
      </c>
      <c r="AD363" s="3">
        <f t="shared" si="44"/>
        <v>12200</v>
      </c>
      <c r="AE363" s="3">
        <v>71000</v>
      </c>
      <c r="AF363" s="12">
        <f>Table1[[#This Row],[2021 U.S. Sales ($000)]]/SUMIF($E:$E, E363, $AE:$AE)</f>
        <v>5.4626078720795722E-3</v>
      </c>
      <c r="AG363" s="3">
        <v>7</v>
      </c>
      <c r="AH363" s="68">
        <f t="shared" si="41"/>
        <v>10142.857142857143</v>
      </c>
      <c r="AI363" s="3">
        <v>44800</v>
      </c>
      <c r="AJ363" s="12">
        <f>Table1[[#This Row],[2020 U.S. Sales ($000)]]/SUMIF($E:$E, E363, $AI:$AI)</f>
        <v>4.7702699738550874E-3</v>
      </c>
      <c r="AK363" s="3">
        <v>7</v>
      </c>
      <c r="AL363" s="3">
        <f t="shared" si="45"/>
        <v>6400</v>
      </c>
      <c r="AM363" s="3">
        <v>101800</v>
      </c>
      <c r="AN363" s="12">
        <f>Table1[[#This Row],[2019 U.S. Sales ($000)]]/SUMIF($E:$E, E363, $AM:$AM)</f>
        <v>8.1187299658574703E-3</v>
      </c>
      <c r="AO363" s="3">
        <v>8</v>
      </c>
      <c r="AP363" s="3">
        <f t="shared" si="42"/>
        <v>12725</v>
      </c>
    </row>
    <row r="364" spans="1:42" x14ac:dyDescent="0.25">
      <c r="A364" t="s">
        <v>199</v>
      </c>
      <c r="B364">
        <v>1176</v>
      </c>
      <c r="C364" t="s">
        <v>1</v>
      </c>
      <c r="D364" t="s">
        <v>7</v>
      </c>
      <c r="E364" t="s">
        <v>360</v>
      </c>
      <c r="F364" s="3">
        <v>363</v>
      </c>
      <c r="G364" s="3"/>
      <c r="H364" s="3" t="e">
        <f>Table1[[#This Row],[2024 U.S. Sales ($000)]]/SUMIF($E:$E, E364, $G:$G)</f>
        <v>#DIV/0!</v>
      </c>
      <c r="I364" s="3" t="e">
        <f>VLOOKUP(Table1[[#This Row],[Chain Name]],[1]Sheet1!A$3:G$26,7,0)</f>
        <v>#N/A</v>
      </c>
      <c r="J364" s="3" t="e">
        <f>Table1[[#This Row],[2024 U.S. Sales ($000)]]/Table1[[#This Row],[2024 U.S. Units]]</f>
        <v>#N/A</v>
      </c>
      <c r="K364" s="3" t="e">
        <f>Table1[[#This Row],[2024 U.S. Units]]/Table1[[#This Row],[2023 U.S. Units]]-1</f>
        <v>#N/A</v>
      </c>
      <c r="L364" s="3">
        <f>_xlfn.RRI(5,Table1[[#This Row],[2019 U.S. Sales ($000)]],Table1[[#This Row],[2024 U.S. Sales ($000)]])</f>
        <v>-1</v>
      </c>
      <c r="M364" s="3" t="e">
        <f>(Table1[[#This Row],[2024 Market share (%)]]-Table1[[#This Row],[2019 Market share (%)]])*10000</f>
        <v>#DIV/0!</v>
      </c>
      <c r="N364" s="3"/>
      <c r="O364" s="3"/>
      <c r="P364" s="3">
        <v>91400</v>
      </c>
      <c r="Q364" s="12">
        <f>Table1[[#This Row],[2023 U.S. Sales ($000)]]/SUMIF($E:$E, E364, $P:$P)</f>
        <v>1.7762866125903349E-2</v>
      </c>
      <c r="R364" s="11">
        <f>(Table1[[#This Row],[2023 Market share (%)]]-Table1[[#This Row],[2022 Market share (%)]])*10000</f>
        <v>-15.389370991062725</v>
      </c>
      <c r="S364" s="10">
        <v>-9.3253968253968256E-2</v>
      </c>
      <c r="T364" s="3">
        <v>23</v>
      </c>
      <c r="U364" s="3">
        <f t="shared" si="39"/>
        <v>3973.913043478261</v>
      </c>
      <c r="V364" s="10">
        <v>-0.08</v>
      </c>
      <c r="W364" s="10">
        <f t="shared" si="43"/>
        <v>-0.1274735008753789</v>
      </c>
      <c r="X364" s="11">
        <f>(Table1[[#This Row],[2023 Market share (%)]]-Table1[[#This Row],[2019 Market share (%)]])*10000</f>
        <v>-128.96629938521642</v>
      </c>
      <c r="Y364" s="10"/>
      <c r="Z364" s="10">
        <f t="shared" si="40"/>
        <v>-9.9642580206184106E-2</v>
      </c>
      <c r="AA364" s="3">
        <v>100800</v>
      </c>
      <c r="AB364" s="12">
        <f>Table1[[#This Row],[2022 U.S. Sales ($000)]]/SUMIF($E:$E, E364, $AA:$AA)</f>
        <v>1.9301803225009621E-2</v>
      </c>
      <c r="AC364" s="3">
        <v>25</v>
      </c>
      <c r="AD364" s="3">
        <f t="shared" si="44"/>
        <v>4032</v>
      </c>
      <c r="AE364" s="3">
        <v>93500</v>
      </c>
      <c r="AF364" s="12">
        <f>Table1[[#This Row],[2021 U.S. Sales ($000)]]/SUMIF($E:$E, E364, $AE:$AE)</f>
        <v>1.9420234347187263E-2</v>
      </c>
      <c r="AG364" s="3">
        <v>26</v>
      </c>
      <c r="AH364" s="68">
        <f t="shared" si="41"/>
        <v>3596.1538461538462</v>
      </c>
      <c r="AI364" s="3">
        <v>65400</v>
      </c>
      <c r="AJ364" s="12">
        <f>Table1[[#This Row],[2020 U.S. Sales ($000)]]/SUMIF($E:$E, E364, $AI:$AI)</f>
        <v>1.919777376274898E-2</v>
      </c>
      <c r="AK364" s="3">
        <v>29</v>
      </c>
      <c r="AL364" s="3">
        <f t="shared" si="45"/>
        <v>2255.1724137931033</v>
      </c>
      <c r="AM364" s="3">
        <v>157700</v>
      </c>
      <c r="AN364" s="12">
        <f>Table1[[#This Row],[2019 U.S. Sales ($000)]]/SUMIF($E:$E, E364, $AM:$AM)</f>
        <v>3.0659496064424991E-2</v>
      </c>
      <c r="AO364" s="3">
        <v>35</v>
      </c>
      <c r="AP364" s="3">
        <f t="shared" si="42"/>
        <v>4505.7142857142853</v>
      </c>
    </row>
    <row r="365" spans="1:42" x14ac:dyDescent="0.25">
      <c r="A365" t="s">
        <v>197</v>
      </c>
      <c r="B365">
        <v>824</v>
      </c>
      <c r="C365" t="s">
        <v>3</v>
      </c>
      <c r="D365" t="s">
        <v>5</v>
      </c>
      <c r="E365" t="s">
        <v>350</v>
      </c>
      <c r="F365" s="3">
        <v>364</v>
      </c>
      <c r="G365" s="3"/>
      <c r="H365" s="3" t="e">
        <f>Table1[[#This Row],[2024 U.S. Sales ($000)]]/SUMIF($E:$E, E365, $G:$G)</f>
        <v>#DIV/0!</v>
      </c>
      <c r="I365" s="3" t="e">
        <f>VLOOKUP(Table1[[#This Row],[Chain Name]],[1]Sheet1!A$3:G$26,7,0)</f>
        <v>#N/A</v>
      </c>
      <c r="J365" s="3" t="e">
        <f>Table1[[#This Row],[2024 U.S. Sales ($000)]]/Table1[[#This Row],[2024 U.S. Units]]</f>
        <v>#N/A</v>
      </c>
      <c r="K365" s="3" t="e">
        <f>Table1[[#This Row],[2024 U.S. Units]]/Table1[[#This Row],[2023 U.S. Units]]-1</f>
        <v>#N/A</v>
      </c>
      <c r="L365" s="3">
        <f>_xlfn.RRI(5,Table1[[#This Row],[2019 U.S. Sales ($000)]],Table1[[#This Row],[2024 U.S. Sales ($000)]])</f>
        <v>-1</v>
      </c>
      <c r="M365" s="3" t="e">
        <f>(Table1[[#This Row],[2024 Market share (%)]]-Table1[[#This Row],[2019 Market share (%)]])*10000</f>
        <v>#DIV/0!</v>
      </c>
      <c r="N365" s="3"/>
      <c r="O365" s="3"/>
      <c r="P365" s="3">
        <v>91300</v>
      </c>
      <c r="Q365" s="12">
        <f>Table1[[#This Row],[2023 U.S. Sales ($000)]]/SUMIF($E:$E, E365, $P:$P)</f>
        <v>2.9888586936684023E-3</v>
      </c>
      <c r="R365" s="11">
        <f>(Table1[[#This Row],[2023 Market share (%)]]-Table1[[#This Row],[2022 Market share (%)]])*10000</f>
        <v>-3.3956330819820888</v>
      </c>
      <c r="S365" s="10">
        <v>-7.5910931174089064E-2</v>
      </c>
      <c r="T365" s="3">
        <v>106</v>
      </c>
      <c r="U365" s="3">
        <f t="shared" si="39"/>
        <v>861.32075471698113</v>
      </c>
      <c r="V365" s="10">
        <v>-7.0175438596491224E-2</v>
      </c>
      <c r="W365" s="10">
        <f t="shared" si="43"/>
        <v>-3.3195592153628994E-2</v>
      </c>
      <c r="X365" s="11">
        <f>(Table1[[#This Row],[2023 Market share (%)]]-Table1[[#This Row],[2019 Market share (%)]])*10000</f>
        <v>-10.601702813766767</v>
      </c>
      <c r="Y365" s="10"/>
      <c r="Z365" s="10">
        <f t="shared" si="40"/>
        <v>-3.0537187239871977E-2</v>
      </c>
      <c r="AA365" s="3">
        <v>98800</v>
      </c>
      <c r="AB365" s="12">
        <f>Table1[[#This Row],[2022 U.S. Sales ($000)]]/SUMIF($E:$E, E365, $AA:$AA)</f>
        <v>3.3284220018666112E-3</v>
      </c>
      <c r="AC365" s="3">
        <v>114</v>
      </c>
      <c r="AD365" s="3">
        <f t="shared" si="44"/>
        <v>866.66666666666663</v>
      </c>
      <c r="AE365" s="3">
        <v>98700</v>
      </c>
      <c r="AF365" s="12">
        <f>Table1[[#This Row],[2021 U.S. Sales ($000)]]/SUMIF($E:$E, E365, $AE:$AE)</f>
        <v>3.3954210322079937E-3</v>
      </c>
      <c r="AG365" s="3">
        <v>117</v>
      </c>
      <c r="AH365" s="68">
        <f t="shared" si="41"/>
        <v>843.58974358974353</v>
      </c>
      <c r="AI365" s="3">
        <v>90500</v>
      </c>
      <c r="AJ365" s="12">
        <f>Table1[[#This Row],[2020 U.S. Sales ($000)]]/SUMIF($E:$E, E365, $AI:$AI)</f>
        <v>3.3435648881943304E-3</v>
      </c>
      <c r="AK365" s="3">
        <v>118</v>
      </c>
      <c r="AL365" s="3">
        <f t="shared" si="45"/>
        <v>766.94915254237287</v>
      </c>
      <c r="AM365" s="3">
        <v>104500</v>
      </c>
      <c r="AN365" s="12">
        <f>Table1[[#This Row],[2019 U.S. Sales ($000)]]/SUMIF($E:$E, E365, $AM:$AM)</f>
        <v>4.0490289750450791E-3</v>
      </c>
      <c r="AO365" s="3">
        <v>120</v>
      </c>
      <c r="AP365" s="3">
        <f t="shared" si="42"/>
        <v>870.83333333333337</v>
      </c>
    </row>
    <row r="366" spans="1:42" x14ac:dyDescent="0.25">
      <c r="A366" t="s">
        <v>496</v>
      </c>
      <c r="B366">
        <v>563295</v>
      </c>
      <c r="C366" t="s">
        <v>1</v>
      </c>
      <c r="D366" t="s">
        <v>2</v>
      </c>
      <c r="E366" t="s">
        <v>360</v>
      </c>
      <c r="F366" s="3">
        <v>365</v>
      </c>
      <c r="G366" s="3"/>
      <c r="H366" s="3" t="e">
        <f>Table1[[#This Row],[2024 U.S. Sales ($000)]]/SUMIF($E:$E, E366, $G:$G)</f>
        <v>#DIV/0!</v>
      </c>
      <c r="I366" s="3" t="e">
        <f>VLOOKUP(Table1[[#This Row],[Chain Name]],[1]Sheet1!A$3:G$26,7,0)</f>
        <v>#N/A</v>
      </c>
      <c r="J366" s="3" t="e">
        <f>Table1[[#This Row],[2024 U.S. Sales ($000)]]/Table1[[#This Row],[2024 U.S. Units]]</f>
        <v>#N/A</v>
      </c>
      <c r="K366" s="3" t="e">
        <f>Table1[[#This Row],[2024 U.S. Units]]/Table1[[#This Row],[2023 U.S. Units]]-1</f>
        <v>#N/A</v>
      </c>
      <c r="L366" s="3">
        <f>_xlfn.RRI(5,Table1[[#This Row],[2019 U.S. Sales ($000)]],Table1[[#This Row],[2024 U.S. Sales ($000)]])</f>
        <v>-1</v>
      </c>
      <c r="M366" s="3" t="e">
        <f>(Table1[[#This Row],[2024 Market share (%)]]-Table1[[#This Row],[2019 Market share (%)]])*10000</f>
        <v>#DIV/0!</v>
      </c>
      <c r="N366" s="3"/>
      <c r="O366" s="3"/>
      <c r="P366" s="3">
        <v>90500</v>
      </c>
      <c r="Q366" s="12">
        <f>Table1[[#This Row],[2023 U.S. Sales ($000)]]/SUMIF($E:$E, E366, $P:$P)</f>
        <v>1.7587958253766446E-2</v>
      </c>
      <c r="R366" s="11">
        <f>(Table1[[#This Row],[2023 Market share (%)]]-Table1[[#This Row],[2022 Market share (%)]])*10000</f>
        <v>21.9247234810401</v>
      </c>
      <c r="S366" s="10">
        <v>0.12562189054726369</v>
      </c>
      <c r="T366" s="3">
        <v>54</v>
      </c>
      <c r="U366" s="3">
        <f t="shared" si="39"/>
        <v>1675.9259259259259</v>
      </c>
      <c r="V366" s="10">
        <v>0.08</v>
      </c>
      <c r="W366" s="10">
        <f t="shared" si="43"/>
        <v>0.14583562036451703</v>
      </c>
      <c r="X366" s="11">
        <f>(Table1[[#This Row],[2023 Market share (%)]]-Table1[[#This Row],[2019 Market share (%)]])*10000</f>
        <v>73.810873382159571</v>
      </c>
      <c r="Y366" s="10"/>
      <c r="Z366" s="10">
        <f t="shared" si="40"/>
        <v>0.11450347994801602</v>
      </c>
      <c r="AA366" s="3">
        <v>80400</v>
      </c>
      <c r="AB366" s="12">
        <f>Table1[[#This Row],[2022 U.S. Sales ($000)]]/SUMIF($E:$E, E366, $AA:$AA)</f>
        <v>1.5395485905662436E-2</v>
      </c>
      <c r="AC366" s="3">
        <v>50</v>
      </c>
      <c r="AD366" s="3">
        <f t="shared" si="44"/>
        <v>1608</v>
      </c>
      <c r="AE366" s="3">
        <v>65800</v>
      </c>
      <c r="AF366" s="12">
        <f>Table1[[#This Row],[2021 U.S. Sales ($000)]]/SUMIF($E:$E, E366, $AE:$AE)</f>
        <v>1.3666860107432321E-2</v>
      </c>
      <c r="AG366" s="3">
        <v>44</v>
      </c>
      <c r="AH366" s="68">
        <f t="shared" si="41"/>
        <v>1495.4545454545455</v>
      </c>
      <c r="AI366" s="3">
        <v>43800</v>
      </c>
      <c r="AJ366" s="12">
        <f>Table1[[#This Row],[2020 U.S. Sales ($000)]]/SUMIF($E:$E, E366, $AI:$AI)</f>
        <v>1.2857224630097941E-2</v>
      </c>
      <c r="AK366" s="3">
        <v>38</v>
      </c>
      <c r="AL366" s="3">
        <f t="shared" si="45"/>
        <v>1152.6315789473683</v>
      </c>
      <c r="AM366" s="3">
        <v>52500</v>
      </c>
      <c r="AN366" s="12">
        <f>Table1[[#This Row],[2019 U.S. Sales ($000)]]/SUMIF($E:$E, E366, $AM:$AM)</f>
        <v>1.0206870915550489E-2</v>
      </c>
      <c r="AO366" s="3">
        <v>35</v>
      </c>
      <c r="AP366" s="3">
        <f t="shared" si="42"/>
        <v>1500</v>
      </c>
    </row>
    <row r="367" spans="1:42" x14ac:dyDescent="0.25">
      <c r="A367" t="s">
        <v>133</v>
      </c>
      <c r="B367">
        <v>5878</v>
      </c>
      <c r="C367" t="s">
        <v>1</v>
      </c>
      <c r="D367" t="s">
        <v>2</v>
      </c>
      <c r="E367" t="s">
        <v>353</v>
      </c>
      <c r="F367" s="3">
        <v>366</v>
      </c>
      <c r="G367" s="3"/>
      <c r="H367" s="3" t="e">
        <f>Table1[[#This Row],[2024 U.S. Sales ($000)]]/SUMIF($E:$E, E367, $G:$G)</f>
        <v>#DIV/0!</v>
      </c>
      <c r="I367" s="3" t="e">
        <f>VLOOKUP(Table1[[#This Row],[Chain Name]],[1]Sheet1!A$3:G$26,7,0)</f>
        <v>#N/A</v>
      </c>
      <c r="J367" s="3" t="e">
        <f>Table1[[#This Row],[2024 U.S. Sales ($000)]]/Table1[[#This Row],[2024 U.S. Units]]</f>
        <v>#N/A</v>
      </c>
      <c r="K367" s="3" t="e">
        <f>Table1[[#This Row],[2024 U.S. Units]]/Table1[[#This Row],[2023 U.S. Units]]-1</f>
        <v>#N/A</v>
      </c>
      <c r="L367" s="3">
        <f>_xlfn.RRI(5,Table1[[#This Row],[2019 U.S. Sales ($000)]],Table1[[#This Row],[2024 U.S. Sales ($000)]])</f>
        <v>-1</v>
      </c>
      <c r="M367" s="3" t="e">
        <f>(Table1[[#This Row],[2024 Market share (%)]]-Table1[[#This Row],[2019 Market share (%)]])*10000</f>
        <v>#DIV/0!</v>
      </c>
      <c r="N367" s="3"/>
      <c r="O367" s="3"/>
      <c r="P367" s="3">
        <v>90400</v>
      </c>
      <c r="Q367" s="12">
        <f>Table1[[#This Row],[2023 U.S. Sales ($000)]]/SUMIF($E:$E, E367, $P:$P)</f>
        <v>3.7475097093250726E-3</v>
      </c>
      <c r="R367" s="11">
        <f>(Table1[[#This Row],[2023 Market share (%)]]-Table1[[#This Row],[2022 Market share (%)]])*10000</f>
        <v>-8.5345464770142687</v>
      </c>
      <c r="S367" s="10">
        <v>-0.16451016635859519</v>
      </c>
      <c r="T367" s="3">
        <v>7</v>
      </c>
      <c r="U367" s="3">
        <f t="shared" si="39"/>
        <v>12914.285714285714</v>
      </c>
      <c r="V367" s="10">
        <v>-0.22222222222222221</v>
      </c>
      <c r="W367" s="10">
        <f t="shared" si="43"/>
        <v>-0.12959381564365857</v>
      </c>
      <c r="X367" s="11">
        <f>(Table1[[#This Row],[2023 Market share (%)]]-Table1[[#This Row],[2019 Market share (%)]])*10000</f>
        <v>-31.49233477765485</v>
      </c>
      <c r="Y367" s="10"/>
      <c r="Z367" s="10">
        <f t="shared" si="40"/>
        <v>-0.14337908868313121</v>
      </c>
      <c r="AA367" s="3">
        <v>108200</v>
      </c>
      <c r="AB367" s="12">
        <f>Table1[[#This Row],[2022 U.S. Sales ($000)]]/SUMIF($E:$E, E367, $AA:$AA)</f>
        <v>4.6009643570264994E-3</v>
      </c>
      <c r="AC367" s="3">
        <v>9</v>
      </c>
      <c r="AD367" s="3">
        <f t="shared" si="44"/>
        <v>12022.222222222223</v>
      </c>
      <c r="AE367" s="3">
        <v>100000</v>
      </c>
      <c r="AF367" s="12">
        <f>Table1[[#This Row],[2021 U.S. Sales ($000)]]/SUMIF($E:$E, E367, $AE:$AE)</f>
        <v>4.6040293083297714E-3</v>
      </c>
      <c r="AG367" s="3">
        <v>9</v>
      </c>
      <c r="AH367" s="68">
        <f t="shared" si="41"/>
        <v>11111.111111111111</v>
      </c>
      <c r="AI367" s="3">
        <v>81900</v>
      </c>
      <c r="AJ367" s="12">
        <f>Table1[[#This Row],[2020 U.S. Sales ($000)]]/SUMIF($E:$E, E367, $AI:$AI)</f>
        <v>5.0225995515720094E-3</v>
      </c>
      <c r="AK367" s="3">
        <v>11</v>
      </c>
      <c r="AL367" s="3">
        <f t="shared" si="45"/>
        <v>7445.454545454545</v>
      </c>
      <c r="AM367" s="3">
        <v>157500</v>
      </c>
      <c r="AN367" s="12">
        <f>Table1[[#This Row],[2019 U.S. Sales ($000)]]/SUMIF($E:$E, E367, $AM:$AM)</f>
        <v>6.8967431870905578E-3</v>
      </c>
      <c r="AO367" s="3">
        <v>13</v>
      </c>
      <c r="AP367" s="3">
        <f t="shared" si="42"/>
        <v>12115.384615384615</v>
      </c>
    </row>
    <row r="368" spans="1:42" x14ac:dyDescent="0.25">
      <c r="A368" t="s">
        <v>73</v>
      </c>
      <c r="B368">
        <v>5922</v>
      </c>
      <c r="C368" t="s">
        <v>1</v>
      </c>
      <c r="D368" t="s">
        <v>2</v>
      </c>
      <c r="E368" t="s">
        <v>362</v>
      </c>
      <c r="F368" s="3">
        <v>367</v>
      </c>
      <c r="G368" s="3"/>
      <c r="H368" s="3" t="e">
        <f>Table1[[#This Row],[2024 U.S. Sales ($000)]]/SUMIF($E:$E, E368, $G:$G)</f>
        <v>#DIV/0!</v>
      </c>
      <c r="I368" s="3" t="e">
        <f>VLOOKUP(Table1[[#This Row],[Chain Name]],[1]Sheet1!A$3:G$26,7,0)</f>
        <v>#N/A</v>
      </c>
      <c r="J368" s="3" t="e">
        <f>Table1[[#This Row],[2024 U.S. Sales ($000)]]/Table1[[#This Row],[2024 U.S. Units]]</f>
        <v>#N/A</v>
      </c>
      <c r="K368" s="3" t="e">
        <f>Table1[[#This Row],[2024 U.S. Units]]/Table1[[#This Row],[2023 U.S. Units]]-1</f>
        <v>#N/A</v>
      </c>
      <c r="L368" s="3">
        <f>_xlfn.RRI(5,Table1[[#This Row],[2019 U.S. Sales ($000)]],Table1[[#This Row],[2024 U.S. Sales ($000)]])</f>
        <v>-1</v>
      </c>
      <c r="M368" s="3" t="e">
        <f>(Table1[[#This Row],[2024 Market share (%)]]-Table1[[#This Row],[2019 Market share (%)]])*10000</f>
        <v>#DIV/0!</v>
      </c>
      <c r="N368" s="3"/>
      <c r="O368" s="3"/>
      <c r="P368" s="3">
        <v>90100</v>
      </c>
      <c r="Q368" s="12">
        <f>Table1[[#This Row],[2023 U.S. Sales ($000)]]/SUMIF($E:$E, E368, $P:$P)</f>
        <v>9.2401679638966852E-3</v>
      </c>
      <c r="R368" s="11">
        <f>(Table1[[#This Row],[2023 Market share (%)]]-Table1[[#This Row],[2022 Market share (%)]])*10000</f>
        <v>-9.7019978877146791</v>
      </c>
      <c r="S368" s="10">
        <v>-5.7531380753138073E-2</v>
      </c>
      <c r="T368" s="3">
        <v>24</v>
      </c>
      <c r="U368" s="3">
        <f t="shared" si="39"/>
        <v>3754.1666666666665</v>
      </c>
      <c r="V368" s="10">
        <v>-0.04</v>
      </c>
      <c r="W368" s="10">
        <f t="shared" si="43"/>
        <v>-5.2730234089246153E-2</v>
      </c>
      <c r="X368" s="11">
        <f>(Table1[[#This Row],[2023 Market share (%)]]-Table1[[#This Row],[2019 Market share (%)]])*10000</f>
        <v>-38.340153494729122</v>
      </c>
      <c r="Y368" s="10"/>
      <c r="Z368" s="10">
        <f t="shared" si="40"/>
        <v>-4.6208800473246048E-2</v>
      </c>
      <c r="AA368" s="3">
        <v>95600</v>
      </c>
      <c r="AB368" s="12">
        <f>Table1[[#This Row],[2022 U.S. Sales ($000)]]/SUMIF($E:$E, E368, $AA:$AA)</f>
        <v>1.0210367752668153E-2</v>
      </c>
      <c r="AC368" s="3">
        <v>25</v>
      </c>
      <c r="AD368" s="3">
        <f t="shared" si="44"/>
        <v>3824</v>
      </c>
      <c r="AE368" s="3">
        <v>94100</v>
      </c>
      <c r="AF368" s="12">
        <f>Table1[[#This Row],[2021 U.S. Sales ($000)]]/SUMIF($E:$E, E368, $AE:$AE)</f>
        <v>1.1033518210229678E-2</v>
      </c>
      <c r="AG368" s="3">
        <v>26</v>
      </c>
      <c r="AH368" s="68">
        <f t="shared" si="41"/>
        <v>3619.2307692307691</v>
      </c>
      <c r="AI368" s="3">
        <v>81100</v>
      </c>
      <c r="AJ368" s="12">
        <f>Table1[[#This Row],[2020 U.S. Sales ($000)]]/SUMIF($E:$E, E368, $AI:$AI)</f>
        <v>1.224048769966824E-2</v>
      </c>
      <c r="AK368" s="3">
        <v>27</v>
      </c>
      <c r="AL368" s="3">
        <f t="shared" si="45"/>
        <v>3003.7037037037039</v>
      </c>
      <c r="AM368" s="3">
        <v>111900</v>
      </c>
      <c r="AN368" s="12">
        <f>Table1[[#This Row],[2019 U.S. Sales ($000)]]/SUMIF($E:$E, E368, $AM:$AM)</f>
        <v>1.3074183313369597E-2</v>
      </c>
      <c r="AO368" s="3">
        <v>29</v>
      </c>
      <c r="AP368" s="3">
        <f t="shared" si="42"/>
        <v>3858.6206896551726</v>
      </c>
    </row>
    <row r="369" spans="1:42" x14ac:dyDescent="0.25">
      <c r="A369" t="s">
        <v>323</v>
      </c>
      <c r="B369">
        <v>616</v>
      </c>
      <c r="C369" t="s">
        <v>3</v>
      </c>
      <c r="D369" t="s">
        <v>5</v>
      </c>
      <c r="E369" t="s">
        <v>351</v>
      </c>
      <c r="F369" s="3">
        <v>368</v>
      </c>
      <c r="G369" s="3"/>
      <c r="H369" s="3" t="e">
        <f>Table1[[#This Row],[2024 U.S. Sales ($000)]]/SUMIF($E:$E, E369, $G:$G)</f>
        <v>#DIV/0!</v>
      </c>
      <c r="I369" s="3" t="e">
        <f>VLOOKUP(Table1[[#This Row],[Chain Name]],[1]Sheet1!A$3:G$26,7,0)</f>
        <v>#N/A</v>
      </c>
      <c r="J369" s="3" t="e">
        <f>Table1[[#This Row],[2024 U.S. Sales ($000)]]/Table1[[#This Row],[2024 U.S. Units]]</f>
        <v>#N/A</v>
      </c>
      <c r="K369" s="3" t="e">
        <f>Table1[[#This Row],[2024 U.S. Units]]/Table1[[#This Row],[2023 U.S. Units]]-1</f>
        <v>#N/A</v>
      </c>
      <c r="L369" s="3">
        <f>_xlfn.RRI(5,Table1[[#This Row],[2019 U.S. Sales ($000)]],Table1[[#This Row],[2024 U.S. Sales ($000)]])</f>
        <v>-1</v>
      </c>
      <c r="M369" s="3" t="e">
        <f>(Table1[[#This Row],[2024 Market share (%)]]-Table1[[#This Row],[2019 Market share (%)]])*10000</f>
        <v>#DIV/0!</v>
      </c>
      <c r="N369" s="3"/>
      <c r="O369" s="3"/>
      <c r="P369" s="3">
        <v>89700</v>
      </c>
      <c r="Q369" s="12">
        <f>Table1[[#This Row],[2023 U.S. Sales ($000)]]/SUMIF($E:$E, E369, $P:$P)</f>
        <v>2.3748421140362646E-3</v>
      </c>
      <c r="R369" s="11">
        <f>(Table1[[#This Row],[2023 Market share (%)]]-Table1[[#This Row],[2022 Market share (%)]])*10000</f>
        <v>-2.2988299705372413</v>
      </c>
      <c r="S369" s="10">
        <v>-3.755364806866953E-2</v>
      </c>
      <c r="T369" s="3">
        <v>154</v>
      </c>
      <c r="U369" s="3">
        <f t="shared" si="39"/>
        <v>582.46753246753246</v>
      </c>
      <c r="V369" s="10">
        <v>-2.5316455696202531E-2</v>
      </c>
      <c r="W369" s="10">
        <f t="shared" si="43"/>
        <v>-5.6719984934482048E-2</v>
      </c>
      <c r="X369" s="11">
        <f>(Table1[[#This Row],[2023 Market share (%)]]-Table1[[#This Row],[2019 Market share (%)]])*10000</f>
        <v>-10.937115437847025</v>
      </c>
      <c r="Y369" s="10"/>
      <c r="Z369" s="10">
        <f t="shared" si="40"/>
        <v>-5.6091824385302469E-2</v>
      </c>
      <c r="AA369" s="3">
        <v>93200</v>
      </c>
      <c r="AB369" s="12">
        <f>Table1[[#This Row],[2022 U.S. Sales ($000)]]/SUMIF($E:$E, E369, $AA:$AA)</f>
        <v>2.6047251110899888E-3</v>
      </c>
      <c r="AC369" s="3">
        <v>158</v>
      </c>
      <c r="AD369" s="3">
        <f t="shared" si="44"/>
        <v>589.87341772151899</v>
      </c>
      <c r="AE369" s="3">
        <v>96200</v>
      </c>
      <c r="AF369" s="12">
        <f>Table1[[#This Row],[2021 U.S. Sales ($000)]]/SUMIF($E:$E, E369, $AE:$AE)</f>
        <v>2.8994982662386821E-3</v>
      </c>
      <c r="AG369" s="3">
        <v>169</v>
      </c>
      <c r="AH369" s="68">
        <f t="shared" si="41"/>
        <v>569.23076923076928</v>
      </c>
      <c r="AI369" s="3">
        <v>91900</v>
      </c>
      <c r="AJ369" s="12">
        <f>Table1[[#This Row],[2020 U.S. Sales ($000)]]/SUMIF($E:$E, E369, $AI:$AI)</f>
        <v>3.2268874798732109E-3</v>
      </c>
      <c r="AK369" s="3">
        <v>181</v>
      </c>
      <c r="AL369" s="3">
        <f t="shared" si="45"/>
        <v>507.73480662983428</v>
      </c>
      <c r="AM369" s="3">
        <v>113300</v>
      </c>
      <c r="AN369" s="12">
        <f>Table1[[#This Row],[2019 U.S. Sales ($000)]]/SUMIF($E:$E, E369, $AM:$AM)</f>
        <v>3.4685536578209671E-3</v>
      </c>
      <c r="AO369" s="3">
        <v>194</v>
      </c>
      <c r="AP369" s="3">
        <f t="shared" si="42"/>
        <v>584.02061855670104</v>
      </c>
    </row>
    <row r="370" spans="1:42" x14ac:dyDescent="0.25">
      <c r="A370" t="s">
        <v>121</v>
      </c>
      <c r="B370">
        <v>1609</v>
      </c>
      <c r="C370" t="s">
        <v>3</v>
      </c>
      <c r="D370" t="s">
        <v>5</v>
      </c>
      <c r="E370" t="s">
        <v>350</v>
      </c>
      <c r="F370" s="3">
        <v>369</v>
      </c>
      <c r="G370" s="3"/>
      <c r="H370" s="3" t="e">
        <f>Table1[[#This Row],[2024 U.S. Sales ($000)]]/SUMIF($E:$E, E370, $G:$G)</f>
        <v>#DIV/0!</v>
      </c>
      <c r="I370" s="3" t="e">
        <f>VLOOKUP(Table1[[#This Row],[Chain Name]],[1]Sheet1!A$3:G$26,7,0)</f>
        <v>#N/A</v>
      </c>
      <c r="J370" s="3" t="e">
        <f>Table1[[#This Row],[2024 U.S. Sales ($000)]]/Table1[[#This Row],[2024 U.S. Units]]</f>
        <v>#N/A</v>
      </c>
      <c r="K370" s="3" t="e">
        <f>Table1[[#This Row],[2024 U.S. Units]]/Table1[[#This Row],[2023 U.S. Units]]-1</f>
        <v>#N/A</v>
      </c>
      <c r="L370" s="3">
        <f>_xlfn.RRI(5,Table1[[#This Row],[2019 U.S. Sales ($000)]],Table1[[#This Row],[2024 U.S. Sales ($000)]])</f>
        <v>-1</v>
      </c>
      <c r="M370" s="3" t="e">
        <f>(Table1[[#This Row],[2024 Market share (%)]]-Table1[[#This Row],[2019 Market share (%)]])*10000</f>
        <v>#DIV/0!</v>
      </c>
      <c r="N370" s="3"/>
      <c r="O370" s="3"/>
      <c r="P370" s="3">
        <v>88400</v>
      </c>
      <c r="Q370" s="12">
        <f>Table1[[#This Row],[2023 U.S. Sales ($000)]]/SUMIF($E:$E, E370, $P:$P)</f>
        <v>2.8939223277139841E-3</v>
      </c>
      <c r="R370" s="11">
        <f>(Table1[[#This Row],[2023 Market share (%)]]-Table1[[#This Row],[2022 Market share (%)]])*10000</f>
        <v>-1.9868030155074197</v>
      </c>
      <c r="S370" s="10">
        <v>-3.7037037037037035E-2</v>
      </c>
      <c r="T370" s="3">
        <v>194</v>
      </c>
      <c r="U370" s="3">
        <f t="shared" si="39"/>
        <v>455.67010309278351</v>
      </c>
      <c r="V370" s="10">
        <v>-2.5125628140703519E-2</v>
      </c>
      <c r="W370" s="10">
        <f t="shared" si="43"/>
        <v>-2.8894374035205339E-2</v>
      </c>
      <c r="X370" s="11">
        <f>(Table1[[#This Row],[2023 Market share (%)]]-Table1[[#This Row],[2019 Market share (%)]])*10000</f>
        <v>-9.5749853467339214</v>
      </c>
      <c r="Y370" s="10"/>
      <c r="Z370" s="10">
        <f t="shared" si="40"/>
        <v>-1.7269129513628467E-2</v>
      </c>
      <c r="AA370" s="3">
        <v>91800</v>
      </c>
      <c r="AB370" s="12">
        <f>Table1[[#This Row],[2022 U.S. Sales ($000)]]/SUMIF($E:$E, E370, $AA:$AA)</f>
        <v>3.0926026292647261E-3</v>
      </c>
      <c r="AC370" s="3">
        <v>199</v>
      </c>
      <c r="AD370" s="3">
        <f t="shared" si="44"/>
        <v>461.3065326633166</v>
      </c>
      <c r="AE370" s="3">
        <v>93500</v>
      </c>
      <c r="AF370" s="12">
        <f>Table1[[#This Row],[2021 U.S. Sales ($000)]]/SUMIF($E:$E, E370, $AE:$AE)</f>
        <v>3.2165336019396901E-3</v>
      </c>
      <c r="AG370" s="3">
        <v>200</v>
      </c>
      <c r="AH370" s="68">
        <f t="shared" si="41"/>
        <v>467.5</v>
      </c>
      <c r="AI370" s="3">
        <v>97400</v>
      </c>
      <c r="AJ370" s="12">
        <f>Table1[[#This Row],[2020 U.S. Sales ($000)]]/SUMIF($E:$E, E370, $AI:$AI)</f>
        <v>3.5984886200014121E-3</v>
      </c>
      <c r="AK370" s="3">
        <v>202</v>
      </c>
      <c r="AL370" s="3">
        <f t="shared" si="45"/>
        <v>482.1782178217822</v>
      </c>
      <c r="AM370" s="3">
        <v>99400</v>
      </c>
      <c r="AN370" s="12">
        <f>Table1[[#This Row],[2019 U.S. Sales ($000)]]/SUMIF($E:$E, E370, $AM:$AM)</f>
        <v>3.8514208623873763E-3</v>
      </c>
      <c r="AO370" s="3">
        <v>208</v>
      </c>
      <c r="AP370" s="3">
        <f t="shared" si="42"/>
        <v>477.88461538461536</v>
      </c>
    </row>
    <row r="371" spans="1:42" x14ac:dyDescent="0.25">
      <c r="A371" t="s">
        <v>243</v>
      </c>
      <c r="B371">
        <v>5974</v>
      </c>
      <c r="C371" t="s">
        <v>3</v>
      </c>
      <c r="D371" t="s">
        <v>5</v>
      </c>
      <c r="E371" t="s">
        <v>350</v>
      </c>
      <c r="F371" s="3">
        <v>370</v>
      </c>
      <c r="G371" s="3"/>
      <c r="H371" s="3" t="e">
        <f>Table1[[#This Row],[2024 U.S. Sales ($000)]]/SUMIF($E:$E, E371, $G:$G)</f>
        <v>#DIV/0!</v>
      </c>
      <c r="I371" s="3" t="e">
        <f>VLOOKUP(Table1[[#This Row],[Chain Name]],[1]Sheet1!A$3:G$26,7,0)</f>
        <v>#N/A</v>
      </c>
      <c r="J371" s="3" t="e">
        <f>Table1[[#This Row],[2024 U.S. Sales ($000)]]/Table1[[#This Row],[2024 U.S. Units]]</f>
        <v>#N/A</v>
      </c>
      <c r="K371" s="3" t="e">
        <f>Table1[[#This Row],[2024 U.S. Units]]/Table1[[#This Row],[2023 U.S. Units]]-1</f>
        <v>#N/A</v>
      </c>
      <c r="L371" s="3">
        <f>_xlfn.RRI(5,Table1[[#This Row],[2019 U.S. Sales ($000)]],Table1[[#This Row],[2024 U.S. Sales ($000)]])</f>
        <v>-1</v>
      </c>
      <c r="M371" s="3" t="e">
        <f>(Table1[[#This Row],[2024 Market share (%)]]-Table1[[#This Row],[2019 Market share (%)]])*10000</f>
        <v>#DIV/0!</v>
      </c>
      <c r="N371" s="3"/>
      <c r="O371" s="3"/>
      <c r="P371" s="3">
        <v>88244</v>
      </c>
      <c r="Q371" s="12">
        <f>Table1[[#This Row],[2023 U.S. Sales ($000)]]/SUMIF($E:$E, E371, $P:$P)</f>
        <v>2.888815405959195E-3</v>
      </c>
      <c r="R371" s="11">
        <f>(Table1[[#This Row],[2023 Market share (%)]]-Table1[[#This Row],[2022 Market share (%)]])*10000</f>
        <v>0.79330777743932479</v>
      </c>
      <c r="S371" s="10">
        <v>5.8132284522039425E-2</v>
      </c>
      <c r="T371" s="3">
        <v>88</v>
      </c>
      <c r="U371" s="3">
        <f t="shared" si="39"/>
        <v>1002.7727272727273</v>
      </c>
      <c r="V371" s="10">
        <v>7.3170731707317069E-2</v>
      </c>
      <c r="W371" s="10">
        <f t="shared" si="43"/>
        <v>0.10921873129026016</v>
      </c>
      <c r="X371" s="11">
        <f>(Table1[[#This Row],[2023 Market share (%)]]-Table1[[#This Row],[2019 Market share (%)]])*10000</f>
        <v>6.3015467828165646</v>
      </c>
      <c r="Y371" s="10"/>
      <c r="Z371" s="10">
        <f t="shared" si="40"/>
        <v>6.6580010120685706E-2</v>
      </c>
      <c r="AA371" s="3">
        <v>83396</v>
      </c>
      <c r="AB371" s="12">
        <f>Table1[[#This Row],[2022 U.S. Sales ($000)]]/SUMIF($E:$E, E371, $AA:$AA)</f>
        <v>2.8094846282152625E-3</v>
      </c>
      <c r="AC371" s="3">
        <v>82</v>
      </c>
      <c r="AD371" s="3">
        <f t="shared" si="44"/>
        <v>1017.0243902439024</v>
      </c>
      <c r="AE371" s="3">
        <v>85493</v>
      </c>
      <c r="AF371" s="12">
        <f>Table1[[#This Row],[2021 U.S. Sales ($000)]]/SUMIF($E:$E, E371, $AE:$AE)</f>
        <v>2.9410813607554003E-3</v>
      </c>
      <c r="AG371" s="3">
        <v>75</v>
      </c>
      <c r="AH371" s="68">
        <f t="shared" si="41"/>
        <v>1139.9066666666668</v>
      </c>
      <c r="AI371" s="3">
        <v>70425</v>
      </c>
      <c r="AJ371" s="12">
        <f>Table1[[#This Row],[2020 U.S. Sales ($000)]]/SUMIF($E:$E, E371, $AI:$AI)</f>
        <v>2.6018846105092344E-3</v>
      </c>
      <c r="AK371" s="3">
        <v>71</v>
      </c>
      <c r="AL371" s="3">
        <f t="shared" si="45"/>
        <v>991.90140845070425</v>
      </c>
      <c r="AM371" s="3">
        <v>58293</v>
      </c>
      <c r="AN371" s="12">
        <f>Table1[[#This Row],[2019 U.S. Sales ($000)]]/SUMIF($E:$E, E371, $AM:$AM)</f>
        <v>2.2586607276775385E-3</v>
      </c>
      <c r="AO371" s="3">
        <v>68</v>
      </c>
      <c r="AP371" s="3">
        <f t="shared" si="42"/>
        <v>857.25</v>
      </c>
    </row>
    <row r="372" spans="1:42" x14ac:dyDescent="0.25">
      <c r="A372" t="s">
        <v>89</v>
      </c>
      <c r="B372">
        <v>5231</v>
      </c>
      <c r="C372" t="s">
        <v>1</v>
      </c>
      <c r="D372" t="s">
        <v>2</v>
      </c>
      <c r="E372" t="s">
        <v>355</v>
      </c>
      <c r="F372" s="3">
        <v>371</v>
      </c>
      <c r="G372" s="3"/>
      <c r="H372" s="3" t="e">
        <f>Table1[[#This Row],[2024 U.S. Sales ($000)]]/SUMIF($E:$E, E372, $G:$G)</f>
        <v>#DIV/0!</v>
      </c>
      <c r="I372" s="3" t="e">
        <f>VLOOKUP(Table1[[#This Row],[Chain Name]],[1]Sheet1!A$3:G$26,7,0)</f>
        <v>#N/A</v>
      </c>
      <c r="J372" s="3" t="e">
        <f>Table1[[#This Row],[2024 U.S. Sales ($000)]]/Table1[[#This Row],[2024 U.S. Units]]</f>
        <v>#N/A</v>
      </c>
      <c r="K372" s="3" t="e">
        <f>Table1[[#This Row],[2024 U.S. Units]]/Table1[[#This Row],[2023 U.S. Units]]-1</f>
        <v>#N/A</v>
      </c>
      <c r="L372" s="3">
        <f>_xlfn.RRI(5,Table1[[#This Row],[2019 U.S. Sales ($000)]],Table1[[#This Row],[2024 U.S. Sales ($000)]])</f>
        <v>-1</v>
      </c>
      <c r="M372" s="3" t="e">
        <f>(Table1[[#This Row],[2024 Market share (%)]]-Table1[[#This Row],[2019 Market share (%)]])*10000</f>
        <v>#DIV/0!</v>
      </c>
      <c r="N372" s="3"/>
      <c r="O372" s="3"/>
      <c r="P372" s="3">
        <v>87700</v>
      </c>
      <c r="Q372" s="12">
        <f>Table1[[#This Row],[2023 U.S. Sales ($000)]]/SUMIF($E:$E, E372, $P:$P)</f>
        <v>5.4932090594479845E-3</v>
      </c>
      <c r="R372" s="11">
        <f>(Table1[[#This Row],[2023 Market share (%)]]-Table1[[#This Row],[2022 Market share (%)]])*10000</f>
        <v>-5.5537728682176004</v>
      </c>
      <c r="S372" s="10">
        <v>-9.0395480225988704E-3</v>
      </c>
      <c r="T372" s="3">
        <v>37</v>
      </c>
      <c r="U372" s="3">
        <f t="shared" si="39"/>
        <v>2370.2702702702704</v>
      </c>
      <c r="V372" s="10">
        <v>0</v>
      </c>
      <c r="W372" s="10">
        <f t="shared" si="43"/>
        <v>-1.5619098158083045E-2</v>
      </c>
      <c r="X372" s="11">
        <f>(Table1[[#This Row],[2023 Market share (%)]]-Table1[[#This Row],[2019 Market share (%)]])*10000</f>
        <v>-19.556060565744886</v>
      </c>
      <c r="Y372" s="10"/>
      <c r="Z372" s="10">
        <f t="shared" si="40"/>
        <v>-6.6448862234964601E-3</v>
      </c>
      <c r="AA372" s="3">
        <v>88500</v>
      </c>
      <c r="AB372" s="12">
        <f>Table1[[#This Row],[2022 U.S. Sales ($000)]]/SUMIF($E:$E, E372, $AA:$AA)</f>
        <v>6.0485863462697445E-3</v>
      </c>
      <c r="AC372" s="3">
        <v>37</v>
      </c>
      <c r="AD372" s="3">
        <f t="shared" si="44"/>
        <v>2391.8918918918921</v>
      </c>
      <c r="AE372" s="3">
        <v>85500</v>
      </c>
      <c r="AF372" s="12">
        <f>Table1[[#This Row],[2021 U.S. Sales ($000)]]/SUMIF($E:$E, E372, $AE:$AE)</f>
        <v>6.5782108882084991E-3</v>
      </c>
      <c r="AG372" s="3">
        <v>38</v>
      </c>
      <c r="AH372" s="68">
        <f t="shared" si="41"/>
        <v>2250</v>
      </c>
      <c r="AI372" s="3">
        <v>67600</v>
      </c>
      <c r="AJ372" s="12">
        <f>Table1[[#This Row],[2020 U.S. Sales ($000)]]/SUMIF($E:$E, E372, $AI:$AI)</f>
        <v>7.1979966569777655E-3</v>
      </c>
      <c r="AK372" s="3">
        <v>38</v>
      </c>
      <c r="AL372" s="3">
        <f t="shared" si="45"/>
        <v>1778.9473684210527</v>
      </c>
      <c r="AM372" s="3">
        <v>93400</v>
      </c>
      <c r="AN372" s="12">
        <f>Table1[[#This Row],[2019 U.S. Sales ($000)]]/SUMIF($E:$E, E372, $AM:$AM)</f>
        <v>7.448815116022473E-3</v>
      </c>
      <c r="AO372" s="3">
        <v>38</v>
      </c>
      <c r="AP372" s="3">
        <f t="shared" si="42"/>
        <v>2457.8947368421054</v>
      </c>
    </row>
    <row r="373" spans="1:42" x14ac:dyDescent="0.25">
      <c r="A373" t="s">
        <v>514</v>
      </c>
      <c r="B373">
        <v>33368</v>
      </c>
      <c r="C373" t="s">
        <v>1</v>
      </c>
      <c r="D373" t="s">
        <v>2</v>
      </c>
      <c r="E373" t="s">
        <v>353</v>
      </c>
      <c r="F373" s="3">
        <v>372</v>
      </c>
      <c r="G373" s="3"/>
      <c r="H373" s="3" t="e">
        <f>Table1[[#This Row],[2024 U.S. Sales ($000)]]/SUMIF($E:$E, E373, $G:$G)</f>
        <v>#DIV/0!</v>
      </c>
      <c r="I373" s="3" t="e">
        <f>VLOOKUP(Table1[[#This Row],[Chain Name]],[1]Sheet1!A$3:G$26,7,0)</f>
        <v>#N/A</v>
      </c>
      <c r="J373" s="3" t="e">
        <f>Table1[[#This Row],[2024 U.S. Sales ($000)]]/Table1[[#This Row],[2024 U.S. Units]]</f>
        <v>#N/A</v>
      </c>
      <c r="K373" s="3" t="e">
        <f>Table1[[#This Row],[2024 U.S. Units]]/Table1[[#This Row],[2023 U.S. Units]]-1</f>
        <v>#N/A</v>
      </c>
      <c r="L373" s="3">
        <f>_xlfn.RRI(5,Table1[[#This Row],[2019 U.S. Sales ($000)]],Table1[[#This Row],[2024 U.S. Sales ($000)]])</f>
        <v>-1</v>
      </c>
      <c r="M373" s="3" t="e">
        <f>(Table1[[#This Row],[2024 Market share (%)]]-Table1[[#This Row],[2019 Market share (%)]])*10000</f>
        <v>#DIV/0!</v>
      </c>
      <c r="N373" s="3"/>
      <c r="O373" s="3"/>
      <c r="P373" s="3">
        <v>87006</v>
      </c>
      <c r="Q373" s="12">
        <f>Table1[[#This Row],[2023 U.S. Sales ($000)]]/SUMIF($E:$E, E373, $P:$P)</f>
        <v>3.6068122762116955E-3</v>
      </c>
      <c r="R373" s="11">
        <f>(Table1[[#This Row],[2023 Market share (%)]]-Table1[[#This Row],[2022 Market share (%)]])*10000</f>
        <v>3.5768948918731653</v>
      </c>
      <c r="S373" s="10">
        <v>0.1386878509076156</v>
      </c>
      <c r="T373" s="3">
        <v>22</v>
      </c>
      <c r="U373" s="3">
        <f t="shared" si="39"/>
        <v>3954.818181818182</v>
      </c>
      <c r="V373" s="10">
        <v>0.1</v>
      </c>
      <c r="W373" s="10">
        <f t="shared" si="43"/>
        <v>0.16695048274473989</v>
      </c>
      <c r="X373" s="11">
        <f>(Table1[[#This Row],[2023 Market share (%)]]-Table1[[#This Row],[2019 Market share (%)]])*10000</f>
        <v>15.523272168344588</v>
      </c>
      <c r="Y373" s="10"/>
      <c r="Z373" s="10">
        <f t="shared" si="40"/>
        <v>8.2868385333996875E-2</v>
      </c>
      <c r="AA373" s="3">
        <v>76409</v>
      </c>
      <c r="AB373" s="12">
        <f>Table1[[#This Row],[2022 U.S. Sales ($000)]]/SUMIF($E:$E, E373, $AA:$AA)</f>
        <v>3.2491227870243789E-3</v>
      </c>
      <c r="AC373" s="3">
        <v>20</v>
      </c>
      <c r="AD373" s="3">
        <f t="shared" si="44"/>
        <v>3820.45</v>
      </c>
      <c r="AE373" s="3">
        <v>59838</v>
      </c>
      <c r="AF373" s="12">
        <f>Table1[[#This Row],[2021 U.S. Sales ($000)]]/SUMIF($E:$E, E373, $AE:$AE)</f>
        <v>2.7549590575183685E-3</v>
      </c>
      <c r="AG373" s="3">
        <v>17</v>
      </c>
      <c r="AH373" s="68">
        <f t="shared" si="41"/>
        <v>3519.8823529411766</v>
      </c>
      <c r="AI373" s="3">
        <v>38400</v>
      </c>
      <c r="AJ373" s="12">
        <f>Table1[[#This Row],[2020 U.S. Sales ($000)]]/SUMIF($E:$E, E373, $AI:$AI)</f>
        <v>2.3549184710667296E-3</v>
      </c>
      <c r="AK373" s="3">
        <v>17</v>
      </c>
      <c r="AL373" s="3">
        <f t="shared" si="45"/>
        <v>2258.8235294117649</v>
      </c>
      <c r="AM373" s="3">
        <v>46918</v>
      </c>
      <c r="AN373" s="12">
        <f>Table1[[#This Row],[2019 U.S. Sales ($000)]]/SUMIF($E:$E, E373, $AM:$AM)</f>
        <v>2.0544850593772366E-3</v>
      </c>
      <c r="AO373" s="3">
        <v>16</v>
      </c>
      <c r="AP373" s="3">
        <f t="shared" si="42"/>
        <v>2932.375</v>
      </c>
    </row>
    <row r="374" spans="1:42" x14ac:dyDescent="0.25">
      <c r="A374" t="s">
        <v>93</v>
      </c>
      <c r="B374">
        <v>944</v>
      </c>
      <c r="C374" t="s">
        <v>3</v>
      </c>
      <c r="D374" t="s">
        <v>5</v>
      </c>
      <c r="E374" t="s">
        <v>351</v>
      </c>
      <c r="F374" s="3">
        <v>373</v>
      </c>
      <c r="G374" s="3"/>
      <c r="H374" s="3" t="e">
        <f>Table1[[#This Row],[2024 U.S. Sales ($000)]]/SUMIF($E:$E, E374, $G:$G)</f>
        <v>#DIV/0!</v>
      </c>
      <c r="I374" s="3" t="e">
        <f>VLOOKUP(Table1[[#This Row],[Chain Name]],[1]Sheet1!A$3:G$26,7,0)</f>
        <v>#N/A</v>
      </c>
      <c r="J374" s="3" t="e">
        <f>Table1[[#This Row],[2024 U.S. Sales ($000)]]/Table1[[#This Row],[2024 U.S. Units]]</f>
        <v>#N/A</v>
      </c>
      <c r="K374" s="3" t="e">
        <f>Table1[[#This Row],[2024 U.S. Units]]/Table1[[#This Row],[2023 U.S. Units]]-1</f>
        <v>#N/A</v>
      </c>
      <c r="L374" s="3">
        <f>_xlfn.RRI(5,Table1[[#This Row],[2019 U.S. Sales ($000)]],Table1[[#This Row],[2024 U.S. Sales ($000)]])</f>
        <v>-1</v>
      </c>
      <c r="M374" s="3" t="e">
        <f>(Table1[[#This Row],[2024 Market share (%)]]-Table1[[#This Row],[2019 Market share (%)]])*10000</f>
        <v>#DIV/0!</v>
      </c>
      <c r="N374" s="3"/>
      <c r="O374" s="3"/>
      <c r="P374" s="3">
        <v>85200</v>
      </c>
      <c r="Q374" s="12">
        <f>Table1[[#This Row],[2023 U.S. Sales ($000)]]/SUMIF($E:$E, E374, $P:$P)</f>
        <v>2.2557028775461513E-3</v>
      </c>
      <c r="R374" s="11">
        <f>(Table1[[#This Row],[2023 Market share (%)]]-Table1[[#This Row],[2022 Market share (%)]])*10000</f>
        <v>0.16254131283910661</v>
      </c>
      <c r="S374" s="10">
        <v>6.3272182703107444E-2</v>
      </c>
      <c r="T374" s="3">
        <v>91</v>
      </c>
      <c r="U374" s="3">
        <f t="shared" si="39"/>
        <v>936.26373626373629</v>
      </c>
      <c r="V374" s="10">
        <v>-1.0869565217391304E-2</v>
      </c>
      <c r="W374" s="10">
        <f t="shared" si="43"/>
        <v>8.4023276671369551E-2</v>
      </c>
      <c r="X374" s="11">
        <f>(Table1[[#This Row],[2023 Market share (%)]]-Table1[[#This Row],[2019 Market share (%)]])*10000</f>
        <v>3.6682590766483032</v>
      </c>
      <c r="Y374" s="10"/>
      <c r="Z374" s="10">
        <f t="shared" si="40"/>
        <v>-1.8356423308626968E-2</v>
      </c>
      <c r="AA374" s="3">
        <v>80130</v>
      </c>
      <c r="AB374" s="12">
        <f>Table1[[#This Row],[2022 U.S. Sales ($000)]]/SUMIF($E:$E, E374, $AA:$AA)</f>
        <v>2.2394487462622406E-3</v>
      </c>
      <c r="AC374" s="3">
        <v>92</v>
      </c>
      <c r="AD374" s="3">
        <f t="shared" si="44"/>
        <v>870.97826086956525</v>
      </c>
      <c r="AE374" s="3">
        <v>76194</v>
      </c>
      <c r="AF374" s="12">
        <f>Table1[[#This Row],[2021 U.S. Sales ($000)]]/SUMIF($E:$E, E374, $AE:$AE)</f>
        <v>2.2965111319936606E-3</v>
      </c>
      <c r="AG374" s="3">
        <v>93</v>
      </c>
      <c r="AH374" s="68">
        <f t="shared" si="41"/>
        <v>819.29032258064512</v>
      </c>
      <c r="AI374" s="3">
        <v>64805</v>
      </c>
      <c r="AJ374" s="12">
        <f>Table1[[#This Row],[2020 U.S. Sales ($000)]]/SUMIF($E:$E, E374, $AI:$AI)</f>
        <v>2.2754999252794718E-3</v>
      </c>
      <c r="AK374" s="3">
        <v>96</v>
      </c>
      <c r="AL374" s="3">
        <f t="shared" si="45"/>
        <v>675.05208333333337</v>
      </c>
      <c r="AM374" s="3">
        <v>61700</v>
      </c>
      <c r="AN374" s="12">
        <f>Table1[[#This Row],[2019 U.S. Sales ($000)]]/SUMIF($E:$E, E374, $AM:$AM)</f>
        <v>1.8888769698813209E-3</v>
      </c>
      <c r="AO374" s="3">
        <v>98</v>
      </c>
      <c r="AP374" s="3">
        <f t="shared" si="42"/>
        <v>629.59183673469386</v>
      </c>
    </row>
    <row r="375" spans="1:42" x14ac:dyDescent="0.25">
      <c r="A375" t="s">
        <v>368</v>
      </c>
      <c r="B375">
        <v>35685</v>
      </c>
      <c r="C375" t="s">
        <v>1</v>
      </c>
      <c r="D375" t="s">
        <v>2</v>
      </c>
      <c r="E375" t="s">
        <v>358</v>
      </c>
      <c r="F375" s="3">
        <v>214</v>
      </c>
      <c r="G375" s="3"/>
      <c r="H375" s="3" t="e">
        <f>Table1[[#This Row],[2024 U.S. Sales ($000)]]/SUMIF($E:$E, E375, $G:$G)</f>
        <v>#DIV/0!</v>
      </c>
      <c r="I375" s="3" t="e">
        <f>VLOOKUP(Table1[[#This Row],[Chain Name]],[1]Sheet1!A$3:G$26,7,0)</f>
        <v>#N/A</v>
      </c>
      <c r="J375" s="3" t="e">
        <f>Table1[[#This Row],[2024 U.S. Sales ($000)]]/Table1[[#This Row],[2024 U.S. Units]]</f>
        <v>#N/A</v>
      </c>
      <c r="K375" s="3" t="e">
        <f>Table1[[#This Row],[2024 U.S. Units]]/Table1[[#This Row],[2023 U.S. Units]]-1</f>
        <v>#N/A</v>
      </c>
      <c r="L375" s="3">
        <f>_xlfn.RRI(5,Table1[[#This Row],[2019 U.S. Sales ($000)]],Table1[[#This Row],[2024 U.S. Sales ($000)]])</f>
        <v>-1</v>
      </c>
      <c r="M375" s="3" t="e">
        <f>(Table1[[#This Row],[2024 Market share (%)]]-Table1[[#This Row],[2019 Market share (%)]])*10000</f>
        <v>#DIV/0!</v>
      </c>
      <c r="N375" s="3"/>
      <c r="O375" s="3"/>
      <c r="P375" s="3">
        <v>187091</v>
      </c>
      <c r="Q375" s="12">
        <f>Table1[[#This Row],[2023 U.S. Sales ($000)]]/SUMIF($E:$E, E375, $P:$P)</f>
        <v>5.654201760569212E-3</v>
      </c>
      <c r="R375" s="11">
        <f>(Table1[[#This Row],[2023 Market share (%)]]-Table1[[#This Row],[2022 Market share (%)]])*10000</f>
        <v>-8.47979321112486E-2</v>
      </c>
      <c r="S375" s="10">
        <v>9.0820574413750479E-2</v>
      </c>
      <c r="T375" s="3">
        <v>30</v>
      </c>
      <c r="U375" s="3">
        <f t="shared" si="39"/>
        <v>6236.3666666666668</v>
      </c>
      <c r="V375" s="10">
        <v>3.4482758620689655E-2</v>
      </c>
      <c r="W375" s="10">
        <f t="shared" si="43"/>
        <v>0.10158024376233055</v>
      </c>
      <c r="X375" s="11">
        <f>(Table1[[#This Row],[2023 Market share (%)]]-Table1[[#This Row],[2019 Market share (%)]])*10000</f>
        <v>4.1330549446133658</v>
      </c>
      <c r="Y375" s="10"/>
      <c r="Z375" s="10">
        <f t="shared" si="40"/>
        <v>4.6635139392105618E-2</v>
      </c>
      <c r="AA375" s="3">
        <v>171514</v>
      </c>
      <c r="AB375" s="12">
        <f>Table1[[#This Row],[2022 U.S. Sales ($000)]]/SUMIF($E:$E, E375, $AA:$AA)</f>
        <v>5.6626815537803368E-3</v>
      </c>
      <c r="AC375" s="3">
        <v>29</v>
      </c>
      <c r="AD375" s="3">
        <f t="shared" si="44"/>
        <v>5914.2758620689656</v>
      </c>
      <c r="AE375" s="3">
        <v>158075</v>
      </c>
      <c r="AF375" s="12">
        <f>Table1[[#This Row],[2021 U.S. Sales ($000)]]/SUMIF($E:$E, E375, $AE:$AE)</f>
        <v>5.7672123606711543E-3</v>
      </c>
      <c r="AG375" s="3">
        <v>27</v>
      </c>
      <c r="AH375" s="68">
        <f t="shared" si="41"/>
        <v>5854.6296296296296</v>
      </c>
      <c r="AI375" s="3">
        <v>122514</v>
      </c>
      <c r="AJ375" s="12">
        <f>Table1[[#This Row],[2020 U.S. Sales ($000)]]/SUMIF($E:$E, E375, $AI:$AI)</f>
        <v>5.197517677707323E-3</v>
      </c>
      <c r="AK375" s="3">
        <v>27</v>
      </c>
      <c r="AL375" s="3">
        <f t="shared" si="45"/>
        <v>4537.5555555555557</v>
      </c>
      <c r="AM375" s="3">
        <v>127054</v>
      </c>
      <c r="AN375" s="12">
        <f>Table1[[#This Row],[2019 U.S. Sales ($000)]]/SUMIF($E:$E, E375, $AM:$AM)</f>
        <v>5.2408962661078754E-3</v>
      </c>
      <c r="AO375" s="3">
        <v>25</v>
      </c>
      <c r="AP375" s="3">
        <f t="shared" si="42"/>
        <v>5082.16</v>
      </c>
    </row>
    <row r="376" spans="1:42" x14ac:dyDescent="0.25">
      <c r="A376" t="s">
        <v>272</v>
      </c>
      <c r="B376">
        <v>2369</v>
      </c>
      <c r="C376" t="s">
        <v>3</v>
      </c>
      <c r="D376" t="s">
        <v>4</v>
      </c>
      <c r="E376" t="s">
        <v>462</v>
      </c>
      <c r="F376" s="3">
        <v>375</v>
      </c>
      <c r="G376" s="3"/>
      <c r="H376" s="3" t="e">
        <f>Table1[[#This Row],[2024 U.S. Sales ($000)]]/SUMIF($E:$E, E376, $G:$G)</f>
        <v>#DIV/0!</v>
      </c>
      <c r="I376" s="3" t="e">
        <f>VLOOKUP(Table1[[#This Row],[Chain Name]],[1]Sheet1!A$3:G$26,7,0)</f>
        <v>#N/A</v>
      </c>
      <c r="J376" s="3" t="e">
        <f>Table1[[#This Row],[2024 U.S. Sales ($000)]]/Table1[[#This Row],[2024 U.S. Units]]</f>
        <v>#N/A</v>
      </c>
      <c r="K376" s="3" t="e">
        <f>Table1[[#This Row],[2024 U.S. Units]]/Table1[[#This Row],[2023 U.S. Units]]-1</f>
        <v>#N/A</v>
      </c>
      <c r="L376" s="3">
        <f>_xlfn.RRI(5,Table1[[#This Row],[2019 U.S. Sales ($000)]],Table1[[#This Row],[2024 U.S. Sales ($000)]])</f>
        <v>-1</v>
      </c>
      <c r="M376" s="3" t="e">
        <f>(Table1[[#This Row],[2024 Market share (%)]]-Table1[[#This Row],[2019 Market share (%)]])*10000</f>
        <v>#DIV/0!</v>
      </c>
      <c r="N376" s="3"/>
      <c r="O376" s="3"/>
      <c r="P376" s="3">
        <v>84400</v>
      </c>
      <c r="Q376" s="12">
        <f>Table1[[#This Row],[2023 U.S. Sales ($000)]]/SUMIF($E:$E, E376, $P:$P)</f>
        <v>1.6239163629199093E-2</v>
      </c>
      <c r="R376" s="11">
        <f>(Table1[[#This Row],[2023 Market share (%)]]-Table1[[#This Row],[2022 Market share (%)]])*10000</f>
        <v>-24.060473506180291</v>
      </c>
      <c r="S376" s="10">
        <v>2.1791767554479417E-2</v>
      </c>
      <c r="T376" s="3">
        <v>100</v>
      </c>
      <c r="U376" s="3">
        <f t="shared" si="39"/>
        <v>844</v>
      </c>
      <c r="V376" s="10">
        <v>-9.9009900990099011E-3</v>
      </c>
      <c r="W376" s="10">
        <f t="shared" si="43"/>
        <v>2.3205651818956063E-2</v>
      </c>
      <c r="X376" s="11">
        <f>(Table1[[#This Row],[2023 Market share (%)]]-Table1[[#This Row],[2019 Market share (%)]])*10000</f>
        <v>-53.378710081063673</v>
      </c>
      <c r="Y376" s="10"/>
      <c r="Z376" s="10">
        <f t="shared" si="40"/>
        <v>2.6690096080340897E-2</v>
      </c>
      <c r="AA376" s="3">
        <v>82600</v>
      </c>
      <c r="AB376" s="12">
        <f>Table1[[#This Row],[2022 U.S. Sales ($000)]]/SUMIF($E:$E, E376, $AA:$AA)</f>
        <v>1.8645210979817122E-2</v>
      </c>
      <c r="AC376" s="3">
        <v>101</v>
      </c>
      <c r="AD376" s="3">
        <f t="shared" si="44"/>
        <v>817.82178217821786</v>
      </c>
      <c r="AE376" s="3">
        <v>75500</v>
      </c>
      <c r="AF376" s="12">
        <f>Table1[[#This Row],[2021 U.S. Sales ($000)]]/SUMIF($E:$E, E376, $AE:$AE)</f>
        <v>2.0011407827720599E-2</v>
      </c>
      <c r="AG376" s="3">
        <v>103</v>
      </c>
      <c r="AH376" s="68">
        <f t="shared" si="41"/>
        <v>733.00970873786412</v>
      </c>
      <c r="AI376" s="3">
        <v>59900</v>
      </c>
      <c r="AJ376" s="12">
        <f>Table1[[#This Row],[2020 U.S. Sales ($000)]]/SUMIF($E:$E, E376, $AI:$AI)</f>
        <v>1.9547247884557022E-2</v>
      </c>
      <c r="AK376" s="3">
        <v>93</v>
      </c>
      <c r="AL376" s="3">
        <f t="shared" si="45"/>
        <v>644.08602150537638</v>
      </c>
      <c r="AM376" s="3">
        <v>77000</v>
      </c>
      <c r="AN376" s="12">
        <f>Table1[[#This Row],[2019 U.S. Sales ($000)]]/SUMIF($E:$E, E376, $AM:$AM)</f>
        <v>2.157703463730546E-2</v>
      </c>
      <c r="AO376" s="3">
        <v>90</v>
      </c>
      <c r="AP376" s="3">
        <f t="shared" si="42"/>
        <v>855.55555555555554</v>
      </c>
    </row>
    <row r="377" spans="1:42" x14ac:dyDescent="0.25">
      <c r="A377" t="s">
        <v>504</v>
      </c>
      <c r="B377">
        <v>2419</v>
      </c>
      <c r="C377" t="s">
        <v>3</v>
      </c>
      <c r="D377" t="s">
        <v>4</v>
      </c>
      <c r="E377" t="s">
        <v>462</v>
      </c>
      <c r="F377" s="3">
        <v>376</v>
      </c>
      <c r="G377" s="3"/>
      <c r="H377" s="3" t="e">
        <f>Table1[[#This Row],[2024 U.S. Sales ($000)]]/SUMIF($E:$E, E377, $G:$G)</f>
        <v>#DIV/0!</v>
      </c>
      <c r="I377" s="3" t="e">
        <f>VLOOKUP(Table1[[#This Row],[Chain Name]],[1]Sheet1!A$3:G$26,7,0)</f>
        <v>#N/A</v>
      </c>
      <c r="J377" s="3" t="e">
        <f>Table1[[#This Row],[2024 U.S. Sales ($000)]]/Table1[[#This Row],[2024 U.S. Units]]</f>
        <v>#N/A</v>
      </c>
      <c r="K377" s="3" t="e">
        <f>Table1[[#This Row],[2024 U.S. Units]]/Table1[[#This Row],[2023 U.S. Units]]-1</f>
        <v>#N/A</v>
      </c>
      <c r="L377" s="3">
        <f>_xlfn.RRI(5,Table1[[#This Row],[2019 U.S. Sales ($000)]],Table1[[#This Row],[2024 U.S. Sales ($000)]])</f>
        <v>-1</v>
      </c>
      <c r="M377" s="3" t="e">
        <f>(Table1[[#This Row],[2024 Market share (%)]]-Table1[[#This Row],[2019 Market share (%)]])*10000</f>
        <v>#DIV/0!</v>
      </c>
      <c r="N377" s="3"/>
      <c r="O377" s="3"/>
      <c r="P377" s="3">
        <v>84300</v>
      </c>
      <c r="Q377" s="12">
        <f>Table1[[#This Row],[2023 U.S. Sales ($000)]]/SUMIF($E:$E, E377, $P:$P)</f>
        <v>1.6219922913998621E-2</v>
      </c>
      <c r="R377" s="11">
        <f>(Table1[[#This Row],[2023 Market share (%)]]-Table1[[#This Row],[2022 Market share (%)]])*10000</f>
        <v>-35.539327982529528</v>
      </c>
      <c r="S377" s="10">
        <v>-3.7671232876712327E-2</v>
      </c>
      <c r="T377" s="3">
        <v>48</v>
      </c>
      <c r="U377" s="3">
        <f t="shared" si="39"/>
        <v>1756.25</v>
      </c>
      <c r="V377" s="10">
        <v>-0.04</v>
      </c>
      <c r="W377" s="10">
        <f t="shared" si="43"/>
        <v>-3.4225021554212365E-2</v>
      </c>
      <c r="X377" s="11">
        <f>(Table1[[#This Row],[2023 Market share (%)]]-Table1[[#This Row],[2019 Market share (%)]])*10000</f>
        <v>-109.33514181519547</v>
      </c>
      <c r="Y377" s="10"/>
      <c r="Z377" s="10">
        <f t="shared" si="40"/>
        <v>-5.4258390996824168E-2</v>
      </c>
      <c r="AA377" s="3">
        <v>87600</v>
      </c>
      <c r="AB377" s="12">
        <f>Table1[[#This Row],[2022 U.S. Sales ($000)]]/SUMIF($E:$E, E377, $AA:$AA)</f>
        <v>1.9773855712251574E-2</v>
      </c>
      <c r="AC377" s="3">
        <v>50</v>
      </c>
      <c r="AD377" s="3">
        <f t="shared" si="44"/>
        <v>1752</v>
      </c>
      <c r="AE377" s="3">
        <v>87200</v>
      </c>
      <c r="AF377" s="12">
        <f>Table1[[#This Row],[2021 U.S. Sales ($000)]]/SUMIF($E:$E, E377, $AE:$AE)</f>
        <v>2.3112513411619021E-2</v>
      </c>
      <c r="AG377" s="3">
        <v>54</v>
      </c>
      <c r="AH377" s="68">
        <f t="shared" si="41"/>
        <v>1614.8148148148148</v>
      </c>
      <c r="AI377" s="3">
        <v>74500</v>
      </c>
      <c r="AJ377" s="12">
        <f>Table1[[#This Row],[2020 U.S. Sales ($000)]]/SUMIF($E:$E, E377, $AI:$AI)</f>
        <v>2.431168559932384E-2</v>
      </c>
      <c r="AK377" s="3">
        <v>56</v>
      </c>
      <c r="AL377" s="3">
        <f t="shared" si="45"/>
        <v>1330.3571428571429</v>
      </c>
      <c r="AM377" s="3">
        <v>96900</v>
      </c>
      <c r="AN377" s="12">
        <f>Table1[[#This Row],[2019 U.S. Sales ($000)]]/SUMIF($E:$E, E377, $AM:$AM)</f>
        <v>2.7153437095518169E-2</v>
      </c>
      <c r="AO377" s="3">
        <v>60</v>
      </c>
      <c r="AP377" s="3">
        <f t="shared" si="42"/>
        <v>1615</v>
      </c>
    </row>
    <row r="378" spans="1:42" x14ac:dyDescent="0.25">
      <c r="A378" t="s">
        <v>142</v>
      </c>
      <c r="B378">
        <v>513</v>
      </c>
      <c r="C378" t="s">
        <v>1</v>
      </c>
      <c r="D378" t="s">
        <v>2</v>
      </c>
      <c r="E378" t="s">
        <v>353</v>
      </c>
      <c r="F378" s="3">
        <v>377</v>
      </c>
      <c r="G378" s="3"/>
      <c r="H378" s="3" t="e">
        <f>Table1[[#This Row],[2024 U.S. Sales ($000)]]/SUMIF($E:$E, E378, $G:$G)</f>
        <v>#DIV/0!</v>
      </c>
      <c r="I378" s="3" t="e">
        <f>VLOOKUP(Table1[[#This Row],[Chain Name]],[1]Sheet1!A$3:G$26,7,0)</f>
        <v>#N/A</v>
      </c>
      <c r="J378" s="3" t="e">
        <f>Table1[[#This Row],[2024 U.S. Sales ($000)]]/Table1[[#This Row],[2024 U.S. Units]]</f>
        <v>#N/A</v>
      </c>
      <c r="K378" s="3" t="e">
        <f>Table1[[#This Row],[2024 U.S. Units]]/Table1[[#This Row],[2023 U.S. Units]]-1</f>
        <v>#N/A</v>
      </c>
      <c r="L378" s="3">
        <f>_xlfn.RRI(5,Table1[[#This Row],[2019 U.S. Sales ($000)]],Table1[[#This Row],[2024 U.S. Sales ($000)]])</f>
        <v>-1</v>
      </c>
      <c r="M378" s="3" t="e">
        <f>(Table1[[#This Row],[2024 Market share (%)]]-Table1[[#This Row],[2019 Market share (%)]])*10000</f>
        <v>#DIV/0!</v>
      </c>
      <c r="N378" s="3"/>
      <c r="O378" s="3"/>
      <c r="P378" s="3">
        <v>83100</v>
      </c>
      <c r="Q378" s="12">
        <f>Table1[[#This Row],[2023 U.S. Sales ($000)]]/SUMIF($E:$E, E378, $P:$P)</f>
        <v>3.4448900093463886E-3</v>
      </c>
      <c r="R378" s="11">
        <f>(Table1[[#This Row],[2023 Market share (%)]]-Table1[[#This Row],[2022 Market share (%)]])*10000</f>
        <v>-4.4169171183865803</v>
      </c>
      <c r="S378" s="10">
        <v>-9.0809628008752738E-2</v>
      </c>
      <c r="T378" s="3">
        <v>31</v>
      </c>
      <c r="U378" s="3">
        <f t="shared" si="39"/>
        <v>2680.6451612903224</v>
      </c>
      <c r="V378" s="10">
        <v>-8.8235294117647065E-2</v>
      </c>
      <c r="W378" s="10">
        <f t="shared" si="43"/>
        <v>-0.13289653387381517</v>
      </c>
      <c r="X378" s="11">
        <f>(Table1[[#This Row],[2023 Market share (%)]]-Table1[[#This Row],[2019 Market share (%)]])*10000</f>
        <v>-29.920702986047989</v>
      </c>
      <c r="Y378" s="10"/>
      <c r="Z378" s="10">
        <f t="shared" si="40"/>
        <v>-8.8960315610465801E-2</v>
      </c>
      <c r="AA378" s="3">
        <v>91400</v>
      </c>
      <c r="AB378" s="12">
        <f>Table1[[#This Row],[2022 U.S. Sales ($000)]]/SUMIF($E:$E, E378, $AA:$AA)</f>
        <v>3.8865817211850466E-3</v>
      </c>
      <c r="AC378" s="3">
        <v>34</v>
      </c>
      <c r="AD378" s="3">
        <f t="shared" si="44"/>
        <v>2688.2352941176468</v>
      </c>
      <c r="AE378" s="3">
        <v>93800</v>
      </c>
      <c r="AF378" s="12">
        <f>Table1[[#This Row],[2021 U.S. Sales ($000)]]/SUMIF($E:$E, E378, $AE:$AE)</f>
        <v>4.3185794912133256E-3</v>
      </c>
      <c r="AG378" s="3">
        <v>38</v>
      </c>
      <c r="AH378" s="68">
        <f t="shared" si="41"/>
        <v>2468.4210526315787</v>
      </c>
      <c r="AI378" s="3">
        <v>85000</v>
      </c>
      <c r="AJ378" s="12">
        <f>Table1[[#This Row],[2020 U.S. Sales ($000)]]/SUMIF($E:$E, E378, $AI:$AI)</f>
        <v>5.2127101573091672E-3</v>
      </c>
      <c r="AK378" s="3">
        <v>40</v>
      </c>
      <c r="AL378" s="3">
        <f t="shared" si="45"/>
        <v>2125</v>
      </c>
      <c r="AM378" s="3">
        <v>147000</v>
      </c>
      <c r="AN378" s="12">
        <f>Table1[[#This Row],[2019 U.S. Sales ($000)]]/SUMIF($E:$E, E378, $AM:$AM)</f>
        <v>6.4369603079511874E-3</v>
      </c>
      <c r="AO378" s="3">
        <v>45</v>
      </c>
      <c r="AP378" s="3">
        <f t="shared" si="42"/>
        <v>3266.6666666666665</v>
      </c>
    </row>
    <row r="379" spans="1:42" x14ac:dyDescent="0.25">
      <c r="A379" t="s">
        <v>512</v>
      </c>
      <c r="B379">
        <v>33378</v>
      </c>
      <c r="C379" t="s">
        <v>1</v>
      </c>
      <c r="D379" t="s">
        <v>2</v>
      </c>
      <c r="E379" t="s">
        <v>358</v>
      </c>
      <c r="F379" s="3">
        <v>251</v>
      </c>
      <c r="G379" s="3"/>
      <c r="H379" s="3" t="e">
        <f>Table1[[#This Row],[2024 U.S. Sales ($000)]]/SUMIF($E:$E, E379, $G:$G)</f>
        <v>#DIV/0!</v>
      </c>
      <c r="I379" s="3" t="e">
        <f>VLOOKUP(Table1[[#This Row],[Chain Name]],[1]Sheet1!A$3:G$26,7,0)</f>
        <v>#N/A</v>
      </c>
      <c r="J379" s="3" t="e">
        <f>Table1[[#This Row],[2024 U.S. Sales ($000)]]/Table1[[#This Row],[2024 U.S. Units]]</f>
        <v>#N/A</v>
      </c>
      <c r="K379" s="3" t="e">
        <f>Table1[[#This Row],[2024 U.S. Units]]/Table1[[#This Row],[2023 U.S. Units]]-1</f>
        <v>#N/A</v>
      </c>
      <c r="L379" s="3">
        <f>_xlfn.RRI(5,Table1[[#This Row],[2019 U.S. Sales ($000)]],Table1[[#This Row],[2024 U.S. Sales ($000)]])</f>
        <v>-1</v>
      </c>
      <c r="M379" s="3" t="e">
        <f>(Table1[[#This Row],[2024 Market share (%)]]-Table1[[#This Row],[2019 Market share (%)]])*10000</f>
        <v>#DIV/0!</v>
      </c>
      <c r="N379" s="3"/>
      <c r="O379" s="3"/>
      <c r="P379" s="3">
        <v>148500</v>
      </c>
      <c r="Q379" s="12">
        <f>Table1[[#This Row],[2023 U.S. Sales ($000)]]/SUMIF($E:$E, E379, $P:$P)</f>
        <v>4.4879174382761759E-3</v>
      </c>
      <c r="R379" s="11">
        <f>(Table1[[#This Row],[2023 Market share (%)]]-Table1[[#This Row],[2022 Market share (%)]])*10000</f>
        <v>5.1941152759601898</v>
      </c>
      <c r="S379" s="10">
        <v>0.23544093178036607</v>
      </c>
      <c r="T379" s="3">
        <v>30</v>
      </c>
      <c r="U379" s="3">
        <f t="shared" si="39"/>
        <v>4950</v>
      </c>
      <c r="V379" s="10">
        <v>0.25</v>
      </c>
      <c r="W379" s="10">
        <f t="shared" si="43"/>
        <v>0.11006114045743276</v>
      </c>
      <c r="X379" s="11">
        <f>(Table1[[#This Row],[2023 Market share (%)]]-Table1[[#This Row],[2019 Market share (%)]])*10000</f>
        <v>4.5372996818196247</v>
      </c>
      <c r="Y379" s="10"/>
      <c r="Z379" s="10">
        <f t="shared" si="40"/>
        <v>0.1066819197003217</v>
      </c>
      <c r="AA379" s="3">
        <v>120200</v>
      </c>
      <c r="AB379" s="12">
        <f>Table1[[#This Row],[2022 U.S. Sales ($000)]]/SUMIF($E:$E, E379, $AA:$AA)</f>
        <v>3.9685059106801569E-3</v>
      </c>
      <c r="AC379" s="3">
        <v>24</v>
      </c>
      <c r="AD379" s="3">
        <f t="shared" si="44"/>
        <v>5008.333333333333</v>
      </c>
      <c r="AE379" s="3">
        <v>100200</v>
      </c>
      <c r="AF379" s="12">
        <f>Table1[[#This Row],[2021 U.S. Sales ($000)]]/SUMIF($E:$E, E379, $AE:$AE)</f>
        <v>3.6556993739633066E-3</v>
      </c>
      <c r="AG379" s="3">
        <v>22</v>
      </c>
      <c r="AH379" s="68">
        <f t="shared" si="41"/>
        <v>4554.545454545455</v>
      </c>
      <c r="AI379" s="3">
        <v>69900</v>
      </c>
      <c r="AJ379" s="12">
        <f>Table1[[#This Row],[2020 U.S. Sales ($000)]]/SUMIF($E:$E, E379, $AI:$AI)</f>
        <v>2.965428323879245E-3</v>
      </c>
      <c r="AK379" s="3">
        <v>20</v>
      </c>
      <c r="AL379" s="3">
        <f t="shared" si="45"/>
        <v>3495</v>
      </c>
      <c r="AM379" s="3">
        <v>97800</v>
      </c>
      <c r="AN379" s="12">
        <f>Table1[[#This Row],[2019 U.S. Sales ($000)]]/SUMIF($E:$E, E379, $AM:$AM)</f>
        <v>4.0341874700942134E-3</v>
      </c>
      <c r="AO379" s="3">
        <v>20</v>
      </c>
      <c r="AP379" s="3">
        <f t="shared" si="42"/>
        <v>4890</v>
      </c>
    </row>
    <row r="380" spans="1:42" x14ac:dyDescent="0.25">
      <c r="A380" t="s">
        <v>491</v>
      </c>
      <c r="B380">
        <v>563239</v>
      </c>
      <c r="C380" t="s">
        <v>3</v>
      </c>
      <c r="D380" t="s">
        <v>4</v>
      </c>
      <c r="E380" t="s">
        <v>462</v>
      </c>
      <c r="F380" s="3">
        <v>379</v>
      </c>
      <c r="G380" s="3"/>
      <c r="H380" s="3" t="e">
        <f>Table1[[#This Row],[2024 U.S. Sales ($000)]]/SUMIF($E:$E, E380, $G:$G)</f>
        <v>#DIV/0!</v>
      </c>
      <c r="I380" s="3" t="e">
        <f>VLOOKUP(Table1[[#This Row],[Chain Name]],[1]Sheet1!A$3:G$26,7,0)</f>
        <v>#N/A</v>
      </c>
      <c r="J380" s="3" t="e">
        <f>Table1[[#This Row],[2024 U.S. Sales ($000)]]/Table1[[#This Row],[2024 U.S. Units]]</f>
        <v>#N/A</v>
      </c>
      <c r="K380" s="3" t="e">
        <f>Table1[[#This Row],[2024 U.S. Units]]/Table1[[#This Row],[2023 U.S. Units]]-1</f>
        <v>#N/A</v>
      </c>
      <c r="L380" s="3">
        <f>_xlfn.RRI(5,Table1[[#This Row],[2019 U.S. Sales ($000)]],Table1[[#This Row],[2024 U.S. Sales ($000)]])</f>
        <v>-1</v>
      </c>
      <c r="M380" s="3" t="e">
        <f>(Table1[[#This Row],[2024 Market share (%)]]-Table1[[#This Row],[2019 Market share (%)]])*10000</f>
        <v>#DIV/0!</v>
      </c>
      <c r="N380" s="3"/>
      <c r="O380" s="3"/>
      <c r="P380" s="3">
        <v>82729</v>
      </c>
      <c r="Q380" s="12">
        <f>Table1[[#This Row],[2023 U.S. Sales ($000)]]/SUMIF($E:$E, E380, $P:$P)</f>
        <v>1.5917651278199191E-2</v>
      </c>
      <c r="R380" s="11">
        <f>(Table1[[#This Row],[2023 Market share (%)]]-Table1[[#This Row],[2022 Market share (%)]])*10000</f>
        <v>23.587906495711621</v>
      </c>
      <c r="S380" s="10">
        <v>0.37727870544558578</v>
      </c>
      <c r="T380" s="3">
        <v>68</v>
      </c>
      <c r="U380" s="3">
        <f t="shared" si="39"/>
        <v>1216.6029411764705</v>
      </c>
      <c r="V380" s="10">
        <v>0.41666666666666669</v>
      </c>
      <c r="W380" s="10">
        <f t="shared" si="43"/>
        <v>0.54022833968608741</v>
      </c>
      <c r="X380" s="11">
        <f>(Table1[[#This Row],[2023 Market share (%)]]-Table1[[#This Row],[2019 Market share (%)]])*10000</f>
        <v>117.98399211077241</v>
      </c>
      <c r="Y380" s="10"/>
      <c r="Z380" s="10">
        <f t="shared" si="40"/>
        <v>0.54287917312005241</v>
      </c>
      <c r="AA380" s="3">
        <v>60067</v>
      </c>
      <c r="AB380" s="12">
        <f>Table1[[#This Row],[2022 U.S. Sales ($000)]]/SUMIF($E:$E, E380, $AA:$AA)</f>
        <v>1.3558860628628029E-2</v>
      </c>
      <c r="AC380" s="3">
        <v>48</v>
      </c>
      <c r="AD380" s="3">
        <f t="shared" si="44"/>
        <v>1251.3958333333333</v>
      </c>
      <c r="AE380" s="3">
        <v>35100</v>
      </c>
      <c r="AF380" s="12">
        <f>Table1[[#This Row],[2021 U.S. Sales ($000)]]/SUMIF($E:$E, E380, $AE:$AE)</f>
        <v>9.303316751695271E-3</v>
      </c>
      <c r="AG380" s="3">
        <v>36</v>
      </c>
      <c r="AH380" s="68">
        <f t="shared" si="41"/>
        <v>975</v>
      </c>
      <c r="AI380" s="3">
        <v>15800</v>
      </c>
      <c r="AJ380" s="12">
        <f>Table1[[#This Row],[2020 U.S. Sales ($000)]]/SUMIF($E:$E, E380, $AI:$AI)</f>
        <v>5.1560353351586133E-3</v>
      </c>
      <c r="AK380" s="3">
        <v>16</v>
      </c>
      <c r="AL380" s="3">
        <f t="shared" si="45"/>
        <v>987.5</v>
      </c>
      <c r="AM380" s="3">
        <v>14700</v>
      </c>
      <c r="AN380" s="12">
        <f>Table1[[#This Row],[2019 U.S. Sales ($000)]]/SUMIF($E:$E, E380, $AM:$AM)</f>
        <v>4.1192520671219516E-3</v>
      </c>
      <c r="AO380" s="3">
        <v>12</v>
      </c>
      <c r="AP380" s="3">
        <f t="shared" si="42"/>
        <v>1225</v>
      </c>
    </row>
    <row r="381" spans="1:42" x14ac:dyDescent="0.25">
      <c r="A381" t="s">
        <v>263</v>
      </c>
      <c r="B381">
        <v>532</v>
      </c>
      <c r="C381" t="s">
        <v>1</v>
      </c>
      <c r="D381" t="s">
        <v>2</v>
      </c>
      <c r="E381" t="s">
        <v>357</v>
      </c>
      <c r="F381" s="3">
        <v>380</v>
      </c>
      <c r="G381" s="3"/>
      <c r="H381" s="3" t="e">
        <f>Table1[[#This Row],[2024 U.S. Sales ($000)]]/SUMIF($E:$E, E381, $G:$G)</f>
        <v>#DIV/0!</v>
      </c>
      <c r="I381" s="3" t="e">
        <f>VLOOKUP(Table1[[#This Row],[Chain Name]],[1]Sheet1!A$3:G$26,7,0)</f>
        <v>#N/A</v>
      </c>
      <c r="J381" s="3" t="e">
        <f>Table1[[#This Row],[2024 U.S. Sales ($000)]]/Table1[[#This Row],[2024 U.S. Units]]</f>
        <v>#N/A</v>
      </c>
      <c r="K381" s="3" t="e">
        <f>Table1[[#This Row],[2024 U.S. Units]]/Table1[[#This Row],[2023 U.S. Units]]-1</f>
        <v>#N/A</v>
      </c>
      <c r="L381" s="3">
        <f>_xlfn.RRI(5,Table1[[#This Row],[2019 U.S. Sales ($000)]],Table1[[#This Row],[2024 U.S. Sales ($000)]])</f>
        <v>-1</v>
      </c>
      <c r="M381" s="3" t="e">
        <f>(Table1[[#This Row],[2024 Market share (%)]]-Table1[[#This Row],[2019 Market share (%)]])*10000</f>
        <v>#DIV/0!</v>
      </c>
      <c r="N381" s="3"/>
      <c r="O381" s="3"/>
      <c r="P381" s="3">
        <v>82400</v>
      </c>
      <c r="Q381" s="12">
        <f>Table1[[#This Row],[2023 U.S. Sales ($000)]]/SUMIF($E:$E, E381, $P:$P)</f>
        <v>8.5743989882209187E-3</v>
      </c>
      <c r="R381" s="11">
        <f>(Table1[[#This Row],[2023 Market share (%)]]-Table1[[#This Row],[2022 Market share (%)]])*10000</f>
        <v>-19.549335326733281</v>
      </c>
      <c r="S381" s="10">
        <v>-0.14788004136504654</v>
      </c>
      <c r="T381" s="3">
        <v>31</v>
      </c>
      <c r="U381" s="3">
        <f t="shared" si="39"/>
        <v>2658.0645161290322</v>
      </c>
      <c r="V381" s="10">
        <v>-0.16216216216216217</v>
      </c>
      <c r="W381" s="10">
        <f t="shared" si="43"/>
        <v>-0.21626607823420174</v>
      </c>
      <c r="X381" s="11">
        <f>(Table1[[#This Row],[2023 Market share (%)]]-Table1[[#This Row],[2019 Market share (%)]])*10000</f>
        <v>-153.69598370045745</v>
      </c>
      <c r="Y381" s="10"/>
      <c r="Z381" s="10">
        <f t="shared" si="40"/>
        <v>-0.22288428395279669</v>
      </c>
      <c r="AA381" s="3">
        <v>96700</v>
      </c>
      <c r="AB381" s="12">
        <f>Table1[[#This Row],[2022 U.S. Sales ($000)]]/SUMIF($E:$E, E381, $AA:$AA)</f>
        <v>1.0529332520894247E-2</v>
      </c>
      <c r="AC381" s="3">
        <v>37</v>
      </c>
      <c r="AD381" s="3">
        <f t="shared" si="44"/>
        <v>2613.5135135135133</v>
      </c>
      <c r="AE381" s="3">
        <v>103000</v>
      </c>
      <c r="AF381" s="12">
        <f>Table1[[#This Row],[2021 U.S. Sales ($000)]]/SUMIF($E:$E, E381, $AE:$AE)</f>
        <v>1.2300795777889189E-2</v>
      </c>
      <c r="AG381" s="3">
        <v>41</v>
      </c>
      <c r="AH381" s="68">
        <f t="shared" si="41"/>
        <v>2512.1951219512193</v>
      </c>
      <c r="AI381" s="3">
        <v>107000</v>
      </c>
      <c r="AJ381" s="12">
        <f>Table1[[#This Row],[2020 U.S. Sales ($000)]]/SUMIF($E:$E, E381, $AI:$AI)</f>
        <v>1.5509766151863223E-2</v>
      </c>
      <c r="AK381" s="3">
        <v>43</v>
      </c>
      <c r="AL381" s="3">
        <f t="shared" si="45"/>
        <v>2488.3720930232557</v>
      </c>
      <c r="AM381" s="3">
        <v>218400</v>
      </c>
      <c r="AN381" s="12">
        <f>Table1[[#This Row],[2019 U.S. Sales ($000)]]/SUMIF($E:$E, E381, $AM:$AM)</f>
        <v>2.3943997358266664E-2</v>
      </c>
      <c r="AO381" s="3">
        <v>85</v>
      </c>
      <c r="AP381" s="3">
        <f t="shared" si="42"/>
        <v>2569.4117647058824</v>
      </c>
    </row>
    <row r="382" spans="1:42" x14ac:dyDescent="0.25">
      <c r="A382" t="s">
        <v>143</v>
      </c>
      <c r="B382">
        <v>817</v>
      </c>
      <c r="C382" t="s">
        <v>1</v>
      </c>
      <c r="D382" t="s">
        <v>7</v>
      </c>
      <c r="E382" t="s">
        <v>353</v>
      </c>
      <c r="F382" s="3">
        <v>381</v>
      </c>
      <c r="G382" s="3"/>
      <c r="H382" s="3" t="e">
        <f>Table1[[#This Row],[2024 U.S. Sales ($000)]]/SUMIF($E:$E, E382, $G:$G)</f>
        <v>#DIV/0!</v>
      </c>
      <c r="I382" s="3" t="e">
        <f>VLOOKUP(Table1[[#This Row],[Chain Name]],[1]Sheet1!A$3:G$26,7,0)</f>
        <v>#N/A</v>
      </c>
      <c r="J382" s="3" t="e">
        <f>Table1[[#This Row],[2024 U.S. Sales ($000)]]/Table1[[#This Row],[2024 U.S. Units]]</f>
        <v>#N/A</v>
      </c>
      <c r="K382" s="3" t="e">
        <f>Table1[[#This Row],[2024 U.S. Units]]/Table1[[#This Row],[2023 U.S. Units]]-1</f>
        <v>#N/A</v>
      </c>
      <c r="L382" s="3">
        <f>_xlfn.RRI(5,Table1[[#This Row],[2019 U.S. Sales ($000)]],Table1[[#This Row],[2024 U.S. Sales ($000)]])</f>
        <v>-1</v>
      </c>
      <c r="M382" s="3" t="e">
        <f>(Table1[[#This Row],[2024 Market share (%)]]-Table1[[#This Row],[2019 Market share (%)]])*10000</f>
        <v>#DIV/0!</v>
      </c>
      <c r="N382" s="3"/>
      <c r="O382" s="3"/>
      <c r="P382" s="3">
        <v>81800</v>
      </c>
      <c r="Q382" s="12">
        <f>Table1[[#This Row],[2023 U.S. Sales ($000)]]/SUMIF($E:$E, E382, $P:$P)</f>
        <v>3.3909988298981299E-3</v>
      </c>
      <c r="R382" s="11">
        <f>(Table1[[#This Row],[2023 Market share (%)]]-Table1[[#This Row],[2022 Market share (%)]])*10000</f>
        <v>1.1674508229147107</v>
      </c>
      <c r="S382" s="10">
        <v>6.2337662337662338E-2</v>
      </c>
      <c r="T382" s="3">
        <v>11</v>
      </c>
      <c r="U382" s="3">
        <f t="shared" si="39"/>
        <v>7436.363636363636</v>
      </c>
      <c r="V382" s="10">
        <v>0</v>
      </c>
      <c r="W382" s="10">
        <f t="shared" si="43"/>
        <v>-4.8268296856440185E-2</v>
      </c>
      <c r="X382" s="11">
        <f>(Table1[[#This Row],[2023 Market share (%)]]-Table1[[#This Row],[2019 Market share (%)]])*10000</f>
        <v>-9.7474907964427384</v>
      </c>
      <c r="Y382" s="10"/>
      <c r="Z382" s="10">
        <f t="shared" si="40"/>
        <v>-5.8509022651879961E-2</v>
      </c>
      <c r="AA382" s="3">
        <v>77000</v>
      </c>
      <c r="AB382" s="12">
        <f>Table1[[#This Row],[2022 U.S. Sales ($000)]]/SUMIF($E:$E, E382, $AA:$AA)</f>
        <v>3.2742537476066588E-3</v>
      </c>
      <c r="AC382" s="3">
        <v>11</v>
      </c>
      <c r="AD382" s="3">
        <f t="shared" si="44"/>
        <v>7000</v>
      </c>
      <c r="AE382" s="3">
        <v>71300</v>
      </c>
      <c r="AF382" s="12">
        <f>Table1[[#This Row],[2021 U.S. Sales ($000)]]/SUMIF($E:$E, E382, $AE:$AE)</f>
        <v>3.2826728968391268E-3</v>
      </c>
      <c r="AG382" s="3">
        <v>11</v>
      </c>
      <c r="AH382" s="68">
        <f t="shared" si="41"/>
        <v>6481.818181818182</v>
      </c>
      <c r="AI382" s="3">
        <v>51700</v>
      </c>
      <c r="AJ382" s="12">
        <f>Table1[[#This Row],[2020 U.S. Sales ($000)]]/SUMIF($E:$E, E382, $AI:$AI)</f>
        <v>3.1705542956809874E-3</v>
      </c>
      <c r="AK382" s="3">
        <v>12</v>
      </c>
      <c r="AL382" s="3">
        <f t="shared" si="45"/>
        <v>4308.333333333333</v>
      </c>
      <c r="AM382" s="3">
        <v>99700</v>
      </c>
      <c r="AN382" s="12">
        <f>Table1[[#This Row],[2019 U.S. Sales ($000)]]/SUMIF($E:$E, E382, $AM:$AM)</f>
        <v>4.3657479095424037E-3</v>
      </c>
      <c r="AO382" s="3">
        <v>14</v>
      </c>
      <c r="AP382" s="3">
        <f t="shared" si="42"/>
        <v>7121.4285714285716</v>
      </c>
    </row>
    <row r="383" spans="1:42" x14ac:dyDescent="0.25">
      <c r="A383" t="s">
        <v>178</v>
      </c>
      <c r="B383">
        <v>5500</v>
      </c>
      <c r="C383" t="s">
        <v>3</v>
      </c>
      <c r="D383" t="s">
        <v>4</v>
      </c>
      <c r="E383" t="s">
        <v>351</v>
      </c>
      <c r="F383" s="3">
        <v>382</v>
      </c>
      <c r="G383" s="3"/>
      <c r="H383" s="3" t="e">
        <f>Table1[[#This Row],[2024 U.S. Sales ($000)]]/SUMIF($E:$E, E383, $G:$G)</f>
        <v>#DIV/0!</v>
      </c>
      <c r="I383" s="3" t="e">
        <f>VLOOKUP(Table1[[#This Row],[Chain Name]],[1]Sheet1!A$3:G$26,7,0)</f>
        <v>#N/A</v>
      </c>
      <c r="J383" s="3" t="e">
        <f>Table1[[#This Row],[2024 U.S. Sales ($000)]]/Table1[[#This Row],[2024 U.S. Units]]</f>
        <v>#N/A</v>
      </c>
      <c r="K383" s="3" t="e">
        <f>Table1[[#This Row],[2024 U.S. Units]]/Table1[[#This Row],[2023 U.S. Units]]-1</f>
        <v>#N/A</v>
      </c>
      <c r="L383" s="3">
        <f>_xlfn.RRI(5,Table1[[#This Row],[2019 U.S. Sales ($000)]],Table1[[#This Row],[2024 U.S. Sales ($000)]])</f>
        <v>-1</v>
      </c>
      <c r="M383" s="3" t="e">
        <f>(Table1[[#This Row],[2024 Market share (%)]]-Table1[[#This Row],[2019 Market share (%)]])*10000</f>
        <v>#DIV/0!</v>
      </c>
      <c r="N383" s="3"/>
      <c r="O383" s="3"/>
      <c r="P383" s="3">
        <v>81400</v>
      </c>
      <c r="Q383" s="12">
        <f>Table1[[#This Row],[2023 U.S. Sales ($000)]]/SUMIF($E:$E, E383, $P:$P)</f>
        <v>2.155096411176722E-3</v>
      </c>
      <c r="R383" s="11">
        <f>(Table1[[#This Row],[2023 Market share (%)]]-Table1[[#This Row],[2022 Market share (%)]])*10000</f>
        <v>-2.4281576190826777</v>
      </c>
      <c r="S383" s="10">
        <v>-5.128205128205128E-2</v>
      </c>
      <c r="T383" s="3">
        <v>50</v>
      </c>
      <c r="U383" s="3">
        <f t="shared" si="39"/>
        <v>1628</v>
      </c>
      <c r="V383" s="10">
        <v>-5.6603773584905662E-2</v>
      </c>
      <c r="W383" s="10">
        <f t="shared" si="43"/>
        <v>-0.20167142970497387</v>
      </c>
      <c r="X383" s="11">
        <f>(Table1[[#This Row],[2023 Market share (%)]]-Table1[[#This Row],[2019 Market share (%)]])*10000</f>
        <v>-39.799270047749268</v>
      </c>
      <c r="Y383" s="10"/>
      <c r="Z383" s="10">
        <f t="shared" si="40"/>
        <v>-0.15484574527148343</v>
      </c>
      <c r="AA383" s="3">
        <v>85800</v>
      </c>
      <c r="AB383" s="12">
        <f>Table1[[#This Row],[2022 U.S. Sales ($000)]]/SUMIF($E:$E, E383, $AA:$AA)</f>
        <v>2.3979121730849898E-3</v>
      </c>
      <c r="AC383" s="3">
        <v>53</v>
      </c>
      <c r="AD383" s="3">
        <f t="shared" si="44"/>
        <v>1618.867924528302</v>
      </c>
      <c r="AE383" s="3">
        <v>83500</v>
      </c>
      <c r="AF383" s="12">
        <f>Table1[[#This Row],[2021 U.S. Sales ($000)]]/SUMIF($E:$E, E383, $AE:$AE)</f>
        <v>2.5167162705917877E-3</v>
      </c>
      <c r="AG383" s="3">
        <v>56</v>
      </c>
      <c r="AH383" s="68">
        <f t="shared" si="41"/>
        <v>1491.0714285714287</v>
      </c>
      <c r="AI383" s="3">
        <v>71900</v>
      </c>
      <c r="AJ383" s="12">
        <f>Table1[[#This Row],[2020 U.S. Sales ($000)]]/SUMIF($E:$E, E383, $AI:$AI)</f>
        <v>2.5246268748953631E-3</v>
      </c>
      <c r="AK383" s="3">
        <v>60</v>
      </c>
      <c r="AL383" s="3">
        <f t="shared" si="45"/>
        <v>1198.3333333333333</v>
      </c>
      <c r="AM383" s="3">
        <v>200400</v>
      </c>
      <c r="AN383" s="12">
        <f>Table1[[#This Row],[2019 U.S. Sales ($000)]]/SUMIF($E:$E, E383, $AM:$AM)</f>
        <v>6.1350234159516489E-3</v>
      </c>
      <c r="AO383" s="3">
        <v>98</v>
      </c>
      <c r="AP383" s="3">
        <f t="shared" si="42"/>
        <v>2044.8979591836735</v>
      </c>
    </row>
    <row r="384" spans="1:42" x14ac:dyDescent="0.25">
      <c r="A384" t="s">
        <v>285</v>
      </c>
      <c r="B384">
        <v>2650</v>
      </c>
      <c r="C384" t="s">
        <v>3</v>
      </c>
      <c r="D384" t="s">
        <v>5</v>
      </c>
      <c r="E384" t="s">
        <v>350</v>
      </c>
      <c r="F384" s="3">
        <v>383</v>
      </c>
      <c r="G384" s="3"/>
      <c r="H384" s="3" t="e">
        <f>Table1[[#This Row],[2024 U.S. Sales ($000)]]/SUMIF($E:$E, E384, $G:$G)</f>
        <v>#DIV/0!</v>
      </c>
      <c r="I384" s="3" t="e">
        <f>VLOOKUP(Table1[[#This Row],[Chain Name]],[1]Sheet1!A$3:G$26,7,0)</f>
        <v>#N/A</v>
      </c>
      <c r="J384" s="3" t="e">
        <f>Table1[[#This Row],[2024 U.S. Sales ($000)]]/Table1[[#This Row],[2024 U.S. Units]]</f>
        <v>#N/A</v>
      </c>
      <c r="K384" s="3" t="e">
        <f>Table1[[#This Row],[2024 U.S. Units]]/Table1[[#This Row],[2023 U.S. Units]]-1</f>
        <v>#N/A</v>
      </c>
      <c r="L384" s="3">
        <f>_xlfn.RRI(5,Table1[[#This Row],[2019 U.S. Sales ($000)]],Table1[[#This Row],[2024 U.S. Sales ($000)]])</f>
        <v>-1</v>
      </c>
      <c r="M384" s="3" t="e">
        <f>(Table1[[#This Row],[2024 Market share (%)]]-Table1[[#This Row],[2019 Market share (%)]])*10000</f>
        <v>#DIV/0!</v>
      </c>
      <c r="N384" s="3"/>
      <c r="O384" s="3"/>
      <c r="P384" s="3">
        <v>81200</v>
      </c>
      <c r="Q384" s="12">
        <f>Table1[[#This Row],[2023 U.S. Sales ($000)]]/SUMIF($E:$E, E384, $P:$P)</f>
        <v>2.6582182467237052E-3</v>
      </c>
      <c r="R384" s="11">
        <f>(Table1[[#This Row],[2023 Market share (%)]]-Table1[[#This Row],[2022 Market share (%)]])*10000</f>
        <v>0.91155933543181011</v>
      </c>
      <c r="S384" s="10">
        <v>6.5616797900262466E-2</v>
      </c>
      <c r="T384" s="3">
        <v>216</v>
      </c>
      <c r="U384" s="3">
        <f t="shared" si="39"/>
        <v>375.92592592592592</v>
      </c>
      <c r="V384" s="10">
        <v>4.8543689320388349E-2</v>
      </c>
      <c r="W384" s="10">
        <f t="shared" si="43"/>
        <v>4.7280613112012482E-2</v>
      </c>
      <c r="X384" s="11">
        <f>(Table1[[#This Row],[2023 Market share (%)]]-Table1[[#This Row],[2019 Market share (%)]])*10000</f>
        <v>0.42816755665879036</v>
      </c>
      <c r="Y384" s="10"/>
      <c r="Z384" s="10">
        <f t="shared" si="40"/>
        <v>3.9490454664108832E-2</v>
      </c>
      <c r="AA384" s="3">
        <v>76200</v>
      </c>
      <c r="AB384" s="12">
        <f>Table1[[#This Row],[2022 U.S. Sales ($000)]]/SUMIF($E:$E, E384, $AA:$AA)</f>
        <v>2.5670623131805242E-3</v>
      </c>
      <c r="AC384" s="3">
        <v>206</v>
      </c>
      <c r="AD384" s="3">
        <f t="shared" si="44"/>
        <v>369.90291262135923</v>
      </c>
      <c r="AE384" s="3">
        <v>71200</v>
      </c>
      <c r="AF384" s="12">
        <f>Table1[[#This Row],[2021 U.S. Sales ($000)]]/SUMIF($E:$E, E384, $AE:$AE)</f>
        <v>2.4493817375198495E-3</v>
      </c>
      <c r="AG384" s="3">
        <v>195</v>
      </c>
      <c r="AH384" s="68">
        <f t="shared" si="41"/>
        <v>365.12820512820514</v>
      </c>
      <c r="AI384" s="3">
        <v>63700</v>
      </c>
      <c r="AJ384" s="12">
        <f>Table1[[#This Row],[2020 U.S. Sales ($000)]]/SUMIF($E:$E, E384, $AI:$AI)</f>
        <v>2.3534263356682745E-3</v>
      </c>
      <c r="AK384" s="3">
        <v>190</v>
      </c>
      <c r="AL384" s="3">
        <f t="shared" si="45"/>
        <v>335.26315789473682</v>
      </c>
      <c r="AM384" s="3">
        <v>67500</v>
      </c>
      <c r="AN384" s="12">
        <f>Table1[[#This Row],[2019 U.S. Sales ($000)]]/SUMIF($E:$E, E384, $AM:$AM)</f>
        <v>2.6154014910578262E-3</v>
      </c>
      <c r="AO384" s="3">
        <v>185</v>
      </c>
      <c r="AP384" s="3">
        <f t="shared" si="42"/>
        <v>364.86486486486484</v>
      </c>
    </row>
    <row r="385" spans="1:42" x14ac:dyDescent="0.25">
      <c r="A385" t="s">
        <v>224</v>
      </c>
      <c r="B385">
        <v>31494</v>
      </c>
      <c r="C385" t="s">
        <v>3</v>
      </c>
      <c r="D385" t="s">
        <v>5</v>
      </c>
      <c r="E385" t="s">
        <v>356</v>
      </c>
      <c r="F385" s="3">
        <v>384</v>
      </c>
      <c r="G385" s="3"/>
      <c r="H385" s="3" t="e">
        <f>Table1[[#This Row],[2024 U.S. Sales ($000)]]/SUMIF($E:$E, E385, $G:$G)</f>
        <v>#DIV/0!</v>
      </c>
      <c r="I385" s="3" t="e">
        <f>VLOOKUP(Table1[[#This Row],[Chain Name]],[1]Sheet1!A$3:G$26,7,0)</f>
        <v>#N/A</v>
      </c>
      <c r="J385" s="3" t="e">
        <f>Table1[[#This Row],[2024 U.S. Sales ($000)]]/Table1[[#This Row],[2024 U.S. Units]]</f>
        <v>#N/A</v>
      </c>
      <c r="K385" s="3" t="e">
        <f>Table1[[#This Row],[2024 U.S. Units]]/Table1[[#This Row],[2023 U.S. Units]]-1</f>
        <v>#N/A</v>
      </c>
      <c r="L385" s="3">
        <f>_xlfn.RRI(5,Table1[[#This Row],[2019 U.S. Sales ($000)]],Table1[[#This Row],[2024 U.S. Sales ($000)]])</f>
        <v>-1</v>
      </c>
      <c r="M385" s="3" t="e">
        <f>(Table1[[#This Row],[2024 Market share (%)]]-Table1[[#This Row],[2019 Market share (%)]])*10000</f>
        <v>#DIV/0!</v>
      </c>
      <c r="N385" s="3"/>
      <c r="O385" s="3"/>
      <c r="P385" s="3">
        <v>81000</v>
      </c>
      <c r="Q385" s="12">
        <f>Table1[[#This Row],[2023 U.S. Sales ($000)]]/SUMIF($E:$E, E385, $P:$P)</f>
        <v>7.3984048984236E-4</v>
      </c>
      <c r="R385" s="11">
        <f>(Table1[[#This Row],[2023 Market share (%)]]-Table1[[#This Row],[2022 Market share (%)]])*10000</f>
        <v>0.95819733190398826</v>
      </c>
      <c r="S385" s="10">
        <v>0.23100303951367782</v>
      </c>
      <c r="T385" s="3">
        <v>32</v>
      </c>
      <c r="U385" s="3">
        <f t="shared" si="39"/>
        <v>2531.25</v>
      </c>
      <c r="V385" s="10">
        <v>0.10344827586206896</v>
      </c>
      <c r="W385" s="10">
        <f t="shared" si="43"/>
        <v>0.16218565929555528</v>
      </c>
      <c r="X385" s="11">
        <f>(Table1[[#This Row],[2023 Market share (%)]]-Table1[[#This Row],[2019 Market share (%)]])*10000</f>
        <v>2.2659559261213698</v>
      </c>
      <c r="Y385" s="10"/>
      <c r="Z385" s="10">
        <f t="shared" si="40"/>
        <v>0.13919768655229481</v>
      </c>
      <c r="AA385" s="3">
        <v>65800</v>
      </c>
      <c r="AB385" s="12">
        <f>Table1[[#This Row],[2022 U.S. Sales ($000)]]/SUMIF($E:$E, E385, $AA:$AA)</f>
        <v>6.4402075665196117E-4</v>
      </c>
      <c r="AC385" s="3">
        <v>29</v>
      </c>
      <c r="AD385" s="3">
        <f t="shared" si="44"/>
        <v>2268.9655172413795</v>
      </c>
      <c r="AE385" s="3">
        <v>51000</v>
      </c>
      <c r="AF385" s="12">
        <f>Table1[[#This Row],[2021 U.S. Sales ($000)]]/SUMIF($E:$E, E385, $AE:$AE)</f>
        <v>5.2418897789686253E-4</v>
      </c>
      <c r="AG385" s="3">
        <v>22</v>
      </c>
      <c r="AH385" s="68">
        <f t="shared" si="41"/>
        <v>2318.181818181818</v>
      </c>
      <c r="AI385" s="3">
        <v>40900</v>
      </c>
      <c r="AJ385" s="12">
        <f>Table1[[#This Row],[2020 U.S. Sales ($000)]]/SUMIF($E:$E, E385, $AI:$AI)</f>
        <v>4.6805252556393606E-4</v>
      </c>
      <c r="AK385" s="3">
        <v>20</v>
      </c>
      <c r="AL385" s="3">
        <f t="shared" si="45"/>
        <v>2045</v>
      </c>
      <c r="AM385" s="3">
        <v>44400</v>
      </c>
      <c r="AN385" s="12">
        <f>Table1[[#This Row],[2019 U.S. Sales ($000)]]/SUMIF($E:$E, E385, $AM:$AM)</f>
        <v>5.13244897230223E-4</v>
      </c>
      <c r="AO385" s="3">
        <v>19</v>
      </c>
      <c r="AP385" s="3">
        <f t="shared" si="42"/>
        <v>2336.8421052631579</v>
      </c>
    </row>
    <row r="386" spans="1:42" x14ac:dyDescent="0.25">
      <c r="A386" t="s">
        <v>400</v>
      </c>
      <c r="B386">
        <v>62045</v>
      </c>
      <c r="C386" t="s">
        <v>1</v>
      </c>
      <c r="D386" t="s">
        <v>6</v>
      </c>
      <c r="E386" t="s">
        <v>354</v>
      </c>
      <c r="F386" s="3">
        <v>385</v>
      </c>
      <c r="G386" s="3"/>
      <c r="H386" s="3" t="e">
        <f>Table1[[#This Row],[2024 U.S. Sales ($000)]]/SUMIF($E:$E, E386, $G:$G)</f>
        <v>#DIV/0!</v>
      </c>
      <c r="I386" s="3" t="e">
        <f>VLOOKUP(Table1[[#This Row],[Chain Name]],[1]Sheet1!A$3:G$26,7,0)</f>
        <v>#N/A</v>
      </c>
      <c r="J386" s="3" t="e">
        <f>Table1[[#This Row],[2024 U.S. Sales ($000)]]/Table1[[#This Row],[2024 U.S. Units]]</f>
        <v>#N/A</v>
      </c>
      <c r="K386" s="3" t="e">
        <f>Table1[[#This Row],[2024 U.S. Units]]/Table1[[#This Row],[2023 U.S. Units]]-1</f>
        <v>#N/A</v>
      </c>
      <c r="L386" s="3">
        <f>_xlfn.RRI(5,Table1[[#This Row],[2019 U.S. Sales ($000)]],Table1[[#This Row],[2024 U.S. Sales ($000)]])</f>
        <v>-1</v>
      </c>
      <c r="M386" s="3" t="e">
        <f>(Table1[[#This Row],[2024 Market share (%)]]-Table1[[#This Row],[2019 Market share (%)]])*10000</f>
        <v>#DIV/0!</v>
      </c>
      <c r="N386" s="3"/>
      <c r="O386" s="3"/>
      <c r="P386" s="3">
        <v>80907</v>
      </c>
      <c r="Q386" s="12">
        <f>Table1[[#This Row],[2023 U.S. Sales ($000)]]/SUMIF($E:$E, E386, $P:$P)</f>
        <v>4.6231660004417054E-3</v>
      </c>
      <c r="R386" s="11">
        <f>(Table1[[#This Row],[2023 Market share (%)]]-Table1[[#This Row],[2022 Market share (%)]])*10000</f>
        <v>7.0934821717065155</v>
      </c>
      <c r="S386" s="10">
        <v>0.25161659602116271</v>
      </c>
      <c r="T386" s="3">
        <v>71</v>
      </c>
      <c r="U386" s="3">
        <f t="shared" ref="U386:U449" si="46">P386/T386</f>
        <v>1139.5352112676057</v>
      </c>
      <c r="V386" s="10">
        <v>0.20338983050847459</v>
      </c>
      <c r="W386" s="10">
        <f t="shared" si="43"/>
        <v>0.26802491088465863</v>
      </c>
      <c r="X386" s="11">
        <f>(Table1[[#This Row],[2023 Market share (%)]]-Table1[[#This Row],[2019 Market share (%)]])*10000</f>
        <v>27.762447582506947</v>
      </c>
      <c r="Y386" s="10"/>
      <c r="Z386" s="10">
        <f t="shared" ref="Z386:Z449" si="47">_xlfn.RRI(4,AO386,T386)</f>
        <v>0.17696664761303205</v>
      </c>
      <c r="AA386" s="3">
        <v>64642</v>
      </c>
      <c r="AB386" s="12">
        <f>Table1[[#This Row],[2022 U.S. Sales ($000)]]/SUMIF($E:$E, E386, $AA:$AA)</f>
        <v>3.9138177832710539E-3</v>
      </c>
      <c r="AC386" s="3">
        <v>59</v>
      </c>
      <c r="AD386" s="3">
        <f t="shared" si="44"/>
        <v>1095.6271186440679</v>
      </c>
      <c r="AE386" s="3">
        <v>49114</v>
      </c>
      <c r="AF386" s="12">
        <f>Table1[[#This Row],[2021 U.S. Sales ($000)]]/SUMIF($E:$E, E386, $AE:$AE)</f>
        <v>3.2531034934532234E-3</v>
      </c>
      <c r="AG386" s="3">
        <v>53</v>
      </c>
      <c r="AH386" s="68">
        <f t="shared" ref="AH386:AH449" si="48">AE386/AG386</f>
        <v>926.67924528301887</v>
      </c>
      <c r="AI386" s="3">
        <v>28688</v>
      </c>
      <c r="AJ386" s="12">
        <f>Table1[[#This Row],[2020 U.S. Sales ($000)]]/SUMIF($E:$E, E386, $AI:$AI)</f>
        <v>2.6881783403178679E-3</v>
      </c>
      <c r="AK386" s="3">
        <v>46</v>
      </c>
      <c r="AL386" s="3">
        <f t="shared" si="45"/>
        <v>623.6521739130435</v>
      </c>
      <c r="AM386" s="3">
        <v>31295</v>
      </c>
      <c r="AN386" s="12">
        <f>Table1[[#This Row],[2019 U.S. Sales ($000)]]/SUMIF($E:$E, E386, $AM:$AM)</f>
        <v>1.846921242191011E-3</v>
      </c>
      <c r="AO386" s="3">
        <v>37</v>
      </c>
      <c r="AP386" s="3">
        <f t="shared" ref="AP386:AP449" si="49">AM386/AO386</f>
        <v>845.81081081081084</v>
      </c>
    </row>
    <row r="387" spans="1:42" x14ac:dyDescent="0.25">
      <c r="A387" t="s">
        <v>146</v>
      </c>
      <c r="B387">
        <v>5346</v>
      </c>
      <c r="C387" t="s">
        <v>1</v>
      </c>
      <c r="D387" t="s">
        <v>2</v>
      </c>
      <c r="E387" t="s">
        <v>359</v>
      </c>
      <c r="F387" s="3">
        <v>386</v>
      </c>
      <c r="G387" s="3"/>
      <c r="H387" s="3" t="e">
        <f>Table1[[#This Row],[2024 U.S. Sales ($000)]]/SUMIF($E:$E, E387, $G:$G)</f>
        <v>#DIV/0!</v>
      </c>
      <c r="I387" s="3" t="e">
        <f>VLOOKUP(Table1[[#This Row],[Chain Name]],[1]Sheet1!A$3:G$26,7,0)</f>
        <v>#N/A</v>
      </c>
      <c r="J387" s="3" t="e">
        <f>Table1[[#This Row],[2024 U.S. Sales ($000)]]/Table1[[#This Row],[2024 U.S. Units]]</f>
        <v>#N/A</v>
      </c>
      <c r="K387" s="3" t="e">
        <f>Table1[[#This Row],[2024 U.S. Units]]/Table1[[#This Row],[2023 U.S. Units]]-1</f>
        <v>#N/A</v>
      </c>
      <c r="L387" s="3">
        <f>_xlfn.RRI(5,Table1[[#This Row],[2019 U.S. Sales ($000)]],Table1[[#This Row],[2024 U.S. Sales ($000)]])</f>
        <v>-1</v>
      </c>
      <c r="M387" s="3" t="e">
        <f>(Table1[[#This Row],[2024 Market share (%)]]-Table1[[#This Row],[2019 Market share (%)]])*10000</f>
        <v>#DIV/0!</v>
      </c>
      <c r="N387" s="3"/>
      <c r="O387" s="3"/>
      <c r="P387" s="3">
        <v>80800</v>
      </c>
      <c r="Q387" s="12">
        <f>Table1[[#This Row],[2023 U.S. Sales ($000)]]/SUMIF($E:$E, E387, $P:$P)</f>
        <v>2.2806137108915676E-2</v>
      </c>
      <c r="R387" s="11">
        <f>(Table1[[#This Row],[2023 Market share (%)]]-Table1[[#This Row],[2022 Market share (%)]])*10000</f>
        <v>-47.967973784257268</v>
      </c>
      <c r="S387" s="10">
        <v>-7.0195627157652471E-2</v>
      </c>
      <c r="T387" s="3">
        <v>52</v>
      </c>
      <c r="U387" s="3">
        <f t="shared" si="46"/>
        <v>1553.8461538461538</v>
      </c>
      <c r="V387" s="10">
        <v>-7.1428571428571425E-2</v>
      </c>
      <c r="W387" s="10">
        <f t="shared" ref="W387:W450" si="50">_xlfn.RRI(4,AM387,P387)</f>
        <v>-7.9821967321703213E-2</v>
      </c>
      <c r="X387" s="11">
        <f>(Table1[[#This Row],[2023 Market share (%)]]-Table1[[#This Row],[2019 Market share (%)]])*10000</f>
        <v>-196.44648042274287</v>
      </c>
      <c r="Y387" s="10"/>
      <c r="Z387" s="10">
        <f t="shared" si="47"/>
        <v>-5.4258390996824168E-2</v>
      </c>
      <c r="AA387" s="3">
        <v>86900</v>
      </c>
      <c r="AB387" s="12">
        <f>Table1[[#This Row],[2022 U.S. Sales ($000)]]/SUMIF($E:$E, E387, $AA:$AA)</f>
        <v>2.7602934487341402E-2</v>
      </c>
      <c r="AC387" s="3">
        <v>56</v>
      </c>
      <c r="AD387" s="3">
        <f t="shared" ref="AD387:AD450" si="51">AA387/AC387</f>
        <v>1551.7857142857142</v>
      </c>
      <c r="AE387" s="3">
        <v>85500</v>
      </c>
      <c r="AF387" s="12">
        <f>Table1[[#This Row],[2021 U.S. Sales ($000)]]/SUMIF($E:$E, E387, $AE:$AE)</f>
        <v>3.2150640982252843E-2</v>
      </c>
      <c r="AG387" s="3">
        <v>58</v>
      </c>
      <c r="AH387" s="68">
        <f t="shared" si="48"/>
        <v>1474.1379310344828</v>
      </c>
      <c r="AI387" s="3">
        <v>66000</v>
      </c>
      <c r="AJ387" s="12">
        <f>Table1[[#This Row],[2020 U.S. Sales ($000)]]/SUMIF($E:$E, E387, $AI:$AI)</f>
        <v>3.4828698214079343E-2</v>
      </c>
      <c r="AK387" s="3">
        <v>62</v>
      </c>
      <c r="AL387" s="3">
        <f t="shared" ref="AL387:AL450" si="52">AI387/AK387</f>
        <v>1064.516129032258</v>
      </c>
      <c r="AM387" s="3">
        <v>112700</v>
      </c>
      <c r="AN387" s="12">
        <f>Table1[[#This Row],[2019 U.S. Sales ($000)]]/SUMIF($E:$E, E387, $AM:$AM)</f>
        <v>4.2450785151189961E-2</v>
      </c>
      <c r="AO387" s="3">
        <v>65</v>
      </c>
      <c r="AP387" s="3">
        <f t="shared" si="49"/>
        <v>1733.8461538461538</v>
      </c>
    </row>
    <row r="388" spans="1:42" x14ac:dyDescent="0.25">
      <c r="A388" t="s">
        <v>424</v>
      </c>
      <c r="B388">
        <v>5155</v>
      </c>
      <c r="C388" t="s">
        <v>3</v>
      </c>
      <c r="D388" t="s">
        <v>4</v>
      </c>
      <c r="E388" t="s">
        <v>351</v>
      </c>
      <c r="F388" s="3">
        <v>387</v>
      </c>
      <c r="G388" s="3"/>
      <c r="H388" s="3" t="e">
        <f>Table1[[#This Row],[2024 U.S. Sales ($000)]]/SUMIF($E:$E, E388, $G:$G)</f>
        <v>#DIV/0!</v>
      </c>
      <c r="I388" s="3" t="e">
        <f>VLOOKUP(Table1[[#This Row],[Chain Name]],[1]Sheet1!A$3:G$26,7,0)</f>
        <v>#N/A</v>
      </c>
      <c r="J388" s="3" t="e">
        <f>Table1[[#This Row],[2024 U.S. Sales ($000)]]/Table1[[#This Row],[2024 U.S. Units]]</f>
        <v>#N/A</v>
      </c>
      <c r="K388" s="3" t="e">
        <f>Table1[[#This Row],[2024 U.S. Units]]/Table1[[#This Row],[2023 U.S. Units]]-1</f>
        <v>#N/A</v>
      </c>
      <c r="L388" s="3">
        <f>_xlfn.RRI(5,Table1[[#This Row],[2019 U.S. Sales ($000)]],Table1[[#This Row],[2024 U.S. Sales ($000)]])</f>
        <v>-1</v>
      </c>
      <c r="M388" s="3" t="e">
        <f>(Table1[[#This Row],[2024 Market share (%)]]-Table1[[#This Row],[2019 Market share (%)]])*10000</f>
        <v>#DIV/0!</v>
      </c>
      <c r="N388" s="3"/>
      <c r="O388" s="3"/>
      <c r="P388" s="3">
        <v>80700</v>
      </c>
      <c r="Q388" s="12">
        <f>Table1[[#This Row],[2023 U.S. Sales ($000)]]/SUMIF($E:$E, E388, $P:$P)</f>
        <v>2.1365636410560374E-3</v>
      </c>
      <c r="R388" s="11">
        <f>(Table1[[#This Row],[2023 Market share (%)]]-Table1[[#This Row],[2022 Market share (%)]])*10000</f>
        <v>1.0476626362854613</v>
      </c>
      <c r="S388" s="10">
        <v>0.11004126547455295</v>
      </c>
      <c r="T388" s="3">
        <v>28</v>
      </c>
      <c r="U388" s="3">
        <f t="shared" si="46"/>
        <v>2882.1428571428573</v>
      </c>
      <c r="V388" s="10">
        <v>7.6923076923076927E-2</v>
      </c>
      <c r="W388" s="10">
        <f t="shared" si="50"/>
        <v>2.715002731955618E-2</v>
      </c>
      <c r="X388" s="11">
        <f>(Table1[[#This Row],[2023 Market share (%)]]-Table1[[#This Row],[2019 Market share (%)]])*10000</f>
        <v>-0.82943333277767617</v>
      </c>
      <c r="Y388" s="10"/>
      <c r="Z388" s="10">
        <f t="shared" si="47"/>
        <v>1.869968259813537E-2</v>
      </c>
      <c r="AA388" s="3">
        <v>72700</v>
      </c>
      <c r="AB388" s="12">
        <f>Table1[[#This Row],[2022 U.S. Sales ($000)]]/SUMIF($E:$E, E388, $AA:$AA)</f>
        <v>2.0317973774274913E-3</v>
      </c>
      <c r="AC388" s="3">
        <v>26</v>
      </c>
      <c r="AD388" s="3">
        <f t="shared" si="51"/>
        <v>2796.1538461538462</v>
      </c>
      <c r="AE388" s="3">
        <v>66400</v>
      </c>
      <c r="AF388" s="12">
        <f>Table1[[#This Row],[2021 U.S. Sales ($000)]]/SUMIF($E:$E, E388, $AE:$AE)</f>
        <v>2.0013168906262836E-3</v>
      </c>
      <c r="AG388" s="3">
        <v>25</v>
      </c>
      <c r="AH388" s="68">
        <f t="shared" si="48"/>
        <v>2656</v>
      </c>
      <c r="AI388" s="3">
        <v>58000</v>
      </c>
      <c r="AJ388" s="12">
        <f>Table1[[#This Row],[2020 U.S. Sales ($000)]]/SUMIF($E:$E, E388, $AI:$AI)</f>
        <v>2.0365557544357589E-3</v>
      </c>
      <c r="AK388" s="3">
        <v>24</v>
      </c>
      <c r="AL388" s="3">
        <f t="shared" si="52"/>
        <v>2416.6666666666665</v>
      </c>
      <c r="AM388" s="3">
        <v>72500</v>
      </c>
      <c r="AN388" s="12">
        <f>Table1[[#This Row],[2019 U.S. Sales ($000)]]/SUMIF($E:$E, E388, $AM:$AM)</f>
        <v>2.219506974333805E-3</v>
      </c>
      <c r="AO388" s="3">
        <v>26</v>
      </c>
      <c r="AP388" s="3">
        <f t="shared" si="49"/>
        <v>2788.4615384615386</v>
      </c>
    </row>
    <row r="389" spans="1:42" x14ac:dyDescent="0.25">
      <c r="A389" t="s">
        <v>226</v>
      </c>
      <c r="B389">
        <v>5442</v>
      </c>
      <c r="C389" t="s">
        <v>3</v>
      </c>
      <c r="D389" t="s">
        <v>5</v>
      </c>
      <c r="E389" t="s">
        <v>356</v>
      </c>
      <c r="F389" s="3">
        <v>388</v>
      </c>
      <c r="G389" s="3"/>
      <c r="H389" s="3" t="e">
        <f>Table1[[#This Row],[2024 U.S. Sales ($000)]]/SUMIF($E:$E, E389, $G:$G)</f>
        <v>#DIV/0!</v>
      </c>
      <c r="I389" s="3" t="e">
        <f>VLOOKUP(Table1[[#This Row],[Chain Name]],[1]Sheet1!A$3:G$26,7,0)</f>
        <v>#N/A</v>
      </c>
      <c r="J389" s="3" t="e">
        <f>Table1[[#This Row],[2024 U.S. Sales ($000)]]/Table1[[#This Row],[2024 U.S. Units]]</f>
        <v>#N/A</v>
      </c>
      <c r="K389" s="3" t="e">
        <f>Table1[[#This Row],[2024 U.S. Units]]/Table1[[#This Row],[2023 U.S. Units]]-1</f>
        <v>#N/A</v>
      </c>
      <c r="L389" s="3">
        <f>_xlfn.RRI(5,Table1[[#This Row],[2019 U.S. Sales ($000)]],Table1[[#This Row],[2024 U.S. Sales ($000)]])</f>
        <v>-1</v>
      </c>
      <c r="M389" s="3" t="e">
        <f>(Table1[[#This Row],[2024 Market share (%)]]-Table1[[#This Row],[2019 Market share (%)]])*10000</f>
        <v>#DIV/0!</v>
      </c>
      <c r="N389" s="3"/>
      <c r="O389" s="3"/>
      <c r="P389" s="3">
        <v>80600</v>
      </c>
      <c r="Q389" s="12">
        <f>Table1[[#This Row],[2023 U.S. Sales ($000)]]/SUMIF($E:$E, E389, $P:$P)</f>
        <v>7.3618695655918787E-4</v>
      </c>
      <c r="R389" s="11">
        <f>(Table1[[#This Row],[2023 Market share (%)]]-Table1[[#This Row],[2022 Market share (%)]])*10000</f>
        <v>-0.1158182472059681</v>
      </c>
      <c r="S389" s="10">
        <v>5.4973821989528798E-2</v>
      </c>
      <c r="T389" s="3">
        <v>31</v>
      </c>
      <c r="U389" s="3">
        <f t="shared" si="46"/>
        <v>2600</v>
      </c>
      <c r="V389" s="10">
        <v>0</v>
      </c>
      <c r="W389" s="10">
        <f t="shared" si="50"/>
        <v>4.3030438386821857E-2</v>
      </c>
      <c r="X389" s="11">
        <f>(Table1[[#This Row],[2023 Market share (%)]]-Table1[[#This Row],[2019 Market share (%)]])*10000</f>
        <v>-0.51019743922302907</v>
      </c>
      <c r="Y389" s="10"/>
      <c r="Z389" s="10">
        <f t="shared" si="47"/>
        <v>1.6812611175657466E-2</v>
      </c>
      <c r="AA389" s="3">
        <v>76400</v>
      </c>
      <c r="AB389" s="12">
        <f>Table1[[#This Row],[2022 U.S. Sales ($000)]]/SUMIF($E:$E, E389, $AA:$AA)</f>
        <v>7.4776878127978468E-4</v>
      </c>
      <c r="AC389" s="3">
        <v>31</v>
      </c>
      <c r="AD389" s="3">
        <f t="shared" si="51"/>
        <v>2464.516129032258</v>
      </c>
      <c r="AE389" s="3">
        <v>71400</v>
      </c>
      <c r="AF389" s="12">
        <f>Table1[[#This Row],[2021 U.S. Sales ($000)]]/SUMIF($E:$E, E389, $AE:$AE)</f>
        <v>7.3386456905560752E-4</v>
      </c>
      <c r="AG389" s="3">
        <v>30</v>
      </c>
      <c r="AH389" s="68">
        <f t="shared" si="48"/>
        <v>2380</v>
      </c>
      <c r="AI389" s="3">
        <v>65700</v>
      </c>
      <c r="AJ389" s="12">
        <f>Table1[[#This Row],[2020 U.S. Sales ($000)]]/SUMIF($E:$E, E389, $AI:$AI)</f>
        <v>7.5185943593033253E-4</v>
      </c>
      <c r="AK389" s="3">
        <v>29</v>
      </c>
      <c r="AL389" s="3">
        <f t="shared" si="52"/>
        <v>2265.5172413793102</v>
      </c>
      <c r="AM389" s="3">
        <v>68100</v>
      </c>
      <c r="AN389" s="12">
        <f>Table1[[#This Row],[2019 U.S. Sales ($000)]]/SUMIF($E:$E, E389, $AM:$AM)</f>
        <v>7.8720670048149078E-4</v>
      </c>
      <c r="AO389" s="3">
        <v>29</v>
      </c>
      <c r="AP389" s="3">
        <f t="shared" si="49"/>
        <v>2348.2758620689656</v>
      </c>
    </row>
    <row r="390" spans="1:42" x14ac:dyDescent="0.25">
      <c r="A390" t="s">
        <v>216</v>
      </c>
      <c r="B390">
        <v>2501</v>
      </c>
      <c r="C390" t="s">
        <v>3</v>
      </c>
      <c r="D390" t="s">
        <v>4</v>
      </c>
      <c r="E390" t="s">
        <v>351</v>
      </c>
      <c r="F390" s="3">
        <v>389</v>
      </c>
      <c r="G390" s="3"/>
      <c r="H390" s="3" t="e">
        <f>Table1[[#This Row],[2024 U.S. Sales ($000)]]/SUMIF($E:$E, E390, $G:$G)</f>
        <v>#DIV/0!</v>
      </c>
      <c r="I390" s="3" t="e">
        <f>VLOOKUP(Table1[[#This Row],[Chain Name]],[1]Sheet1!A$3:G$26,7,0)</f>
        <v>#N/A</v>
      </c>
      <c r="J390" s="3" t="e">
        <f>Table1[[#This Row],[2024 U.S. Sales ($000)]]/Table1[[#This Row],[2024 U.S. Units]]</f>
        <v>#N/A</v>
      </c>
      <c r="K390" s="3" t="e">
        <f>Table1[[#This Row],[2024 U.S. Units]]/Table1[[#This Row],[2023 U.S. Units]]-1</f>
        <v>#N/A</v>
      </c>
      <c r="L390" s="3">
        <f>_xlfn.RRI(5,Table1[[#This Row],[2019 U.S. Sales ($000)]],Table1[[#This Row],[2024 U.S. Sales ($000)]])</f>
        <v>-1</v>
      </c>
      <c r="M390" s="3" t="e">
        <f>(Table1[[#This Row],[2024 Market share (%)]]-Table1[[#This Row],[2019 Market share (%)]])*10000</f>
        <v>#DIV/0!</v>
      </c>
      <c r="N390" s="3"/>
      <c r="O390" s="3"/>
      <c r="P390" s="3">
        <v>80305</v>
      </c>
      <c r="Q390" s="12">
        <f>Table1[[#This Row],[2023 U.S. Sales ($000)]]/SUMIF($E:$E, E390, $P:$P)</f>
        <v>2.1261058636307941E-3</v>
      </c>
      <c r="R390" s="11">
        <f>(Table1[[#This Row],[2023 Market share (%)]]-Table1[[#This Row],[2022 Market share (%)]])*10000</f>
        <v>1.1828760793415258</v>
      </c>
      <c r="S390" s="10">
        <v>0.11780017260098549</v>
      </c>
      <c r="T390" s="3">
        <v>55</v>
      </c>
      <c r="U390" s="3">
        <f t="shared" si="46"/>
        <v>1460.090909090909</v>
      </c>
      <c r="V390" s="10">
        <v>0</v>
      </c>
      <c r="W390" s="10">
        <f t="shared" si="50"/>
        <v>6.3821495512004223E-2</v>
      </c>
      <c r="X390" s="11">
        <f>(Table1[[#This Row],[2023 Market share (%)]]-Table1[[#This Row],[2019 Market share (%)]])*10000</f>
        <v>2.0661500444831722</v>
      </c>
      <c r="Y390" s="10"/>
      <c r="Z390" s="10">
        <f t="shared" si="47"/>
        <v>-1.3189699729374227E-2</v>
      </c>
      <c r="AA390" s="3">
        <v>71842</v>
      </c>
      <c r="AB390" s="12">
        <f>Table1[[#This Row],[2022 U.S. Sales ($000)]]/SUMIF($E:$E, E390, $AA:$AA)</f>
        <v>2.0078182556966416E-3</v>
      </c>
      <c r="AC390" s="3">
        <v>55</v>
      </c>
      <c r="AD390" s="3">
        <f t="shared" si="51"/>
        <v>1306.2181818181818</v>
      </c>
      <c r="AE390" s="3">
        <v>62000</v>
      </c>
      <c r="AF390" s="12">
        <f>Table1[[#This Row],[2021 U.S. Sales ($000)]]/SUMIF($E:$E, E390, $AE:$AE)</f>
        <v>1.8686995063076745E-3</v>
      </c>
      <c r="AG390" s="3">
        <v>56</v>
      </c>
      <c r="AH390" s="68">
        <f t="shared" si="48"/>
        <v>1107.1428571428571</v>
      </c>
      <c r="AI390" s="3">
        <v>53400</v>
      </c>
      <c r="AJ390" s="12">
        <f>Table1[[#This Row],[2020 U.S. Sales ($000)]]/SUMIF($E:$E, E390, $AI:$AI)</f>
        <v>1.8750358152908539E-3</v>
      </c>
      <c r="AK390" s="3">
        <v>58</v>
      </c>
      <c r="AL390" s="3">
        <f t="shared" si="52"/>
        <v>920.68965517241384</v>
      </c>
      <c r="AM390" s="3">
        <v>62700</v>
      </c>
      <c r="AN390" s="12">
        <f>Table1[[#This Row],[2019 U.S. Sales ($000)]]/SUMIF($E:$E, E390, $AM:$AM)</f>
        <v>1.9194908591824769E-3</v>
      </c>
      <c r="AO390" s="3">
        <v>58</v>
      </c>
      <c r="AP390" s="3">
        <f t="shared" si="49"/>
        <v>1081.0344827586207</v>
      </c>
    </row>
    <row r="391" spans="1:42" x14ac:dyDescent="0.25">
      <c r="A391" t="s">
        <v>325</v>
      </c>
      <c r="B391">
        <v>6636</v>
      </c>
      <c r="C391" t="s">
        <v>3</v>
      </c>
      <c r="D391" t="s">
        <v>5</v>
      </c>
      <c r="E391" t="s">
        <v>350</v>
      </c>
      <c r="F391" s="3">
        <v>390</v>
      </c>
      <c r="G391" s="3"/>
      <c r="H391" s="3" t="e">
        <f>Table1[[#This Row],[2024 U.S. Sales ($000)]]/SUMIF($E:$E, E391, $G:$G)</f>
        <v>#DIV/0!</v>
      </c>
      <c r="I391" s="3" t="e">
        <f>VLOOKUP(Table1[[#This Row],[Chain Name]],[1]Sheet1!A$3:G$26,7,0)</f>
        <v>#N/A</v>
      </c>
      <c r="J391" s="3" t="e">
        <f>Table1[[#This Row],[2024 U.S. Sales ($000)]]/Table1[[#This Row],[2024 U.S. Units]]</f>
        <v>#N/A</v>
      </c>
      <c r="K391" s="3" t="e">
        <f>Table1[[#This Row],[2024 U.S. Units]]/Table1[[#This Row],[2023 U.S. Units]]-1</f>
        <v>#N/A</v>
      </c>
      <c r="L391" s="3">
        <f>_xlfn.RRI(5,Table1[[#This Row],[2019 U.S. Sales ($000)]],Table1[[#This Row],[2024 U.S. Sales ($000)]])</f>
        <v>-1</v>
      </c>
      <c r="M391" s="3" t="e">
        <f>(Table1[[#This Row],[2024 Market share (%)]]-Table1[[#This Row],[2019 Market share (%)]])*10000</f>
        <v>#DIV/0!</v>
      </c>
      <c r="N391" s="3"/>
      <c r="O391" s="3"/>
      <c r="P391" s="3">
        <v>80300</v>
      </c>
      <c r="Q391" s="12">
        <f>Table1[[#This Row],[2023 U.S. Sales ($000)]]/SUMIF($E:$E, E391, $P:$P)</f>
        <v>2.6287552365999202E-3</v>
      </c>
      <c r="R391" s="11">
        <f>(Table1[[#This Row],[2023 Market share (%)]]-Table1[[#This Row],[2022 Market share (%)]])*10000</f>
        <v>-1.2895019508832837</v>
      </c>
      <c r="S391" s="10">
        <v>-1.9044943133925407E-2</v>
      </c>
      <c r="T391" s="3">
        <v>71</v>
      </c>
      <c r="U391" s="3">
        <f t="shared" si="46"/>
        <v>1130.9859154929577</v>
      </c>
      <c r="V391" s="10">
        <v>-2.7397260273972601E-2</v>
      </c>
      <c r="W391" s="10">
        <f t="shared" si="50"/>
        <v>8.3332438744694537E-2</v>
      </c>
      <c r="X391" s="11">
        <f>(Table1[[#This Row],[2023 Market share (%)]]-Table1[[#This Row],[2019 Market share (%)]])*10000</f>
        <v>3.6982328210108686</v>
      </c>
      <c r="Y391" s="10"/>
      <c r="Z391" s="10">
        <f t="shared" si="47"/>
        <v>1.4602402841607187E-2</v>
      </c>
      <c r="AA391" s="3">
        <v>81859</v>
      </c>
      <c r="AB391" s="12">
        <f>Table1[[#This Row],[2022 U.S. Sales ($000)]]/SUMIF($E:$E, E391, $AA:$AA)</f>
        <v>2.7577054316882486E-3</v>
      </c>
      <c r="AC391" s="3">
        <v>73</v>
      </c>
      <c r="AD391" s="3">
        <f t="shared" si="51"/>
        <v>1121.3561643835617</v>
      </c>
      <c r="AE391" s="3">
        <v>77753</v>
      </c>
      <c r="AF391" s="12">
        <f>Table1[[#This Row],[2021 U.S. Sales ($000)]]/SUMIF($E:$E, E391, $AE:$AE)</f>
        <v>2.6748143010868097E-3</v>
      </c>
      <c r="AG391" s="3">
        <v>70</v>
      </c>
      <c r="AH391" s="68">
        <f t="shared" si="48"/>
        <v>1110.7571428571428</v>
      </c>
      <c r="AI391" s="3">
        <v>63000</v>
      </c>
      <c r="AJ391" s="12">
        <f>Table1[[#This Row],[2020 U.S. Sales ($000)]]/SUMIF($E:$E, E391, $AI:$AI)</f>
        <v>2.327564507803788E-3</v>
      </c>
      <c r="AK391" s="3">
        <v>67</v>
      </c>
      <c r="AL391" s="3">
        <f t="shared" si="52"/>
        <v>940.29850746268653</v>
      </c>
      <c r="AM391" s="3">
        <v>58300</v>
      </c>
      <c r="AN391" s="12">
        <f>Table1[[#This Row],[2019 U.S. Sales ($000)]]/SUMIF($E:$E, E391, $AM:$AM)</f>
        <v>2.2589319544988333E-3</v>
      </c>
      <c r="AO391" s="3">
        <v>67</v>
      </c>
      <c r="AP391" s="3">
        <f t="shared" si="49"/>
        <v>870.14925373134326</v>
      </c>
    </row>
    <row r="392" spans="1:42" x14ac:dyDescent="0.25">
      <c r="A392" t="s">
        <v>64</v>
      </c>
      <c r="B392">
        <v>2540</v>
      </c>
      <c r="C392" t="s">
        <v>3</v>
      </c>
      <c r="D392" t="s">
        <v>4</v>
      </c>
      <c r="E392" t="s">
        <v>356</v>
      </c>
      <c r="F392" s="3">
        <v>391</v>
      </c>
      <c r="G392" s="3"/>
      <c r="H392" s="3" t="e">
        <f>Table1[[#This Row],[2024 U.S. Sales ($000)]]/SUMIF($E:$E, E392, $G:$G)</f>
        <v>#DIV/0!</v>
      </c>
      <c r="I392" s="3" t="e">
        <f>VLOOKUP(Table1[[#This Row],[Chain Name]],[1]Sheet1!A$3:G$26,7,0)</f>
        <v>#N/A</v>
      </c>
      <c r="J392" s="3" t="e">
        <f>Table1[[#This Row],[2024 U.S. Sales ($000)]]/Table1[[#This Row],[2024 U.S. Units]]</f>
        <v>#N/A</v>
      </c>
      <c r="K392" s="3" t="e">
        <f>Table1[[#This Row],[2024 U.S. Units]]/Table1[[#This Row],[2023 U.S. Units]]-1</f>
        <v>#N/A</v>
      </c>
      <c r="L392" s="3">
        <f>_xlfn.RRI(5,Table1[[#This Row],[2019 U.S. Sales ($000)]],Table1[[#This Row],[2024 U.S. Sales ($000)]])</f>
        <v>-1</v>
      </c>
      <c r="M392" s="3" t="e">
        <f>(Table1[[#This Row],[2024 Market share (%)]]-Table1[[#This Row],[2019 Market share (%)]])*10000</f>
        <v>#DIV/0!</v>
      </c>
      <c r="N392" s="3"/>
      <c r="O392" s="3"/>
      <c r="P392" s="3">
        <v>80100</v>
      </c>
      <c r="Q392" s="12">
        <f>Table1[[#This Row],[2023 U.S. Sales ($000)]]/SUMIF($E:$E, E392, $P:$P)</f>
        <v>7.3162003995522261E-4</v>
      </c>
      <c r="R392" s="11">
        <f>(Table1[[#This Row],[2023 Market share (%)]]-Table1[[#This Row],[2022 Market share (%)]])*10000</f>
        <v>-0.23978780919114875</v>
      </c>
      <c r="S392" s="10">
        <v>3.756476683937824E-2</v>
      </c>
      <c r="T392" s="3">
        <v>39</v>
      </c>
      <c r="U392" s="3">
        <f t="shared" si="46"/>
        <v>2053.8461538461538</v>
      </c>
      <c r="V392" s="10">
        <v>0</v>
      </c>
      <c r="W392" s="10">
        <f t="shared" si="50"/>
        <v>-2.4814087004668695E-3</v>
      </c>
      <c r="X392" s="11">
        <f>(Table1[[#This Row],[2023 Market share (%)]]-Table1[[#This Row],[2019 Market share (%)]])*10000</f>
        <v>-2.035491534214676</v>
      </c>
      <c r="Y392" s="10"/>
      <c r="Z392" s="10">
        <f t="shared" si="47"/>
        <v>-1.2424772284818308E-2</v>
      </c>
      <c r="AA392" s="3">
        <v>77200</v>
      </c>
      <c r="AB392" s="12">
        <f>Table1[[#This Row],[2022 U.S. Sales ($000)]]/SUMIF($E:$E, E392, $AA:$AA)</f>
        <v>7.5559882087433748E-4</v>
      </c>
      <c r="AC392" s="3">
        <v>39</v>
      </c>
      <c r="AD392" s="3">
        <f t="shared" si="51"/>
        <v>1979.4871794871794</v>
      </c>
      <c r="AE392" s="3">
        <v>73100</v>
      </c>
      <c r="AF392" s="12">
        <f>Table1[[#This Row],[2021 U.S. Sales ($000)]]/SUMIF($E:$E, E392, $AE:$AE)</f>
        <v>7.5133753498550298E-4</v>
      </c>
      <c r="AG392" s="3">
        <v>39</v>
      </c>
      <c r="AH392" s="68">
        <f t="shared" si="48"/>
        <v>1874.3589743589744</v>
      </c>
      <c r="AI392" s="3">
        <v>63900</v>
      </c>
      <c r="AJ392" s="12">
        <f>Table1[[#This Row],[2020 U.S. Sales ($000)]]/SUMIF($E:$E, E392, $AI:$AI)</f>
        <v>7.3126054727470696E-4</v>
      </c>
      <c r="AK392" s="3">
        <v>40</v>
      </c>
      <c r="AL392" s="3">
        <f t="shared" si="52"/>
        <v>1597.5</v>
      </c>
      <c r="AM392" s="3">
        <v>80900</v>
      </c>
      <c r="AN392" s="12">
        <f>Table1[[#This Row],[2019 U.S. Sales ($000)]]/SUMIF($E:$E, E392, $AM:$AM)</f>
        <v>9.3516919337669022E-4</v>
      </c>
      <c r="AO392" s="3">
        <v>41</v>
      </c>
      <c r="AP392" s="3">
        <f t="shared" si="49"/>
        <v>1973.1707317073171</v>
      </c>
    </row>
    <row r="393" spans="1:42" x14ac:dyDescent="0.25">
      <c r="A393" t="s">
        <v>259</v>
      </c>
      <c r="B393">
        <v>1759</v>
      </c>
      <c r="C393" t="s">
        <v>1</v>
      </c>
      <c r="D393" t="s">
        <v>2</v>
      </c>
      <c r="E393" t="s">
        <v>353</v>
      </c>
      <c r="F393" s="3">
        <v>392</v>
      </c>
      <c r="G393" s="3"/>
      <c r="H393" s="3" t="e">
        <f>Table1[[#This Row],[2024 U.S. Sales ($000)]]/SUMIF($E:$E, E393, $G:$G)</f>
        <v>#DIV/0!</v>
      </c>
      <c r="I393" s="3" t="e">
        <f>VLOOKUP(Table1[[#This Row],[Chain Name]],[1]Sheet1!A$3:G$26,7,0)</f>
        <v>#N/A</v>
      </c>
      <c r="J393" s="3" t="e">
        <f>Table1[[#This Row],[2024 U.S. Sales ($000)]]/Table1[[#This Row],[2024 U.S. Units]]</f>
        <v>#N/A</v>
      </c>
      <c r="K393" s="3" t="e">
        <f>Table1[[#This Row],[2024 U.S. Units]]/Table1[[#This Row],[2023 U.S. Units]]-1</f>
        <v>#N/A</v>
      </c>
      <c r="L393" s="3">
        <f>_xlfn.RRI(5,Table1[[#This Row],[2019 U.S. Sales ($000)]],Table1[[#This Row],[2024 U.S. Sales ($000)]])</f>
        <v>-1</v>
      </c>
      <c r="M393" s="3" t="e">
        <f>(Table1[[#This Row],[2024 Market share (%)]]-Table1[[#This Row],[2019 Market share (%)]])*10000</f>
        <v>#DIV/0!</v>
      </c>
      <c r="N393" s="3"/>
      <c r="O393" s="3"/>
      <c r="P393" s="3">
        <v>79920</v>
      </c>
      <c r="Q393" s="12">
        <f>Table1[[#This Row],[2023 U.S. Sales ($000)]]/SUMIF($E:$E, E393, $P:$P)</f>
        <v>3.3130638934652634E-3</v>
      </c>
      <c r="R393" s="11">
        <f>(Table1[[#This Row],[2023 Market share (%)]]-Table1[[#This Row],[2022 Market share (%)]])*10000</f>
        <v>-1.4412283624793896</v>
      </c>
      <c r="S393" s="10">
        <v>-1.6998351824063368E-2</v>
      </c>
      <c r="T393" s="3">
        <v>24</v>
      </c>
      <c r="U393" s="3">
        <f t="shared" si="46"/>
        <v>3330</v>
      </c>
      <c r="V393" s="10">
        <v>9.0909090909090912E-2</v>
      </c>
      <c r="W393" s="10">
        <f t="shared" si="50"/>
        <v>-6.0995359693547524E-3</v>
      </c>
      <c r="X393" s="11">
        <f>(Table1[[#This Row],[2023 Market share (%)]]-Table1[[#This Row],[2019 Market share (%)]])*10000</f>
        <v>-2.7324256382182681</v>
      </c>
      <c r="Y393" s="10"/>
      <c r="Z393" s="10">
        <f t="shared" si="47"/>
        <v>3.3946307914341167E-2</v>
      </c>
      <c r="AA393" s="3">
        <v>81302</v>
      </c>
      <c r="AB393" s="12">
        <f>Table1[[#This Row],[2022 U.S. Sales ($000)]]/SUMIF($E:$E, E393, $AA:$AA)</f>
        <v>3.4571867297132023E-3</v>
      </c>
      <c r="AC393" s="3">
        <v>22</v>
      </c>
      <c r="AD393" s="3">
        <f t="shared" si="51"/>
        <v>3695.5454545454545</v>
      </c>
      <c r="AE393" s="3">
        <v>76734</v>
      </c>
      <c r="AF393" s="12">
        <f>Table1[[#This Row],[2021 U.S. Sales ($000)]]/SUMIF($E:$E, E393, $AE:$AE)</f>
        <v>3.5328558494537666E-3</v>
      </c>
      <c r="AG393" s="3">
        <v>22</v>
      </c>
      <c r="AH393" s="68">
        <f t="shared" si="48"/>
        <v>3487.909090909091</v>
      </c>
      <c r="AI393" s="3">
        <v>63100</v>
      </c>
      <c r="AJ393" s="12">
        <f>Table1[[#This Row],[2020 U.S. Sales ($000)]]/SUMIF($E:$E, E393, $AI:$AI)</f>
        <v>3.8696707167789231E-3</v>
      </c>
      <c r="AK393" s="3">
        <v>21</v>
      </c>
      <c r="AL393" s="3">
        <f t="shared" si="52"/>
        <v>3004.7619047619046</v>
      </c>
      <c r="AM393" s="3">
        <v>81900</v>
      </c>
      <c r="AN393" s="12">
        <f>Table1[[#This Row],[2019 U.S. Sales ($000)]]/SUMIF($E:$E, E393, $AM:$AM)</f>
        <v>3.5863064572870902E-3</v>
      </c>
      <c r="AO393" s="3">
        <v>21</v>
      </c>
      <c r="AP393" s="3">
        <f t="shared" si="49"/>
        <v>3900</v>
      </c>
    </row>
    <row r="394" spans="1:42" x14ac:dyDescent="0.25">
      <c r="A394" t="s">
        <v>467</v>
      </c>
      <c r="B394">
        <v>38209</v>
      </c>
      <c r="C394" t="s">
        <v>3</v>
      </c>
      <c r="D394" t="s">
        <v>4</v>
      </c>
      <c r="E394" t="s">
        <v>363</v>
      </c>
      <c r="F394" s="3">
        <v>393</v>
      </c>
      <c r="G394" s="3"/>
      <c r="H394" s="3" t="e">
        <f>Table1[[#This Row],[2024 U.S. Sales ($000)]]/SUMIF($E:$E, E394, $G:$G)</f>
        <v>#DIV/0!</v>
      </c>
      <c r="I394" s="3" t="e">
        <f>VLOOKUP(Table1[[#This Row],[Chain Name]],[1]Sheet1!A$3:G$26,7,0)</f>
        <v>#N/A</v>
      </c>
      <c r="J394" s="3" t="e">
        <f>Table1[[#This Row],[2024 U.S. Sales ($000)]]/Table1[[#This Row],[2024 U.S. Units]]</f>
        <v>#N/A</v>
      </c>
      <c r="K394" s="3" t="e">
        <f>Table1[[#This Row],[2024 U.S. Units]]/Table1[[#This Row],[2023 U.S. Units]]-1</f>
        <v>#N/A</v>
      </c>
      <c r="L394" s="3">
        <f>_xlfn.RRI(5,Table1[[#This Row],[2019 U.S. Sales ($000)]],Table1[[#This Row],[2024 U.S. Sales ($000)]])</f>
        <v>-1</v>
      </c>
      <c r="M394" s="3" t="e">
        <f>(Table1[[#This Row],[2024 Market share (%)]]-Table1[[#This Row],[2019 Market share (%)]])*10000</f>
        <v>#DIV/0!</v>
      </c>
      <c r="N394" s="3"/>
      <c r="O394" s="3"/>
      <c r="P394" s="3">
        <v>79600</v>
      </c>
      <c r="Q394" s="12">
        <f>Table1[[#This Row],[2023 U.S. Sales ($000)]]/SUMIF($E:$E, E394, $P:$P)</f>
        <v>9.6387199489293158E-3</v>
      </c>
      <c r="R394" s="11">
        <f>(Table1[[#This Row],[2023 Market share (%)]]-Table1[[#This Row],[2022 Market share (%)]])*10000</f>
        <v>21.69735302163636</v>
      </c>
      <c r="S394" s="10">
        <v>0.40140845070422537</v>
      </c>
      <c r="T394" s="3">
        <v>50</v>
      </c>
      <c r="U394" s="3">
        <f t="shared" si="46"/>
        <v>1592</v>
      </c>
      <c r="V394" s="10">
        <v>0.31578947368421051</v>
      </c>
      <c r="W394" s="10">
        <f t="shared" si="50"/>
        <v>0.19449428872814067</v>
      </c>
      <c r="X394" s="11">
        <f>(Table1[[#This Row],[2023 Market share (%)]]-Table1[[#This Row],[2019 Market share (%)]])*10000</f>
        <v>29.379266504081176</v>
      </c>
      <c r="Y394" s="10"/>
      <c r="Z394" s="10">
        <f t="shared" si="47"/>
        <v>0.20140570706737715</v>
      </c>
      <c r="AA394" s="3">
        <v>56800</v>
      </c>
      <c r="AB394" s="12">
        <f>Table1[[#This Row],[2022 U.S. Sales ($000)]]/SUMIF($E:$E, E394, $AA:$AA)</f>
        <v>7.4689846467656798E-3</v>
      </c>
      <c r="AC394" s="3">
        <v>38</v>
      </c>
      <c r="AD394" s="3">
        <f t="shared" si="51"/>
        <v>1494.7368421052631</v>
      </c>
      <c r="AE394" s="3">
        <v>41900</v>
      </c>
      <c r="AF394" s="12">
        <f>Table1[[#This Row],[2021 U.S. Sales ($000)]]/SUMIF($E:$E, E394, $AE:$AE)</f>
        <v>6.324511118309414E-3</v>
      </c>
      <c r="AG394" s="3">
        <v>28</v>
      </c>
      <c r="AH394" s="68">
        <f t="shared" si="48"/>
        <v>1496.4285714285713</v>
      </c>
      <c r="AI394" s="3">
        <v>33800</v>
      </c>
      <c r="AJ394" s="12">
        <f>Table1[[#This Row],[2020 U.S. Sales ($000)]]/SUMIF($E:$E, E394, $AI:$AI)</f>
        <v>6.1623404787919771E-3</v>
      </c>
      <c r="AK394" s="3">
        <v>25</v>
      </c>
      <c r="AL394" s="3">
        <f t="shared" si="52"/>
        <v>1352</v>
      </c>
      <c r="AM394" s="3">
        <v>39100</v>
      </c>
      <c r="AN394" s="12">
        <f>Table1[[#This Row],[2019 U.S. Sales ($000)]]/SUMIF($E:$E, E394, $AM:$AM)</f>
        <v>6.7007932985211982E-3</v>
      </c>
      <c r="AO394" s="3">
        <v>24</v>
      </c>
      <c r="AP394" s="3">
        <f t="shared" si="49"/>
        <v>1629.1666666666667</v>
      </c>
    </row>
    <row r="395" spans="1:42" x14ac:dyDescent="0.25">
      <c r="A395" t="s">
        <v>320</v>
      </c>
      <c r="B395">
        <v>31260</v>
      </c>
      <c r="C395" t="s">
        <v>1</v>
      </c>
      <c r="D395" t="s">
        <v>2</v>
      </c>
      <c r="E395" t="s">
        <v>359</v>
      </c>
      <c r="F395" s="3">
        <v>394</v>
      </c>
      <c r="G395" s="3"/>
      <c r="H395" s="3" t="e">
        <f>Table1[[#This Row],[2024 U.S. Sales ($000)]]/SUMIF($E:$E, E395, $G:$G)</f>
        <v>#DIV/0!</v>
      </c>
      <c r="I395" s="3" t="e">
        <f>VLOOKUP(Table1[[#This Row],[Chain Name]],[1]Sheet1!A$3:G$26,7,0)</f>
        <v>#N/A</v>
      </c>
      <c r="J395" s="3" t="e">
        <f>Table1[[#This Row],[2024 U.S. Sales ($000)]]/Table1[[#This Row],[2024 U.S. Units]]</f>
        <v>#N/A</v>
      </c>
      <c r="K395" s="3" t="e">
        <f>Table1[[#This Row],[2024 U.S. Units]]/Table1[[#This Row],[2023 U.S. Units]]-1</f>
        <v>#N/A</v>
      </c>
      <c r="L395" s="3">
        <f>_xlfn.RRI(5,Table1[[#This Row],[2019 U.S. Sales ($000)]],Table1[[#This Row],[2024 U.S. Sales ($000)]])</f>
        <v>-1</v>
      </c>
      <c r="M395" s="3" t="e">
        <f>(Table1[[#This Row],[2024 Market share (%)]]-Table1[[#This Row],[2019 Market share (%)]])*10000</f>
        <v>#DIV/0!</v>
      </c>
      <c r="N395" s="3"/>
      <c r="O395" s="3"/>
      <c r="P395" s="3">
        <v>79500</v>
      </c>
      <c r="Q395" s="12">
        <f>Table1[[#This Row],[2023 U.S. Sales ($000)]]/SUMIF($E:$E, E395, $P:$P)</f>
        <v>2.2439206685133616E-2</v>
      </c>
      <c r="R395" s="11">
        <f>(Table1[[#This Row],[2023 Market share (%)]]-Table1[[#This Row],[2022 Market share (%)]])*10000</f>
        <v>12.843685164692053</v>
      </c>
      <c r="S395" s="10">
        <v>0.19369369369369369</v>
      </c>
      <c r="T395" s="3">
        <v>20</v>
      </c>
      <c r="U395" s="3">
        <f t="shared" si="46"/>
        <v>3975</v>
      </c>
      <c r="V395" s="10">
        <v>0</v>
      </c>
      <c r="W395" s="10">
        <f t="shared" si="50"/>
        <v>0.12860705866400401</v>
      </c>
      <c r="X395" s="11">
        <f>(Table1[[#This Row],[2023 Market share (%)]]-Table1[[#This Row],[2019 Market share (%)]])*10000</f>
        <v>39.823435759205921</v>
      </c>
      <c r="Y395" s="10"/>
      <c r="Z395" s="10">
        <f t="shared" si="47"/>
        <v>9.3265113929093424E-2</v>
      </c>
      <c r="AA395" s="3">
        <v>66600</v>
      </c>
      <c r="AB395" s="12">
        <f>Table1[[#This Row],[2022 U.S. Sales ($000)]]/SUMIF($E:$E, E395, $AA:$AA)</f>
        <v>2.1154838168664411E-2</v>
      </c>
      <c r="AC395" s="3">
        <v>20</v>
      </c>
      <c r="AD395" s="3">
        <f t="shared" si="51"/>
        <v>3330</v>
      </c>
      <c r="AE395" s="3">
        <v>50400</v>
      </c>
      <c r="AF395" s="12">
        <f>Table1[[#This Row],[2021 U.S. Sales ($000)]]/SUMIF($E:$E, E395, $AE:$AE)</f>
        <v>1.895195678953852E-2</v>
      </c>
      <c r="AG395" s="3">
        <v>16</v>
      </c>
      <c r="AH395" s="68">
        <f t="shared" si="48"/>
        <v>3150</v>
      </c>
      <c r="AI395" s="3">
        <v>37000</v>
      </c>
      <c r="AJ395" s="12">
        <f>Table1[[#This Row],[2020 U.S. Sales ($000)]]/SUMIF($E:$E, E395, $AI:$AI)</f>
        <v>1.9525179301832358E-2</v>
      </c>
      <c r="AK395" s="3">
        <v>14</v>
      </c>
      <c r="AL395" s="3">
        <f t="shared" si="52"/>
        <v>2642.8571428571427</v>
      </c>
      <c r="AM395" s="3">
        <v>49000</v>
      </c>
      <c r="AN395" s="12">
        <f>Table1[[#This Row],[2019 U.S. Sales ($000)]]/SUMIF($E:$E, E395, $AM:$AM)</f>
        <v>1.8456863109213024E-2</v>
      </c>
      <c r="AO395" s="3">
        <v>14</v>
      </c>
      <c r="AP395" s="3">
        <f t="shared" si="49"/>
        <v>3500</v>
      </c>
    </row>
    <row r="396" spans="1:42" x14ac:dyDescent="0.25">
      <c r="A396" t="s">
        <v>54</v>
      </c>
      <c r="B396">
        <v>8442</v>
      </c>
      <c r="C396" t="s">
        <v>1</v>
      </c>
      <c r="D396" t="s">
        <v>7</v>
      </c>
      <c r="E396" t="s">
        <v>355</v>
      </c>
      <c r="F396" s="3">
        <v>395</v>
      </c>
      <c r="G396" s="3"/>
      <c r="H396" s="3" t="e">
        <f>Table1[[#This Row],[2024 U.S. Sales ($000)]]/SUMIF($E:$E, E396, $G:$G)</f>
        <v>#DIV/0!</v>
      </c>
      <c r="I396" s="3" t="e">
        <f>VLOOKUP(Table1[[#This Row],[Chain Name]],[1]Sheet1!A$3:G$26,7,0)</f>
        <v>#N/A</v>
      </c>
      <c r="J396" s="3" t="e">
        <f>Table1[[#This Row],[2024 U.S. Sales ($000)]]/Table1[[#This Row],[2024 U.S. Units]]</f>
        <v>#N/A</v>
      </c>
      <c r="K396" s="3" t="e">
        <f>Table1[[#This Row],[2024 U.S. Units]]/Table1[[#This Row],[2023 U.S. Units]]-1</f>
        <v>#N/A</v>
      </c>
      <c r="L396" s="3">
        <f>_xlfn.RRI(5,Table1[[#This Row],[2019 U.S. Sales ($000)]],Table1[[#This Row],[2024 U.S. Sales ($000)]])</f>
        <v>-1</v>
      </c>
      <c r="M396" s="3" t="e">
        <f>(Table1[[#This Row],[2024 Market share (%)]]-Table1[[#This Row],[2019 Market share (%)]])*10000</f>
        <v>#DIV/0!</v>
      </c>
      <c r="N396" s="3"/>
      <c r="O396" s="3"/>
      <c r="P396" s="3">
        <v>79400</v>
      </c>
      <c r="Q396" s="12">
        <f>Table1[[#This Row],[2023 U.S. Sales ($000)]]/SUMIF($E:$E, E396, $P:$P)</f>
        <v>4.9733272442436709E-3</v>
      </c>
      <c r="R396" s="11">
        <f>(Table1[[#This Row],[2023 Market share (%)]]-Table1[[#This Row],[2022 Market share (%)]])*10000</f>
        <v>-0.84247779755889163</v>
      </c>
      <c r="S396" s="10">
        <v>7.2972972972972977E-2</v>
      </c>
      <c r="T396" s="3">
        <v>15</v>
      </c>
      <c r="U396" s="3">
        <f t="shared" si="46"/>
        <v>5293.333333333333</v>
      </c>
      <c r="V396" s="10">
        <v>0</v>
      </c>
      <c r="W396" s="10">
        <f t="shared" si="50"/>
        <v>8.3581680927511393E-3</v>
      </c>
      <c r="X396" s="11">
        <f>(Table1[[#This Row],[2023 Market share (%)]]-Table1[[#This Row],[2019 Market share (%)]])*10000</f>
        <v>-11.516085256763073</v>
      </c>
      <c r="Y396" s="10"/>
      <c r="Z396" s="10">
        <f t="shared" si="47"/>
        <v>0</v>
      </c>
      <c r="AA396" s="3">
        <v>74000</v>
      </c>
      <c r="AB396" s="12">
        <f>Table1[[#This Row],[2022 U.S. Sales ($000)]]/SUMIF($E:$E, E396, $AA:$AA)</f>
        <v>5.0575750239995601E-3</v>
      </c>
      <c r="AC396" s="3">
        <v>15</v>
      </c>
      <c r="AD396" s="3">
        <f t="shared" si="51"/>
        <v>4933.333333333333</v>
      </c>
      <c r="AE396" s="3">
        <v>66600</v>
      </c>
      <c r="AF396" s="12">
        <f>Table1[[#This Row],[2021 U.S. Sales ($000)]]/SUMIF($E:$E, E396, $AE:$AE)</f>
        <v>5.1240800602887259E-3</v>
      </c>
      <c r="AG396" s="3">
        <v>15</v>
      </c>
      <c r="AH396" s="68">
        <f t="shared" si="48"/>
        <v>4440</v>
      </c>
      <c r="AI396" s="3">
        <v>49500</v>
      </c>
      <c r="AJ396" s="12">
        <f>Table1[[#This Row],[2020 U.S. Sales ($000)]]/SUMIF($E:$E, E396, $AI:$AI)</f>
        <v>5.2707224041479202E-3</v>
      </c>
      <c r="AK396" s="3">
        <v>15</v>
      </c>
      <c r="AL396" s="3">
        <f t="shared" si="52"/>
        <v>3300</v>
      </c>
      <c r="AM396" s="3">
        <v>76800</v>
      </c>
      <c r="AN396" s="12">
        <f>Table1[[#This Row],[2019 U.S. Sales ($000)]]/SUMIF($E:$E, E396, $AM:$AM)</f>
        <v>6.1249357699199782E-3</v>
      </c>
      <c r="AO396" s="3">
        <v>15</v>
      </c>
      <c r="AP396" s="3">
        <f t="shared" si="49"/>
        <v>5120</v>
      </c>
    </row>
    <row r="397" spans="1:42" x14ac:dyDescent="0.25">
      <c r="A397" t="s">
        <v>463</v>
      </c>
      <c r="B397">
        <v>563078</v>
      </c>
      <c r="C397" t="s">
        <v>3</v>
      </c>
      <c r="D397" t="s">
        <v>5</v>
      </c>
      <c r="E397" t="s">
        <v>364</v>
      </c>
      <c r="F397" s="3">
        <v>396</v>
      </c>
      <c r="G397" s="3"/>
      <c r="H397" s="3" t="e">
        <f>Table1[[#This Row],[2024 U.S. Sales ($000)]]/SUMIF($E:$E, E397, $G:$G)</f>
        <v>#DIV/0!</v>
      </c>
      <c r="I397" s="3" t="e">
        <f>VLOOKUP(Table1[[#This Row],[Chain Name]],[1]Sheet1!A$3:G$26,7,0)</f>
        <v>#N/A</v>
      </c>
      <c r="J397" s="3" t="e">
        <f>Table1[[#This Row],[2024 U.S. Sales ($000)]]/Table1[[#This Row],[2024 U.S. Units]]</f>
        <v>#N/A</v>
      </c>
      <c r="K397" s="3" t="e">
        <f>Table1[[#This Row],[2024 U.S. Units]]/Table1[[#This Row],[2023 U.S. Units]]-1</f>
        <v>#N/A</v>
      </c>
      <c r="L397" s="3">
        <f>_xlfn.RRI(5,Table1[[#This Row],[2019 U.S. Sales ($000)]],Table1[[#This Row],[2024 U.S. Sales ($000)]])</f>
        <v>-1</v>
      </c>
      <c r="M397" s="3" t="e">
        <f>(Table1[[#This Row],[2024 Market share (%)]]-Table1[[#This Row],[2019 Market share (%)]])*10000</f>
        <v>#DIV/0!</v>
      </c>
      <c r="N397" s="3"/>
      <c r="O397" s="3"/>
      <c r="P397" s="3">
        <v>79300</v>
      </c>
      <c r="Q397" s="12">
        <f>Table1[[#This Row],[2023 U.S. Sales ($000)]]/SUMIF($E:$E, E397, $P:$P)</f>
        <v>1.6189384026806517E-3</v>
      </c>
      <c r="R397" s="11">
        <f>(Table1[[#This Row],[2023 Market share (%)]]-Table1[[#This Row],[2022 Market share (%)]])*10000</f>
        <v>0.81068810905040711</v>
      </c>
      <c r="S397" s="10">
        <v>0.18181818181818182</v>
      </c>
      <c r="T397" s="3">
        <v>86</v>
      </c>
      <c r="U397" s="3">
        <f t="shared" si="46"/>
        <v>922.09302325581393</v>
      </c>
      <c r="V397" s="10">
        <v>0.14666666666666667</v>
      </c>
      <c r="W397" s="10">
        <f t="shared" si="50"/>
        <v>0.29153768237115507</v>
      </c>
      <c r="X397" s="11">
        <f>(Table1[[#This Row],[2023 Market share (%)]]-Table1[[#This Row],[2019 Market share (%)]])*10000</f>
        <v>6.9058902643859765</v>
      </c>
      <c r="Y397" s="10"/>
      <c r="Z397" s="10">
        <f t="shared" si="47"/>
        <v>0.28037480101550738</v>
      </c>
      <c r="AA397" s="3">
        <v>67100</v>
      </c>
      <c r="AB397" s="12">
        <f>Table1[[#This Row],[2022 U.S. Sales ($000)]]/SUMIF($E:$E, E397, $AA:$AA)</f>
        <v>1.537869591775611E-3</v>
      </c>
      <c r="AC397" s="3">
        <v>75</v>
      </c>
      <c r="AD397" s="3">
        <f t="shared" si="51"/>
        <v>894.66666666666663</v>
      </c>
      <c r="AE397" s="3">
        <v>51400</v>
      </c>
      <c r="AF397" s="12">
        <f>Table1[[#This Row],[2021 U.S. Sales ($000)]]/SUMIF($E:$E, E397, $AE:$AE)</f>
        <v>1.3073934600872489E-3</v>
      </c>
      <c r="AG397" s="3">
        <v>62</v>
      </c>
      <c r="AH397" s="68">
        <f t="shared" si="48"/>
        <v>829.0322580645161</v>
      </c>
      <c r="AI397" s="3">
        <v>35900</v>
      </c>
      <c r="AJ397" s="12">
        <f>Table1[[#This Row],[2020 U.S. Sales ($000)]]/SUMIF($E:$E, E397, $AI:$AI)</f>
        <v>1.0615233818561881E-3</v>
      </c>
      <c r="AK397" s="3">
        <v>44</v>
      </c>
      <c r="AL397" s="3">
        <f t="shared" si="52"/>
        <v>815.90909090909088</v>
      </c>
      <c r="AM397" s="3">
        <v>28500</v>
      </c>
      <c r="AN397" s="12">
        <f>Table1[[#This Row],[2019 U.S. Sales ($000)]]/SUMIF($E:$E, E397, $AM:$AM)</f>
        <v>9.2834937624205408E-4</v>
      </c>
      <c r="AO397" s="3">
        <v>32</v>
      </c>
      <c r="AP397" s="3">
        <f t="shared" si="49"/>
        <v>890.625</v>
      </c>
    </row>
    <row r="398" spans="1:42" x14ac:dyDescent="0.25">
      <c r="A398" t="s">
        <v>316</v>
      </c>
      <c r="B398">
        <v>1024</v>
      </c>
      <c r="C398" t="s">
        <v>3</v>
      </c>
      <c r="D398" t="s">
        <v>5</v>
      </c>
      <c r="E398" t="s">
        <v>361</v>
      </c>
      <c r="F398" s="3">
        <v>73</v>
      </c>
      <c r="G398" s="3">
        <v>776000</v>
      </c>
      <c r="H398" s="12">
        <f>Table1[[#This Row],[2024 U.S. Sales ($000)]]/SUMIF($E:$E, E398, $G:$G)</f>
        <v>1.5356904757268289E-2</v>
      </c>
      <c r="I398" s="3">
        <v>653</v>
      </c>
      <c r="J398" s="3">
        <f>Table1[[#This Row],[2024 U.S. Sales ($000)]]/Table1[[#This Row],[2024 U.S. Units]]</f>
        <v>1188.3614088820827</v>
      </c>
      <c r="K398" s="12">
        <f>Table1[[#This Row],[2024 U.S. Units]]/Table1[[#This Row],[2023 U.S. Units]]-1</f>
        <v>1.7133956386292892E-2</v>
      </c>
      <c r="L398" s="12">
        <f>_xlfn.RRI(5,Table1[[#This Row],[2019 U.S. Sales ($000)]],Table1[[#This Row],[2024 U.S. Sales ($000)]])</f>
        <v>1.7306806828286003E-2</v>
      </c>
      <c r="M398" s="11">
        <f>(Table1[[#This Row],[2024 Market share (%)]]-Table1[[#This Row],[2019 Market share (%)]])*10000</f>
        <v>-50.000176625060853</v>
      </c>
      <c r="N398" s="12"/>
      <c r="O398" s="12"/>
      <c r="P398" s="3">
        <v>751000</v>
      </c>
      <c r="Q398" s="12">
        <f>Table1[[#This Row],[2023 U.S. Sales ($000)]]/SUMIF($E:$E, E398, $P:$P)</f>
        <v>1.531915303319842E-2</v>
      </c>
      <c r="R398" s="11">
        <f>(Table1[[#This Row],[2023 Market share (%)]]-Table1[[#This Row],[2022 Market share (%)]])*10000</f>
        <v>-5.9400882888423734</v>
      </c>
      <c r="S398" s="10">
        <v>7.2550699800057128E-2</v>
      </c>
      <c r="T398" s="3">
        <v>642</v>
      </c>
      <c r="U398" s="3">
        <f t="shared" si="46"/>
        <v>1169.7819314641745</v>
      </c>
      <c r="V398" s="10">
        <v>9.433962264150943E-3</v>
      </c>
      <c r="W398" s="10">
        <f t="shared" si="50"/>
        <v>1.3350046864326615E-2</v>
      </c>
      <c r="X398" s="11">
        <f>(Table1[[#This Row],[2023 Market share (%)]]-Table1[[#This Row],[2019 Market share (%)]])*10000</f>
        <v>-50.377693865759547</v>
      </c>
      <c r="Y398" s="10"/>
      <c r="Z398" s="10">
        <f t="shared" si="47"/>
        <v>-5.3786045434059959E-3</v>
      </c>
      <c r="AA398" s="3">
        <v>700200</v>
      </c>
      <c r="AB398" s="12">
        <f>Table1[[#This Row],[2022 U.S. Sales ($000)]]/SUMIF($E:$E, E398, $AA:$AA)</f>
        <v>1.5913161862082657E-2</v>
      </c>
      <c r="AC398" s="3">
        <v>636</v>
      </c>
      <c r="AD398" s="3">
        <f t="shared" si="51"/>
        <v>1100.9433962264152</v>
      </c>
      <c r="AE398" s="3">
        <v>631800</v>
      </c>
      <c r="AF398" s="12">
        <f>Table1[[#This Row],[2021 U.S. Sales ($000)]]/SUMIF($E:$E, E398, $AE:$AE)</f>
        <v>1.6279272124317984E-2</v>
      </c>
      <c r="AG398" s="3">
        <v>637</v>
      </c>
      <c r="AH398" s="68">
        <f t="shared" si="48"/>
        <v>991.83673469387759</v>
      </c>
      <c r="AI398" s="3">
        <v>557500</v>
      </c>
      <c r="AJ398" s="12">
        <f>Table1[[#This Row],[2020 U.S. Sales ($000)]]/SUMIF($E:$E, E398, $AI:$AI)</f>
        <v>1.7978915166770967E-2</v>
      </c>
      <c r="AK398" s="3">
        <v>633</v>
      </c>
      <c r="AL398" s="3">
        <f t="shared" si="52"/>
        <v>880.7266982622433</v>
      </c>
      <c r="AM398" s="3">
        <v>712200</v>
      </c>
      <c r="AN398" s="12">
        <f>Table1[[#This Row],[2019 U.S. Sales ($000)]]/SUMIF($E:$E, E398, $AM:$AM)</f>
        <v>2.0356922419774374E-2</v>
      </c>
      <c r="AO398" s="3">
        <v>656</v>
      </c>
      <c r="AP398" s="3">
        <f t="shared" si="49"/>
        <v>1085.6707317073171</v>
      </c>
    </row>
    <row r="399" spans="1:42" x14ac:dyDescent="0.25">
      <c r="A399" t="s">
        <v>415</v>
      </c>
      <c r="B399">
        <v>2304</v>
      </c>
      <c r="C399" t="s">
        <v>3</v>
      </c>
      <c r="D399" t="s">
        <v>5</v>
      </c>
      <c r="E399" t="s">
        <v>361</v>
      </c>
      <c r="F399" s="3">
        <v>142</v>
      </c>
      <c r="G399" s="3">
        <v>303000</v>
      </c>
      <c r="H399" s="12">
        <f>Table1[[#This Row],[2024 U.S. Sales ($000)]]/SUMIF($E:$E, E399, $G:$G)</f>
        <v>5.9963171925931594E-3</v>
      </c>
      <c r="I399" s="3">
        <v>255</v>
      </c>
      <c r="J399" s="3">
        <f>Table1[[#This Row],[2024 U.S. Sales ($000)]]/Table1[[#This Row],[2024 U.S. Units]]</f>
        <v>1188.2352941176471</v>
      </c>
      <c r="K399" s="12">
        <f>Table1[[#This Row],[2024 U.S. Units]]/Table1[[#This Row],[2023 U.S. Units]]-1</f>
        <v>-1.1627906976744207E-2</v>
      </c>
      <c r="L399" s="12">
        <f>_xlfn.RRI(5,Table1[[#This Row],[2019 U.S. Sales ($000)]],Table1[[#This Row],[2024 U.S. Sales ($000)]])</f>
        <v>-4.8398654143856246E-2</v>
      </c>
      <c r="M399" s="11">
        <f>(Table1[[#This Row],[2024 Market share (%)]]-Table1[[#This Row],[2019 Market share (%)]])*10000</f>
        <v>-51.025215824677637</v>
      </c>
      <c r="N399" s="12"/>
      <c r="O399" s="12"/>
      <c r="P399" s="3">
        <v>303800</v>
      </c>
      <c r="Q399" s="12">
        <f>Table1[[#This Row],[2023 U.S. Sales ($000)]]/SUMIF($E:$E, E399, $P:$P)</f>
        <v>6.1970155678903859E-3</v>
      </c>
      <c r="R399" s="11">
        <f>(Table1[[#This Row],[2023 Market share (%)]]-Table1[[#This Row],[2022 Market share (%)]])*10000</f>
        <v>-8.459562416774741</v>
      </c>
      <c r="S399" s="10">
        <v>-1.96837689577283E-2</v>
      </c>
      <c r="T399" s="3">
        <v>258</v>
      </c>
      <c r="U399" s="3">
        <f t="shared" si="46"/>
        <v>1177.5193798449613</v>
      </c>
      <c r="V399" s="10">
        <v>-1.1494252873563218E-2</v>
      </c>
      <c r="W399" s="10">
        <f t="shared" si="50"/>
        <v>-5.9508023750233674E-2</v>
      </c>
      <c r="X399" s="11">
        <f>(Table1[[#This Row],[2023 Market share (%)]]-Table1[[#This Row],[2019 Market share (%)]])*10000</f>
        <v>-49.01823207170537</v>
      </c>
      <c r="Y399" s="10"/>
      <c r="Z399" s="10">
        <f t="shared" si="47"/>
        <v>-9.8717917977889313E-2</v>
      </c>
      <c r="AA399" s="3">
        <v>309900</v>
      </c>
      <c r="AB399" s="12">
        <f>Table1[[#This Row],[2022 U.S. Sales ($000)]]/SUMIF($E:$E, E399, $AA:$AA)</f>
        <v>7.0429718095678601E-3</v>
      </c>
      <c r="AC399" s="3">
        <v>261</v>
      </c>
      <c r="AD399" s="3">
        <f t="shared" si="51"/>
        <v>1187.3563218390805</v>
      </c>
      <c r="AE399" s="3">
        <v>308100</v>
      </c>
      <c r="AF399" s="12">
        <f>Table1[[#This Row],[2021 U.S. Sales ($000)]]/SUMIF($E:$E, E399, $AE:$AE)</f>
        <v>7.938657393957535E-3</v>
      </c>
      <c r="AG399" s="3">
        <v>279</v>
      </c>
      <c r="AH399" s="68">
        <f t="shared" si="48"/>
        <v>1104.3010752688172</v>
      </c>
      <c r="AI399" s="3">
        <v>304200</v>
      </c>
      <c r="AJ399" s="12">
        <f>Table1[[#This Row],[2020 U.S. Sales ($000)]]/SUMIF($E:$E, E399, $AI:$AI)</f>
        <v>9.810199091895476E-3</v>
      </c>
      <c r="AK399" s="3">
        <v>310</v>
      </c>
      <c r="AL399" s="3">
        <f t="shared" si="52"/>
        <v>981.29032258064512</v>
      </c>
      <c r="AM399" s="3">
        <v>388300</v>
      </c>
      <c r="AN399" s="12">
        <f>Table1[[#This Row],[2019 U.S. Sales ($000)]]/SUMIF($E:$E, E399, $AM:$AM)</f>
        <v>1.1098838775060923E-2</v>
      </c>
      <c r="AO399" s="3">
        <v>391</v>
      </c>
      <c r="AP399" s="3">
        <f t="shared" si="49"/>
        <v>993.09462915601023</v>
      </c>
    </row>
    <row r="400" spans="1:42" x14ac:dyDescent="0.25">
      <c r="A400" t="s">
        <v>98</v>
      </c>
      <c r="B400">
        <v>12072</v>
      </c>
      <c r="C400" t="s">
        <v>1</v>
      </c>
      <c r="D400" t="s">
        <v>2</v>
      </c>
      <c r="E400" t="s">
        <v>353</v>
      </c>
      <c r="F400" s="3">
        <v>399</v>
      </c>
      <c r="G400" s="3"/>
      <c r="H400" s="3" t="e">
        <f>Table1[[#This Row],[2024 U.S. Sales ($000)]]/SUMIF($E:$E, E400, $G:$G)</f>
        <v>#DIV/0!</v>
      </c>
      <c r="I400" s="3" t="e">
        <f>VLOOKUP(Table1[[#This Row],[Chain Name]],[1]Sheet1!A$3:G$26,7,0)</f>
        <v>#N/A</v>
      </c>
      <c r="J400" s="3" t="e">
        <f>Table1[[#This Row],[2024 U.S. Sales ($000)]]/Table1[[#This Row],[2024 U.S. Units]]</f>
        <v>#N/A</v>
      </c>
      <c r="K400" s="3" t="e">
        <f>Table1[[#This Row],[2024 U.S. Units]]/Table1[[#This Row],[2023 U.S. Units]]-1</f>
        <v>#N/A</v>
      </c>
      <c r="L400" s="3">
        <f>_xlfn.RRI(5,Table1[[#This Row],[2019 U.S. Sales ($000)]],Table1[[#This Row],[2024 U.S. Sales ($000)]])</f>
        <v>-1</v>
      </c>
      <c r="M400" s="3" t="e">
        <f>(Table1[[#This Row],[2024 Market share (%)]]-Table1[[#This Row],[2019 Market share (%)]])*10000</f>
        <v>#DIV/0!</v>
      </c>
      <c r="N400" s="3"/>
      <c r="O400" s="3"/>
      <c r="P400" s="3">
        <v>79000</v>
      </c>
      <c r="Q400" s="12">
        <f>Table1[[#This Row],[2023 U.S. Sales ($000)]]/SUMIF($E:$E, E400, $P:$P)</f>
        <v>3.2749255203172647E-3</v>
      </c>
      <c r="R400" s="11">
        <f>(Table1[[#This Row],[2023 Market share (%)]]-Table1[[#This Row],[2022 Market share (%)]])*10000</f>
        <v>-2.6296943813564457</v>
      </c>
      <c r="S400" s="10">
        <v>-5.0480769230769232E-2</v>
      </c>
      <c r="T400" s="3">
        <v>15</v>
      </c>
      <c r="U400" s="3">
        <f t="shared" si="46"/>
        <v>5266.666666666667</v>
      </c>
      <c r="V400" s="10">
        <v>-6.25E-2</v>
      </c>
      <c r="W400" s="10">
        <f t="shared" si="50"/>
        <v>-7.3256806300744937E-2</v>
      </c>
      <c r="X400" s="11">
        <f>(Table1[[#This Row],[2023 Market share (%)]]-Table1[[#This Row],[2019 Market share (%)]])*10000</f>
        <v>-14.148598469043151</v>
      </c>
      <c r="Y400" s="10"/>
      <c r="Z400" s="10">
        <f t="shared" si="47"/>
        <v>-4.4557207795633214E-2</v>
      </c>
      <c r="AA400" s="3">
        <v>83200</v>
      </c>
      <c r="AB400" s="12">
        <f>Table1[[#This Row],[2022 U.S. Sales ($000)]]/SUMIF($E:$E, E400, $AA:$AA)</f>
        <v>3.5378949584529092E-3</v>
      </c>
      <c r="AC400" s="3">
        <v>16</v>
      </c>
      <c r="AD400" s="3">
        <f t="shared" si="51"/>
        <v>5200</v>
      </c>
      <c r="AE400" s="3">
        <v>77000</v>
      </c>
      <c r="AF400" s="12">
        <f>Table1[[#This Row],[2021 U.S. Sales ($000)]]/SUMIF($E:$E, E400, $AE:$AE)</f>
        <v>3.5451025674139236E-3</v>
      </c>
      <c r="AG400" s="3">
        <v>17</v>
      </c>
      <c r="AH400" s="68">
        <f t="shared" si="48"/>
        <v>4529.411764705882</v>
      </c>
      <c r="AI400" s="3">
        <v>51500</v>
      </c>
      <c r="AJ400" s="12">
        <f>Table1[[#This Row],[2020 U.S. Sales ($000)]]/SUMIF($E:$E, E400, $AI:$AI)</f>
        <v>3.1582890953108485E-3</v>
      </c>
      <c r="AK400" s="3">
        <v>18</v>
      </c>
      <c r="AL400" s="3">
        <f t="shared" si="52"/>
        <v>2861.1111111111113</v>
      </c>
      <c r="AM400" s="3">
        <v>107100</v>
      </c>
      <c r="AN400" s="12">
        <f>Table1[[#This Row],[2019 U.S. Sales ($000)]]/SUMIF($E:$E, E400, $AM:$AM)</f>
        <v>4.6897853672215797E-3</v>
      </c>
      <c r="AO400" s="3">
        <v>18</v>
      </c>
      <c r="AP400" s="3">
        <f t="shared" si="49"/>
        <v>5950</v>
      </c>
    </row>
    <row r="401" spans="1:42" x14ac:dyDescent="0.25">
      <c r="A401" t="s">
        <v>380</v>
      </c>
      <c r="B401">
        <v>61752</v>
      </c>
      <c r="C401" t="s">
        <v>3</v>
      </c>
      <c r="D401" t="s">
        <v>5</v>
      </c>
      <c r="E401" t="s">
        <v>351</v>
      </c>
      <c r="F401" s="3">
        <v>400</v>
      </c>
      <c r="G401" s="3"/>
      <c r="H401" s="3" t="e">
        <f>Table1[[#This Row],[2024 U.S. Sales ($000)]]/SUMIF($E:$E, E401, $G:$G)</f>
        <v>#DIV/0!</v>
      </c>
      <c r="I401" s="3" t="e">
        <f>VLOOKUP(Table1[[#This Row],[Chain Name]],[1]Sheet1!A$3:G$26,7,0)</f>
        <v>#N/A</v>
      </c>
      <c r="J401" s="3" t="e">
        <f>Table1[[#This Row],[2024 U.S. Sales ($000)]]/Table1[[#This Row],[2024 U.S. Units]]</f>
        <v>#N/A</v>
      </c>
      <c r="K401" s="3" t="e">
        <f>Table1[[#This Row],[2024 U.S. Units]]/Table1[[#This Row],[2023 U.S. Units]]-1</f>
        <v>#N/A</v>
      </c>
      <c r="L401" s="3">
        <f>_xlfn.RRI(5,Table1[[#This Row],[2019 U.S. Sales ($000)]],Table1[[#This Row],[2024 U.S. Sales ($000)]])</f>
        <v>-1</v>
      </c>
      <c r="M401" s="3" t="e">
        <f>(Table1[[#This Row],[2024 Market share (%)]]-Table1[[#This Row],[2019 Market share (%)]])*10000</f>
        <v>#DIV/0!</v>
      </c>
      <c r="N401" s="3"/>
      <c r="O401" s="3"/>
      <c r="P401" s="3">
        <v>78900</v>
      </c>
      <c r="Q401" s="12">
        <f>Table1[[#This Row],[2023 U.S. Sales ($000)]]/SUMIF($E:$E, E401, $P:$P)</f>
        <v>2.0889079464599921E-3</v>
      </c>
      <c r="R401" s="11">
        <f>(Table1[[#This Row],[2023 Market share (%)]]-Table1[[#This Row],[2022 Market share (%)]])*10000</f>
        <v>4.204305952574992</v>
      </c>
      <c r="S401" s="10">
        <v>0.32160804020100503</v>
      </c>
      <c r="T401" s="3">
        <v>114</v>
      </c>
      <c r="U401" s="3">
        <f t="shared" si="46"/>
        <v>692.10526315789468</v>
      </c>
      <c r="V401" s="10">
        <v>0.31034482758620691</v>
      </c>
      <c r="W401" s="10">
        <f t="shared" si="50"/>
        <v>0.23063607008389586</v>
      </c>
      <c r="X401" s="11">
        <f>(Table1[[#This Row],[2023 Market share (%)]]-Table1[[#This Row],[2019 Market share (%)]])*10000</f>
        <v>10.357901545002282</v>
      </c>
      <c r="Y401" s="10"/>
      <c r="Z401" s="10">
        <f t="shared" si="47"/>
        <v>0.26871198857974821</v>
      </c>
      <c r="AA401" s="3">
        <v>59700</v>
      </c>
      <c r="AB401" s="12">
        <f>Table1[[#This Row],[2022 U.S. Sales ($000)]]/SUMIF($E:$E, E401, $AA:$AA)</f>
        <v>1.6684773512024929E-3</v>
      </c>
      <c r="AC401" s="3">
        <v>87</v>
      </c>
      <c r="AD401" s="3">
        <f t="shared" si="51"/>
        <v>686.20689655172418</v>
      </c>
      <c r="AE401" s="3">
        <v>44400</v>
      </c>
      <c r="AF401" s="12">
        <f>Table1[[#This Row],[2021 U.S. Sales ($000)]]/SUMIF($E:$E, E401, $AE:$AE)</f>
        <v>1.338229969033238E-3</v>
      </c>
      <c r="AG401" s="3">
        <v>69</v>
      </c>
      <c r="AH401" s="68">
        <f t="shared" si="48"/>
        <v>643.47826086956525</v>
      </c>
      <c r="AI401" s="3">
        <v>32000</v>
      </c>
      <c r="AJ401" s="12">
        <f>Table1[[#This Row],[2020 U.S. Sales ($000)]]/SUMIF($E:$E, E401, $AI:$AI)</f>
        <v>1.1236169679645566E-3</v>
      </c>
      <c r="AK401" s="3">
        <v>51</v>
      </c>
      <c r="AL401" s="3">
        <f t="shared" si="52"/>
        <v>627.45098039215691</v>
      </c>
      <c r="AM401" s="3">
        <v>34400</v>
      </c>
      <c r="AN401" s="12">
        <f>Table1[[#This Row],[2019 U.S. Sales ($000)]]/SUMIF($E:$E, E401, $AM:$AM)</f>
        <v>1.0531177919597639E-3</v>
      </c>
      <c r="AO401" s="3">
        <v>44</v>
      </c>
      <c r="AP401" s="3">
        <f t="shared" si="49"/>
        <v>781.81818181818187</v>
      </c>
    </row>
    <row r="402" spans="1:42" x14ac:dyDescent="0.25">
      <c r="A402" t="s">
        <v>48</v>
      </c>
      <c r="B402">
        <v>5374</v>
      </c>
      <c r="C402" t="s">
        <v>3</v>
      </c>
      <c r="D402" t="s">
        <v>5</v>
      </c>
      <c r="E402" t="s">
        <v>351</v>
      </c>
      <c r="F402" s="3">
        <v>401</v>
      </c>
      <c r="G402" s="3"/>
      <c r="H402" s="3" t="e">
        <f>Table1[[#This Row],[2024 U.S. Sales ($000)]]/SUMIF($E:$E, E402, $G:$G)</f>
        <v>#DIV/0!</v>
      </c>
      <c r="I402" s="3" t="e">
        <f>VLOOKUP(Table1[[#This Row],[Chain Name]],[1]Sheet1!A$3:G$26,7,0)</f>
        <v>#N/A</v>
      </c>
      <c r="J402" s="3" t="e">
        <f>Table1[[#This Row],[2024 U.S. Sales ($000)]]/Table1[[#This Row],[2024 U.S. Units]]</f>
        <v>#N/A</v>
      </c>
      <c r="K402" s="3" t="e">
        <f>Table1[[#This Row],[2024 U.S. Units]]/Table1[[#This Row],[2023 U.S. Units]]-1</f>
        <v>#N/A</v>
      </c>
      <c r="L402" s="3">
        <f>_xlfn.RRI(5,Table1[[#This Row],[2019 U.S. Sales ($000)]],Table1[[#This Row],[2024 U.S. Sales ($000)]])</f>
        <v>-1</v>
      </c>
      <c r="M402" s="3" t="e">
        <f>(Table1[[#This Row],[2024 Market share (%)]]-Table1[[#This Row],[2019 Market share (%)]])*10000</f>
        <v>#DIV/0!</v>
      </c>
      <c r="N402" s="3"/>
      <c r="O402" s="3"/>
      <c r="P402" s="3">
        <v>78800</v>
      </c>
      <c r="Q402" s="12">
        <f>Table1[[#This Row],[2023 U.S. Sales ($000)]]/SUMIF($E:$E, E402, $P:$P)</f>
        <v>2.086260407871323E-3</v>
      </c>
      <c r="R402" s="11">
        <f>(Table1[[#This Row],[2023 Market share (%)]]-Table1[[#This Row],[2022 Market share (%)]])*10000</f>
        <v>1.2153749682383133</v>
      </c>
      <c r="S402" s="10">
        <v>0.12091038406827881</v>
      </c>
      <c r="T402" s="3">
        <v>80</v>
      </c>
      <c r="U402" s="3">
        <f t="shared" si="46"/>
        <v>985</v>
      </c>
      <c r="V402" s="10">
        <v>9.5890410958904104E-2</v>
      </c>
      <c r="W402" s="10">
        <f t="shared" si="50"/>
        <v>6.0923228443988231E-2</v>
      </c>
      <c r="X402" s="11">
        <f>(Table1[[#This Row],[2023 Market share (%)]]-Table1[[#This Row],[2019 Market share (%)]])*10000</f>
        <v>1.8207649333942397</v>
      </c>
      <c r="Y402" s="10"/>
      <c r="Z402" s="10">
        <f t="shared" si="47"/>
        <v>6.1542434214488795E-2</v>
      </c>
      <c r="AA402" s="3">
        <v>70300</v>
      </c>
      <c r="AB402" s="12">
        <f>Table1[[#This Row],[2022 U.S. Sales ($000)]]/SUMIF($E:$E, E402, $AA:$AA)</f>
        <v>1.9647229110474917E-3</v>
      </c>
      <c r="AC402" s="3">
        <v>73</v>
      </c>
      <c r="AD402" s="3">
        <f t="shared" si="51"/>
        <v>963.01369863013701</v>
      </c>
      <c r="AE402" s="3">
        <v>63500</v>
      </c>
      <c r="AF402" s="12">
        <f>Table1[[#This Row],[2021 U.S. Sales ($000)]]/SUMIF($E:$E, E402, $AE:$AE)</f>
        <v>1.9139099782344731E-3</v>
      </c>
      <c r="AG402" s="3">
        <v>67</v>
      </c>
      <c r="AH402" s="68">
        <f t="shared" si="48"/>
        <v>947.7611940298508</v>
      </c>
      <c r="AI402" s="3">
        <v>59100</v>
      </c>
      <c r="AJ402" s="12">
        <f>Table1[[#This Row],[2020 U.S. Sales ($000)]]/SUMIF($E:$E, E402, $AI:$AI)</f>
        <v>2.0751800877095404E-3</v>
      </c>
      <c r="AK402" s="3">
        <v>64</v>
      </c>
      <c r="AL402" s="3">
        <f t="shared" si="52"/>
        <v>923.4375</v>
      </c>
      <c r="AM402" s="3">
        <v>62200</v>
      </c>
      <c r="AN402" s="12">
        <f>Table1[[#This Row],[2019 U.S. Sales ($000)]]/SUMIF($E:$E, E402, $AM:$AM)</f>
        <v>1.904183914531899E-3</v>
      </c>
      <c r="AO402" s="3">
        <v>63</v>
      </c>
      <c r="AP402" s="3">
        <f t="shared" si="49"/>
        <v>987.30158730158735</v>
      </c>
    </row>
    <row r="403" spans="1:42" x14ac:dyDescent="0.25">
      <c r="A403" t="s">
        <v>256</v>
      </c>
      <c r="B403">
        <v>2832</v>
      </c>
      <c r="C403" t="s">
        <v>1</v>
      </c>
      <c r="D403" t="s">
        <v>2</v>
      </c>
      <c r="E403" t="s">
        <v>362</v>
      </c>
      <c r="F403" s="3">
        <v>402</v>
      </c>
      <c r="G403" s="3"/>
      <c r="H403" s="3" t="e">
        <f>Table1[[#This Row],[2024 U.S. Sales ($000)]]/SUMIF($E:$E, E403, $G:$G)</f>
        <v>#DIV/0!</v>
      </c>
      <c r="I403" s="3" t="e">
        <f>VLOOKUP(Table1[[#This Row],[Chain Name]],[1]Sheet1!A$3:G$26,7,0)</f>
        <v>#N/A</v>
      </c>
      <c r="J403" s="3" t="e">
        <f>Table1[[#This Row],[2024 U.S. Sales ($000)]]/Table1[[#This Row],[2024 U.S. Units]]</f>
        <v>#N/A</v>
      </c>
      <c r="K403" s="3" t="e">
        <f>Table1[[#This Row],[2024 U.S. Units]]/Table1[[#This Row],[2023 U.S. Units]]-1</f>
        <v>#N/A</v>
      </c>
      <c r="L403" s="3">
        <f>_xlfn.RRI(5,Table1[[#This Row],[2019 U.S. Sales ($000)]],Table1[[#This Row],[2024 U.S. Sales ($000)]])</f>
        <v>-1</v>
      </c>
      <c r="M403" s="3" t="e">
        <f>(Table1[[#This Row],[2024 Market share (%)]]-Table1[[#This Row],[2019 Market share (%)]])*10000</f>
        <v>#DIV/0!</v>
      </c>
      <c r="N403" s="3"/>
      <c r="O403" s="3"/>
      <c r="P403" s="3">
        <v>78700</v>
      </c>
      <c r="Q403" s="12">
        <f>Table1[[#This Row],[2023 U.S. Sales ($000)]]/SUMIF($E:$E, E403, $P:$P)</f>
        <v>8.0710457131927746E-3</v>
      </c>
      <c r="R403" s="11">
        <f>(Table1[[#This Row],[2023 Market share (%)]]-Table1[[#This Row],[2022 Market share (%)]])*10000</f>
        <v>-10.499313378308679</v>
      </c>
      <c r="S403" s="10">
        <v>-7.8454332552693212E-2</v>
      </c>
      <c r="T403" s="3">
        <v>32</v>
      </c>
      <c r="U403" s="3">
        <f t="shared" si="46"/>
        <v>2459.375</v>
      </c>
      <c r="V403" s="10">
        <v>-5.8823529411764705E-2</v>
      </c>
      <c r="W403" s="10">
        <f t="shared" si="50"/>
        <v>-7.6286566461057026E-2</v>
      </c>
      <c r="X403" s="11">
        <f>(Table1[[#This Row],[2023 Market share (%)]]-Table1[[#This Row],[2019 Market share (%)]])*10000</f>
        <v>-45.591528227791059</v>
      </c>
      <c r="Y403" s="10"/>
      <c r="Z403" s="10">
        <f t="shared" si="47"/>
        <v>-7.1203905247493315E-2</v>
      </c>
      <c r="AA403" s="3">
        <v>85400</v>
      </c>
      <c r="AB403" s="12">
        <f>Table1[[#This Row],[2022 U.S. Sales ($000)]]/SUMIF($E:$E, E403, $AA:$AA)</f>
        <v>9.1209770510236425E-3</v>
      </c>
      <c r="AC403" s="3">
        <v>34</v>
      </c>
      <c r="AD403" s="3">
        <f t="shared" si="51"/>
        <v>2511.7647058823532</v>
      </c>
      <c r="AE403" s="3">
        <v>89900</v>
      </c>
      <c r="AF403" s="12">
        <f>Table1[[#This Row],[2021 U.S. Sales ($000)]]/SUMIF($E:$E, E403, $AE:$AE)</f>
        <v>1.0541055123269373E-2</v>
      </c>
      <c r="AG403" s="3">
        <v>38</v>
      </c>
      <c r="AH403" s="68">
        <f t="shared" si="48"/>
        <v>2365.7894736842104</v>
      </c>
      <c r="AI403" s="3">
        <v>78400</v>
      </c>
      <c r="AJ403" s="12">
        <f>Table1[[#This Row],[2020 U.S. Sales ($000)]]/SUMIF($E:$E, E403, $AI:$AI)</f>
        <v>1.1832974545671886E-2</v>
      </c>
      <c r="AK403" s="3">
        <v>41</v>
      </c>
      <c r="AL403" s="3">
        <f t="shared" si="52"/>
        <v>1912.1951219512196</v>
      </c>
      <c r="AM403" s="3">
        <v>108100</v>
      </c>
      <c r="AN403" s="12">
        <f>Table1[[#This Row],[2019 U.S. Sales ($000)]]/SUMIF($E:$E, E403, $AM:$AM)</f>
        <v>1.263019853597188E-2</v>
      </c>
      <c r="AO403" s="3">
        <v>43</v>
      </c>
      <c r="AP403" s="3">
        <f t="shared" si="49"/>
        <v>2513.953488372093</v>
      </c>
    </row>
    <row r="404" spans="1:42" x14ac:dyDescent="0.25">
      <c r="A404" t="s">
        <v>370</v>
      </c>
      <c r="B404">
        <v>35711</v>
      </c>
      <c r="C404" t="s">
        <v>3</v>
      </c>
      <c r="D404" t="s">
        <v>4</v>
      </c>
      <c r="E404" t="s">
        <v>351</v>
      </c>
      <c r="F404" s="3">
        <v>403</v>
      </c>
      <c r="G404" s="3"/>
      <c r="H404" s="3" t="e">
        <f>Table1[[#This Row],[2024 U.S. Sales ($000)]]/SUMIF($E:$E, E404, $G:$G)</f>
        <v>#DIV/0!</v>
      </c>
      <c r="I404" s="3" t="e">
        <f>VLOOKUP(Table1[[#This Row],[Chain Name]],[1]Sheet1!A$3:G$26,7,0)</f>
        <v>#N/A</v>
      </c>
      <c r="J404" s="3" t="e">
        <f>Table1[[#This Row],[2024 U.S. Sales ($000)]]/Table1[[#This Row],[2024 U.S. Units]]</f>
        <v>#N/A</v>
      </c>
      <c r="K404" s="3" t="e">
        <f>Table1[[#This Row],[2024 U.S. Units]]/Table1[[#This Row],[2023 U.S. Units]]-1</f>
        <v>#N/A</v>
      </c>
      <c r="L404" s="3">
        <f>_xlfn.RRI(5,Table1[[#This Row],[2019 U.S. Sales ($000)]],Table1[[#This Row],[2024 U.S. Sales ($000)]])</f>
        <v>-1</v>
      </c>
      <c r="M404" s="3" t="e">
        <f>(Table1[[#This Row],[2024 Market share (%)]]-Table1[[#This Row],[2019 Market share (%)]])*10000</f>
        <v>#DIV/0!</v>
      </c>
      <c r="N404" s="3"/>
      <c r="O404" s="3"/>
      <c r="P404" s="3">
        <v>78400</v>
      </c>
      <c r="Q404" s="12">
        <f>Table1[[#This Row],[2023 U.S. Sales ($000)]]/SUMIF($E:$E, E404, $P:$P)</f>
        <v>2.075670253516646E-3</v>
      </c>
      <c r="R404" s="11">
        <f>(Table1[[#This Row],[2023 Market share (%)]]-Table1[[#This Row],[2022 Market share (%)]])*10000</f>
        <v>0.91383956441654612</v>
      </c>
      <c r="S404" s="10">
        <v>0.10422535211267606</v>
      </c>
      <c r="T404" s="3">
        <v>19</v>
      </c>
      <c r="U404" s="3">
        <f t="shared" si="46"/>
        <v>4126.3157894736842</v>
      </c>
      <c r="V404" s="10">
        <v>0.11764705882352941</v>
      </c>
      <c r="W404" s="10">
        <f t="shared" si="50"/>
        <v>6.9156309104901892E-2</v>
      </c>
      <c r="X404" s="11">
        <f>(Table1[[#This Row],[2023 Market share (%)]]-Table1[[#This Row],[2019 Market share (%)]])*10000</f>
        <v>2.3883689544729019</v>
      </c>
      <c r="Y404" s="10"/>
      <c r="Z404" s="10">
        <f t="shared" si="47"/>
        <v>4.3898814964921984E-2</v>
      </c>
      <c r="AA404" s="3">
        <v>71000</v>
      </c>
      <c r="AB404" s="12">
        <f>Table1[[#This Row],[2022 U.S. Sales ($000)]]/SUMIF($E:$E, E404, $AA:$AA)</f>
        <v>1.9842862970749914E-3</v>
      </c>
      <c r="AC404" s="3">
        <v>17</v>
      </c>
      <c r="AD404" s="3">
        <f t="shared" si="51"/>
        <v>4176.4705882352937</v>
      </c>
      <c r="AE404" s="3">
        <v>62300</v>
      </c>
      <c r="AF404" s="12">
        <f>Table1[[#This Row],[2021 U.S. Sales ($000)]]/SUMIF($E:$E, E404, $AE:$AE)</f>
        <v>1.8777416006930344E-3</v>
      </c>
      <c r="AG404" s="3">
        <v>17</v>
      </c>
      <c r="AH404" s="68">
        <f t="shared" si="48"/>
        <v>3664.705882352941</v>
      </c>
      <c r="AI404" s="3">
        <v>52777</v>
      </c>
      <c r="AJ404" s="12">
        <f>Table1[[#This Row],[2020 U.S. Sales ($000)]]/SUMIF($E:$E, E404, $AI:$AI)</f>
        <v>1.8531603974457939E-3</v>
      </c>
      <c r="AK404" s="3">
        <v>17</v>
      </c>
      <c r="AL404" s="3">
        <f t="shared" si="52"/>
        <v>3104.5294117647059</v>
      </c>
      <c r="AM404" s="3">
        <v>60000</v>
      </c>
      <c r="AN404" s="12">
        <f>Table1[[#This Row],[2019 U.S. Sales ($000)]]/SUMIF($E:$E, E404, $AM:$AM)</f>
        <v>1.8368333580693558E-3</v>
      </c>
      <c r="AO404" s="3">
        <v>16</v>
      </c>
      <c r="AP404" s="3">
        <f t="shared" si="49"/>
        <v>3750</v>
      </c>
    </row>
    <row r="405" spans="1:42" x14ac:dyDescent="0.25">
      <c r="A405" t="s">
        <v>96</v>
      </c>
      <c r="B405">
        <v>570</v>
      </c>
      <c r="C405" t="s">
        <v>3</v>
      </c>
      <c r="D405" t="s">
        <v>5</v>
      </c>
      <c r="E405" t="s">
        <v>446</v>
      </c>
      <c r="F405" s="3">
        <v>404</v>
      </c>
      <c r="G405" s="3"/>
      <c r="H405" s="3" t="e">
        <f>Table1[[#This Row],[2024 U.S. Sales ($000)]]/SUMIF($E:$E, E405, $G:$G)</f>
        <v>#DIV/0!</v>
      </c>
      <c r="I405" s="3" t="e">
        <f>VLOOKUP(Table1[[#This Row],[Chain Name]],[1]Sheet1!A$3:G$26,7,0)</f>
        <v>#N/A</v>
      </c>
      <c r="J405" s="3" t="e">
        <f>Table1[[#This Row],[2024 U.S. Sales ($000)]]/Table1[[#This Row],[2024 U.S. Units]]</f>
        <v>#N/A</v>
      </c>
      <c r="K405" s="3" t="e">
        <f>Table1[[#This Row],[2024 U.S. Units]]/Table1[[#This Row],[2023 U.S. Units]]-1</f>
        <v>#N/A</v>
      </c>
      <c r="L405" s="3">
        <f>_xlfn.RRI(5,Table1[[#This Row],[2019 U.S. Sales ($000)]],Table1[[#This Row],[2024 U.S. Sales ($000)]])</f>
        <v>-1</v>
      </c>
      <c r="M405" s="3" t="e">
        <f>(Table1[[#This Row],[2024 Market share (%)]]-Table1[[#This Row],[2019 Market share (%)]])*10000</f>
        <v>#DIV/0!</v>
      </c>
      <c r="N405" s="3"/>
      <c r="O405" s="3"/>
      <c r="P405" s="3">
        <v>78200</v>
      </c>
      <c r="Q405" s="12">
        <f>Table1[[#This Row],[2023 U.S. Sales ($000)]]/SUMIF($E:$E, E405, $P:$P)</f>
        <v>9.4497730664791536E-3</v>
      </c>
      <c r="R405" s="11">
        <f>(Table1[[#This Row],[2023 Market share (%)]]-Table1[[#This Row],[2022 Market share (%)]])*10000</f>
        <v>-10.238813568513253</v>
      </c>
      <c r="S405" s="10">
        <v>1.1642949547218629E-2</v>
      </c>
      <c r="T405" s="3">
        <v>341</v>
      </c>
      <c r="U405" s="3">
        <f t="shared" si="46"/>
        <v>229.32551319648093</v>
      </c>
      <c r="V405" s="10">
        <v>-1.1594202898550725E-2</v>
      </c>
      <c r="W405" s="10">
        <f t="shared" si="50"/>
        <v>-5.3621235220918662E-3</v>
      </c>
      <c r="X405" s="11">
        <f>(Table1[[#This Row],[2023 Market share (%)]]-Table1[[#This Row],[2019 Market share (%)]])*10000</f>
        <v>-70.015677177947651</v>
      </c>
      <c r="Y405" s="10"/>
      <c r="Z405" s="10">
        <f t="shared" si="47"/>
        <v>-1.0008407236830608E-2</v>
      </c>
      <c r="AA405" s="3">
        <v>77300</v>
      </c>
      <c r="AB405" s="12">
        <f>Table1[[#This Row],[2022 U.S. Sales ($000)]]/SUMIF($E:$E, E405, $AA:$AA)</f>
        <v>1.0473654423330479E-2</v>
      </c>
      <c r="AC405" s="3">
        <v>345</v>
      </c>
      <c r="AD405" s="3">
        <f t="shared" si="51"/>
        <v>224.05797101449275</v>
      </c>
      <c r="AE405" s="3">
        <v>75000</v>
      </c>
      <c r="AF405" s="12">
        <f>Table1[[#This Row],[2021 U.S. Sales ($000)]]/SUMIF($E:$E, E405, $AE:$AE)</f>
        <v>1.1988721011272595E-2</v>
      </c>
      <c r="AG405" s="3">
        <v>348</v>
      </c>
      <c r="AH405" s="68">
        <f t="shared" si="48"/>
        <v>215.51724137931035</v>
      </c>
      <c r="AI405" s="3">
        <v>68700</v>
      </c>
      <c r="AJ405" s="12">
        <f>Table1[[#This Row],[2020 U.S. Sales ($000)]]/SUMIF($E:$E, E405, $AI:$AI)</f>
        <v>1.4885137439435691E-2</v>
      </c>
      <c r="AK405" s="3">
        <v>350</v>
      </c>
      <c r="AL405" s="3">
        <f t="shared" si="52"/>
        <v>196.28571428571428</v>
      </c>
      <c r="AM405" s="3">
        <v>79900</v>
      </c>
      <c r="AN405" s="12">
        <f>Table1[[#This Row],[2019 U.S. Sales ($000)]]/SUMIF($E:$E, E405, $AM:$AM)</f>
        <v>1.6451340784273918E-2</v>
      </c>
      <c r="AO405" s="3">
        <v>355</v>
      </c>
      <c r="AP405" s="3">
        <f t="shared" si="49"/>
        <v>225.07042253521126</v>
      </c>
    </row>
    <row r="406" spans="1:42" x14ac:dyDescent="0.25">
      <c r="A406" t="s">
        <v>298</v>
      </c>
      <c r="B406">
        <v>31587</v>
      </c>
      <c r="C406" t="s">
        <v>3</v>
      </c>
      <c r="D406" t="s">
        <v>4</v>
      </c>
      <c r="E406" t="s">
        <v>351</v>
      </c>
      <c r="F406" s="3">
        <v>405</v>
      </c>
      <c r="G406" s="3"/>
      <c r="H406" s="3" t="e">
        <f>Table1[[#This Row],[2024 U.S. Sales ($000)]]/SUMIF($E:$E, E406, $G:$G)</f>
        <v>#DIV/0!</v>
      </c>
      <c r="I406" s="3" t="e">
        <f>VLOOKUP(Table1[[#This Row],[Chain Name]],[1]Sheet1!A$3:G$26,7,0)</f>
        <v>#N/A</v>
      </c>
      <c r="J406" s="3" t="e">
        <f>Table1[[#This Row],[2024 U.S. Sales ($000)]]/Table1[[#This Row],[2024 U.S. Units]]</f>
        <v>#N/A</v>
      </c>
      <c r="K406" s="3" t="e">
        <f>Table1[[#This Row],[2024 U.S. Units]]/Table1[[#This Row],[2023 U.S. Units]]-1</f>
        <v>#N/A</v>
      </c>
      <c r="L406" s="3">
        <f>_xlfn.RRI(5,Table1[[#This Row],[2019 U.S. Sales ($000)]],Table1[[#This Row],[2024 U.S. Sales ($000)]])</f>
        <v>-1</v>
      </c>
      <c r="M406" s="3" t="e">
        <f>(Table1[[#This Row],[2024 Market share (%)]]-Table1[[#This Row],[2019 Market share (%)]])*10000</f>
        <v>#DIV/0!</v>
      </c>
      <c r="N406" s="3"/>
      <c r="O406" s="3"/>
      <c r="P406" s="3">
        <v>77975</v>
      </c>
      <c r="Q406" s="12">
        <f>Table1[[#This Row],[2023 U.S. Sales ($000)]]/SUMIF($E:$E, E406, $P:$P)</f>
        <v>2.0644182145148019E-3</v>
      </c>
      <c r="R406" s="11">
        <f>(Table1[[#This Row],[2023 Market share (%)]]-Table1[[#This Row],[2022 Market share (%)]])*10000</f>
        <v>1.4656358685033519</v>
      </c>
      <c r="S406" s="10">
        <v>0.13628083878582983</v>
      </c>
      <c r="T406" s="3">
        <v>58</v>
      </c>
      <c r="U406" s="3">
        <f t="shared" si="46"/>
        <v>1344.3965517241379</v>
      </c>
      <c r="V406" s="10">
        <v>0.13725490196078433</v>
      </c>
      <c r="W406" s="10">
        <f t="shared" si="50"/>
        <v>0.14690274654452318</v>
      </c>
      <c r="X406" s="11">
        <f>(Table1[[#This Row],[2023 Market share (%)]]-Table1[[#This Row],[2019 Market share (%)]])*10000</f>
        <v>6.8477267926890866</v>
      </c>
      <c r="Y406" s="10"/>
      <c r="Z406" s="10">
        <f t="shared" si="47"/>
        <v>0.11150417733928664</v>
      </c>
      <c r="AA406" s="3">
        <v>68623</v>
      </c>
      <c r="AB406" s="12">
        <f>Table1[[#This Row],[2022 U.S. Sales ($000)]]/SUMIF($E:$E, E406, $AA:$AA)</f>
        <v>1.9178546276644667E-3</v>
      </c>
      <c r="AC406" s="3">
        <v>51</v>
      </c>
      <c r="AD406" s="3">
        <f t="shared" si="51"/>
        <v>1345.5490196078431</v>
      </c>
      <c r="AE406" s="3">
        <v>63328</v>
      </c>
      <c r="AF406" s="12">
        <f>Table1[[#This Row],[2021 U.S. Sales ($000)]]/SUMIF($E:$E, E406, $AE:$AE)</f>
        <v>1.9087258441202004E-3</v>
      </c>
      <c r="AG406" s="3">
        <v>50</v>
      </c>
      <c r="AH406" s="68">
        <f t="shared" si="48"/>
        <v>1266.56</v>
      </c>
      <c r="AI406" s="3">
        <v>45057</v>
      </c>
      <c r="AJ406" s="12">
        <f>Table1[[#This Row],[2020 U.S. Sales ($000)]]/SUMIF($E:$E, E406, $AI:$AI)</f>
        <v>1.5820878039243447E-3</v>
      </c>
      <c r="AK406" s="3">
        <v>43</v>
      </c>
      <c r="AL406" s="3">
        <f t="shared" si="52"/>
        <v>1047.8372093023256</v>
      </c>
      <c r="AM406" s="3">
        <v>45066</v>
      </c>
      <c r="AN406" s="12">
        <f>Table1[[#This Row],[2019 U.S. Sales ($000)]]/SUMIF($E:$E, E406, $AM:$AM)</f>
        <v>1.3796455352458933E-3</v>
      </c>
      <c r="AO406" s="3">
        <v>38</v>
      </c>
      <c r="AP406" s="3">
        <f t="shared" si="49"/>
        <v>1185.9473684210527</v>
      </c>
    </row>
    <row r="407" spans="1:42" x14ac:dyDescent="0.25">
      <c r="A407" t="s">
        <v>429</v>
      </c>
      <c r="B407">
        <v>33423</v>
      </c>
      <c r="C407" t="s">
        <v>3</v>
      </c>
      <c r="D407" t="s">
        <v>4</v>
      </c>
      <c r="E407" t="s">
        <v>351</v>
      </c>
      <c r="F407" s="3">
        <v>406</v>
      </c>
      <c r="G407" s="3"/>
      <c r="H407" s="3" t="e">
        <f>Table1[[#This Row],[2024 U.S. Sales ($000)]]/SUMIF($E:$E, E407, $G:$G)</f>
        <v>#DIV/0!</v>
      </c>
      <c r="I407" s="3" t="e">
        <f>VLOOKUP(Table1[[#This Row],[Chain Name]],[1]Sheet1!A$3:G$26,7,0)</f>
        <v>#N/A</v>
      </c>
      <c r="J407" s="3" t="e">
        <f>Table1[[#This Row],[2024 U.S. Sales ($000)]]/Table1[[#This Row],[2024 U.S. Units]]</f>
        <v>#N/A</v>
      </c>
      <c r="K407" s="3" t="e">
        <f>Table1[[#This Row],[2024 U.S. Units]]/Table1[[#This Row],[2023 U.S. Units]]-1</f>
        <v>#N/A</v>
      </c>
      <c r="L407" s="3">
        <f>_xlfn.RRI(5,Table1[[#This Row],[2019 U.S. Sales ($000)]],Table1[[#This Row],[2024 U.S. Sales ($000)]])</f>
        <v>-1</v>
      </c>
      <c r="M407" s="3" t="e">
        <f>(Table1[[#This Row],[2024 Market share (%)]]-Table1[[#This Row],[2019 Market share (%)]])*10000</f>
        <v>#DIV/0!</v>
      </c>
      <c r="N407" s="3"/>
      <c r="O407" s="3"/>
      <c r="P407" s="3">
        <v>77700</v>
      </c>
      <c r="Q407" s="12">
        <f>Table1[[#This Row],[2023 U.S. Sales ($000)]]/SUMIF($E:$E, E407, $P:$P)</f>
        <v>2.0571374833959618E-3</v>
      </c>
      <c r="R407" s="11">
        <f>(Table1[[#This Row],[2023 Market share (%)]]-Table1[[#This Row],[2022 Market share (%)]])*10000</f>
        <v>3.4953336013846914</v>
      </c>
      <c r="S407" s="10">
        <v>0.27168576104746317</v>
      </c>
      <c r="T407" s="3">
        <v>63</v>
      </c>
      <c r="U407" s="3">
        <f t="shared" si="46"/>
        <v>1233.3333333333333</v>
      </c>
      <c r="V407" s="10">
        <v>0.18867924528301888</v>
      </c>
      <c r="W407" s="10">
        <f t="shared" si="50"/>
        <v>0.18278995620646721</v>
      </c>
      <c r="X407" s="11">
        <f>(Table1[[#This Row],[2023 Market share (%)]]-Table1[[#This Row],[2019 Market share (%)]])*10000</f>
        <v>8.4176607814007127</v>
      </c>
      <c r="Y407" s="10"/>
      <c r="Z407" s="10">
        <f t="shared" si="47"/>
        <v>0.17545674502106401</v>
      </c>
      <c r="AA407" s="3">
        <v>61100</v>
      </c>
      <c r="AB407" s="12">
        <f>Table1[[#This Row],[2022 U.S. Sales ($000)]]/SUMIF($E:$E, E407, $AA:$AA)</f>
        <v>1.7076041232574927E-3</v>
      </c>
      <c r="AC407" s="3">
        <v>53</v>
      </c>
      <c r="AD407" s="3">
        <f t="shared" si="51"/>
        <v>1152.8301886792453</v>
      </c>
      <c r="AE407" s="3">
        <v>49500</v>
      </c>
      <c r="AF407" s="12">
        <f>Table1[[#This Row],[2021 U.S. Sales ($000)]]/SUMIF($E:$E, E407, $AE:$AE)</f>
        <v>1.4919455735843531E-3</v>
      </c>
      <c r="AG407" s="3">
        <v>44</v>
      </c>
      <c r="AH407" s="68">
        <f t="shared" si="48"/>
        <v>1125</v>
      </c>
      <c r="AI407" s="3">
        <v>37000</v>
      </c>
      <c r="AJ407" s="12">
        <f>Table1[[#This Row],[2020 U.S. Sales ($000)]]/SUMIF($E:$E, E407, $AI:$AI)</f>
        <v>1.2991821192090186E-3</v>
      </c>
      <c r="AK407" s="3">
        <v>41</v>
      </c>
      <c r="AL407" s="3">
        <f t="shared" si="52"/>
        <v>902.43902439024396</v>
      </c>
      <c r="AM407" s="3">
        <v>39700</v>
      </c>
      <c r="AN407" s="12">
        <f>Table1[[#This Row],[2019 U.S. Sales ($000)]]/SUMIF($E:$E, E407, $AM:$AM)</f>
        <v>1.2153714052558905E-3</v>
      </c>
      <c r="AO407" s="3">
        <v>33</v>
      </c>
      <c r="AP407" s="3">
        <f t="shared" si="49"/>
        <v>1203.030303030303</v>
      </c>
    </row>
    <row r="408" spans="1:42" x14ac:dyDescent="0.25">
      <c r="A408" t="s">
        <v>409</v>
      </c>
      <c r="B408">
        <v>62256</v>
      </c>
      <c r="C408" t="s">
        <v>3</v>
      </c>
      <c r="D408" t="s">
        <v>5</v>
      </c>
      <c r="E408" t="s">
        <v>446</v>
      </c>
      <c r="F408" s="3">
        <v>407</v>
      </c>
      <c r="G408" s="3"/>
      <c r="H408" s="3" t="e">
        <f>Table1[[#This Row],[2024 U.S. Sales ($000)]]/SUMIF($E:$E, E408, $G:$G)</f>
        <v>#DIV/0!</v>
      </c>
      <c r="I408" s="3" t="e">
        <f>VLOOKUP(Table1[[#This Row],[Chain Name]],[1]Sheet1!A$3:G$26,7,0)</f>
        <v>#N/A</v>
      </c>
      <c r="J408" s="3" t="e">
        <f>Table1[[#This Row],[2024 U.S. Sales ($000)]]/Table1[[#This Row],[2024 U.S. Units]]</f>
        <v>#N/A</v>
      </c>
      <c r="K408" s="3" t="e">
        <f>Table1[[#This Row],[2024 U.S. Units]]/Table1[[#This Row],[2023 U.S. Units]]-1</f>
        <v>#N/A</v>
      </c>
      <c r="L408" s="3">
        <f>_xlfn.RRI(5,Table1[[#This Row],[2019 U.S. Sales ($000)]],Table1[[#This Row],[2024 U.S. Sales ($000)]])</f>
        <v>-1</v>
      </c>
      <c r="M408" s="3" t="e">
        <f>(Table1[[#This Row],[2024 Market share (%)]]-Table1[[#This Row],[2019 Market share (%)]])*10000</f>
        <v>#DIV/0!</v>
      </c>
      <c r="N408" s="3"/>
      <c r="O408" s="3"/>
      <c r="P408" s="3">
        <v>77600</v>
      </c>
      <c r="Q408" s="12">
        <f>Table1[[#This Row],[2023 U.S. Sales ($000)]]/SUMIF($E:$E, E408, $P:$P)</f>
        <v>9.3772684137951711E-3</v>
      </c>
      <c r="R408" s="11">
        <f>(Table1[[#This Row],[2023 Market share (%)]]-Table1[[#This Row],[2022 Market share (%)]])*10000</f>
        <v>-2.1567768157090828</v>
      </c>
      <c r="S408" s="10">
        <v>9.6045197740112997E-2</v>
      </c>
      <c r="T408" s="3">
        <v>139</v>
      </c>
      <c r="U408" s="3">
        <f t="shared" si="46"/>
        <v>558.273381294964</v>
      </c>
      <c r="V408" s="10">
        <v>2.9629629629629631E-2</v>
      </c>
      <c r="W408" s="10">
        <f t="shared" si="50"/>
        <v>0.1985839810054868</v>
      </c>
      <c r="X408" s="11">
        <f>(Table1[[#This Row],[2023 Market share (%)]]-Table1[[#This Row],[2019 Market share (%)]])*10000</f>
        <v>16.354609859015628</v>
      </c>
      <c r="Y408" s="10"/>
      <c r="Z408" s="10">
        <f t="shared" si="47"/>
        <v>0.1341849458338793</v>
      </c>
      <c r="AA408" s="3">
        <v>70800</v>
      </c>
      <c r="AB408" s="12">
        <f>Table1[[#This Row],[2022 U.S. Sales ($000)]]/SUMIF($E:$E, E408, $AA:$AA)</f>
        <v>9.5929460953660794E-3</v>
      </c>
      <c r="AC408" s="3">
        <v>135</v>
      </c>
      <c r="AD408" s="3">
        <f t="shared" si="51"/>
        <v>524.44444444444446</v>
      </c>
      <c r="AE408" s="3">
        <v>58711</v>
      </c>
      <c r="AF408" s="12">
        <f>Table1[[#This Row],[2021 U.S. Sales ($000)]]/SUMIF($E:$E, E408, $AE:$AE)</f>
        <v>9.3849306572376702E-3</v>
      </c>
      <c r="AG408" s="3">
        <v>120</v>
      </c>
      <c r="AH408" s="68">
        <f t="shared" si="48"/>
        <v>489.25833333333333</v>
      </c>
      <c r="AI408" s="3">
        <v>41138</v>
      </c>
      <c r="AJ408" s="12">
        <f>Table1[[#This Row],[2020 U.S. Sales ($000)]]/SUMIF($E:$E, E408, $AI:$AI)</f>
        <v>8.9133156329476767E-3</v>
      </c>
      <c r="AK408" s="3">
        <v>103</v>
      </c>
      <c r="AL408" s="3">
        <f t="shared" si="52"/>
        <v>399.39805825242718</v>
      </c>
      <c r="AM408" s="3">
        <v>37600</v>
      </c>
      <c r="AN408" s="12">
        <f>Table1[[#This Row],[2019 U.S. Sales ($000)]]/SUMIF($E:$E, E408, $AM:$AM)</f>
        <v>7.7418074278936084E-3</v>
      </c>
      <c r="AO408" s="3">
        <v>84</v>
      </c>
      <c r="AP408" s="3">
        <f t="shared" si="49"/>
        <v>447.61904761904759</v>
      </c>
    </row>
    <row r="409" spans="1:42" x14ac:dyDescent="0.25">
      <c r="A409" t="s">
        <v>332</v>
      </c>
      <c r="B409">
        <v>31595</v>
      </c>
      <c r="C409" t="s">
        <v>1</v>
      </c>
      <c r="D409" t="s">
        <v>7</v>
      </c>
      <c r="E409" t="s">
        <v>360</v>
      </c>
      <c r="F409" s="3">
        <v>408</v>
      </c>
      <c r="G409" s="3"/>
      <c r="H409" s="3" t="e">
        <f>Table1[[#This Row],[2024 U.S. Sales ($000)]]/SUMIF($E:$E, E409, $G:$G)</f>
        <v>#DIV/0!</v>
      </c>
      <c r="I409" s="3" t="e">
        <f>VLOOKUP(Table1[[#This Row],[Chain Name]],[1]Sheet1!A$3:G$26,7,0)</f>
        <v>#N/A</v>
      </c>
      <c r="J409" s="3" t="e">
        <f>Table1[[#This Row],[2024 U.S. Sales ($000)]]/Table1[[#This Row],[2024 U.S. Units]]</f>
        <v>#N/A</v>
      </c>
      <c r="K409" s="3" t="e">
        <f>Table1[[#This Row],[2024 U.S. Units]]/Table1[[#This Row],[2023 U.S. Units]]-1</f>
        <v>#N/A</v>
      </c>
      <c r="L409" s="3">
        <f>_xlfn.RRI(5,Table1[[#This Row],[2019 U.S. Sales ($000)]],Table1[[#This Row],[2024 U.S. Sales ($000)]])</f>
        <v>-1</v>
      </c>
      <c r="M409" s="3" t="e">
        <f>(Table1[[#This Row],[2024 Market share (%)]]-Table1[[#This Row],[2019 Market share (%)]])*10000</f>
        <v>#DIV/0!</v>
      </c>
      <c r="N409" s="3"/>
      <c r="O409" s="3"/>
      <c r="P409" s="3">
        <v>77500</v>
      </c>
      <c r="Q409" s="12">
        <f>Table1[[#This Row],[2023 U.S. Sales ($000)]]/SUMIF($E:$E, E409, $P:$P)</f>
        <v>1.5061511211788945E-2</v>
      </c>
      <c r="R409" s="11">
        <f>(Table1[[#This Row],[2023 Market share (%)]]-Table1[[#This Row],[2022 Market share (%)]])*10000</f>
        <v>13.89400594073796</v>
      </c>
      <c r="S409" s="10">
        <v>8.5434173669467789E-2</v>
      </c>
      <c r="T409" s="3">
        <v>12</v>
      </c>
      <c r="U409" s="3">
        <f t="shared" si="46"/>
        <v>6458.333333333333</v>
      </c>
      <c r="V409" s="10">
        <v>0</v>
      </c>
      <c r="W409" s="10">
        <f t="shared" si="50"/>
        <v>1.5067003690087954E-2</v>
      </c>
      <c r="X409" s="11">
        <f>(Table1[[#This Row],[2023 Market share (%)]]-Table1[[#This Row],[2019 Market share (%)]])*10000</f>
        <v>8.6910022445207602</v>
      </c>
      <c r="Y409" s="10"/>
      <c r="Z409" s="10">
        <f t="shared" si="47"/>
        <v>0</v>
      </c>
      <c r="AA409" s="3">
        <v>71400</v>
      </c>
      <c r="AB409" s="12">
        <f>Table1[[#This Row],[2022 U.S. Sales ($000)]]/SUMIF($E:$E, E409, $AA:$AA)</f>
        <v>1.3672110617715149E-2</v>
      </c>
      <c r="AC409" s="3">
        <v>12</v>
      </c>
      <c r="AD409" s="3">
        <f t="shared" si="51"/>
        <v>5950</v>
      </c>
      <c r="AE409" s="3">
        <v>62400</v>
      </c>
      <c r="AF409" s="12">
        <f>Table1[[#This Row],[2021 U.S. Sales ($000)]]/SUMIF($E:$E, E409, $AE:$AE)</f>
        <v>1.2960669767534603E-2</v>
      </c>
      <c r="AG409" s="3">
        <v>12</v>
      </c>
      <c r="AH409" s="68">
        <f t="shared" si="48"/>
        <v>5200</v>
      </c>
      <c r="AI409" s="3">
        <v>40000</v>
      </c>
      <c r="AJ409" s="12">
        <f>Table1[[#This Row],[2020 U.S. Sales ($000)]]/SUMIF($E:$E, E409, $AI:$AI)</f>
        <v>1.174175765305748E-2</v>
      </c>
      <c r="AK409" s="3">
        <v>12</v>
      </c>
      <c r="AL409" s="3">
        <f t="shared" si="52"/>
        <v>3333.3333333333335</v>
      </c>
      <c r="AM409" s="3">
        <v>73000</v>
      </c>
      <c r="AN409" s="12">
        <f>Table1[[#This Row],[2019 U.S. Sales ($000)]]/SUMIF($E:$E, E409, $AM:$AM)</f>
        <v>1.4192410987336869E-2</v>
      </c>
      <c r="AO409" s="3">
        <v>12</v>
      </c>
      <c r="AP409" s="3">
        <f t="shared" si="49"/>
        <v>6083.333333333333</v>
      </c>
    </row>
    <row r="410" spans="1:42" x14ac:dyDescent="0.25">
      <c r="A410" t="s">
        <v>280</v>
      </c>
      <c r="B410">
        <v>2583</v>
      </c>
      <c r="C410" t="s">
        <v>3</v>
      </c>
      <c r="D410" t="s">
        <v>5</v>
      </c>
      <c r="E410" t="s">
        <v>350</v>
      </c>
      <c r="F410" s="3">
        <v>409</v>
      </c>
      <c r="G410" s="3"/>
      <c r="H410" s="3" t="e">
        <f>Table1[[#This Row],[2024 U.S. Sales ($000)]]/SUMIF($E:$E, E410, $G:$G)</f>
        <v>#DIV/0!</v>
      </c>
      <c r="I410" s="3" t="e">
        <f>VLOOKUP(Table1[[#This Row],[Chain Name]],[1]Sheet1!A$3:G$26,7,0)</f>
        <v>#N/A</v>
      </c>
      <c r="J410" s="3" t="e">
        <f>Table1[[#This Row],[2024 U.S. Sales ($000)]]/Table1[[#This Row],[2024 U.S. Units]]</f>
        <v>#N/A</v>
      </c>
      <c r="K410" s="3" t="e">
        <f>Table1[[#This Row],[2024 U.S. Units]]/Table1[[#This Row],[2023 U.S. Units]]-1</f>
        <v>#N/A</v>
      </c>
      <c r="L410" s="3">
        <f>_xlfn.RRI(5,Table1[[#This Row],[2019 U.S. Sales ($000)]],Table1[[#This Row],[2024 U.S. Sales ($000)]])</f>
        <v>-1</v>
      </c>
      <c r="M410" s="3" t="e">
        <f>(Table1[[#This Row],[2024 Market share (%)]]-Table1[[#This Row],[2019 Market share (%)]])*10000</f>
        <v>#DIV/0!</v>
      </c>
      <c r="N410" s="3"/>
      <c r="O410" s="3"/>
      <c r="P410" s="3">
        <v>77300</v>
      </c>
      <c r="Q410" s="12">
        <f>Table1[[#This Row],[2023 U.S. Sales ($000)]]/SUMIF($E:$E, E410, $P:$P)</f>
        <v>2.5305452028539705E-3</v>
      </c>
      <c r="R410" s="11">
        <f>(Table1[[#This Row],[2023 Market share (%)]]-Table1[[#This Row],[2022 Market share (%)]])*10000</f>
        <v>-2.0832836750792709</v>
      </c>
      <c r="S410" s="10">
        <v>-4.9200492004920049E-2</v>
      </c>
      <c r="T410" s="3">
        <v>46</v>
      </c>
      <c r="U410" s="3">
        <f t="shared" si="46"/>
        <v>1680.4347826086957</v>
      </c>
      <c r="V410" s="10">
        <v>-4.1666666666666664E-2</v>
      </c>
      <c r="W410" s="10">
        <f t="shared" si="50"/>
        <v>-4.5174219930239512E-2</v>
      </c>
      <c r="X410" s="11">
        <f>(Table1[[#This Row],[2023 Market share (%)]]-Table1[[#This Row],[2019 Market share (%)]])*10000</f>
        <v>-10.728968514923677</v>
      </c>
      <c r="Y410" s="10"/>
      <c r="Z410" s="10">
        <f t="shared" si="47"/>
        <v>-4.368980536612721E-2</v>
      </c>
      <c r="AA410" s="3">
        <v>81300</v>
      </c>
      <c r="AB410" s="12">
        <f>Table1[[#This Row],[2022 U.S. Sales ($000)]]/SUMIF($E:$E, E410, $AA:$AA)</f>
        <v>2.7388735703618976E-3</v>
      </c>
      <c r="AC410" s="3">
        <v>48</v>
      </c>
      <c r="AD410" s="3">
        <f t="shared" si="51"/>
        <v>1693.75</v>
      </c>
      <c r="AE410" s="3">
        <v>81900</v>
      </c>
      <c r="AF410" s="12">
        <f>Table1[[#This Row],[2021 U.S. Sales ($000)]]/SUMIF($E:$E, E410, $AE:$AE)</f>
        <v>2.8174770267257823E-3</v>
      </c>
      <c r="AG410" s="3">
        <v>50</v>
      </c>
      <c r="AH410" s="68">
        <f t="shared" si="48"/>
        <v>1638</v>
      </c>
      <c r="AI410" s="3">
        <v>74200</v>
      </c>
      <c r="AJ410" s="12">
        <f>Table1[[#This Row],[2020 U.S. Sales ($000)]]/SUMIF($E:$E, E410, $AI:$AI)</f>
        <v>2.7413537536355725E-3</v>
      </c>
      <c r="AK410" s="3">
        <v>51</v>
      </c>
      <c r="AL410" s="3">
        <f t="shared" si="52"/>
        <v>1454.9019607843138</v>
      </c>
      <c r="AM410" s="3">
        <v>93000</v>
      </c>
      <c r="AN410" s="12">
        <f>Table1[[#This Row],[2019 U.S. Sales ($000)]]/SUMIF($E:$E, E410, $AM:$AM)</f>
        <v>3.6034420543463383E-3</v>
      </c>
      <c r="AO410" s="3">
        <v>55</v>
      </c>
      <c r="AP410" s="3">
        <f t="shared" si="49"/>
        <v>1690.909090909091</v>
      </c>
    </row>
    <row r="411" spans="1:42" x14ac:dyDescent="0.25">
      <c r="A411" t="s">
        <v>125</v>
      </c>
      <c r="B411">
        <v>431</v>
      </c>
      <c r="C411" t="s">
        <v>3</v>
      </c>
      <c r="D411" t="s">
        <v>4</v>
      </c>
      <c r="E411" t="s">
        <v>356</v>
      </c>
      <c r="F411" s="3">
        <v>410</v>
      </c>
      <c r="G411" s="3"/>
      <c r="H411" s="3" t="e">
        <f>Table1[[#This Row],[2024 U.S. Sales ($000)]]/SUMIF($E:$E, E411, $G:$G)</f>
        <v>#DIV/0!</v>
      </c>
      <c r="I411" s="3" t="e">
        <f>VLOOKUP(Table1[[#This Row],[Chain Name]],[1]Sheet1!A$3:G$26,7,0)</f>
        <v>#N/A</v>
      </c>
      <c r="J411" s="3" t="e">
        <f>Table1[[#This Row],[2024 U.S. Sales ($000)]]/Table1[[#This Row],[2024 U.S. Units]]</f>
        <v>#N/A</v>
      </c>
      <c r="K411" s="3" t="e">
        <f>Table1[[#This Row],[2024 U.S. Units]]/Table1[[#This Row],[2023 U.S. Units]]-1</f>
        <v>#N/A</v>
      </c>
      <c r="L411" s="3">
        <f>_xlfn.RRI(5,Table1[[#This Row],[2019 U.S. Sales ($000)]],Table1[[#This Row],[2024 U.S. Sales ($000)]])</f>
        <v>-1</v>
      </c>
      <c r="M411" s="3" t="e">
        <f>(Table1[[#This Row],[2024 Market share (%)]]-Table1[[#This Row],[2019 Market share (%)]])*10000</f>
        <v>#DIV/0!</v>
      </c>
      <c r="N411" s="3"/>
      <c r="O411" s="3"/>
      <c r="P411" s="3">
        <v>77200</v>
      </c>
      <c r="Q411" s="12">
        <f>Table1[[#This Row],[2023 U.S. Sales ($000)]]/SUMIF($E:$E, E411, $P:$P)</f>
        <v>7.0513192365222459E-4</v>
      </c>
      <c r="R411" s="11">
        <f>(Table1[[#This Row],[2023 Market share (%)]]-Table1[[#This Row],[2022 Market share (%)]])*10000</f>
        <v>-2.5502668162980262</v>
      </c>
      <c r="S411" s="10">
        <v>-0.2130479102956167</v>
      </c>
      <c r="T411" s="3">
        <v>55</v>
      </c>
      <c r="U411" s="3">
        <f t="shared" si="46"/>
        <v>1403.6363636363637</v>
      </c>
      <c r="V411" s="10">
        <v>-0.21428571428571427</v>
      </c>
      <c r="W411" s="10">
        <f t="shared" si="50"/>
        <v>-0.1971343124393824</v>
      </c>
      <c r="X411" s="11">
        <f>(Table1[[#This Row],[2023 Market share (%)]]-Table1[[#This Row],[2019 Market share (%)]])*10000</f>
        <v>-14.426361372796549</v>
      </c>
      <c r="Y411" s="10"/>
      <c r="Z411" s="10">
        <f t="shared" si="47"/>
        <v>-0.2068835232411389</v>
      </c>
      <c r="AA411" s="3">
        <v>98100</v>
      </c>
      <c r="AB411" s="12">
        <f>Table1[[#This Row],[2022 U.S. Sales ($000)]]/SUMIF($E:$E, E411, $AA:$AA)</f>
        <v>9.6015860528202721E-4</v>
      </c>
      <c r="AC411" s="3">
        <v>70</v>
      </c>
      <c r="AD411" s="3">
        <f t="shared" si="51"/>
        <v>1401.4285714285713</v>
      </c>
      <c r="AE411" s="3">
        <v>114800</v>
      </c>
      <c r="AF411" s="12">
        <f>Table1[[#This Row],[2021 U.S. Sales ($000)]]/SUMIF($E:$E, E411, $AE:$AE)</f>
        <v>1.1799391110305848E-3</v>
      </c>
      <c r="AG411" s="3">
        <v>97</v>
      </c>
      <c r="AH411" s="68">
        <f t="shared" si="48"/>
        <v>1183.5051546391753</v>
      </c>
      <c r="AI411" s="3">
        <v>118600</v>
      </c>
      <c r="AJ411" s="12">
        <f>Table1[[#This Row],[2020 U.S. Sales ($000)]]/SUMIF($E:$E, E411, $AI:$AI)</f>
        <v>1.3572378858651055E-3</v>
      </c>
      <c r="AK411" s="3">
        <v>108</v>
      </c>
      <c r="AL411" s="3">
        <f t="shared" si="52"/>
        <v>1098.148148148148</v>
      </c>
      <c r="AM411" s="3">
        <v>185800</v>
      </c>
      <c r="AN411" s="12">
        <f>Table1[[#This Row],[2019 U.S. Sales ($000)]]/SUMIF($E:$E, E411, $AM:$AM)</f>
        <v>2.1477680609318793E-3</v>
      </c>
      <c r="AO411" s="3">
        <v>139</v>
      </c>
      <c r="AP411" s="3">
        <f t="shared" si="49"/>
        <v>1336.6906474820144</v>
      </c>
    </row>
    <row r="412" spans="1:42" x14ac:dyDescent="0.25">
      <c r="A412" t="s">
        <v>192</v>
      </c>
      <c r="B412">
        <v>2774</v>
      </c>
      <c r="C412" t="s">
        <v>3</v>
      </c>
      <c r="D412" t="s">
        <v>5</v>
      </c>
      <c r="E412" t="s">
        <v>352</v>
      </c>
      <c r="F412" s="3">
        <v>411</v>
      </c>
      <c r="G412" s="3"/>
      <c r="H412" s="3" t="e">
        <f>Table1[[#This Row],[2024 U.S. Sales ($000)]]/SUMIF($E:$E, E412, $G:$G)</f>
        <v>#DIV/0!</v>
      </c>
      <c r="I412" s="3" t="e">
        <f>VLOOKUP(Table1[[#This Row],[Chain Name]],[1]Sheet1!A$3:G$26,7,0)</f>
        <v>#N/A</v>
      </c>
      <c r="J412" s="3" t="e">
        <f>Table1[[#This Row],[2024 U.S. Sales ($000)]]/Table1[[#This Row],[2024 U.S. Units]]</f>
        <v>#N/A</v>
      </c>
      <c r="K412" s="3" t="e">
        <f>Table1[[#This Row],[2024 U.S. Units]]/Table1[[#This Row],[2023 U.S. Units]]-1</f>
        <v>#N/A</v>
      </c>
      <c r="L412" s="3">
        <f>_xlfn.RRI(5,Table1[[#This Row],[2019 U.S. Sales ($000)]],Table1[[#This Row],[2024 U.S. Sales ($000)]])</f>
        <v>-1</v>
      </c>
      <c r="M412" s="3" t="e">
        <f>(Table1[[#This Row],[2024 Market share (%)]]-Table1[[#This Row],[2019 Market share (%)]])*10000</f>
        <v>#DIV/0!</v>
      </c>
      <c r="N412" s="3"/>
      <c r="O412" s="3"/>
      <c r="P412" s="3">
        <v>77065</v>
      </c>
      <c r="Q412" s="12">
        <f>Table1[[#This Row],[2023 U.S. Sales ($000)]]/SUMIF($E:$E, E412, $P:$P)</f>
        <v>9.4980531856469156E-3</v>
      </c>
      <c r="R412" s="11">
        <f>(Table1[[#This Row],[2023 Market share (%)]]-Table1[[#This Row],[2022 Market share (%)]])*10000</f>
        <v>-3.647318664911515</v>
      </c>
      <c r="S412" s="10">
        <v>3.7716794139825489E-2</v>
      </c>
      <c r="T412" s="3">
        <v>249</v>
      </c>
      <c r="U412" s="3">
        <f t="shared" si="46"/>
        <v>309.49799196787149</v>
      </c>
      <c r="V412" s="10">
        <v>-4.0000000000000001E-3</v>
      </c>
      <c r="W412" s="10">
        <f t="shared" si="50"/>
        <v>3.2921051118996791E-2</v>
      </c>
      <c r="X412" s="11">
        <f>(Table1[[#This Row],[2023 Market share (%)]]-Table1[[#This Row],[2019 Market share (%)]])*10000</f>
        <v>-11.647780118126533</v>
      </c>
      <c r="Y412" s="10"/>
      <c r="Z412" s="10">
        <f t="shared" si="47"/>
        <v>8.1974069906867175E-3</v>
      </c>
      <c r="AA412" s="3">
        <v>74264</v>
      </c>
      <c r="AB412" s="12">
        <f>Table1[[#This Row],[2022 U.S. Sales ($000)]]/SUMIF($E:$E, E412, $AA:$AA)</f>
        <v>9.8627850521380671E-3</v>
      </c>
      <c r="AC412" s="3">
        <v>250</v>
      </c>
      <c r="AD412" s="3">
        <f t="shared" si="51"/>
        <v>297.05599999999998</v>
      </c>
      <c r="AE412" s="3">
        <v>72286</v>
      </c>
      <c r="AF412" s="12">
        <f>Table1[[#This Row],[2021 U.S. Sales ($000)]]/SUMIF($E:$E, E412, $AE:$AE)</f>
        <v>9.9007649856486437E-3</v>
      </c>
      <c r="AG412" s="3">
        <v>253</v>
      </c>
      <c r="AH412" s="68">
        <f t="shared" si="48"/>
        <v>285.71541501976287</v>
      </c>
      <c r="AI412" s="3">
        <v>60800</v>
      </c>
      <c r="AJ412" s="12">
        <f>Table1[[#This Row],[2020 U.S. Sales ($000)]]/SUMIF($E:$E, E412, $AI:$AI)</f>
        <v>9.5145483390697092E-3</v>
      </c>
      <c r="AK412" s="3">
        <v>255</v>
      </c>
      <c r="AL412" s="3">
        <f t="shared" si="52"/>
        <v>238.43137254901961</v>
      </c>
      <c r="AM412" s="3">
        <v>67700</v>
      </c>
      <c r="AN412" s="12">
        <f>Table1[[#This Row],[2019 U.S. Sales ($000)]]/SUMIF($E:$E, E412, $AM:$AM)</f>
        <v>1.0662831197459569E-2</v>
      </c>
      <c r="AO412" s="3">
        <v>241</v>
      </c>
      <c r="AP412" s="3">
        <f t="shared" si="49"/>
        <v>280.9128630705394</v>
      </c>
    </row>
    <row r="413" spans="1:42" x14ac:dyDescent="0.25">
      <c r="A413" t="s">
        <v>500</v>
      </c>
      <c r="B413">
        <v>5879</v>
      </c>
      <c r="C413" t="s">
        <v>1</v>
      </c>
      <c r="D413" t="s">
        <v>2</v>
      </c>
      <c r="E413" t="s">
        <v>362</v>
      </c>
      <c r="F413" s="3">
        <v>412</v>
      </c>
      <c r="G413" s="3"/>
      <c r="H413" s="3" t="e">
        <f>Table1[[#This Row],[2024 U.S. Sales ($000)]]/SUMIF($E:$E, E413, $G:$G)</f>
        <v>#DIV/0!</v>
      </c>
      <c r="I413" s="3" t="e">
        <f>VLOOKUP(Table1[[#This Row],[Chain Name]],[1]Sheet1!A$3:G$26,7,0)</f>
        <v>#N/A</v>
      </c>
      <c r="J413" s="3" t="e">
        <f>Table1[[#This Row],[2024 U.S. Sales ($000)]]/Table1[[#This Row],[2024 U.S. Units]]</f>
        <v>#N/A</v>
      </c>
      <c r="K413" s="3" t="e">
        <f>Table1[[#This Row],[2024 U.S. Units]]/Table1[[#This Row],[2023 U.S. Units]]-1</f>
        <v>#N/A</v>
      </c>
      <c r="L413" s="3">
        <f>_xlfn.RRI(5,Table1[[#This Row],[2019 U.S. Sales ($000)]],Table1[[#This Row],[2024 U.S. Sales ($000)]])</f>
        <v>-1</v>
      </c>
      <c r="M413" s="3" t="e">
        <f>(Table1[[#This Row],[2024 Market share (%)]]-Table1[[#This Row],[2019 Market share (%)]])*10000</f>
        <v>#DIV/0!</v>
      </c>
      <c r="N413" s="3"/>
      <c r="O413" s="3"/>
      <c r="P413" s="3">
        <v>76775</v>
      </c>
      <c r="Q413" s="12">
        <f>Table1[[#This Row],[2023 U.S. Sales ($000)]]/SUMIF($E:$E, E413, $P:$P)</f>
        <v>7.8736281401572475E-3</v>
      </c>
      <c r="R413" s="11">
        <f>(Table1[[#This Row],[2023 Market share (%)]]-Table1[[#This Row],[2022 Market share (%)]])*10000</f>
        <v>-0.11851691589561883</v>
      </c>
      <c r="S413" s="10">
        <v>3.9860764979954492E-2</v>
      </c>
      <c r="T413" s="3">
        <v>34</v>
      </c>
      <c r="U413" s="3">
        <f t="shared" si="46"/>
        <v>2258.0882352941176</v>
      </c>
      <c r="V413" s="10">
        <v>0</v>
      </c>
      <c r="W413" s="10">
        <f t="shared" si="50"/>
        <v>-7.1953218710888556E-2</v>
      </c>
      <c r="X413" s="11">
        <f>(Table1[[#This Row],[2023 Market share (%)]]-Table1[[#This Row],[2019 Market share (%)]])*10000</f>
        <v>-42.191151389647658</v>
      </c>
      <c r="Y413" s="10"/>
      <c r="Z413" s="10">
        <f t="shared" si="47"/>
        <v>-6.2423830832111782E-2</v>
      </c>
      <c r="AA413" s="3">
        <v>73832</v>
      </c>
      <c r="AB413" s="12">
        <f>Table1[[#This Row],[2022 U.S. Sales ($000)]]/SUMIF($E:$E, E413, $AA:$AA)</f>
        <v>7.8854798317468094E-3</v>
      </c>
      <c r="AC413" s="3">
        <v>34</v>
      </c>
      <c r="AD413" s="3">
        <f t="shared" si="51"/>
        <v>2171.5294117647059</v>
      </c>
      <c r="AE413" s="3">
        <v>73600</v>
      </c>
      <c r="AF413" s="12">
        <f>Table1[[#This Row],[2021 U.S. Sales ($000)]]/SUMIF($E:$E, E413, $AE:$AE)</f>
        <v>8.6298293333996207E-3</v>
      </c>
      <c r="AG413" s="3">
        <v>35</v>
      </c>
      <c r="AH413" s="68">
        <f t="shared" si="48"/>
        <v>2102.8571428571427</v>
      </c>
      <c r="AI413" s="3">
        <v>70400</v>
      </c>
      <c r="AJ413" s="12">
        <f>Table1[[#This Row],[2020 U.S. Sales ($000)]]/SUMIF($E:$E, E413, $AI:$AI)</f>
        <v>1.062552816346047E-2</v>
      </c>
      <c r="AK413" s="3">
        <v>39</v>
      </c>
      <c r="AL413" s="3">
        <f t="shared" si="52"/>
        <v>1805.1282051282051</v>
      </c>
      <c r="AM413" s="3">
        <v>103500</v>
      </c>
      <c r="AN413" s="12">
        <f>Table1[[#This Row],[2019 U.S. Sales ($000)]]/SUMIF($E:$E, E413, $AM:$AM)</f>
        <v>1.2092743279122013E-2</v>
      </c>
      <c r="AO413" s="3">
        <v>44</v>
      </c>
      <c r="AP413" s="3">
        <f t="shared" si="49"/>
        <v>2352.2727272727275</v>
      </c>
    </row>
    <row r="414" spans="1:42" x14ac:dyDescent="0.25">
      <c r="A414" t="s">
        <v>35</v>
      </c>
      <c r="B414">
        <v>781</v>
      </c>
      <c r="C414" t="s">
        <v>3</v>
      </c>
      <c r="D414" t="s">
        <v>5</v>
      </c>
      <c r="E414" t="s">
        <v>361</v>
      </c>
      <c r="F414" s="3">
        <v>325</v>
      </c>
      <c r="G414" s="3">
        <v>66889</v>
      </c>
      <c r="H414" s="12">
        <f>Table1[[#This Row],[2024 U.S. Sales ($000)]]/SUMIF($E:$E, E414, $G:$G)</f>
        <v>1.3237216524599467E-3</v>
      </c>
      <c r="I414" s="3">
        <v>35</v>
      </c>
      <c r="J414" s="3">
        <f>Table1[[#This Row],[2024 U.S. Sales ($000)]]/Table1[[#This Row],[2024 U.S. Units]]</f>
        <v>1911.1142857142856</v>
      </c>
      <c r="K414" s="12">
        <f>Table1[[#This Row],[2024 U.S. Units]]/Table1[[#This Row],[2023 U.S. Units]]-1</f>
        <v>-0.35185185185185186</v>
      </c>
      <c r="L414" s="12">
        <f>_xlfn.RRI(5,Table1[[#This Row],[2019 U.S. Sales ($000)]],Table1[[#This Row],[2024 U.S. Sales ($000)]])</f>
        <v>-0.24905467337447595</v>
      </c>
      <c r="M414" s="11">
        <f>(Table1[[#This Row],[2024 Market share (%)]]-Table1[[#This Row],[2019 Market share (%)]])*10000</f>
        <v>-66.824198383836389</v>
      </c>
      <c r="N414" s="12"/>
      <c r="O414" s="12"/>
      <c r="P414" s="3">
        <v>103200</v>
      </c>
      <c r="Q414" s="12">
        <f>Table1[[#This Row],[2023 U.S. Sales ($000)]]/SUMIF($E:$E, E414, $P:$P)</f>
        <v>2.1051086458403153E-3</v>
      </c>
      <c r="R414" s="11">
        <f>(Table1[[#This Row],[2023 Market share (%)]]-Table1[[#This Row],[2022 Market share (%)]])*10000</f>
        <v>-17.175046435088749</v>
      </c>
      <c r="S414" s="10">
        <v>-0.38644470868014269</v>
      </c>
      <c r="T414" s="3">
        <v>54</v>
      </c>
      <c r="U414" s="3">
        <f t="shared" si="46"/>
        <v>1911.1111111111111</v>
      </c>
      <c r="V414" s="10">
        <v>-0.46</v>
      </c>
      <c r="W414" s="10">
        <f t="shared" si="50"/>
        <v>-0.22090279358217213</v>
      </c>
      <c r="X414" s="11">
        <f>(Table1[[#This Row],[2023 Market share (%)]]-Table1[[#This Row],[2019 Market share (%)]])*10000</f>
        <v>-59.010328450032709</v>
      </c>
      <c r="Y414" s="10"/>
      <c r="Z414" s="10">
        <f t="shared" si="47"/>
        <v>-0.20472927123294937</v>
      </c>
      <c r="AA414" s="3">
        <v>168200</v>
      </c>
      <c r="AB414" s="12">
        <f>Table1[[#This Row],[2022 U.S. Sales ($000)]]/SUMIF($E:$E, E414, $AA:$AA)</f>
        <v>3.8226132893491903E-3</v>
      </c>
      <c r="AC414" s="3">
        <v>100</v>
      </c>
      <c r="AD414" s="3">
        <f t="shared" si="51"/>
        <v>1682</v>
      </c>
      <c r="AE414" s="3">
        <v>182000</v>
      </c>
      <c r="AF414" s="12">
        <f>Table1[[#This Row],[2021 U.S. Sales ($000)]]/SUMIF($E:$E, E414, $AE:$AE)</f>
        <v>4.6895022580339873E-3</v>
      </c>
      <c r="AG414" s="3">
        <v>115</v>
      </c>
      <c r="AH414" s="68">
        <f t="shared" si="48"/>
        <v>1582.608695652174</v>
      </c>
      <c r="AI414" s="3">
        <v>159900</v>
      </c>
      <c r="AJ414" s="12">
        <f>Table1[[#This Row],[2020 U.S. Sales ($000)]]/SUMIF($E:$E, E414, $AI:$AI)</f>
        <v>5.156643112406596E-3</v>
      </c>
      <c r="AK414" s="3">
        <v>126</v>
      </c>
      <c r="AL414" s="3">
        <f t="shared" si="52"/>
        <v>1269.047619047619</v>
      </c>
      <c r="AM414" s="3">
        <v>280100</v>
      </c>
      <c r="AN414" s="12">
        <f>Table1[[#This Row],[2019 U.S. Sales ($000)]]/SUMIF($E:$E, E414, $AM:$AM)</f>
        <v>8.0061414908435859E-3</v>
      </c>
      <c r="AO414" s="3">
        <v>135</v>
      </c>
      <c r="AP414" s="3">
        <f t="shared" si="49"/>
        <v>2074.8148148148148</v>
      </c>
    </row>
    <row r="415" spans="1:42" x14ac:dyDescent="0.25">
      <c r="A415" t="s">
        <v>160</v>
      </c>
      <c r="B415">
        <v>11613</v>
      </c>
      <c r="C415" t="s">
        <v>3</v>
      </c>
      <c r="D415" t="s">
        <v>5</v>
      </c>
      <c r="E415" t="s">
        <v>352</v>
      </c>
      <c r="F415" s="3">
        <v>414</v>
      </c>
      <c r="G415" s="3"/>
      <c r="H415" s="3" t="e">
        <f>Table1[[#This Row],[2024 U.S. Sales ($000)]]/SUMIF($E:$E, E415, $G:$G)</f>
        <v>#DIV/0!</v>
      </c>
      <c r="I415" s="3" t="e">
        <f>VLOOKUP(Table1[[#This Row],[Chain Name]],[1]Sheet1!A$3:G$26,7,0)</f>
        <v>#N/A</v>
      </c>
      <c r="J415" s="3" t="e">
        <f>Table1[[#This Row],[2024 U.S. Sales ($000)]]/Table1[[#This Row],[2024 U.S. Units]]</f>
        <v>#N/A</v>
      </c>
      <c r="K415" s="3" t="e">
        <f>Table1[[#This Row],[2024 U.S. Units]]/Table1[[#This Row],[2023 U.S. Units]]-1</f>
        <v>#N/A</v>
      </c>
      <c r="L415" s="3">
        <f>_xlfn.RRI(5,Table1[[#This Row],[2019 U.S. Sales ($000)]],Table1[[#This Row],[2024 U.S. Sales ($000)]])</f>
        <v>-1</v>
      </c>
      <c r="M415" s="3" t="e">
        <f>(Table1[[#This Row],[2024 Market share (%)]]-Table1[[#This Row],[2019 Market share (%)]])*10000</f>
        <v>#DIV/0!</v>
      </c>
      <c r="N415" s="3"/>
      <c r="O415" s="3"/>
      <c r="P415" s="3">
        <v>76500</v>
      </c>
      <c r="Q415" s="12">
        <f>Table1[[#This Row],[2023 U.S. Sales ($000)]]/SUMIF($E:$E, E415, $P:$P)</f>
        <v>9.4284184610651921E-3</v>
      </c>
      <c r="R415" s="11">
        <f>(Table1[[#This Row],[2023 Market share (%)]]-Table1[[#This Row],[2022 Market share (%)]])*10000</f>
        <v>11.146951999448234</v>
      </c>
      <c r="S415" s="10">
        <v>0.22204472843450479</v>
      </c>
      <c r="T415" s="3">
        <v>85</v>
      </c>
      <c r="U415" s="3">
        <f t="shared" si="46"/>
        <v>900</v>
      </c>
      <c r="V415" s="10">
        <v>0.19718309859154928</v>
      </c>
      <c r="W415" s="10">
        <f t="shared" si="50"/>
        <v>0.13808355545279505</v>
      </c>
      <c r="X415" s="11">
        <f>(Table1[[#This Row],[2023 Market share (%)]]-Table1[[#This Row],[2019 Market share (%)]])*10000</f>
        <v>22.463637697187178</v>
      </c>
      <c r="Y415" s="10"/>
      <c r="Z415" s="10">
        <f t="shared" si="47"/>
        <v>0.14185834543542652</v>
      </c>
      <c r="AA415" s="3">
        <v>62600</v>
      </c>
      <c r="AB415" s="12">
        <f>Table1[[#This Row],[2022 U.S. Sales ($000)]]/SUMIF($E:$E, E415, $AA:$AA)</f>
        <v>8.3137232611203687E-3</v>
      </c>
      <c r="AC415" s="3">
        <v>71</v>
      </c>
      <c r="AD415" s="3">
        <f t="shared" si="51"/>
        <v>881.69014084507046</v>
      </c>
      <c r="AE415" s="3">
        <v>52400</v>
      </c>
      <c r="AF415" s="12">
        <f>Table1[[#This Row],[2021 U.S. Sales ($000)]]/SUMIF($E:$E, E415, $AE:$AE)</f>
        <v>7.1770479103559319E-3</v>
      </c>
      <c r="AG415" s="3">
        <v>62</v>
      </c>
      <c r="AH415" s="68">
        <f t="shared" si="48"/>
        <v>845.16129032258061</v>
      </c>
      <c r="AI415" s="3">
        <v>41700</v>
      </c>
      <c r="AJ415" s="12">
        <f>Table1[[#This Row],[2020 U.S. Sales ($000)]]/SUMIF($E:$E, E415, $AI:$AI)</f>
        <v>6.5256030549211653E-3</v>
      </c>
      <c r="AK415" s="3">
        <v>55</v>
      </c>
      <c r="AL415" s="3">
        <f t="shared" si="52"/>
        <v>758.18181818181813</v>
      </c>
      <c r="AM415" s="3">
        <v>45600</v>
      </c>
      <c r="AN415" s="12">
        <f>Table1[[#This Row],[2019 U.S. Sales ($000)]]/SUMIF($E:$E, E415, $AM:$AM)</f>
        <v>7.1820546913464742E-3</v>
      </c>
      <c r="AO415" s="3">
        <v>50</v>
      </c>
      <c r="AP415" s="3">
        <f t="shared" si="49"/>
        <v>912</v>
      </c>
    </row>
    <row r="416" spans="1:42" x14ac:dyDescent="0.25">
      <c r="A416" t="s">
        <v>503</v>
      </c>
      <c r="B416">
        <v>2828</v>
      </c>
      <c r="C416" t="s">
        <v>1</v>
      </c>
      <c r="D416" t="s">
        <v>2</v>
      </c>
      <c r="E416" t="s">
        <v>353</v>
      </c>
      <c r="F416" s="3">
        <v>415</v>
      </c>
      <c r="G416" s="3"/>
      <c r="H416" s="3" t="e">
        <f>Table1[[#This Row],[2024 U.S. Sales ($000)]]/SUMIF($E:$E, E416, $G:$G)</f>
        <v>#DIV/0!</v>
      </c>
      <c r="I416" s="3" t="e">
        <f>VLOOKUP(Table1[[#This Row],[Chain Name]],[1]Sheet1!A$3:G$26,7,0)</f>
        <v>#N/A</v>
      </c>
      <c r="J416" s="3" t="e">
        <f>Table1[[#This Row],[2024 U.S. Sales ($000)]]/Table1[[#This Row],[2024 U.S. Units]]</f>
        <v>#N/A</v>
      </c>
      <c r="K416" s="3" t="e">
        <f>Table1[[#This Row],[2024 U.S. Units]]/Table1[[#This Row],[2023 U.S. Units]]-1</f>
        <v>#N/A</v>
      </c>
      <c r="L416" s="3">
        <f>_xlfn.RRI(5,Table1[[#This Row],[2019 U.S. Sales ($000)]],Table1[[#This Row],[2024 U.S. Sales ($000)]])</f>
        <v>-1</v>
      </c>
      <c r="M416" s="3" t="e">
        <f>(Table1[[#This Row],[2024 Market share (%)]]-Table1[[#This Row],[2019 Market share (%)]])*10000</f>
        <v>#DIV/0!</v>
      </c>
      <c r="N416" s="3"/>
      <c r="O416" s="3"/>
      <c r="P416" s="3">
        <v>76400</v>
      </c>
      <c r="Q416" s="12">
        <f>Table1[[#This Row],[2023 U.S. Sales ($000)]]/SUMIF($E:$E, E416, $P:$P)</f>
        <v>3.1671431614207473E-3</v>
      </c>
      <c r="R416" s="11">
        <f>(Table1[[#This Row],[2023 Market share (%)]]-Table1[[#This Row],[2022 Market share (%)]])*10000</f>
        <v>1.0550329352880659</v>
      </c>
      <c r="S416" s="10">
        <v>6.1111111111111109E-2</v>
      </c>
      <c r="T416" s="3">
        <v>21</v>
      </c>
      <c r="U416" s="3">
        <f t="shared" si="46"/>
        <v>3638.0952380952381</v>
      </c>
      <c r="V416" s="10">
        <v>0</v>
      </c>
      <c r="W416" s="10">
        <f t="shared" si="50"/>
        <v>-1.6294660610298717E-3</v>
      </c>
      <c r="X416" s="11">
        <f>(Table1[[#This Row],[2023 Market share (%)]]-Table1[[#This Row],[2019 Market share (%)]])*10000</f>
        <v>-2.0021906770473783</v>
      </c>
      <c r="Y416" s="10"/>
      <c r="Z416" s="10">
        <f t="shared" si="47"/>
        <v>0</v>
      </c>
      <c r="AA416" s="3">
        <v>72000</v>
      </c>
      <c r="AB416" s="12">
        <f>Table1[[#This Row],[2022 U.S. Sales ($000)]]/SUMIF($E:$E, E416, $AA:$AA)</f>
        <v>3.0616398678919407E-3</v>
      </c>
      <c r="AC416" s="3">
        <v>21</v>
      </c>
      <c r="AD416" s="3">
        <f t="shared" si="51"/>
        <v>3428.5714285714284</v>
      </c>
      <c r="AE416" s="3">
        <v>65100</v>
      </c>
      <c r="AF416" s="12">
        <f>Table1[[#This Row],[2021 U.S. Sales ($000)]]/SUMIF($E:$E, E416, $AE:$AE)</f>
        <v>2.997223079722681E-3</v>
      </c>
      <c r="AG416" s="3">
        <v>21</v>
      </c>
      <c r="AH416" s="68">
        <f t="shared" si="48"/>
        <v>3100</v>
      </c>
      <c r="AI416" s="3">
        <v>42600</v>
      </c>
      <c r="AJ416" s="12">
        <f>Table1[[#This Row],[2020 U.S. Sales ($000)]]/SUMIF($E:$E, E416, $AI:$AI)</f>
        <v>2.612487678839653E-3</v>
      </c>
      <c r="AK416" s="3">
        <v>21</v>
      </c>
      <c r="AL416" s="3">
        <f t="shared" si="52"/>
        <v>2028.5714285714287</v>
      </c>
      <c r="AM416" s="3">
        <v>76900</v>
      </c>
      <c r="AN416" s="12">
        <f>Table1[[#This Row],[2019 U.S. Sales ($000)]]/SUMIF($E:$E, E416, $AM:$AM)</f>
        <v>3.3673622291254851E-3</v>
      </c>
      <c r="AO416" s="3">
        <v>21</v>
      </c>
      <c r="AP416" s="3">
        <f t="shared" si="49"/>
        <v>3661.9047619047619</v>
      </c>
    </row>
    <row r="417" spans="1:42" x14ac:dyDescent="0.25">
      <c r="A417" t="s">
        <v>227</v>
      </c>
      <c r="B417">
        <v>2083</v>
      </c>
      <c r="C417" t="s">
        <v>1</v>
      </c>
      <c r="D417" t="s">
        <v>7</v>
      </c>
      <c r="E417" t="s">
        <v>355</v>
      </c>
      <c r="F417" s="3">
        <v>416</v>
      </c>
      <c r="G417" s="3"/>
      <c r="H417" s="3" t="e">
        <f>Table1[[#This Row],[2024 U.S. Sales ($000)]]/SUMIF($E:$E, E417, $G:$G)</f>
        <v>#DIV/0!</v>
      </c>
      <c r="I417" s="3" t="e">
        <f>VLOOKUP(Table1[[#This Row],[Chain Name]],[1]Sheet1!A$3:G$26,7,0)</f>
        <v>#N/A</v>
      </c>
      <c r="J417" s="3" t="e">
        <f>Table1[[#This Row],[2024 U.S. Sales ($000)]]/Table1[[#This Row],[2024 U.S. Units]]</f>
        <v>#N/A</v>
      </c>
      <c r="K417" s="3" t="e">
        <f>Table1[[#This Row],[2024 U.S. Units]]/Table1[[#This Row],[2023 U.S. Units]]-1</f>
        <v>#N/A</v>
      </c>
      <c r="L417" s="3">
        <f>_xlfn.RRI(5,Table1[[#This Row],[2019 U.S. Sales ($000)]],Table1[[#This Row],[2024 U.S. Sales ($000)]])</f>
        <v>-1</v>
      </c>
      <c r="M417" s="3" t="e">
        <f>(Table1[[#This Row],[2024 Market share (%)]]-Table1[[#This Row],[2019 Market share (%)]])*10000</f>
        <v>#DIV/0!</v>
      </c>
      <c r="N417" s="3"/>
      <c r="O417" s="3"/>
      <c r="P417" s="3">
        <v>76100</v>
      </c>
      <c r="Q417" s="12">
        <f>Table1[[#This Row],[2023 U.S. Sales ($000)]]/SUMIF($E:$E, E417, $P:$P)</f>
        <v>4.7666272454274985E-3</v>
      </c>
      <c r="R417" s="11">
        <f>(Table1[[#This Row],[2023 Market share (%)]]-Table1[[#This Row],[2022 Market share (%)]])*10000</f>
        <v>-6.8735230748013558</v>
      </c>
      <c r="S417" s="10">
        <v>-4.6365914786967416E-2</v>
      </c>
      <c r="T417" s="3">
        <v>19</v>
      </c>
      <c r="U417" s="3">
        <f t="shared" si="46"/>
        <v>4005.2631578947367</v>
      </c>
      <c r="V417" s="10">
        <v>-0.05</v>
      </c>
      <c r="W417" s="10">
        <f t="shared" si="50"/>
        <v>-6.2227723275508851E-2</v>
      </c>
      <c r="X417" s="11">
        <f>(Table1[[#This Row],[2023 Market share (%)]]-Table1[[#This Row],[2019 Market share (%)]])*10000</f>
        <v>-30.809467097824733</v>
      </c>
      <c r="Y417" s="10"/>
      <c r="Z417" s="10">
        <f t="shared" si="47"/>
        <v>-5.6730939231753874E-2</v>
      </c>
      <c r="AA417" s="3">
        <v>79800</v>
      </c>
      <c r="AB417" s="12">
        <f>Table1[[#This Row],[2022 U.S. Sales ($000)]]/SUMIF($E:$E, E417, $AA:$AA)</f>
        <v>5.453979552907634E-3</v>
      </c>
      <c r="AC417" s="3">
        <v>20</v>
      </c>
      <c r="AD417" s="3">
        <f t="shared" si="51"/>
        <v>3990</v>
      </c>
      <c r="AE417" s="3">
        <v>71800</v>
      </c>
      <c r="AF417" s="12">
        <f>Table1[[#This Row],[2021 U.S. Sales ($000)]]/SUMIF($E:$E, E417, $AE:$AE)</f>
        <v>5.5241583833142722E-3</v>
      </c>
      <c r="AG417" s="3">
        <v>20</v>
      </c>
      <c r="AH417" s="68">
        <f t="shared" si="48"/>
        <v>3590</v>
      </c>
      <c r="AI417" s="3">
        <v>60500</v>
      </c>
      <c r="AJ417" s="12">
        <f>Table1[[#This Row],[2020 U.S. Sales ($000)]]/SUMIF($E:$E, E417, $AI:$AI)</f>
        <v>6.4419940495141249E-3</v>
      </c>
      <c r="AK417" s="3">
        <v>21</v>
      </c>
      <c r="AL417" s="3">
        <f t="shared" si="52"/>
        <v>2880.9523809523807</v>
      </c>
      <c r="AM417" s="3">
        <v>98400</v>
      </c>
      <c r="AN417" s="12">
        <f>Table1[[#This Row],[2019 U.S. Sales ($000)]]/SUMIF($E:$E, E417, $AM:$AM)</f>
        <v>7.8475739552099719E-3</v>
      </c>
      <c r="AO417" s="3">
        <v>24</v>
      </c>
      <c r="AP417" s="3">
        <f t="shared" si="49"/>
        <v>4100</v>
      </c>
    </row>
    <row r="418" spans="1:42" x14ac:dyDescent="0.25">
      <c r="A418" t="s">
        <v>506</v>
      </c>
      <c r="B418">
        <v>29830</v>
      </c>
      <c r="C418" t="s">
        <v>3</v>
      </c>
      <c r="D418" t="s">
        <v>5</v>
      </c>
      <c r="E418" t="s">
        <v>446</v>
      </c>
      <c r="F418" s="3">
        <v>417</v>
      </c>
      <c r="G418" s="3"/>
      <c r="H418" s="3" t="e">
        <f>Table1[[#This Row],[2024 U.S. Sales ($000)]]/SUMIF($E:$E, E418, $G:$G)</f>
        <v>#DIV/0!</v>
      </c>
      <c r="I418" s="3" t="e">
        <f>VLOOKUP(Table1[[#This Row],[Chain Name]],[1]Sheet1!A$3:G$26,7,0)</f>
        <v>#N/A</v>
      </c>
      <c r="J418" s="3" t="e">
        <f>Table1[[#This Row],[2024 U.S. Sales ($000)]]/Table1[[#This Row],[2024 U.S. Units]]</f>
        <v>#N/A</v>
      </c>
      <c r="K418" s="3" t="e">
        <f>Table1[[#This Row],[2024 U.S. Units]]/Table1[[#This Row],[2023 U.S. Units]]-1</f>
        <v>#N/A</v>
      </c>
      <c r="L418" s="3">
        <f>_xlfn.RRI(5,Table1[[#This Row],[2019 U.S. Sales ($000)]],Table1[[#This Row],[2024 U.S. Sales ($000)]])</f>
        <v>-1</v>
      </c>
      <c r="M418" s="3" t="e">
        <f>(Table1[[#This Row],[2024 Market share (%)]]-Table1[[#This Row],[2019 Market share (%)]])*10000</f>
        <v>#DIV/0!</v>
      </c>
      <c r="N418" s="3"/>
      <c r="O418" s="3"/>
      <c r="P418" s="3">
        <v>75500</v>
      </c>
      <c r="Q418" s="12">
        <f>Table1[[#This Row],[2023 U.S. Sales ($000)]]/SUMIF($E:$E, E418, $P:$P)</f>
        <v>9.1235021294012279E-3</v>
      </c>
      <c r="R418" s="11">
        <f>(Table1[[#This Row],[2023 Market share (%)]]-Table1[[#This Row],[2022 Market share (%)]])*10000</f>
        <v>-15.533926773056498</v>
      </c>
      <c r="S418" s="10">
        <v>-4.1878172588832488E-2</v>
      </c>
      <c r="T418" s="3">
        <v>154</v>
      </c>
      <c r="U418" s="3">
        <f t="shared" si="46"/>
        <v>490.25974025974028</v>
      </c>
      <c r="V418" s="10">
        <v>-6.097560975609756E-2</v>
      </c>
      <c r="W418" s="10">
        <f t="shared" si="50"/>
        <v>-3.8395333956937727E-2</v>
      </c>
      <c r="X418" s="11">
        <f>(Table1[[#This Row],[2023 Market share (%)]]-Table1[[#This Row],[2019 Market share (%)]])*10000</f>
        <v>-90.573913781255186</v>
      </c>
      <c r="Y418" s="10"/>
      <c r="Z418" s="10">
        <f t="shared" si="47"/>
        <v>-5.1162632387273477E-2</v>
      </c>
      <c r="AA418" s="3">
        <v>78800</v>
      </c>
      <c r="AB418" s="12">
        <f>Table1[[#This Row],[2022 U.S. Sales ($000)]]/SUMIF($E:$E, E418, $AA:$AA)</f>
        <v>1.0676894806706878E-2</v>
      </c>
      <c r="AC418" s="3">
        <v>164</v>
      </c>
      <c r="AD418" s="3">
        <f t="shared" si="51"/>
        <v>480.48780487804879</v>
      </c>
      <c r="AE418" s="3">
        <v>80400</v>
      </c>
      <c r="AF418" s="12">
        <f>Table1[[#This Row],[2021 U.S. Sales ($000)]]/SUMIF($E:$E, E418, $AE:$AE)</f>
        <v>1.2851908924084221E-2</v>
      </c>
      <c r="AG418" s="3">
        <v>175</v>
      </c>
      <c r="AH418" s="68">
        <f t="shared" si="48"/>
        <v>459.42857142857144</v>
      </c>
      <c r="AI418" s="3">
        <v>74500</v>
      </c>
      <c r="AJ418" s="12">
        <f>Table1[[#This Row],[2020 U.S. Sales ($000)]]/SUMIF($E:$E, E418, $AI:$AI)</f>
        <v>1.6141815709431719E-2</v>
      </c>
      <c r="AK418" s="3">
        <v>187</v>
      </c>
      <c r="AL418" s="3">
        <f t="shared" si="52"/>
        <v>398.39572192513367</v>
      </c>
      <c r="AM418" s="3">
        <v>88300</v>
      </c>
      <c r="AN418" s="12">
        <f>Table1[[#This Row],[2019 U.S. Sales ($000)]]/SUMIF($E:$E, E418, $AM:$AM)</f>
        <v>1.8180893507526746E-2</v>
      </c>
      <c r="AO418" s="3">
        <v>190</v>
      </c>
      <c r="AP418" s="3">
        <f t="shared" si="49"/>
        <v>464.73684210526318</v>
      </c>
    </row>
    <row r="419" spans="1:42" x14ac:dyDescent="0.25">
      <c r="A419" t="s">
        <v>311</v>
      </c>
      <c r="B419">
        <v>9272</v>
      </c>
      <c r="C419" t="s">
        <v>3</v>
      </c>
      <c r="D419" t="s">
        <v>4</v>
      </c>
      <c r="E419" t="s">
        <v>462</v>
      </c>
      <c r="F419" s="3">
        <v>418</v>
      </c>
      <c r="G419" s="3"/>
      <c r="H419" s="3" t="e">
        <f>Table1[[#This Row],[2024 U.S. Sales ($000)]]/SUMIF($E:$E, E419, $G:$G)</f>
        <v>#DIV/0!</v>
      </c>
      <c r="I419" s="3" t="e">
        <f>VLOOKUP(Table1[[#This Row],[Chain Name]],[1]Sheet1!A$3:G$26,7,0)</f>
        <v>#N/A</v>
      </c>
      <c r="J419" s="3" t="e">
        <f>Table1[[#This Row],[2024 U.S. Sales ($000)]]/Table1[[#This Row],[2024 U.S. Units]]</f>
        <v>#N/A</v>
      </c>
      <c r="K419" s="3" t="e">
        <f>Table1[[#This Row],[2024 U.S. Units]]/Table1[[#This Row],[2023 U.S. Units]]-1</f>
        <v>#N/A</v>
      </c>
      <c r="L419" s="3">
        <f>_xlfn.RRI(5,Table1[[#This Row],[2019 U.S. Sales ($000)]],Table1[[#This Row],[2024 U.S. Sales ($000)]])</f>
        <v>-1</v>
      </c>
      <c r="M419" s="3" t="e">
        <f>(Table1[[#This Row],[2024 Market share (%)]]-Table1[[#This Row],[2019 Market share (%)]])*10000</f>
        <v>#DIV/0!</v>
      </c>
      <c r="N419" s="3"/>
      <c r="O419" s="3"/>
      <c r="P419" s="3">
        <v>75200</v>
      </c>
      <c r="Q419" s="12">
        <f>Table1[[#This Row],[2023 U.S. Sales ($000)]]/SUMIF($E:$E, E419, $P:$P)</f>
        <v>1.446901783075559E-2</v>
      </c>
      <c r="R419" s="11">
        <f>(Table1[[#This Row],[2023 Market share (%)]]-Table1[[#This Row],[2022 Market share (%)]])*10000</f>
        <v>-37.473081507364419</v>
      </c>
      <c r="S419" s="10">
        <v>-6.8153655514250316E-2</v>
      </c>
      <c r="T419" s="3">
        <v>24</v>
      </c>
      <c r="U419" s="3">
        <f t="shared" si="46"/>
        <v>3133.3333333333335</v>
      </c>
      <c r="V419" s="10">
        <v>-7.6923076923076927E-2</v>
      </c>
      <c r="W419" s="10">
        <f t="shared" si="50"/>
        <v>-5.7747352311205646E-2</v>
      </c>
      <c r="X419" s="11">
        <f>(Table1[[#This Row],[2023 Market share (%)]]-Table1[[#This Row],[2019 Market share (%)]])*10000</f>
        <v>-122.64087421178706</v>
      </c>
      <c r="Y419" s="10"/>
      <c r="Z419" s="10">
        <f t="shared" si="47"/>
        <v>-5.4258390996824168E-2</v>
      </c>
      <c r="AA419" s="3">
        <v>80700</v>
      </c>
      <c r="AB419" s="12">
        <f>Table1[[#This Row],[2022 U.S. Sales ($000)]]/SUMIF($E:$E, E419, $AA:$AA)</f>
        <v>1.8216325981492032E-2</v>
      </c>
      <c r="AC419" s="3">
        <v>26</v>
      </c>
      <c r="AD419" s="3">
        <f t="shared" si="51"/>
        <v>3103.8461538461538</v>
      </c>
      <c r="AE419" s="3">
        <v>79900</v>
      </c>
      <c r="AF419" s="12">
        <f>Table1[[#This Row],[2021 U.S. Sales ($000)]]/SUMIF($E:$E, E419, $AE:$AE)</f>
        <v>2.1177635568673851E-2</v>
      </c>
      <c r="AG419" s="3">
        <v>27</v>
      </c>
      <c r="AH419" s="68">
        <f t="shared" si="48"/>
        <v>2959.2592592592591</v>
      </c>
      <c r="AI419" s="3">
        <v>75400</v>
      </c>
      <c r="AJ419" s="12">
        <f>Table1[[#This Row],[2020 U.S. Sales ($000)]]/SUMIF($E:$E, E419, $AI:$AI)</f>
        <v>2.4605383814617687E-2</v>
      </c>
      <c r="AK419" s="3">
        <v>27</v>
      </c>
      <c r="AL419" s="3">
        <f t="shared" si="52"/>
        <v>2792.5925925925926</v>
      </c>
      <c r="AM419" s="3">
        <v>95400</v>
      </c>
      <c r="AN419" s="12">
        <f>Table1[[#This Row],[2019 U.S. Sales ($000)]]/SUMIF($E:$E, E419, $AM:$AM)</f>
        <v>2.6733105251934296E-2</v>
      </c>
      <c r="AO419" s="3">
        <v>30</v>
      </c>
      <c r="AP419" s="3">
        <f t="shared" si="49"/>
        <v>3180</v>
      </c>
    </row>
    <row r="420" spans="1:42" x14ac:dyDescent="0.25">
      <c r="A420" t="s">
        <v>149</v>
      </c>
      <c r="B420">
        <v>5948</v>
      </c>
      <c r="C420" t="s">
        <v>1</v>
      </c>
      <c r="D420" t="s">
        <v>2</v>
      </c>
      <c r="E420" t="s">
        <v>362</v>
      </c>
      <c r="F420" s="3">
        <v>419</v>
      </c>
      <c r="G420" s="3"/>
      <c r="H420" s="3" t="e">
        <f>Table1[[#This Row],[2024 U.S. Sales ($000)]]/SUMIF($E:$E, E420, $G:$G)</f>
        <v>#DIV/0!</v>
      </c>
      <c r="I420" s="3" t="e">
        <f>VLOOKUP(Table1[[#This Row],[Chain Name]],[1]Sheet1!A$3:G$26,7,0)</f>
        <v>#N/A</v>
      </c>
      <c r="J420" s="3" t="e">
        <f>Table1[[#This Row],[2024 U.S. Sales ($000)]]/Table1[[#This Row],[2024 U.S. Units]]</f>
        <v>#N/A</v>
      </c>
      <c r="K420" s="3" t="e">
        <f>Table1[[#This Row],[2024 U.S. Units]]/Table1[[#This Row],[2023 U.S. Units]]-1</f>
        <v>#N/A</v>
      </c>
      <c r="L420" s="3">
        <f>_xlfn.RRI(5,Table1[[#This Row],[2019 U.S. Sales ($000)]],Table1[[#This Row],[2024 U.S. Sales ($000)]])</f>
        <v>-1</v>
      </c>
      <c r="M420" s="3" t="e">
        <f>(Table1[[#This Row],[2024 Market share (%)]]-Table1[[#This Row],[2019 Market share (%)]])*10000</f>
        <v>#DIV/0!</v>
      </c>
      <c r="N420" s="3"/>
      <c r="O420" s="3"/>
      <c r="P420" s="3">
        <v>75067</v>
      </c>
      <c r="Q420" s="12">
        <f>Table1[[#This Row],[2023 U.S. Sales ($000)]]/SUMIF($E:$E, E420, $P:$P)</f>
        <v>7.6984649117184511E-3</v>
      </c>
      <c r="R420" s="11">
        <f>(Table1[[#This Row],[2023 Market share (%)]]-Table1[[#This Row],[2022 Market share (%)]])*10000</f>
        <v>-4.8531572686101763</v>
      </c>
      <c r="S420" s="10">
        <v>-2.0332789559543232E-2</v>
      </c>
      <c r="T420" s="3">
        <v>40</v>
      </c>
      <c r="U420" s="3">
        <f t="shared" si="46"/>
        <v>1876.675</v>
      </c>
      <c r="V420" s="10">
        <v>-2.4390243902439025E-2</v>
      </c>
      <c r="W420" s="10">
        <f t="shared" si="50"/>
        <v>-6.4474249426617614E-2</v>
      </c>
      <c r="X420" s="11">
        <f>(Table1[[#This Row],[2023 Market share (%)]]-Table1[[#This Row],[2019 Market share (%)]])*10000</f>
        <v>-37.516688211700256</v>
      </c>
      <c r="Y420" s="10"/>
      <c r="Z420" s="10">
        <f t="shared" si="47"/>
        <v>-4.4557207795633214E-2</v>
      </c>
      <c r="AA420" s="3">
        <v>76625</v>
      </c>
      <c r="AB420" s="12">
        <f>Table1[[#This Row],[2022 U.S. Sales ($000)]]/SUMIF($E:$E, E420, $AA:$AA)</f>
        <v>8.1837806385794687E-3</v>
      </c>
      <c r="AC420" s="3">
        <v>41</v>
      </c>
      <c r="AD420" s="3">
        <f t="shared" si="51"/>
        <v>1868.9024390243903</v>
      </c>
      <c r="AE420" s="3">
        <v>84290</v>
      </c>
      <c r="AF420" s="12">
        <f>Table1[[#This Row],[2021 U.S. Sales ($000)]]/SUMIF($E:$E, E420, $AE:$AE)</f>
        <v>9.8832651428295386E-3</v>
      </c>
      <c r="AG420" s="3">
        <v>41</v>
      </c>
      <c r="AH420" s="68">
        <f t="shared" si="48"/>
        <v>2055.8536585365855</v>
      </c>
      <c r="AI420" s="3">
        <v>69500</v>
      </c>
      <c r="AJ420" s="12">
        <f>Table1[[#This Row],[2020 U.S. Sales ($000)]]/SUMIF($E:$E, E420, $AI:$AI)</f>
        <v>1.0489690445461684E-2</v>
      </c>
      <c r="AK420" s="3">
        <v>44</v>
      </c>
      <c r="AL420" s="3">
        <f t="shared" si="52"/>
        <v>1579.5454545454545</v>
      </c>
      <c r="AM420" s="3">
        <v>98000</v>
      </c>
      <c r="AN420" s="12">
        <f>Table1[[#This Row],[2019 U.S. Sales ($000)]]/SUMIF($E:$E, E420, $AM:$AM)</f>
        <v>1.1450133732888477E-2</v>
      </c>
      <c r="AO420" s="3">
        <v>48</v>
      </c>
      <c r="AP420" s="3">
        <f t="shared" si="49"/>
        <v>2041.6666666666667</v>
      </c>
    </row>
    <row r="421" spans="1:42" x14ac:dyDescent="0.25">
      <c r="A421" t="s">
        <v>152</v>
      </c>
      <c r="B421">
        <v>2806</v>
      </c>
      <c r="C421" t="s">
        <v>3</v>
      </c>
      <c r="D421" t="s">
        <v>5</v>
      </c>
      <c r="E421" t="s">
        <v>350</v>
      </c>
      <c r="F421" s="3">
        <v>420</v>
      </c>
      <c r="G421" s="3"/>
      <c r="H421" s="3" t="e">
        <f>Table1[[#This Row],[2024 U.S. Sales ($000)]]/SUMIF($E:$E, E421, $G:$G)</f>
        <v>#DIV/0!</v>
      </c>
      <c r="I421" s="3" t="e">
        <f>VLOOKUP(Table1[[#This Row],[Chain Name]],[1]Sheet1!A$3:G$26,7,0)</f>
        <v>#N/A</v>
      </c>
      <c r="J421" s="3" t="e">
        <f>Table1[[#This Row],[2024 U.S. Sales ($000)]]/Table1[[#This Row],[2024 U.S. Units]]</f>
        <v>#N/A</v>
      </c>
      <c r="K421" s="3" t="e">
        <f>Table1[[#This Row],[2024 U.S. Units]]/Table1[[#This Row],[2023 U.S. Units]]-1</f>
        <v>#N/A</v>
      </c>
      <c r="L421" s="3">
        <f>_xlfn.RRI(5,Table1[[#This Row],[2019 U.S. Sales ($000)]],Table1[[#This Row],[2024 U.S. Sales ($000)]])</f>
        <v>-1</v>
      </c>
      <c r="M421" s="3" t="e">
        <f>(Table1[[#This Row],[2024 Market share (%)]]-Table1[[#This Row],[2019 Market share (%)]])*10000</f>
        <v>#DIV/0!</v>
      </c>
      <c r="N421" s="3"/>
      <c r="O421" s="3"/>
      <c r="P421" s="3">
        <v>74900</v>
      </c>
      <c r="Q421" s="12">
        <f>Table1[[#This Row],[2023 U.S. Sales ($000)]]/SUMIF($E:$E, E421, $P:$P)</f>
        <v>2.4519771758572109E-3</v>
      </c>
      <c r="R421" s="11">
        <f>(Table1[[#This Row],[2023 Market share (%)]]-Table1[[#This Row],[2022 Market share (%)]])*10000</f>
        <v>-1.0160974460320538</v>
      </c>
      <c r="S421" s="10">
        <v>-1.1873350923482849E-2</v>
      </c>
      <c r="T421" s="3">
        <v>96</v>
      </c>
      <c r="U421" s="3">
        <f t="shared" si="46"/>
        <v>780.20833333333337</v>
      </c>
      <c r="V421" s="10">
        <v>0</v>
      </c>
      <c r="W421" s="10">
        <f t="shared" si="50"/>
        <v>-3.3350012974853183E-4</v>
      </c>
      <c r="X421" s="11">
        <f>(Table1[[#This Row],[2023 Market share (%)]]-Table1[[#This Row],[2019 Market share (%)]])*10000</f>
        <v>-4.5402448087370706</v>
      </c>
      <c r="Y421" s="10"/>
      <c r="Z421" s="10">
        <f t="shared" si="47"/>
        <v>-5.1415585065446301E-3</v>
      </c>
      <c r="AA421" s="3">
        <v>75800</v>
      </c>
      <c r="AB421" s="12">
        <f>Table1[[#This Row],[2022 U.S. Sales ($000)]]/SUMIF($E:$E, E421, $AA:$AA)</f>
        <v>2.5535869204604163E-3</v>
      </c>
      <c r="AC421" s="3">
        <v>96</v>
      </c>
      <c r="AD421" s="3">
        <f t="shared" si="51"/>
        <v>789.58333333333337</v>
      </c>
      <c r="AE421" s="3">
        <v>75200</v>
      </c>
      <c r="AF421" s="12">
        <f>Table1[[#This Row],[2021 U.S. Sales ($000)]]/SUMIF($E:$E, E421, $AE:$AE)</f>
        <v>2.5869874531108525E-3</v>
      </c>
      <c r="AG421" s="3">
        <v>97</v>
      </c>
      <c r="AH421" s="68">
        <f t="shared" si="48"/>
        <v>775.25773195876286</v>
      </c>
      <c r="AI421" s="3">
        <v>73100</v>
      </c>
      <c r="AJ421" s="12">
        <f>Table1[[#This Row],[2020 U.S. Sales ($000)]]/SUMIF($E:$E, E421, $AI:$AI)</f>
        <v>2.700713738419951E-3</v>
      </c>
      <c r="AK421" s="3">
        <v>97</v>
      </c>
      <c r="AL421" s="3">
        <f t="shared" si="52"/>
        <v>753.60824742268039</v>
      </c>
      <c r="AM421" s="3">
        <v>75000</v>
      </c>
      <c r="AN421" s="12">
        <f>Table1[[#This Row],[2019 U.S. Sales ($000)]]/SUMIF($E:$E, E421, $AM:$AM)</f>
        <v>2.906001656730918E-3</v>
      </c>
      <c r="AO421" s="3">
        <v>98</v>
      </c>
      <c r="AP421" s="3">
        <f t="shared" si="49"/>
        <v>765.30612244897964</v>
      </c>
    </row>
    <row r="422" spans="1:42" x14ac:dyDescent="0.25">
      <c r="A422" t="s">
        <v>237</v>
      </c>
      <c r="B422">
        <v>601</v>
      </c>
      <c r="C422" t="s">
        <v>3</v>
      </c>
      <c r="D422" t="s">
        <v>5</v>
      </c>
      <c r="E422" t="s">
        <v>350</v>
      </c>
      <c r="F422" s="3">
        <v>421</v>
      </c>
      <c r="G422" s="3"/>
      <c r="H422" s="3" t="e">
        <f>Table1[[#This Row],[2024 U.S. Sales ($000)]]/SUMIF($E:$E, E422, $G:$G)</f>
        <v>#DIV/0!</v>
      </c>
      <c r="I422" s="3" t="e">
        <f>VLOOKUP(Table1[[#This Row],[Chain Name]],[1]Sheet1!A$3:G$26,7,0)</f>
        <v>#N/A</v>
      </c>
      <c r="J422" s="3" t="e">
        <f>Table1[[#This Row],[2024 U.S. Sales ($000)]]/Table1[[#This Row],[2024 U.S. Units]]</f>
        <v>#N/A</v>
      </c>
      <c r="K422" s="3" t="e">
        <f>Table1[[#This Row],[2024 U.S. Units]]/Table1[[#This Row],[2023 U.S. Units]]-1</f>
        <v>#N/A</v>
      </c>
      <c r="L422" s="3">
        <f>_xlfn.RRI(5,Table1[[#This Row],[2019 U.S. Sales ($000)]],Table1[[#This Row],[2024 U.S. Sales ($000)]])</f>
        <v>-1</v>
      </c>
      <c r="M422" s="3" t="e">
        <f>(Table1[[#This Row],[2024 Market share (%)]]-Table1[[#This Row],[2019 Market share (%)]])*10000</f>
        <v>#DIV/0!</v>
      </c>
      <c r="N422" s="3"/>
      <c r="O422" s="3"/>
      <c r="P422" s="3">
        <v>74600</v>
      </c>
      <c r="Q422" s="12">
        <f>Table1[[#This Row],[2023 U.S. Sales ($000)]]/SUMIF($E:$E, E422, $P:$P)</f>
        <v>2.4421561724826159E-3</v>
      </c>
      <c r="R422" s="11">
        <f>(Table1[[#This Row],[2023 Market share (%)]]-Table1[[#This Row],[2022 Market share (%)]])*10000</f>
        <v>1.0080668736389642</v>
      </c>
      <c r="S422" s="10">
        <v>7.3381294964028773E-2</v>
      </c>
      <c r="T422" s="3">
        <v>98</v>
      </c>
      <c r="U422" s="3">
        <f t="shared" si="46"/>
        <v>761.22448979591832</v>
      </c>
      <c r="V422" s="10">
        <v>1.0309278350515464E-2</v>
      </c>
      <c r="W422" s="10">
        <f t="shared" si="50"/>
        <v>1.5676028065629177E-2</v>
      </c>
      <c r="X422" s="11">
        <f>(Table1[[#This Row],[2023 Market share (%)]]-Table1[[#This Row],[2019 Market share (%)]])*10000</f>
        <v>-2.7398670934188205</v>
      </c>
      <c r="Y422" s="10"/>
      <c r="Z422" s="10">
        <f t="shared" si="47"/>
        <v>-2.5348746316079529E-3</v>
      </c>
      <c r="AA422" s="3">
        <v>69500</v>
      </c>
      <c r="AB422" s="12">
        <f>Table1[[#This Row],[2022 U.S. Sales ($000)]]/SUMIF($E:$E, E422, $AA:$AA)</f>
        <v>2.3413494851187194E-3</v>
      </c>
      <c r="AC422" s="3">
        <v>97</v>
      </c>
      <c r="AD422" s="3">
        <f t="shared" si="51"/>
        <v>716.4948453608248</v>
      </c>
      <c r="AE422" s="3">
        <v>62400</v>
      </c>
      <c r="AF422" s="12">
        <f>Table1[[#This Row],[2021 U.S. Sales ($000)]]/SUMIF($E:$E, E422, $AE:$AE)</f>
        <v>2.1466491632196436E-3</v>
      </c>
      <c r="AG422" s="3">
        <v>96</v>
      </c>
      <c r="AH422" s="68">
        <f t="shared" si="48"/>
        <v>650</v>
      </c>
      <c r="AI422" s="3">
        <v>32700</v>
      </c>
      <c r="AJ422" s="12">
        <f>Table1[[#This Row],[2020 U.S. Sales ($000)]]/SUMIF($E:$E, E422, $AI:$AI)</f>
        <v>1.2081168159552996E-3</v>
      </c>
      <c r="AK422" s="3">
        <v>96</v>
      </c>
      <c r="AL422" s="3">
        <f t="shared" si="52"/>
        <v>340.625</v>
      </c>
      <c r="AM422" s="3">
        <v>70100</v>
      </c>
      <c r="AN422" s="12">
        <f>Table1[[#This Row],[2019 U.S. Sales ($000)]]/SUMIF($E:$E, E422, $AM:$AM)</f>
        <v>2.7161428818244979E-3</v>
      </c>
      <c r="AO422" s="3">
        <v>99</v>
      </c>
      <c r="AP422" s="3">
        <f t="shared" si="49"/>
        <v>708.08080808080808</v>
      </c>
    </row>
    <row r="423" spans="1:42" x14ac:dyDescent="0.25">
      <c r="A423" t="s">
        <v>333</v>
      </c>
      <c r="B423">
        <v>33427</v>
      </c>
      <c r="C423" t="s">
        <v>3</v>
      </c>
      <c r="D423" t="s">
        <v>4</v>
      </c>
      <c r="E423" t="s">
        <v>363</v>
      </c>
      <c r="F423" s="3">
        <v>422</v>
      </c>
      <c r="G423" s="3"/>
      <c r="H423" s="3" t="e">
        <f>Table1[[#This Row],[2024 U.S. Sales ($000)]]/SUMIF($E:$E, E423, $G:$G)</f>
        <v>#DIV/0!</v>
      </c>
      <c r="I423" s="3" t="e">
        <f>VLOOKUP(Table1[[#This Row],[Chain Name]],[1]Sheet1!A$3:G$26,7,0)</f>
        <v>#N/A</v>
      </c>
      <c r="J423" s="3" t="e">
        <f>Table1[[#This Row],[2024 U.S. Sales ($000)]]/Table1[[#This Row],[2024 U.S. Units]]</f>
        <v>#N/A</v>
      </c>
      <c r="K423" s="3" t="e">
        <f>Table1[[#This Row],[2024 U.S. Units]]/Table1[[#This Row],[2023 U.S. Units]]-1</f>
        <v>#N/A</v>
      </c>
      <c r="L423" s="3">
        <f>_xlfn.RRI(5,Table1[[#This Row],[2019 U.S. Sales ($000)]],Table1[[#This Row],[2024 U.S. Sales ($000)]])</f>
        <v>-1</v>
      </c>
      <c r="M423" s="3" t="e">
        <f>(Table1[[#This Row],[2024 Market share (%)]]-Table1[[#This Row],[2019 Market share (%)]])*10000</f>
        <v>#DIV/0!</v>
      </c>
      <c r="N423" s="3"/>
      <c r="O423" s="3"/>
      <c r="P423" s="3">
        <v>74200</v>
      </c>
      <c r="Q423" s="12">
        <f>Table1[[#This Row],[2023 U.S. Sales ($000)]]/SUMIF($E:$E, E423, $P:$P)</f>
        <v>8.9848369373185331E-3</v>
      </c>
      <c r="R423" s="11">
        <f>(Table1[[#This Row],[2023 Market share (%)]]-Table1[[#This Row],[2022 Market share (%)]])*10000</f>
        <v>7.5317428084790627</v>
      </c>
      <c r="S423" s="10">
        <v>0.1853035143769968</v>
      </c>
      <c r="T423" s="3">
        <v>51</v>
      </c>
      <c r="U423" s="3">
        <f t="shared" si="46"/>
        <v>1454.9019607843138</v>
      </c>
      <c r="V423" s="10">
        <v>8.5106382978723402E-2</v>
      </c>
      <c r="W423" s="10">
        <f t="shared" si="50"/>
        <v>0.13570950797410952</v>
      </c>
      <c r="X423" s="11">
        <f>(Table1[[#This Row],[2023 Market share (%)]]-Table1[[#This Row],[2019 Market share (%)]])*10000</f>
        <v>13.414768065245315</v>
      </c>
      <c r="Y423" s="10"/>
      <c r="Z423" s="10">
        <f t="shared" si="47"/>
        <v>8.3532925926173007E-2</v>
      </c>
      <c r="AA423" s="3">
        <v>62600</v>
      </c>
      <c r="AB423" s="12">
        <f>Table1[[#This Row],[2022 U.S. Sales ($000)]]/SUMIF($E:$E, E423, $AA:$AA)</f>
        <v>8.2316626564706268E-3</v>
      </c>
      <c r="AC423" s="3">
        <v>47</v>
      </c>
      <c r="AD423" s="3">
        <f t="shared" si="51"/>
        <v>1331.9148936170213</v>
      </c>
      <c r="AE423" s="3">
        <v>53100</v>
      </c>
      <c r="AF423" s="12">
        <f>Table1[[#This Row],[2021 U.S. Sales ($000)]]/SUMIF($E:$E, E423, $AE:$AE)</f>
        <v>8.0150725628217161E-3</v>
      </c>
      <c r="AG423" s="3">
        <v>43</v>
      </c>
      <c r="AH423" s="68">
        <f t="shared" si="48"/>
        <v>1234.8837209302326</v>
      </c>
      <c r="AI423" s="3">
        <v>42700</v>
      </c>
      <c r="AJ423" s="12">
        <f>Table1[[#This Row],[2020 U.S. Sales ($000)]]/SUMIF($E:$E, E423, $AI:$AI)</f>
        <v>7.7849685930301013E-3</v>
      </c>
      <c r="AK423" s="3">
        <v>40</v>
      </c>
      <c r="AL423" s="3">
        <f t="shared" si="52"/>
        <v>1067.5</v>
      </c>
      <c r="AM423" s="3">
        <v>44600</v>
      </c>
      <c r="AN423" s="12">
        <f>Table1[[#This Row],[2019 U.S. Sales ($000)]]/SUMIF($E:$E, E423, $AM:$AM)</f>
        <v>7.6433601307940016E-3</v>
      </c>
      <c r="AO423" s="3">
        <v>37</v>
      </c>
      <c r="AP423" s="3">
        <f t="shared" si="49"/>
        <v>1205.4054054054054</v>
      </c>
    </row>
    <row r="424" spans="1:42" x14ac:dyDescent="0.25">
      <c r="A424" t="s">
        <v>322</v>
      </c>
      <c r="B424">
        <v>31493</v>
      </c>
      <c r="C424" t="s">
        <v>3</v>
      </c>
      <c r="D424" t="s">
        <v>4</v>
      </c>
      <c r="E424" t="s">
        <v>350</v>
      </c>
      <c r="F424" s="3">
        <v>423</v>
      </c>
      <c r="G424" s="3"/>
      <c r="H424" s="3" t="e">
        <f>Table1[[#This Row],[2024 U.S. Sales ($000)]]/SUMIF($E:$E, E424, $G:$G)</f>
        <v>#DIV/0!</v>
      </c>
      <c r="I424" s="3" t="e">
        <f>VLOOKUP(Table1[[#This Row],[Chain Name]],[1]Sheet1!A$3:G$26,7,0)</f>
        <v>#N/A</v>
      </c>
      <c r="J424" s="3" t="e">
        <f>Table1[[#This Row],[2024 U.S. Sales ($000)]]/Table1[[#This Row],[2024 U.S. Units]]</f>
        <v>#N/A</v>
      </c>
      <c r="K424" s="3" t="e">
        <f>Table1[[#This Row],[2024 U.S. Units]]/Table1[[#This Row],[2023 U.S. Units]]-1</f>
        <v>#N/A</v>
      </c>
      <c r="L424" s="3">
        <f>_xlfn.RRI(5,Table1[[#This Row],[2019 U.S. Sales ($000)]],Table1[[#This Row],[2024 U.S. Sales ($000)]])</f>
        <v>-1</v>
      </c>
      <c r="M424" s="3" t="e">
        <f>(Table1[[#This Row],[2024 Market share (%)]]-Table1[[#This Row],[2019 Market share (%)]])*10000</f>
        <v>#DIV/0!</v>
      </c>
      <c r="N424" s="3"/>
      <c r="O424" s="3"/>
      <c r="P424" s="3">
        <v>74100</v>
      </c>
      <c r="Q424" s="12">
        <f>Table1[[#This Row],[2023 U.S. Sales ($000)]]/SUMIF($E:$E, E424, $P:$P)</f>
        <v>2.4257878335249574E-3</v>
      </c>
      <c r="R424" s="11">
        <f>(Table1[[#This Row],[2023 Market share (%)]]-Table1[[#This Row],[2022 Market share (%)]])*10000</f>
        <v>1.0802028566642619</v>
      </c>
      <c r="S424" s="10">
        <v>7.7034883720930231E-2</v>
      </c>
      <c r="T424" s="3">
        <v>55</v>
      </c>
      <c r="U424" s="3">
        <f t="shared" si="46"/>
        <v>1347.2727272727273</v>
      </c>
      <c r="V424" s="10">
        <v>0</v>
      </c>
      <c r="W424" s="10">
        <f t="shared" si="50"/>
        <v>0.12234230125690515</v>
      </c>
      <c r="X424" s="11">
        <f>(Table1[[#This Row],[2023 Market share (%)]]-Table1[[#This Row],[2019 Market share (%)]])*10000</f>
        <v>6.1631746860050596</v>
      </c>
      <c r="Y424" s="10"/>
      <c r="Z424" s="10">
        <f t="shared" si="47"/>
        <v>8.9744085549771979E-2</v>
      </c>
      <c r="AA424" s="3">
        <v>68800</v>
      </c>
      <c r="AB424" s="12">
        <f>Table1[[#This Row],[2022 U.S. Sales ($000)]]/SUMIF($E:$E, E424, $AA:$AA)</f>
        <v>2.3177675478585312E-3</v>
      </c>
      <c r="AC424" s="3">
        <v>55</v>
      </c>
      <c r="AD424" s="3">
        <f t="shared" si="51"/>
        <v>1250.909090909091</v>
      </c>
      <c r="AE424" s="3">
        <v>58800</v>
      </c>
      <c r="AF424" s="12">
        <f>Table1[[#This Row],[2021 U.S. Sales ($000)]]/SUMIF($E:$E, E424, $AE:$AE)</f>
        <v>2.0228040191877408E-3</v>
      </c>
      <c r="AG424" s="3">
        <v>50</v>
      </c>
      <c r="AH424" s="68">
        <f t="shared" si="48"/>
        <v>1176</v>
      </c>
      <c r="AI424" s="3">
        <v>43900</v>
      </c>
      <c r="AJ424" s="12">
        <f>Table1[[#This Row],[2020 U.S. Sales ($000)]]/SUMIF($E:$E, E424, $AI:$AI)</f>
        <v>1.6219060617870841E-3</v>
      </c>
      <c r="AK424" s="3">
        <v>44</v>
      </c>
      <c r="AL424" s="3">
        <f t="shared" si="52"/>
        <v>997.72727272727275</v>
      </c>
      <c r="AM424" s="3">
        <v>46700</v>
      </c>
      <c r="AN424" s="12">
        <f>Table1[[#This Row],[2019 U.S. Sales ($000)]]/SUMIF($E:$E, E424, $AM:$AM)</f>
        <v>1.8094703649244514E-3</v>
      </c>
      <c r="AO424" s="3">
        <v>39</v>
      </c>
      <c r="AP424" s="3">
        <f t="shared" si="49"/>
        <v>1197.4358974358975</v>
      </c>
    </row>
    <row r="425" spans="1:42" x14ac:dyDescent="0.25">
      <c r="A425" t="s">
        <v>267</v>
      </c>
      <c r="B425">
        <v>2705</v>
      </c>
      <c r="C425" t="s">
        <v>3</v>
      </c>
      <c r="D425" t="s">
        <v>5</v>
      </c>
      <c r="E425" t="s">
        <v>351</v>
      </c>
      <c r="F425" s="3">
        <v>425</v>
      </c>
      <c r="G425" s="3"/>
      <c r="H425" s="3" t="e">
        <f>Table1[[#This Row],[2024 U.S. Sales ($000)]]/SUMIF($E:$E, E425, $G:$G)</f>
        <v>#DIV/0!</v>
      </c>
      <c r="I425" s="3" t="e">
        <f>VLOOKUP(Table1[[#This Row],[Chain Name]],[1]Sheet1!A$3:G$26,7,0)</f>
        <v>#N/A</v>
      </c>
      <c r="J425" s="3" t="e">
        <f>Table1[[#This Row],[2024 U.S. Sales ($000)]]/Table1[[#This Row],[2024 U.S. Units]]</f>
        <v>#N/A</v>
      </c>
      <c r="K425" s="3" t="e">
        <f>Table1[[#This Row],[2024 U.S. Units]]/Table1[[#This Row],[2023 U.S. Units]]-1</f>
        <v>#N/A</v>
      </c>
      <c r="L425" s="3">
        <f>_xlfn.RRI(5,Table1[[#This Row],[2019 U.S. Sales ($000)]],Table1[[#This Row],[2024 U.S. Sales ($000)]])</f>
        <v>-1</v>
      </c>
      <c r="M425" s="3" t="e">
        <f>(Table1[[#This Row],[2024 Market share (%)]]-Table1[[#This Row],[2019 Market share (%)]])*10000</f>
        <v>#DIV/0!</v>
      </c>
      <c r="N425" s="3"/>
      <c r="O425" s="3"/>
      <c r="P425" s="3">
        <v>73900</v>
      </c>
      <c r="Q425" s="12">
        <f>Table1[[#This Row],[2023 U.S. Sales ($000)]]/SUMIF($E:$E, E425, $P:$P)</f>
        <v>1.9565310170265326E-3</v>
      </c>
      <c r="R425" s="11">
        <f>(Table1[[#This Row],[2023 Market share (%)]]-Table1[[#This Row],[2022 Market share (%)]])*10000</f>
        <v>-1.8985190713345819</v>
      </c>
      <c r="S425" s="10">
        <v>-3.7760416666666664E-2</v>
      </c>
      <c r="T425" s="3">
        <v>40</v>
      </c>
      <c r="U425" s="3">
        <f t="shared" si="46"/>
        <v>1847.5</v>
      </c>
      <c r="V425" s="10">
        <v>-2.4390243902439025E-2</v>
      </c>
      <c r="W425" s="10">
        <f t="shared" si="50"/>
        <v>-4.7550352445551392E-2</v>
      </c>
      <c r="X425" s="11">
        <f>(Table1[[#This Row],[2023 Market share (%)]]-Table1[[#This Row],[2019 Market share (%)]])*10000</f>
        <v>-7.9259624221727014</v>
      </c>
      <c r="Y425" s="10"/>
      <c r="Z425" s="10">
        <f t="shared" si="47"/>
        <v>-4.4557207795633214E-2</v>
      </c>
      <c r="AA425" s="3">
        <v>76800</v>
      </c>
      <c r="AB425" s="12">
        <f>Table1[[#This Row],[2022 U.S. Sales ($000)]]/SUMIF($E:$E, E425, $AA:$AA)</f>
        <v>2.1463829241599908E-3</v>
      </c>
      <c r="AC425" s="3">
        <v>41</v>
      </c>
      <c r="AD425" s="3">
        <f t="shared" si="51"/>
        <v>1873.1707317073171</v>
      </c>
      <c r="AE425" s="3">
        <v>77200</v>
      </c>
      <c r="AF425" s="12">
        <f>Table1[[#This Row],[2021 U.S. Sales ($000)]]/SUMIF($E:$E, E425, $AE:$AE)</f>
        <v>2.3268322884992336E-3</v>
      </c>
      <c r="AG425" s="3">
        <v>43</v>
      </c>
      <c r="AH425" s="68">
        <f t="shared" si="48"/>
        <v>1795.3488372093022</v>
      </c>
      <c r="AI425" s="3">
        <v>74600</v>
      </c>
      <c r="AJ425" s="12">
        <f>Table1[[#This Row],[2020 U.S. Sales ($000)]]/SUMIF($E:$E, E425, $AI:$AI)</f>
        <v>2.6194320565673728E-3</v>
      </c>
      <c r="AK425" s="3">
        <v>45</v>
      </c>
      <c r="AL425" s="3">
        <f t="shared" si="52"/>
        <v>1657.7777777777778</v>
      </c>
      <c r="AM425" s="3">
        <v>89800</v>
      </c>
      <c r="AN425" s="12">
        <f>Table1[[#This Row],[2019 U.S. Sales ($000)]]/SUMIF($E:$E, E425, $AM:$AM)</f>
        <v>2.7491272592438027E-3</v>
      </c>
      <c r="AO425" s="3">
        <v>48</v>
      </c>
      <c r="AP425" s="3">
        <f t="shared" si="49"/>
        <v>1870.8333333333333</v>
      </c>
    </row>
    <row r="426" spans="1:42" x14ac:dyDescent="0.25">
      <c r="A426" t="s">
        <v>403</v>
      </c>
      <c r="B426">
        <v>62224</v>
      </c>
      <c r="C426" t="s">
        <v>1</v>
      </c>
      <c r="D426" t="s">
        <v>2</v>
      </c>
      <c r="E426" t="s">
        <v>353</v>
      </c>
      <c r="F426" s="3">
        <v>424</v>
      </c>
      <c r="G426" s="3"/>
      <c r="H426" s="3" t="e">
        <f>Table1[[#This Row],[2024 U.S. Sales ($000)]]/SUMIF($E:$E, E426, $G:$G)</f>
        <v>#DIV/0!</v>
      </c>
      <c r="I426" s="3" t="e">
        <f>VLOOKUP(Table1[[#This Row],[Chain Name]],[1]Sheet1!A$3:G$26,7,0)</f>
        <v>#N/A</v>
      </c>
      <c r="J426" s="3" t="e">
        <f>Table1[[#This Row],[2024 U.S. Sales ($000)]]/Table1[[#This Row],[2024 U.S. Units]]</f>
        <v>#N/A</v>
      </c>
      <c r="K426" s="3" t="e">
        <f>Table1[[#This Row],[2024 U.S. Units]]/Table1[[#This Row],[2023 U.S. Units]]-1</f>
        <v>#N/A</v>
      </c>
      <c r="L426" s="3">
        <f>_xlfn.RRI(5,Table1[[#This Row],[2019 U.S. Sales ($000)]],Table1[[#This Row],[2024 U.S. Sales ($000)]])</f>
        <v>-1</v>
      </c>
      <c r="M426" s="3" t="e">
        <f>(Table1[[#This Row],[2024 Market share (%)]]-Table1[[#This Row],[2019 Market share (%)]])*10000</f>
        <v>#DIV/0!</v>
      </c>
      <c r="N426" s="3"/>
      <c r="O426" s="3"/>
      <c r="P426" s="3">
        <v>73900</v>
      </c>
      <c r="Q426" s="12">
        <f>Table1[[#This Row],[2023 U.S. Sales ($000)]]/SUMIF($E:$E, E426, $P:$P)</f>
        <v>3.0635062778664036E-3</v>
      </c>
      <c r="R426" s="11">
        <f>(Table1[[#This Row],[2023 Market share (%)]]-Table1[[#This Row],[2022 Market share (%)]])*10000</f>
        <v>2.4424623284924167</v>
      </c>
      <c r="S426" s="10">
        <v>0.11463046757164404</v>
      </c>
      <c r="T426" s="3">
        <v>21</v>
      </c>
      <c r="U426" s="3">
        <f t="shared" si="46"/>
        <v>3519.0476190476193</v>
      </c>
      <c r="V426" s="10">
        <v>0</v>
      </c>
      <c r="W426" s="10">
        <f t="shared" si="50"/>
        <v>8.3602285033665957E-2</v>
      </c>
      <c r="X426" s="11">
        <f>(Table1[[#This Row],[2023 Market share (%)]]-Table1[[#This Row],[2019 Market share (%)]])*10000</f>
        <v>7.1642415197399787</v>
      </c>
      <c r="Y426" s="10"/>
      <c r="Z426" s="10">
        <f t="shared" si="47"/>
        <v>7.0347571464036251E-2</v>
      </c>
      <c r="AA426" s="3">
        <v>66300</v>
      </c>
      <c r="AB426" s="12">
        <f>Table1[[#This Row],[2022 U.S. Sales ($000)]]/SUMIF($E:$E, E426, $AA:$AA)</f>
        <v>2.819260045017162E-3</v>
      </c>
      <c r="AC426" s="3">
        <v>21</v>
      </c>
      <c r="AD426" s="3">
        <f t="shared" si="51"/>
        <v>3157.1428571428573</v>
      </c>
      <c r="AE426" s="3">
        <v>56000</v>
      </c>
      <c r="AF426" s="12">
        <f>Table1[[#This Row],[2021 U.S. Sales ($000)]]/SUMIF($E:$E, E426, $AE:$AE)</f>
        <v>2.5782564126646717E-3</v>
      </c>
      <c r="AG426" s="3">
        <v>18</v>
      </c>
      <c r="AH426" s="68">
        <f t="shared" si="48"/>
        <v>3111.1111111111113</v>
      </c>
      <c r="AI426" s="3">
        <v>42700</v>
      </c>
      <c r="AJ426" s="12">
        <f>Table1[[#This Row],[2020 U.S. Sales ($000)]]/SUMIF($E:$E, E426, $AI:$AI)</f>
        <v>2.6186202790247229E-3</v>
      </c>
      <c r="AK426" s="3">
        <v>17</v>
      </c>
      <c r="AL426" s="3">
        <f t="shared" si="52"/>
        <v>2511.7647058823532</v>
      </c>
      <c r="AM426" s="3">
        <v>53600</v>
      </c>
      <c r="AN426" s="12">
        <f>Table1[[#This Row],[2019 U.S. Sales ($000)]]/SUMIF($E:$E, E426, $AM:$AM)</f>
        <v>2.3470821258924058E-3</v>
      </c>
      <c r="AO426" s="3">
        <v>16</v>
      </c>
      <c r="AP426" s="3">
        <f t="shared" si="49"/>
        <v>3350</v>
      </c>
    </row>
    <row r="427" spans="1:42" x14ac:dyDescent="0.25">
      <c r="A427" t="s">
        <v>250</v>
      </c>
      <c r="B427">
        <v>2800</v>
      </c>
      <c r="C427" t="s">
        <v>3</v>
      </c>
      <c r="D427" t="s">
        <v>5</v>
      </c>
      <c r="E427" t="s">
        <v>351</v>
      </c>
      <c r="F427" s="3">
        <v>426</v>
      </c>
      <c r="G427" s="3"/>
      <c r="H427" s="3" t="e">
        <f>Table1[[#This Row],[2024 U.S. Sales ($000)]]/SUMIF($E:$E, E427, $G:$G)</f>
        <v>#DIV/0!</v>
      </c>
      <c r="I427" s="3" t="e">
        <f>VLOOKUP(Table1[[#This Row],[Chain Name]],[1]Sheet1!A$3:G$26,7,0)</f>
        <v>#N/A</v>
      </c>
      <c r="J427" s="3" t="e">
        <f>Table1[[#This Row],[2024 U.S. Sales ($000)]]/Table1[[#This Row],[2024 U.S. Units]]</f>
        <v>#N/A</v>
      </c>
      <c r="K427" s="3" t="e">
        <f>Table1[[#This Row],[2024 U.S. Units]]/Table1[[#This Row],[2023 U.S. Units]]-1</f>
        <v>#N/A</v>
      </c>
      <c r="L427" s="3">
        <f>_xlfn.RRI(5,Table1[[#This Row],[2019 U.S. Sales ($000)]],Table1[[#This Row],[2024 U.S. Sales ($000)]])</f>
        <v>-1</v>
      </c>
      <c r="M427" s="3" t="e">
        <f>(Table1[[#This Row],[2024 Market share (%)]]-Table1[[#This Row],[2019 Market share (%)]])*10000</f>
        <v>#DIV/0!</v>
      </c>
      <c r="N427" s="3"/>
      <c r="O427" s="3"/>
      <c r="P427" s="3">
        <v>73833</v>
      </c>
      <c r="Q427" s="12">
        <f>Table1[[#This Row],[2023 U.S. Sales ($000)]]/SUMIF($E:$E, E427, $P:$P)</f>
        <v>1.9547571661721239E-3</v>
      </c>
      <c r="R427" s="11">
        <f>(Table1[[#This Row],[2023 Market share (%)]]-Table1[[#This Row],[2022 Market share (%)]])*10000</f>
        <v>0.23906860646532094</v>
      </c>
      <c r="S427" s="10">
        <v>6.8680523390458548E-2</v>
      </c>
      <c r="T427" s="3">
        <v>126</v>
      </c>
      <c r="U427" s="3">
        <f t="shared" si="46"/>
        <v>585.97619047619048</v>
      </c>
      <c r="V427" s="10">
        <v>-4.5454545454545456E-2</v>
      </c>
      <c r="W427" s="10">
        <f t="shared" si="50"/>
        <v>3.1179649283314737E-2</v>
      </c>
      <c r="X427" s="11">
        <f>(Table1[[#This Row],[2023 Market share (%)]]-Table1[[#This Row],[2019 Market share (%)]])*10000</f>
        <v>-0.4432980519335824</v>
      </c>
      <c r="Y427" s="10"/>
      <c r="Z427" s="10">
        <f t="shared" si="47"/>
        <v>-1.3425863513250591E-2</v>
      </c>
      <c r="AA427" s="3">
        <v>69088</v>
      </c>
      <c r="AB427" s="12">
        <f>Table1[[#This Row],[2022 U.S. Sales ($000)]]/SUMIF($E:$E, E427, $AA:$AA)</f>
        <v>1.9308503055255918E-3</v>
      </c>
      <c r="AC427" s="3">
        <v>132</v>
      </c>
      <c r="AD427" s="3">
        <f t="shared" si="51"/>
        <v>523.39393939393938</v>
      </c>
      <c r="AE427" s="3">
        <v>60600</v>
      </c>
      <c r="AF427" s="12">
        <f>Table1[[#This Row],[2021 U.S. Sales ($000)]]/SUMIF($E:$E, E427, $AE:$AE)</f>
        <v>1.8265030658426626E-3</v>
      </c>
      <c r="AG427" s="3">
        <v>129</v>
      </c>
      <c r="AH427" s="68">
        <f t="shared" si="48"/>
        <v>469.76744186046511</v>
      </c>
      <c r="AI427" s="3">
        <v>54400</v>
      </c>
      <c r="AJ427" s="12">
        <f>Table1[[#This Row],[2020 U.S. Sales ($000)]]/SUMIF($E:$E, E427, $AI:$AI)</f>
        <v>1.9101488455397463E-3</v>
      </c>
      <c r="AK427" s="3">
        <v>126</v>
      </c>
      <c r="AL427" s="3">
        <f t="shared" si="52"/>
        <v>431.74603174603175</v>
      </c>
      <c r="AM427" s="3">
        <v>65300</v>
      </c>
      <c r="AN427" s="12">
        <f>Table1[[#This Row],[2019 U.S. Sales ($000)]]/SUMIF($E:$E, E427, $AM:$AM)</f>
        <v>1.9990869713654822E-3</v>
      </c>
      <c r="AO427" s="3">
        <v>133</v>
      </c>
      <c r="AP427" s="3">
        <f t="shared" si="49"/>
        <v>490.97744360902254</v>
      </c>
    </row>
    <row r="428" spans="1:42" x14ac:dyDescent="0.25">
      <c r="A428" t="s">
        <v>139</v>
      </c>
      <c r="B428">
        <v>8949</v>
      </c>
      <c r="C428" t="s">
        <v>1</v>
      </c>
      <c r="D428" t="s">
        <v>7</v>
      </c>
      <c r="E428" t="s">
        <v>353</v>
      </c>
      <c r="F428" s="3">
        <v>427</v>
      </c>
      <c r="G428" s="3"/>
      <c r="H428" s="3" t="e">
        <f>Table1[[#This Row],[2024 U.S. Sales ($000)]]/SUMIF($E:$E, E428, $G:$G)</f>
        <v>#DIV/0!</v>
      </c>
      <c r="I428" s="3" t="e">
        <f>VLOOKUP(Table1[[#This Row],[Chain Name]],[1]Sheet1!A$3:G$26,7,0)</f>
        <v>#N/A</v>
      </c>
      <c r="J428" s="3" t="e">
        <f>Table1[[#This Row],[2024 U.S. Sales ($000)]]/Table1[[#This Row],[2024 U.S. Units]]</f>
        <v>#N/A</v>
      </c>
      <c r="K428" s="3" t="e">
        <f>Table1[[#This Row],[2024 U.S. Units]]/Table1[[#This Row],[2023 U.S. Units]]-1</f>
        <v>#N/A</v>
      </c>
      <c r="L428" s="3">
        <f>_xlfn.RRI(5,Table1[[#This Row],[2019 U.S. Sales ($000)]],Table1[[#This Row],[2024 U.S. Sales ($000)]])</f>
        <v>-1</v>
      </c>
      <c r="M428" s="3" t="e">
        <f>(Table1[[#This Row],[2024 Market share (%)]]-Table1[[#This Row],[2019 Market share (%)]])*10000</f>
        <v>#DIV/0!</v>
      </c>
      <c r="N428" s="3"/>
      <c r="O428" s="3"/>
      <c r="P428" s="3">
        <v>73500</v>
      </c>
      <c r="Q428" s="12">
        <f>Table1[[#This Row],[2023 U.S. Sales ($000)]]/SUMIF($E:$E, E428, $P:$P)</f>
        <v>3.0469243764977083E-3</v>
      </c>
      <c r="R428" s="11">
        <f>(Table1[[#This Row],[2023 Market share (%)]]-Table1[[#This Row],[2022 Market share (%)]])*10000</f>
        <v>1.1285283643459876</v>
      </c>
      <c r="S428" s="10">
        <v>6.5217391304347824E-2</v>
      </c>
      <c r="T428" s="3">
        <v>10</v>
      </c>
      <c r="U428" s="3">
        <f t="shared" si="46"/>
        <v>7350</v>
      </c>
      <c r="V428" s="10">
        <v>0</v>
      </c>
      <c r="W428" s="10">
        <f t="shared" si="50"/>
        <v>5.1681307531814547E-3</v>
      </c>
      <c r="X428" s="11">
        <f>(Table1[[#This Row],[2023 Market share (%)]]-Table1[[#This Row],[2019 Market share (%)]])*10000</f>
        <v>-1.0587250902940404</v>
      </c>
      <c r="Y428" s="10"/>
      <c r="Z428" s="10">
        <f t="shared" si="47"/>
        <v>0</v>
      </c>
      <c r="AA428" s="3">
        <v>69000</v>
      </c>
      <c r="AB428" s="12">
        <f>Table1[[#This Row],[2022 U.S. Sales ($000)]]/SUMIF($E:$E, E428, $AA:$AA)</f>
        <v>2.9340715400631096E-3</v>
      </c>
      <c r="AC428" s="3">
        <v>10</v>
      </c>
      <c r="AD428" s="3">
        <f t="shared" si="51"/>
        <v>6900</v>
      </c>
      <c r="AE428" s="3">
        <v>60500</v>
      </c>
      <c r="AF428" s="12">
        <f>Table1[[#This Row],[2021 U.S. Sales ($000)]]/SUMIF($E:$E, E428, $AE:$AE)</f>
        <v>2.7854377315395112E-3</v>
      </c>
      <c r="AG428" s="3">
        <v>10</v>
      </c>
      <c r="AH428" s="68">
        <f t="shared" si="48"/>
        <v>6050</v>
      </c>
      <c r="AI428" s="3">
        <v>39600</v>
      </c>
      <c r="AJ428" s="12">
        <f>Table1[[#This Row],[2020 U.S. Sales ($000)]]/SUMIF($E:$E, E428, $AI:$AI)</f>
        <v>2.4285096732875647E-3</v>
      </c>
      <c r="AK428" s="3">
        <v>10</v>
      </c>
      <c r="AL428" s="3">
        <f t="shared" si="52"/>
        <v>3960</v>
      </c>
      <c r="AM428" s="3">
        <v>72000</v>
      </c>
      <c r="AN428" s="12">
        <f>Table1[[#This Row],[2019 U.S. Sales ($000)]]/SUMIF($E:$E, E428, $AM:$AM)</f>
        <v>3.1527968855271124E-3</v>
      </c>
      <c r="AO428" s="3">
        <v>10</v>
      </c>
      <c r="AP428" s="3">
        <f t="shared" si="49"/>
        <v>7200</v>
      </c>
    </row>
    <row r="429" spans="1:42" x14ac:dyDescent="0.25">
      <c r="A429" t="s">
        <v>207</v>
      </c>
      <c r="B429">
        <v>9701</v>
      </c>
      <c r="C429" t="s">
        <v>3</v>
      </c>
      <c r="D429" t="s">
        <v>5</v>
      </c>
      <c r="E429" t="s">
        <v>462</v>
      </c>
      <c r="F429" s="3">
        <v>428</v>
      </c>
      <c r="G429" s="3"/>
      <c r="H429" s="3" t="e">
        <f>Table1[[#This Row],[2024 U.S. Sales ($000)]]/SUMIF($E:$E, E429, $G:$G)</f>
        <v>#DIV/0!</v>
      </c>
      <c r="I429" s="3" t="e">
        <f>VLOOKUP(Table1[[#This Row],[Chain Name]],[1]Sheet1!A$3:G$26,7,0)</f>
        <v>#N/A</v>
      </c>
      <c r="J429" s="3" t="e">
        <f>Table1[[#This Row],[2024 U.S. Sales ($000)]]/Table1[[#This Row],[2024 U.S. Units]]</f>
        <v>#N/A</v>
      </c>
      <c r="K429" s="3" t="e">
        <f>Table1[[#This Row],[2024 U.S. Units]]/Table1[[#This Row],[2023 U.S. Units]]-1</f>
        <v>#N/A</v>
      </c>
      <c r="L429" s="3">
        <f>_xlfn.RRI(5,Table1[[#This Row],[2019 U.S. Sales ($000)]],Table1[[#This Row],[2024 U.S. Sales ($000)]])</f>
        <v>-1</v>
      </c>
      <c r="M429" s="3" t="e">
        <f>(Table1[[#This Row],[2024 Market share (%)]]-Table1[[#This Row],[2019 Market share (%)]])*10000</f>
        <v>#DIV/0!</v>
      </c>
      <c r="N429" s="3"/>
      <c r="O429" s="3"/>
      <c r="P429" s="3">
        <v>73200</v>
      </c>
      <c r="Q429" s="12">
        <f>Table1[[#This Row],[2023 U.S. Sales ($000)]]/SUMIF($E:$E, E429, $P:$P)</f>
        <v>1.4084203526746133E-2</v>
      </c>
      <c r="R429" s="11">
        <f>(Table1[[#This Row],[2023 Market share (%)]]-Table1[[#This Row],[2022 Market share (%)]])*10000</f>
        <v>-20.475156339394701</v>
      </c>
      <c r="S429" s="10">
        <v>2.427761841460855E-2</v>
      </c>
      <c r="T429" s="3">
        <v>51</v>
      </c>
      <c r="U429" s="3">
        <f t="shared" si="46"/>
        <v>1435.2941176470588</v>
      </c>
      <c r="V429" s="10">
        <v>0</v>
      </c>
      <c r="W429" s="10">
        <f t="shared" si="50"/>
        <v>3.4182196070009496E-4</v>
      </c>
      <c r="X429" s="11">
        <f>(Table1[[#This Row],[2023 Market share (%)]]-Table1[[#This Row],[2019 Market share (%)]])*10000</f>
        <v>-63.999683172412603</v>
      </c>
      <c r="Y429" s="10"/>
      <c r="Z429" s="10">
        <f t="shared" si="47"/>
        <v>-5.1456162930548888E-2</v>
      </c>
      <c r="AA429" s="3">
        <v>71465</v>
      </c>
      <c r="AB429" s="12">
        <f>Table1[[#This Row],[2022 U.S. Sales ($000)]]/SUMIF($E:$E, E429, $AA:$AA)</f>
        <v>1.6131719160685603E-2</v>
      </c>
      <c r="AC429" s="3">
        <v>51</v>
      </c>
      <c r="AD429" s="3">
        <f t="shared" si="51"/>
        <v>1401.2745098039215</v>
      </c>
      <c r="AE429" s="3">
        <v>67010</v>
      </c>
      <c r="AF429" s="12">
        <f>Table1[[#This Row],[2021 U.S. Sales ($000)]]/SUMIF($E:$E, E429, $AE:$AE)</f>
        <v>1.7761118391199433E-2</v>
      </c>
      <c r="AG429" s="3">
        <v>51</v>
      </c>
      <c r="AH429" s="68">
        <f t="shared" si="48"/>
        <v>1313.9215686274511</v>
      </c>
      <c r="AI429" s="3">
        <v>62400</v>
      </c>
      <c r="AJ429" s="12">
        <f>Table1[[#This Row],[2020 U.S. Sales ($000)]]/SUMIF($E:$E, E429, $AI:$AI)</f>
        <v>2.0363076260373258E-2</v>
      </c>
      <c r="AK429" s="3">
        <v>57</v>
      </c>
      <c r="AL429" s="3">
        <f t="shared" si="52"/>
        <v>1094.7368421052631</v>
      </c>
      <c r="AM429" s="3">
        <v>73100</v>
      </c>
      <c r="AN429" s="12">
        <f>Table1[[#This Row],[2019 U.S. Sales ($000)]]/SUMIF($E:$E, E429, $AM:$AM)</f>
        <v>2.0484171843987393E-2</v>
      </c>
      <c r="AO429" s="3">
        <v>63</v>
      </c>
      <c r="AP429" s="3">
        <f t="shared" si="49"/>
        <v>1160.3174603174602</v>
      </c>
    </row>
    <row r="430" spans="1:42" x14ac:dyDescent="0.25">
      <c r="A430" t="s">
        <v>42</v>
      </c>
      <c r="B430">
        <v>11973</v>
      </c>
      <c r="C430" t="s">
        <v>1</v>
      </c>
      <c r="D430" t="s">
        <v>2</v>
      </c>
      <c r="E430" t="s">
        <v>353</v>
      </c>
      <c r="F430" s="3">
        <v>429</v>
      </c>
      <c r="G430" s="3"/>
      <c r="H430" s="3" t="e">
        <f>Table1[[#This Row],[2024 U.S. Sales ($000)]]/SUMIF($E:$E, E430, $G:$G)</f>
        <v>#DIV/0!</v>
      </c>
      <c r="I430" s="3" t="e">
        <f>VLOOKUP(Table1[[#This Row],[Chain Name]],[1]Sheet1!A$3:G$26,7,0)</f>
        <v>#N/A</v>
      </c>
      <c r="J430" s="3" t="e">
        <f>Table1[[#This Row],[2024 U.S. Sales ($000)]]/Table1[[#This Row],[2024 U.S. Units]]</f>
        <v>#N/A</v>
      </c>
      <c r="K430" s="3" t="e">
        <f>Table1[[#This Row],[2024 U.S. Units]]/Table1[[#This Row],[2023 U.S. Units]]-1</f>
        <v>#N/A</v>
      </c>
      <c r="L430" s="3">
        <f>_xlfn.RRI(5,Table1[[#This Row],[2019 U.S. Sales ($000)]],Table1[[#This Row],[2024 U.S. Sales ($000)]])</f>
        <v>-1</v>
      </c>
      <c r="M430" s="3" t="e">
        <f>(Table1[[#This Row],[2024 Market share (%)]]-Table1[[#This Row],[2019 Market share (%)]])*10000</f>
        <v>#DIV/0!</v>
      </c>
      <c r="N430" s="3"/>
      <c r="O430" s="3"/>
      <c r="P430" s="3">
        <v>72900</v>
      </c>
      <c r="Q430" s="12">
        <f>Table1[[#This Row],[2023 U.S. Sales ($000)]]/SUMIF($E:$E, E430, $P:$P)</f>
        <v>3.0220515244446661E-3</v>
      </c>
      <c r="R430" s="11">
        <f>(Table1[[#This Row],[2023 Market share (%)]]-Table1[[#This Row],[2022 Market share (%)]])*10000</f>
        <v>-3.5850916301935185</v>
      </c>
      <c r="S430" s="10">
        <v>-8.3018867924528297E-2</v>
      </c>
      <c r="T430" s="3">
        <v>29</v>
      </c>
      <c r="U430" s="3">
        <f t="shared" si="46"/>
        <v>2513.7931034482758</v>
      </c>
      <c r="V430" s="10">
        <v>-9.375E-2</v>
      </c>
      <c r="W430" s="10">
        <f t="shared" si="50"/>
        <v>-5.0524481386096998E-2</v>
      </c>
      <c r="X430" s="11">
        <f>(Table1[[#This Row],[2023 Market share (%)]]-Table1[[#This Row],[2019 Market share (%)]])*10000</f>
        <v>-9.0580792877452758</v>
      </c>
      <c r="Y430" s="10"/>
      <c r="Z430" s="10">
        <f t="shared" si="47"/>
        <v>-4.5925060682967311E-2</v>
      </c>
      <c r="AA430" s="3">
        <v>79500</v>
      </c>
      <c r="AB430" s="12">
        <f>Table1[[#This Row],[2022 U.S. Sales ($000)]]/SUMIF($E:$E, E430, $AA:$AA)</f>
        <v>3.3805606874640179E-3</v>
      </c>
      <c r="AC430" s="3">
        <v>32</v>
      </c>
      <c r="AD430" s="3">
        <f t="shared" si="51"/>
        <v>2484.375</v>
      </c>
      <c r="AE430" s="3">
        <v>78500</v>
      </c>
      <c r="AF430" s="12">
        <f>Table1[[#This Row],[2021 U.S. Sales ($000)]]/SUMIF($E:$E, E430, $AE:$AE)</f>
        <v>3.61416300703887E-3</v>
      </c>
      <c r="AG430" s="3">
        <v>34</v>
      </c>
      <c r="AH430" s="68">
        <f t="shared" si="48"/>
        <v>2308.8235294117649</v>
      </c>
      <c r="AI430" s="3">
        <v>64200</v>
      </c>
      <c r="AJ430" s="12">
        <f>Table1[[#This Row],[2020 U.S. Sales ($000)]]/SUMIF($E:$E, E430, $AI:$AI)</f>
        <v>3.9371293188146883E-3</v>
      </c>
      <c r="AK430" s="3">
        <v>34</v>
      </c>
      <c r="AL430" s="3">
        <f t="shared" si="52"/>
        <v>1888.2352941176471</v>
      </c>
      <c r="AM430" s="3">
        <v>89700</v>
      </c>
      <c r="AN430" s="12">
        <f>Table1[[#This Row],[2019 U.S. Sales ($000)]]/SUMIF($E:$E, E430, $AM:$AM)</f>
        <v>3.9278594532191936E-3</v>
      </c>
      <c r="AO430" s="3">
        <v>35</v>
      </c>
      <c r="AP430" s="3">
        <f t="shared" si="49"/>
        <v>2562.8571428571427</v>
      </c>
    </row>
    <row r="431" spans="1:42" x14ac:dyDescent="0.25">
      <c r="A431" t="s">
        <v>144</v>
      </c>
      <c r="B431">
        <v>31386</v>
      </c>
      <c r="C431" t="s">
        <v>1</v>
      </c>
      <c r="D431" t="s">
        <v>6</v>
      </c>
      <c r="E431" t="s">
        <v>354</v>
      </c>
      <c r="F431" s="3">
        <v>430</v>
      </c>
      <c r="G431" s="3"/>
      <c r="H431" s="3" t="e">
        <f>Table1[[#This Row],[2024 U.S. Sales ($000)]]/SUMIF($E:$E, E431, $G:$G)</f>
        <v>#DIV/0!</v>
      </c>
      <c r="I431" s="3" t="e">
        <f>VLOOKUP(Table1[[#This Row],[Chain Name]],[1]Sheet1!A$3:G$26,7,0)</f>
        <v>#N/A</v>
      </c>
      <c r="J431" s="3" t="e">
        <f>Table1[[#This Row],[2024 U.S. Sales ($000)]]/Table1[[#This Row],[2024 U.S. Units]]</f>
        <v>#N/A</v>
      </c>
      <c r="K431" s="3" t="e">
        <f>Table1[[#This Row],[2024 U.S. Units]]/Table1[[#This Row],[2023 U.S. Units]]-1</f>
        <v>#N/A</v>
      </c>
      <c r="L431" s="3">
        <f>_xlfn.RRI(5,Table1[[#This Row],[2019 U.S. Sales ($000)]],Table1[[#This Row],[2024 U.S. Sales ($000)]])</f>
        <v>-1</v>
      </c>
      <c r="M431" s="3" t="e">
        <f>(Table1[[#This Row],[2024 Market share (%)]]-Table1[[#This Row],[2019 Market share (%)]])*10000</f>
        <v>#DIV/0!</v>
      </c>
      <c r="N431" s="3"/>
      <c r="O431" s="3"/>
      <c r="P431" s="3">
        <v>72800</v>
      </c>
      <c r="Q431" s="12">
        <f>Table1[[#This Row],[2023 U.S. Sales ($000)]]/SUMIF($E:$E, E431, $P:$P)</f>
        <v>4.1599179901881935E-3</v>
      </c>
      <c r="R431" s="11">
        <f>(Table1[[#This Row],[2023 Market share (%)]]-Table1[[#This Row],[2022 Market share (%)]])*10000</f>
        <v>11.574393559811528</v>
      </c>
      <c r="S431" s="10">
        <v>0.46803791086912683</v>
      </c>
      <c r="T431" s="3">
        <v>40</v>
      </c>
      <c r="U431" s="3">
        <f t="shared" si="46"/>
        <v>1820</v>
      </c>
      <c r="V431" s="10">
        <v>0.29032258064516131</v>
      </c>
      <c r="W431" s="10">
        <f t="shared" si="50"/>
        <v>0.42611542696161786</v>
      </c>
      <c r="X431" s="11">
        <f>(Table1[[#This Row],[2023 Market share (%)]]-Table1[[#This Row],[2019 Market share (%)]])*10000</f>
        <v>31.212276606607357</v>
      </c>
      <c r="Y431" s="10"/>
      <c r="Z431" s="10">
        <f t="shared" si="47"/>
        <v>0.35120015480703448</v>
      </c>
      <c r="AA431" s="3">
        <v>49590</v>
      </c>
      <c r="AB431" s="12">
        <f>Table1[[#This Row],[2022 U.S. Sales ($000)]]/SUMIF($E:$E, E431, $AA:$AA)</f>
        <v>3.0024786342070409E-3</v>
      </c>
      <c r="AC431" s="3">
        <v>31</v>
      </c>
      <c r="AD431" s="3">
        <f t="shared" si="51"/>
        <v>1599.6774193548388</v>
      </c>
      <c r="AE431" s="3">
        <v>31000</v>
      </c>
      <c r="AF431" s="12">
        <f>Table1[[#This Row],[2021 U.S. Sales ($000)]]/SUMIF($E:$E, E431, $AE:$AE)</f>
        <v>2.0533087978387003E-3</v>
      </c>
      <c r="AG431" s="3">
        <v>21</v>
      </c>
      <c r="AH431" s="68">
        <f t="shared" si="48"/>
        <v>1476.1904761904761</v>
      </c>
      <c r="AI431" s="3">
        <v>14000</v>
      </c>
      <c r="AJ431" s="12">
        <f>Table1[[#This Row],[2020 U.S. Sales ($000)]]/SUMIF($E:$E, E431, $AI:$AI)</f>
        <v>1.3118550182811683E-3</v>
      </c>
      <c r="AK431" s="3">
        <v>15</v>
      </c>
      <c r="AL431" s="3">
        <f t="shared" si="52"/>
        <v>933.33333333333337</v>
      </c>
      <c r="AM431" s="3">
        <v>17600</v>
      </c>
      <c r="AN431" s="12">
        <f>Table1[[#This Row],[2019 U.S. Sales ($000)]]/SUMIF($E:$E, E431, $AM:$AM)</f>
        <v>1.0386903295274579E-3</v>
      </c>
      <c r="AO431" s="3">
        <v>12</v>
      </c>
      <c r="AP431" s="3">
        <f t="shared" si="49"/>
        <v>1466.6666666666667</v>
      </c>
    </row>
    <row r="432" spans="1:42" x14ac:dyDescent="0.25">
      <c r="A432" t="s">
        <v>111</v>
      </c>
      <c r="B432">
        <v>498</v>
      </c>
      <c r="C432" t="s">
        <v>1</v>
      </c>
      <c r="D432" t="s">
        <v>2</v>
      </c>
      <c r="E432" t="s">
        <v>358</v>
      </c>
      <c r="F432" s="3">
        <v>465</v>
      </c>
      <c r="G432" s="3"/>
      <c r="H432" s="3" t="e">
        <f>Table1[[#This Row],[2024 U.S. Sales ($000)]]/SUMIF($E:$E, E432, $G:$G)</f>
        <v>#DIV/0!</v>
      </c>
      <c r="I432" s="3" t="e">
        <f>VLOOKUP(Table1[[#This Row],[Chain Name]],[1]Sheet1!A$3:G$26,7,0)</f>
        <v>#N/A</v>
      </c>
      <c r="J432" s="3" t="e">
        <f>Table1[[#This Row],[2024 U.S. Sales ($000)]]/Table1[[#This Row],[2024 U.S. Units]]</f>
        <v>#N/A</v>
      </c>
      <c r="K432" s="3" t="e">
        <f>Table1[[#This Row],[2024 U.S. Units]]/Table1[[#This Row],[2023 U.S. Units]]-1</f>
        <v>#N/A</v>
      </c>
      <c r="L432" s="3">
        <f>_xlfn.RRI(5,Table1[[#This Row],[2019 U.S. Sales ($000)]],Table1[[#This Row],[2024 U.S. Sales ($000)]])</f>
        <v>-1</v>
      </c>
      <c r="M432" s="3" t="e">
        <f>(Table1[[#This Row],[2024 Market share (%)]]-Table1[[#This Row],[2019 Market share (%)]])*10000</f>
        <v>#DIV/0!</v>
      </c>
      <c r="N432" s="3"/>
      <c r="O432" s="3"/>
      <c r="P432" s="3">
        <v>64500</v>
      </c>
      <c r="Q432" s="12">
        <f>Table1[[#This Row],[2023 U.S. Sales ($000)]]/SUMIF($E:$E, E432, $P:$P)</f>
        <v>1.949297473190662E-3</v>
      </c>
      <c r="R432" s="11">
        <f>(Table1[[#This Row],[2023 Market share (%)]]-Table1[[#This Row],[2022 Market share (%)]])*10000</f>
        <v>-3.0898708829455237</v>
      </c>
      <c r="S432" s="10">
        <v>-5.701754385964912E-2</v>
      </c>
      <c r="T432" s="3">
        <v>26</v>
      </c>
      <c r="U432" s="3">
        <f t="shared" si="46"/>
        <v>2480.7692307692309</v>
      </c>
      <c r="V432" s="10">
        <v>-7.1428571428571425E-2</v>
      </c>
      <c r="W432" s="10">
        <f t="shared" si="50"/>
        <v>-4.5480788181055609E-2</v>
      </c>
      <c r="X432" s="11">
        <f>(Table1[[#This Row],[2023 Market share (%)]]-Table1[[#This Row],[2019 Market share (%)]])*10000</f>
        <v>-12.557778481418575</v>
      </c>
      <c r="Y432" s="10"/>
      <c r="Z432" s="10">
        <f t="shared" si="47"/>
        <v>-4.3019885379403044E-2</v>
      </c>
      <c r="AA432" s="3">
        <v>68400</v>
      </c>
      <c r="AB432" s="12">
        <f>Table1[[#This Row],[2022 U.S. Sales ($000)]]/SUMIF($E:$E, E432, $AA:$AA)</f>
        <v>2.2582845614852144E-3</v>
      </c>
      <c r="AC432" s="3">
        <v>28</v>
      </c>
      <c r="AD432" s="3">
        <f t="shared" si="51"/>
        <v>2442.8571428571427</v>
      </c>
      <c r="AE432" s="3">
        <v>70000</v>
      </c>
      <c r="AF432" s="12">
        <f>Table1[[#This Row],[2021 U.S. Sales ($000)]]/SUMIF($E:$E, E432, $AE:$AE)</f>
        <v>2.5538817981779587E-3</v>
      </c>
      <c r="AG432" s="3">
        <v>30</v>
      </c>
      <c r="AH432" s="68">
        <f t="shared" si="48"/>
        <v>2333.3333333333335</v>
      </c>
      <c r="AI432" s="3">
        <v>58000</v>
      </c>
      <c r="AJ432" s="12">
        <f>Table1[[#This Row],[2020 U.S. Sales ($000)]]/SUMIF($E:$E, E432, $AI:$AI)</f>
        <v>2.4605843030757685E-3</v>
      </c>
      <c r="AK432" s="3">
        <v>31</v>
      </c>
      <c r="AL432" s="3">
        <f t="shared" si="52"/>
        <v>1870.9677419354839</v>
      </c>
      <c r="AM432" s="3">
        <v>77700</v>
      </c>
      <c r="AN432" s="12">
        <f>Table1[[#This Row],[2019 U.S. Sales ($000)]]/SUMIF($E:$E, E432, $AM:$AM)</f>
        <v>3.2050753213325196E-3</v>
      </c>
      <c r="AO432" s="3">
        <v>31</v>
      </c>
      <c r="AP432" s="3">
        <f t="shared" si="49"/>
        <v>2506.4516129032259</v>
      </c>
    </row>
    <row r="433" spans="1:42" x14ac:dyDescent="0.25">
      <c r="A433" t="s">
        <v>284</v>
      </c>
      <c r="B433">
        <v>1505</v>
      </c>
      <c r="C433" t="s">
        <v>1</v>
      </c>
      <c r="D433" t="s">
        <v>6</v>
      </c>
      <c r="E433" t="s">
        <v>354</v>
      </c>
      <c r="F433" s="3">
        <v>432</v>
      </c>
      <c r="G433" s="3"/>
      <c r="H433" s="3" t="e">
        <f>Table1[[#This Row],[2024 U.S. Sales ($000)]]/SUMIF($E:$E, E433, $G:$G)</f>
        <v>#DIV/0!</v>
      </c>
      <c r="I433" s="3" t="e">
        <f>VLOOKUP(Table1[[#This Row],[Chain Name]],[1]Sheet1!A$3:G$26,7,0)</f>
        <v>#N/A</v>
      </c>
      <c r="J433" s="3" t="e">
        <f>Table1[[#This Row],[2024 U.S. Sales ($000)]]/Table1[[#This Row],[2024 U.S. Units]]</f>
        <v>#N/A</v>
      </c>
      <c r="K433" s="3" t="e">
        <f>Table1[[#This Row],[2024 U.S. Units]]/Table1[[#This Row],[2023 U.S. Units]]-1</f>
        <v>#N/A</v>
      </c>
      <c r="L433" s="3">
        <f>_xlfn.RRI(5,Table1[[#This Row],[2019 U.S. Sales ($000)]],Table1[[#This Row],[2024 U.S. Sales ($000)]])</f>
        <v>-1</v>
      </c>
      <c r="M433" s="3" t="e">
        <f>(Table1[[#This Row],[2024 Market share (%)]]-Table1[[#This Row],[2019 Market share (%)]])*10000</f>
        <v>#DIV/0!</v>
      </c>
      <c r="N433" s="3"/>
      <c r="O433" s="3"/>
      <c r="P433" s="3">
        <v>72500</v>
      </c>
      <c r="Q433" s="12">
        <f>Table1[[#This Row],[2023 U.S. Sales ($000)]]/SUMIF($E:$E, E433, $P:$P)</f>
        <v>4.1427754709978575E-3</v>
      </c>
      <c r="R433" s="11">
        <f>(Table1[[#This Row],[2023 Market share (%)]]-Table1[[#This Row],[2022 Market share (%)]])*10000</f>
        <v>3.1626509225446147</v>
      </c>
      <c r="S433" s="10">
        <v>0.14715189873417722</v>
      </c>
      <c r="T433" s="3">
        <v>22</v>
      </c>
      <c r="U433" s="3">
        <f t="shared" si="46"/>
        <v>3295.4545454545455</v>
      </c>
      <c r="V433" s="10">
        <v>0.1</v>
      </c>
      <c r="W433" s="10">
        <f t="shared" si="50"/>
        <v>8.4038423113316663E-2</v>
      </c>
      <c r="X433" s="11">
        <f>(Table1[[#This Row],[2023 Market share (%)]]-Table1[[#This Row],[2019 Market share (%)]])*10000</f>
        <v>10.444094312142475</v>
      </c>
      <c r="Y433" s="10"/>
      <c r="Z433" s="10">
        <f t="shared" si="47"/>
        <v>6.6580010120685706E-2</v>
      </c>
      <c r="AA433" s="3">
        <v>63200</v>
      </c>
      <c r="AB433" s="12">
        <f>Table1[[#This Row],[2022 U.S. Sales ($000)]]/SUMIF($E:$E, E433, $AA:$AA)</f>
        <v>3.826510378743396E-3</v>
      </c>
      <c r="AC433" s="3">
        <v>20</v>
      </c>
      <c r="AD433" s="3">
        <f t="shared" si="51"/>
        <v>3160</v>
      </c>
      <c r="AE433" s="3">
        <v>57400</v>
      </c>
      <c r="AF433" s="12">
        <f>Table1[[#This Row],[2021 U.S. Sales ($000)]]/SUMIF($E:$E, E433, $AE:$AE)</f>
        <v>3.8019330643852068E-3</v>
      </c>
      <c r="AG433" s="3">
        <v>20</v>
      </c>
      <c r="AH433" s="68">
        <f t="shared" si="48"/>
        <v>2870</v>
      </c>
      <c r="AI433" s="3">
        <v>42000</v>
      </c>
      <c r="AJ433" s="12">
        <f>Table1[[#This Row],[2020 U.S. Sales ($000)]]/SUMIF($E:$E, E433, $AI:$AI)</f>
        <v>3.935565054843505E-3</v>
      </c>
      <c r="AK433" s="3">
        <v>18</v>
      </c>
      <c r="AL433" s="3">
        <f t="shared" si="52"/>
        <v>2333.3333333333335</v>
      </c>
      <c r="AM433" s="3">
        <v>52500</v>
      </c>
      <c r="AN433" s="12">
        <f>Table1[[#This Row],[2019 U.S. Sales ($000)]]/SUMIF($E:$E, E433, $AM:$AM)</f>
        <v>3.09836603978361E-3</v>
      </c>
      <c r="AO433" s="3">
        <v>17</v>
      </c>
      <c r="AP433" s="3">
        <f t="shared" si="49"/>
        <v>3088.2352941176468</v>
      </c>
    </row>
    <row r="434" spans="1:42" x14ac:dyDescent="0.25">
      <c r="A434" t="s">
        <v>489</v>
      </c>
      <c r="B434">
        <v>563294</v>
      </c>
      <c r="C434" t="s">
        <v>1</v>
      </c>
      <c r="D434" t="s">
        <v>2</v>
      </c>
      <c r="E434" t="s">
        <v>360</v>
      </c>
      <c r="F434" s="3">
        <v>433</v>
      </c>
      <c r="G434" s="3"/>
      <c r="H434" s="3" t="e">
        <f>Table1[[#This Row],[2024 U.S. Sales ($000)]]/SUMIF($E:$E, E434, $G:$G)</f>
        <v>#DIV/0!</v>
      </c>
      <c r="I434" s="3" t="e">
        <f>VLOOKUP(Table1[[#This Row],[Chain Name]],[1]Sheet1!A$3:G$26,7,0)</f>
        <v>#N/A</v>
      </c>
      <c r="J434" s="3" t="e">
        <f>Table1[[#This Row],[2024 U.S. Sales ($000)]]/Table1[[#This Row],[2024 U.S. Units]]</f>
        <v>#N/A</v>
      </c>
      <c r="K434" s="3" t="e">
        <f>Table1[[#This Row],[2024 U.S. Units]]/Table1[[#This Row],[2023 U.S. Units]]-1</f>
        <v>#N/A</v>
      </c>
      <c r="L434" s="3">
        <f>_xlfn.RRI(5,Table1[[#This Row],[2019 U.S. Sales ($000)]],Table1[[#This Row],[2024 U.S. Sales ($000)]])</f>
        <v>-1</v>
      </c>
      <c r="M434" s="3" t="e">
        <f>(Table1[[#This Row],[2024 Market share (%)]]-Table1[[#This Row],[2019 Market share (%)]])*10000</f>
        <v>#DIV/0!</v>
      </c>
      <c r="N434" s="3"/>
      <c r="O434" s="3"/>
      <c r="P434" s="3">
        <v>72200</v>
      </c>
      <c r="Q434" s="12">
        <f>Table1[[#This Row],[2023 U.S. Sales ($000)]]/SUMIF($E:$E, E434, $P:$P)</f>
        <v>1.4031498186982735E-2</v>
      </c>
      <c r="R434" s="11">
        <f>(Table1[[#This Row],[2023 Market share (%)]]-Table1[[#This Row],[2022 Market share (%)]])*10000</f>
        <v>-2.9166531729027909</v>
      </c>
      <c r="S434" s="10">
        <v>-3.4759358288770054E-2</v>
      </c>
      <c r="T434" s="3">
        <v>47</v>
      </c>
      <c r="U434" s="3">
        <f t="shared" si="46"/>
        <v>1536.1702127659576</v>
      </c>
      <c r="V434" s="10">
        <v>-2.0833333333333332E-2</v>
      </c>
      <c r="W434" s="10">
        <f t="shared" si="50"/>
        <v>2.5822925110007278E-2</v>
      </c>
      <c r="X434" s="11">
        <f>(Table1[[#This Row],[2023 Market share (%)]]-Table1[[#This Row],[2019 Market share (%)]])*10000</f>
        <v>13.555365928133654</v>
      </c>
      <c r="Y434" s="10"/>
      <c r="Z434" s="10">
        <f t="shared" si="47"/>
        <v>2.2485953573594841E-2</v>
      </c>
      <c r="AA434" s="3">
        <v>74800</v>
      </c>
      <c r="AB434" s="12">
        <f>Table1[[#This Row],[2022 U.S. Sales ($000)]]/SUMIF($E:$E, E434, $AA:$AA)</f>
        <v>1.4323163504273014E-2</v>
      </c>
      <c r="AC434" s="3">
        <v>48</v>
      </c>
      <c r="AD434" s="3">
        <f t="shared" si="51"/>
        <v>1558.3333333333333</v>
      </c>
      <c r="AE434" s="3">
        <v>67700</v>
      </c>
      <c r="AF434" s="12">
        <f>Table1[[#This Row],[2021 U.S. Sales ($000)]]/SUMIF($E:$E, E434, $AE:$AE)</f>
        <v>1.4061495885610458E-2</v>
      </c>
      <c r="AG434" s="3">
        <v>48</v>
      </c>
      <c r="AH434" s="68">
        <f t="shared" si="48"/>
        <v>1410.4166666666667</v>
      </c>
      <c r="AI434" s="3">
        <v>51400</v>
      </c>
      <c r="AJ434" s="12">
        <f>Table1[[#This Row],[2020 U.S. Sales ($000)]]/SUMIF($E:$E, E434, $AI:$AI)</f>
        <v>1.5088158584178862E-2</v>
      </c>
      <c r="AK434" s="3">
        <v>45</v>
      </c>
      <c r="AL434" s="3">
        <f t="shared" si="52"/>
        <v>1142.2222222222222</v>
      </c>
      <c r="AM434" s="3">
        <v>65200</v>
      </c>
      <c r="AN434" s="12">
        <f>Table1[[#This Row],[2019 U.S. Sales ($000)]]/SUMIF($E:$E, E434, $AM:$AM)</f>
        <v>1.2675961594169369E-2</v>
      </c>
      <c r="AO434" s="3">
        <v>43</v>
      </c>
      <c r="AP434" s="3">
        <f t="shared" si="49"/>
        <v>1516.2790697674418</v>
      </c>
    </row>
    <row r="435" spans="1:42" x14ac:dyDescent="0.25">
      <c r="A435" t="s">
        <v>293</v>
      </c>
      <c r="B435">
        <v>846</v>
      </c>
      <c r="C435" t="s">
        <v>3</v>
      </c>
      <c r="D435" t="s">
        <v>5</v>
      </c>
      <c r="E435" t="s">
        <v>361</v>
      </c>
      <c r="F435" s="3">
        <v>2</v>
      </c>
      <c r="G435" s="3">
        <v>31462000</v>
      </c>
      <c r="H435" s="12">
        <f>Table1[[#This Row],[2024 U.S. Sales ($000)]]/SUMIF($E:$E, E435, $G:$G)</f>
        <v>0.62262749674378204</v>
      </c>
      <c r="I435" s="3">
        <v>16941</v>
      </c>
      <c r="J435" s="3">
        <f>Table1[[#This Row],[2024 U.S. Sales ($000)]]/Table1[[#This Row],[2024 U.S. Units]]</f>
        <v>1857.1512897703797</v>
      </c>
      <c r="K435" s="12">
        <f>Table1[[#This Row],[2024 U.S. Units]]/Table1[[#This Row],[2023 U.S. Units]]-1</f>
        <v>3.6020058708414959E-2</v>
      </c>
      <c r="L435" s="12">
        <f>_xlfn.RRI(5,Table1[[#This Row],[2019 U.S. Sales ($000)]],Table1[[#This Row],[2024 U.S. Sales ($000)]])</f>
        <v>7.1582724892409466E-2</v>
      </c>
      <c r="M435" s="11">
        <f>(Table1[[#This Row],[2024 Market share (%)]]-Table1[[#This Row],[2019 Market share (%)]])*10000</f>
        <v>-138.27881150955457</v>
      </c>
      <c r="N435" s="12"/>
      <c r="O435" s="12"/>
      <c r="P435" s="3">
        <v>31630800</v>
      </c>
      <c r="Q435" s="12">
        <f>Table1[[#This Row],[2023 U.S. Sales ($000)]]/SUMIF($E:$E, E435, $P:$P)</f>
        <v>0.64521579995005673</v>
      </c>
      <c r="R435" s="11">
        <f>(Table1[[#This Row],[2023 Market share (%)]]-Table1[[#This Row],[2022 Market share (%)]])*10000</f>
        <v>60.303138445515494</v>
      </c>
      <c r="S435" s="10">
        <v>0.12465066666666667</v>
      </c>
      <c r="T435" s="3">
        <v>16352</v>
      </c>
      <c r="U435" s="3">
        <f t="shared" si="46"/>
        <v>1934.3688845401175</v>
      </c>
      <c r="V435" s="10">
        <v>2.9852626275349542E-2</v>
      </c>
      <c r="W435" s="10">
        <f t="shared" si="50"/>
        <v>9.1724588730091483E-2</v>
      </c>
      <c r="X435" s="11">
        <f>(Table1[[#This Row],[2023 Market share (%)]]-Table1[[#This Row],[2019 Market share (%)]])*10000</f>
        <v>87.604220553192391</v>
      </c>
      <c r="Y435" s="10">
        <f>_xlfn.RRI(4,AP435,U435)</f>
        <v>6.9294376625558041E-2</v>
      </c>
      <c r="Z435" s="10">
        <f t="shared" si="47"/>
        <v>2.0976648334500636E-2</v>
      </c>
      <c r="AA435" s="3">
        <v>28125000</v>
      </c>
      <c r="AB435" s="12">
        <f>Table1[[#This Row],[2022 U.S. Sales ($000)]]/SUMIF($E:$E, E435, $AA:$AA)</f>
        <v>0.63918548610550519</v>
      </c>
      <c r="AC435" s="3">
        <v>15878</v>
      </c>
      <c r="AD435" s="3">
        <f t="shared" si="51"/>
        <v>1771.318805894949</v>
      </c>
      <c r="AE435" s="3">
        <v>24556400</v>
      </c>
      <c r="AF435" s="12">
        <f>Table1[[#This Row],[2021 U.S. Sales ($000)]]/SUMIF($E:$E, E435, $AE:$AE)</f>
        <v>0.63273238049003189</v>
      </c>
      <c r="AG435" s="3">
        <v>15450</v>
      </c>
      <c r="AH435" s="68">
        <f t="shared" si="48"/>
        <v>1589.411003236246</v>
      </c>
      <c r="AI435" s="3">
        <v>19110500</v>
      </c>
      <c r="AJ435" s="12">
        <f>Table1[[#This Row],[2020 U.S. Sales ($000)]]/SUMIF($E:$E, E435, $AI:$AI)</f>
        <v>0.61629786241179652</v>
      </c>
      <c r="AK435" s="3">
        <v>15337</v>
      </c>
      <c r="AL435" s="3">
        <f t="shared" si="52"/>
        <v>1246.0389906761427</v>
      </c>
      <c r="AM435" s="3">
        <v>22266800</v>
      </c>
      <c r="AN435" s="12">
        <f>Table1[[#This Row],[2019 U.S. Sales ($000)]]/SUMIF($E:$E, E435, $AM:$AM)</f>
        <v>0.6364553778947375</v>
      </c>
      <c r="AO435" s="3">
        <v>15049</v>
      </c>
      <c r="AP435" s="3">
        <f t="shared" si="49"/>
        <v>1479.6199082995547</v>
      </c>
    </row>
    <row r="436" spans="1:42" x14ac:dyDescent="0.25">
      <c r="A436" t="s">
        <v>321</v>
      </c>
      <c r="B436">
        <v>31299</v>
      </c>
      <c r="C436" t="s">
        <v>1</v>
      </c>
      <c r="D436" t="s">
        <v>2</v>
      </c>
      <c r="E436" t="s">
        <v>362</v>
      </c>
      <c r="F436" s="3">
        <v>435</v>
      </c>
      <c r="G436" s="3"/>
      <c r="H436" s="3" t="e">
        <f>Table1[[#This Row],[2024 U.S. Sales ($000)]]/SUMIF($E:$E, E436, $G:$G)</f>
        <v>#DIV/0!</v>
      </c>
      <c r="I436" s="3" t="e">
        <f>VLOOKUP(Table1[[#This Row],[Chain Name]],[1]Sheet1!A$3:G$26,7,0)</f>
        <v>#N/A</v>
      </c>
      <c r="J436" s="3" t="e">
        <f>Table1[[#This Row],[2024 U.S. Sales ($000)]]/Table1[[#This Row],[2024 U.S. Units]]</f>
        <v>#N/A</v>
      </c>
      <c r="K436" s="3" t="e">
        <f>Table1[[#This Row],[2024 U.S. Units]]/Table1[[#This Row],[2023 U.S. Units]]-1</f>
        <v>#N/A</v>
      </c>
      <c r="L436" s="3">
        <f>_xlfn.RRI(5,Table1[[#This Row],[2019 U.S. Sales ($000)]],Table1[[#This Row],[2024 U.S. Sales ($000)]])</f>
        <v>-1</v>
      </c>
      <c r="M436" s="3" t="e">
        <f>(Table1[[#This Row],[2024 Market share (%)]]-Table1[[#This Row],[2019 Market share (%)]])*10000</f>
        <v>#DIV/0!</v>
      </c>
      <c r="N436" s="3"/>
      <c r="O436" s="3"/>
      <c r="P436" s="3">
        <v>72000</v>
      </c>
      <c r="Q436" s="12">
        <f>Table1[[#This Row],[2023 U.S. Sales ($000)]]/SUMIF($E:$E, E436, $P:$P)</f>
        <v>7.383930004445741E-3</v>
      </c>
      <c r="R436" s="11">
        <f>(Table1[[#This Row],[2023 Market share (%)]]-Table1[[#This Row],[2022 Market share (%)]])*10000</f>
        <v>8.9030699856474005</v>
      </c>
      <c r="S436" s="10">
        <v>0.18421052631578946</v>
      </c>
      <c r="T436" s="3">
        <v>30</v>
      </c>
      <c r="U436" s="3">
        <f t="shared" si="46"/>
        <v>2400</v>
      </c>
      <c r="V436" s="10">
        <v>0.15384615384615385</v>
      </c>
      <c r="W436" s="10">
        <f t="shared" si="50"/>
        <v>0.10841789667431057</v>
      </c>
      <c r="X436" s="11">
        <f>(Table1[[#This Row],[2023 Market share (%)]]-Table1[[#This Row],[2019 Market share (%)]])*10000</f>
        <v>18.107526671112478</v>
      </c>
      <c r="Y436" s="10"/>
      <c r="Z436" s="10">
        <f t="shared" si="47"/>
        <v>0.12096464033219467</v>
      </c>
      <c r="AA436" s="3">
        <v>60800</v>
      </c>
      <c r="AB436" s="12">
        <f>Table1[[#This Row],[2022 U.S. Sales ($000)]]/SUMIF($E:$E, E436, $AA:$AA)</f>
        <v>6.493623005881001E-3</v>
      </c>
      <c r="AC436" s="3">
        <v>26</v>
      </c>
      <c r="AD436" s="3">
        <f t="shared" si="51"/>
        <v>2338.4615384615386</v>
      </c>
      <c r="AE436" s="3">
        <v>50900</v>
      </c>
      <c r="AF436" s="12">
        <f>Table1[[#This Row],[2021 U.S. Sales ($000)]]/SUMIF($E:$E, E436, $AE:$AE)</f>
        <v>5.9681836014951178E-3</v>
      </c>
      <c r="AG436" s="3">
        <v>22</v>
      </c>
      <c r="AH436" s="68">
        <f t="shared" si="48"/>
        <v>2313.6363636363635</v>
      </c>
      <c r="AI436" s="3">
        <v>38400</v>
      </c>
      <c r="AJ436" s="12">
        <f>Table1[[#This Row],[2020 U.S. Sales ($000)]]/SUMIF($E:$E, E436, $AI:$AI)</f>
        <v>5.7957426346148012E-3</v>
      </c>
      <c r="AK436" s="3">
        <v>20</v>
      </c>
      <c r="AL436" s="3">
        <f t="shared" si="52"/>
        <v>1920</v>
      </c>
      <c r="AM436" s="3">
        <v>47700</v>
      </c>
      <c r="AN436" s="12">
        <f>Table1[[#This Row],[2019 U.S. Sales ($000)]]/SUMIF($E:$E, E436, $AM:$AM)</f>
        <v>5.5731773373344931E-3</v>
      </c>
      <c r="AO436" s="3">
        <v>19</v>
      </c>
      <c r="AP436" s="3">
        <f t="shared" si="49"/>
        <v>2510.5263157894738</v>
      </c>
    </row>
    <row r="437" spans="1:42" x14ac:dyDescent="0.25">
      <c r="A437" t="s">
        <v>430</v>
      </c>
      <c r="B437">
        <v>7720</v>
      </c>
      <c r="C437" t="s">
        <v>3</v>
      </c>
      <c r="D437" t="s">
        <v>4</v>
      </c>
      <c r="E437" t="s">
        <v>356</v>
      </c>
      <c r="F437" s="3">
        <v>436</v>
      </c>
      <c r="G437" s="3"/>
      <c r="H437" s="3" t="e">
        <f>Table1[[#This Row],[2024 U.S. Sales ($000)]]/SUMIF($E:$E, E437, $G:$G)</f>
        <v>#DIV/0!</v>
      </c>
      <c r="I437" s="3" t="e">
        <f>VLOOKUP(Table1[[#This Row],[Chain Name]],[1]Sheet1!A$3:G$26,7,0)</f>
        <v>#N/A</v>
      </c>
      <c r="J437" s="3" t="e">
        <f>Table1[[#This Row],[2024 U.S. Sales ($000)]]/Table1[[#This Row],[2024 U.S. Units]]</f>
        <v>#N/A</v>
      </c>
      <c r="K437" s="3" t="e">
        <f>Table1[[#This Row],[2024 U.S. Units]]/Table1[[#This Row],[2023 U.S. Units]]-1</f>
        <v>#N/A</v>
      </c>
      <c r="L437" s="3">
        <f>_xlfn.RRI(5,Table1[[#This Row],[2019 U.S. Sales ($000)]],Table1[[#This Row],[2024 U.S. Sales ($000)]])</f>
        <v>-1</v>
      </c>
      <c r="M437" s="3" t="e">
        <f>(Table1[[#This Row],[2024 Market share (%)]]-Table1[[#This Row],[2019 Market share (%)]])*10000</f>
        <v>#DIV/0!</v>
      </c>
      <c r="N437" s="3"/>
      <c r="O437" s="3"/>
      <c r="P437" s="3">
        <v>71800</v>
      </c>
      <c r="Q437" s="12">
        <f>Table1[[#This Row],[2023 U.S. Sales ($000)]]/SUMIF($E:$E, E437, $P:$P)</f>
        <v>6.5580922432940058E-4</v>
      </c>
      <c r="R437" s="11">
        <f>(Table1[[#This Row],[2023 Market share (%)]]-Table1[[#This Row],[2022 Market share (%)]])*10000</f>
        <v>-0.40085544636472348</v>
      </c>
      <c r="S437" s="10">
        <v>9.8452883263009851E-3</v>
      </c>
      <c r="T437" s="3">
        <v>75</v>
      </c>
      <c r="U437" s="3">
        <f t="shared" si="46"/>
        <v>957.33333333333337</v>
      </c>
      <c r="V437" s="10">
        <v>-3.8461538461538464E-2</v>
      </c>
      <c r="W437" s="10">
        <f t="shared" si="50"/>
        <v>5.390233056694016E-2</v>
      </c>
      <c r="X437" s="11">
        <f>(Table1[[#This Row],[2023 Market share (%)]]-Table1[[#This Row],[2019 Market share (%)]])*10000</f>
        <v>-0.16957735553459349</v>
      </c>
      <c r="Y437" s="10"/>
      <c r="Z437" s="10">
        <f t="shared" si="47"/>
        <v>-3.3058303577858661E-3</v>
      </c>
      <c r="AA437" s="3">
        <v>71100</v>
      </c>
      <c r="AB437" s="12">
        <f>Table1[[#This Row],[2022 U.S. Sales ($000)]]/SUMIF($E:$E, E437, $AA:$AA)</f>
        <v>6.9589476896587293E-4</v>
      </c>
      <c r="AC437" s="3">
        <v>78</v>
      </c>
      <c r="AD437" s="3">
        <f t="shared" si="51"/>
        <v>911.53846153846155</v>
      </c>
      <c r="AE437" s="3">
        <v>68200</v>
      </c>
      <c r="AF437" s="12">
        <f>Table1[[#This Row],[2021 U.S. Sales ($000)]]/SUMIF($E:$E, E437, $AE:$AE)</f>
        <v>7.0097428024639265E-4</v>
      </c>
      <c r="AG437" s="3">
        <v>81</v>
      </c>
      <c r="AH437" s="68">
        <f t="shared" si="48"/>
        <v>841.97530864197529</v>
      </c>
      <c r="AI437" s="3">
        <v>57300</v>
      </c>
      <c r="AJ437" s="12">
        <f>Table1[[#This Row],[2020 U.S. Sales ($000)]]/SUMIF($E:$E, E437, $AI:$AI)</f>
        <v>6.5573128887074666E-4</v>
      </c>
      <c r="AK437" s="3">
        <v>78</v>
      </c>
      <c r="AL437" s="3">
        <f t="shared" si="52"/>
        <v>734.61538461538464</v>
      </c>
      <c r="AM437" s="3">
        <v>58200</v>
      </c>
      <c r="AN437" s="12">
        <f>Table1[[#This Row],[2019 U.S. Sales ($000)]]/SUMIF($E:$E, E437, $AM:$AM)</f>
        <v>6.7276695988285993E-4</v>
      </c>
      <c r="AO437" s="3">
        <v>76</v>
      </c>
      <c r="AP437" s="3">
        <f t="shared" si="49"/>
        <v>765.78947368421052</v>
      </c>
    </row>
    <row r="438" spans="1:42" x14ac:dyDescent="0.25">
      <c r="A438" t="s">
        <v>449</v>
      </c>
      <c r="B438">
        <v>5077</v>
      </c>
      <c r="C438" t="s">
        <v>3</v>
      </c>
      <c r="D438" t="s">
        <v>5</v>
      </c>
      <c r="E438" t="s">
        <v>363</v>
      </c>
      <c r="F438" s="3">
        <v>437</v>
      </c>
      <c r="G438" s="3"/>
      <c r="H438" s="3" t="e">
        <f>Table1[[#This Row],[2024 U.S. Sales ($000)]]/SUMIF($E:$E, E438, $G:$G)</f>
        <v>#DIV/0!</v>
      </c>
      <c r="I438" s="3" t="e">
        <f>VLOOKUP(Table1[[#This Row],[Chain Name]],[1]Sheet1!A$3:G$26,7,0)</f>
        <v>#N/A</v>
      </c>
      <c r="J438" s="3" t="e">
        <f>Table1[[#This Row],[2024 U.S. Sales ($000)]]/Table1[[#This Row],[2024 U.S. Units]]</f>
        <v>#N/A</v>
      </c>
      <c r="K438" s="3" t="e">
        <f>Table1[[#This Row],[2024 U.S. Units]]/Table1[[#This Row],[2023 U.S. Units]]-1</f>
        <v>#N/A</v>
      </c>
      <c r="L438" s="3">
        <f>_xlfn.RRI(5,Table1[[#This Row],[2019 U.S. Sales ($000)]],Table1[[#This Row],[2024 U.S. Sales ($000)]])</f>
        <v>-1</v>
      </c>
      <c r="M438" s="3" t="e">
        <f>(Table1[[#This Row],[2024 Market share (%)]]-Table1[[#This Row],[2019 Market share (%)]])*10000</f>
        <v>#DIV/0!</v>
      </c>
      <c r="N438" s="3"/>
      <c r="O438" s="3"/>
      <c r="P438" s="3">
        <v>71700</v>
      </c>
      <c r="Q438" s="12">
        <f>Table1[[#This Row],[2023 U.S. Sales ($000)]]/SUMIF($E:$E, E438, $P:$P)</f>
        <v>8.6821133208320588E-3</v>
      </c>
      <c r="R438" s="11">
        <f>(Table1[[#This Row],[2023 Market share (%)]]-Table1[[#This Row],[2022 Market share (%)]])*10000</f>
        <v>-10.749053550484604</v>
      </c>
      <c r="S438" s="10">
        <v>-3.3692722371967652E-2</v>
      </c>
      <c r="T438" s="3">
        <v>137</v>
      </c>
      <c r="U438" s="3">
        <f t="shared" si="46"/>
        <v>523.35766423357666</v>
      </c>
      <c r="V438" s="10">
        <v>-3.5211267605633804E-2</v>
      </c>
      <c r="W438" s="10">
        <f t="shared" si="50"/>
        <v>-6.6451704488669994E-2</v>
      </c>
      <c r="X438" s="11">
        <f>(Table1[[#This Row],[2023 Market share (%)]]-Table1[[#This Row],[2019 Market share (%)]])*10000</f>
        <v>-74.957610367229563</v>
      </c>
      <c r="Y438" s="10"/>
      <c r="Z438" s="10">
        <f t="shared" si="47"/>
        <v>-7.4833837767909417E-2</v>
      </c>
      <c r="AA438" s="3">
        <v>74200</v>
      </c>
      <c r="AB438" s="12">
        <f>Table1[[#This Row],[2022 U.S. Sales ($000)]]/SUMIF($E:$E, E438, $AA:$AA)</f>
        <v>9.7570186758805192E-3</v>
      </c>
      <c r="AC438" s="3">
        <v>142</v>
      </c>
      <c r="AD438" s="3">
        <f t="shared" si="51"/>
        <v>522.53521126760563</v>
      </c>
      <c r="AE438" s="3">
        <v>78800</v>
      </c>
      <c r="AF438" s="12">
        <f>Table1[[#This Row],[2021 U.S. Sales ($000)]]/SUMIF($E:$E, E438, $AE:$AE)</f>
        <v>1.189430730603298E-2</v>
      </c>
      <c r="AG438" s="3">
        <v>158</v>
      </c>
      <c r="AH438" s="68">
        <f t="shared" si="48"/>
        <v>498.73417721518985</v>
      </c>
      <c r="AI438" s="3">
        <v>74300</v>
      </c>
      <c r="AJ438" s="12">
        <f>Table1[[#This Row],[2020 U.S. Sales ($000)]]/SUMIF($E:$E, E438, $AI:$AI)</f>
        <v>1.3546209987403666E-2</v>
      </c>
      <c r="AK438" s="3">
        <v>167</v>
      </c>
      <c r="AL438" s="3">
        <f t="shared" si="52"/>
        <v>444.91017964071858</v>
      </c>
      <c r="AM438" s="3">
        <v>94400</v>
      </c>
      <c r="AN438" s="12">
        <f>Table1[[#This Row],[2019 U.S. Sales ($000)]]/SUMIF($E:$E, E438, $AM:$AM)</f>
        <v>1.6177874357555015E-2</v>
      </c>
      <c r="AO438" s="3">
        <v>187</v>
      </c>
      <c r="AP438" s="3">
        <f t="shared" si="49"/>
        <v>504.81283422459893</v>
      </c>
    </row>
    <row r="439" spans="1:42" x14ac:dyDescent="0.25">
      <c r="A439" t="s">
        <v>521</v>
      </c>
      <c r="B439">
        <v>33412</v>
      </c>
      <c r="C439" t="s">
        <v>3</v>
      </c>
      <c r="D439" t="s">
        <v>4</v>
      </c>
      <c r="E439" t="s">
        <v>364</v>
      </c>
      <c r="F439" s="3">
        <v>438</v>
      </c>
      <c r="G439" s="3"/>
      <c r="H439" s="3" t="e">
        <f>Table1[[#This Row],[2024 U.S. Sales ($000)]]/SUMIF($E:$E, E439, $G:$G)</f>
        <v>#DIV/0!</v>
      </c>
      <c r="I439" s="3" t="e">
        <f>VLOOKUP(Table1[[#This Row],[Chain Name]],[1]Sheet1!A$3:G$26,7,0)</f>
        <v>#N/A</v>
      </c>
      <c r="J439" s="3" t="e">
        <f>Table1[[#This Row],[2024 U.S. Sales ($000)]]/Table1[[#This Row],[2024 U.S. Units]]</f>
        <v>#N/A</v>
      </c>
      <c r="K439" s="3" t="e">
        <f>Table1[[#This Row],[2024 U.S. Units]]/Table1[[#This Row],[2023 U.S. Units]]-1</f>
        <v>#N/A</v>
      </c>
      <c r="L439" s="3">
        <f>_xlfn.RRI(5,Table1[[#This Row],[2019 U.S. Sales ($000)]],Table1[[#This Row],[2024 U.S. Sales ($000)]])</f>
        <v>-1</v>
      </c>
      <c r="M439" s="3" t="e">
        <f>(Table1[[#This Row],[2024 Market share (%)]]-Table1[[#This Row],[2019 Market share (%)]])*10000</f>
        <v>#DIV/0!</v>
      </c>
      <c r="N439" s="3"/>
      <c r="O439" s="3"/>
      <c r="P439" s="3">
        <v>71500</v>
      </c>
      <c r="Q439" s="12">
        <f>Table1[[#This Row],[2023 U.S. Sales ($000)]]/SUMIF($E:$E, E439, $P:$P)</f>
        <v>1.4596985597940303E-3</v>
      </c>
      <c r="R439" s="11">
        <f>(Table1[[#This Row],[2023 Market share (%)]]-Table1[[#This Row],[2022 Market share (%)]])*10000</f>
        <v>2.0457127459102501E-2</v>
      </c>
      <c r="S439" s="10">
        <v>0.12421383647798742</v>
      </c>
      <c r="T439" s="3">
        <v>39</v>
      </c>
      <c r="U439" s="3">
        <f t="shared" si="46"/>
        <v>1833.3333333333333</v>
      </c>
      <c r="V439" s="10">
        <v>0.11428571428571428</v>
      </c>
      <c r="W439" s="10">
        <f t="shared" si="50"/>
        <v>0.13955435790998161</v>
      </c>
      <c r="X439" s="11">
        <f>(Table1[[#This Row],[2023 Market share (%)]]-Table1[[#This Row],[2019 Market share (%)]])*10000</f>
        <v>0.78575277244448105</v>
      </c>
      <c r="Y439" s="10"/>
      <c r="Z439" s="10">
        <f t="shared" si="47"/>
        <v>9.6289389328686026E-2</v>
      </c>
      <c r="AA439" s="3">
        <v>63600</v>
      </c>
      <c r="AB439" s="12">
        <f>Table1[[#This Row],[2022 U.S. Sales ($000)]]/SUMIF($E:$E, E439, $AA:$AA)</f>
        <v>1.45765284704812E-3</v>
      </c>
      <c r="AC439" s="3">
        <v>35</v>
      </c>
      <c r="AD439" s="3">
        <f t="shared" si="51"/>
        <v>1817.1428571428571</v>
      </c>
      <c r="AE439" s="3">
        <v>52400</v>
      </c>
      <c r="AF439" s="12">
        <f>Table1[[#This Row],[2021 U.S. Sales ($000)]]/SUMIF($E:$E, E439, $AE:$AE)</f>
        <v>1.332829130516962E-3</v>
      </c>
      <c r="AG439" s="3">
        <v>33</v>
      </c>
      <c r="AH439" s="68">
        <f t="shared" si="48"/>
        <v>1587.878787878788</v>
      </c>
      <c r="AI439" s="3">
        <v>35400</v>
      </c>
      <c r="AJ439" s="12">
        <f>Table1[[#This Row],[2020 U.S. Sales ($000)]]/SUMIF($E:$E, E439, $AI:$AI)</f>
        <v>1.0467389336409208E-3</v>
      </c>
      <c r="AK439" s="3">
        <v>28</v>
      </c>
      <c r="AL439" s="3">
        <f t="shared" si="52"/>
        <v>1264.2857142857142</v>
      </c>
      <c r="AM439" s="3">
        <v>42400</v>
      </c>
      <c r="AN439" s="12">
        <f>Table1[[#This Row],[2019 U.S. Sales ($000)]]/SUMIF($E:$E, E439, $AM:$AM)</f>
        <v>1.3811232825495822E-3</v>
      </c>
      <c r="AO439" s="3">
        <v>27</v>
      </c>
      <c r="AP439" s="3">
        <f t="shared" si="49"/>
        <v>1570.3703703703704</v>
      </c>
    </row>
    <row r="440" spans="1:42" x14ac:dyDescent="0.25">
      <c r="A440" t="s">
        <v>343</v>
      </c>
      <c r="B440">
        <v>2265</v>
      </c>
      <c r="C440" t="s">
        <v>1</v>
      </c>
      <c r="D440" t="s">
        <v>2</v>
      </c>
      <c r="E440" t="s">
        <v>355</v>
      </c>
      <c r="F440" s="3">
        <v>439</v>
      </c>
      <c r="G440" s="3"/>
      <c r="H440" s="3" t="e">
        <f>Table1[[#This Row],[2024 U.S. Sales ($000)]]/SUMIF($E:$E, E440, $G:$G)</f>
        <v>#DIV/0!</v>
      </c>
      <c r="I440" s="3" t="e">
        <f>VLOOKUP(Table1[[#This Row],[Chain Name]],[1]Sheet1!A$3:G$26,7,0)</f>
        <v>#N/A</v>
      </c>
      <c r="J440" s="3" t="e">
        <f>Table1[[#This Row],[2024 U.S. Sales ($000)]]/Table1[[#This Row],[2024 U.S. Units]]</f>
        <v>#N/A</v>
      </c>
      <c r="K440" s="3" t="e">
        <f>Table1[[#This Row],[2024 U.S. Units]]/Table1[[#This Row],[2023 U.S. Units]]-1</f>
        <v>#N/A</v>
      </c>
      <c r="L440" s="3">
        <f>_xlfn.RRI(5,Table1[[#This Row],[2019 U.S. Sales ($000)]],Table1[[#This Row],[2024 U.S. Sales ($000)]])</f>
        <v>-1</v>
      </c>
      <c r="M440" s="3" t="e">
        <f>(Table1[[#This Row],[2024 Market share (%)]]-Table1[[#This Row],[2019 Market share (%)]])*10000</f>
        <v>#DIV/0!</v>
      </c>
      <c r="N440" s="3"/>
      <c r="O440" s="3"/>
      <c r="P440" s="3">
        <v>71019</v>
      </c>
      <c r="Q440" s="12">
        <f>Table1[[#This Row],[2023 U.S. Sales ($000)]]/SUMIF($E:$E, E440, $P:$P)</f>
        <v>4.44837188361387E-3</v>
      </c>
      <c r="R440" s="11">
        <f>(Table1[[#This Row],[2023 Market share (%)]]-Table1[[#This Row],[2022 Market share (%)]])*10000</f>
        <v>0.8942566901057325</v>
      </c>
      <c r="S440" s="10">
        <v>0.11353444761516511</v>
      </c>
      <c r="T440" s="3">
        <v>21</v>
      </c>
      <c r="U440" s="3">
        <f t="shared" si="46"/>
        <v>3381.8571428571427</v>
      </c>
      <c r="V440" s="10">
        <v>0.05</v>
      </c>
      <c r="W440" s="10">
        <f t="shared" si="50"/>
        <v>4.6116289839410296E-2</v>
      </c>
      <c r="X440" s="11">
        <f>(Table1[[#This Row],[2023 Market share (%)]]-Table1[[#This Row],[2019 Market share (%)]])*10000</f>
        <v>-2.8090794914986326</v>
      </c>
      <c r="Y440" s="10"/>
      <c r="Z440" s="10">
        <f t="shared" si="47"/>
        <v>2.5336513577710162E-2</v>
      </c>
      <c r="AA440" s="3">
        <v>63778</v>
      </c>
      <c r="AB440" s="12">
        <f>Table1[[#This Row],[2022 U.S. Sales ($000)]]/SUMIF($E:$E, E440, $AA:$AA)</f>
        <v>4.3589462146032968E-3</v>
      </c>
      <c r="AC440" s="3">
        <v>20</v>
      </c>
      <c r="AD440" s="3">
        <f t="shared" si="51"/>
        <v>3188.9</v>
      </c>
      <c r="AE440" s="3">
        <v>51825</v>
      </c>
      <c r="AF440" s="12">
        <f>Table1[[#This Row],[2021 U.S. Sales ($000)]]/SUMIF($E:$E, E440, $AE:$AE)</f>
        <v>3.987319055922871E-3</v>
      </c>
      <c r="AG440" s="3">
        <v>19</v>
      </c>
      <c r="AH440" s="68">
        <f t="shared" si="48"/>
        <v>2727.6315789473683</v>
      </c>
      <c r="AI440" s="3">
        <v>40300</v>
      </c>
      <c r="AJ440" s="12">
        <f>Table1[[#This Row],[2020 U.S. Sales ($000)]]/SUMIF($E:$E, E440, $AI:$AI)</f>
        <v>4.2911133916598218E-3</v>
      </c>
      <c r="AK440" s="3">
        <v>19</v>
      </c>
      <c r="AL440" s="3">
        <f t="shared" si="52"/>
        <v>2121.0526315789475</v>
      </c>
      <c r="AM440" s="3">
        <v>59300</v>
      </c>
      <c r="AN440" s="12">
        <f>Table1[[#This Row],[2019 U.S. Sales ($000)]]/SUMIF($E:$E, E440, $AM:$AM)</f>
        <v>4.7292798327637333E-3</v>
      </c>
      <c r="AO440" s="3">
        <v>19</v>
      </c>
      <c r="AP440" s="3">
        <f t="shared" si="49"/>
        <v>3121.0526315789475</v>
      </c>
    </row>
    <row r="441" spans="1:42" x14ac:dyDescent="0.25">
      <c r="A441" t="s">
        <v>416</v>
      </c>
      <c r="B441">
        <v>35709</v>
      </c>
      <c r="C441" t="s">
        <v>3</v>
      </c>
      <c r="D441" t="s">
        <v>4</v>
      </c>
      <c r="E441" t="s">
        <v>351</v>
      </c>
      <c r="F441" s="3">
        <v>440</v>
      </c>
      <c r="G441" s="3"/>
      <c r="H441" s="3" t="e">
        <f>Table1[[#This Row],[2024 U.S. Sales ($000)]]/SUMIF($E:$E, E441, $G:$G)</f>
        <v>#DIV/0!</v>
      </c>
      <c r="I441" s="3" t="e">
        <f>VLOOKUP(Table1[[#This Row],[Chain Name]],[1]Sheet1!A$3:G$26,7,0)</f>
        <v>#N/A</v>
      </c>
      <c r="J441" s="3" t="e">
        <f>Table1[[#This Row],[2024 U.S. Sales ($000)]]/Table1[[#This Row],[2024 U.S. Units]]</f>
        <v>#N/A</v>
      </c>
      <c r="K441" s="3" t="e">
        <f>Table1[[#This Row],[2024 U.S. Units]]/Table1[[#This Row],[2023 U.S. Units]]-1</f>
        <v>#N/A</v>
      </c>
      <c r="L441" s="3">
        <f>_xlfn.RRI(5,Table1[[#This Row],[2019 U.S. Sales ($000)]],Table1[[#This Row],[2024 U.S. Sales ($000)]])</f>
        <v>-1</v>
      </c>
      <c r="M441" s="3" t="e">
        <f>(Table1[[#This Row],[2024 Market share (%)]]-Table1[[#This Row],[2019 Market share (%)]])*10000</f>
        <v>#DIV/0!</v>
      </c>
      <c r="N441" s="3"/>
      <c r="O441" s="3"/>
      <c r="P441" s="3">
        <v>70700</v>
      </c>
      <c r="Q441" s="12">
        <f>Table1[[#This Row],[2023 U.S. Sales ($000)]]/SUMIF($E:$E, E441, $P:$P)</f>
        <v>1.8718097821891183E-3</v>
      </c>
      <c r="R441" s="11">
        <f>(Table1[[#This Row],[2023 Market share (%)]]-Table1[[#This Row],[2022 Market share (%)]])*10000</f>
        <v>1.5023181176912568</v>
      </c>
      <c r="S441" s="10">
        <v>0.14772727272727273</v>
      </c>
      <c r="T441" s="3">
        <v>73</v>
      </c>
      <c r="U441" s="3">
        <f t="shared" si="46"/>
        <v>968.49315068493149</v>
      </c>
      <c r="V441" s="10">
        <v>8.9552238805970144E-2</v>
      </c>
      <c r="W441" s="10">
        <f t="shared" si="50"/>
        <v>7.4696627567277574E-2</v>
      </c>
      <c r="X441" s="11">
        <f>(Table1[[#This Row],[2023 Market share (%)]]-Table1[[#This Row],[2019 Market share (%)]])*10000</f>
        <v>2.4927364922785391</v>
      </c>
      <c r="Y441" s="10"/>
      <c r="Z441" s="10">
        <f t="shared" si="47"/>
        <v>5.918962142656703E-2</v>
      </c>
      <c r="AA441" s="3">
        <v>61600</v>
      </c>
      <c r="AB441" s="12">
        <f>Table1[[#This Row],[2022 U.S. Sales ($000)]]/SUMIF($E:$E, E441, $AA:$AA)</f>
        <v>1.7215779704199926E-3</v>
      </c>
      <c r="AC441" s="3">
        <v>67</v>
      </c>
      <c r="AD441" s="3">
        <f t="shared" si="51"/>
        <v>919.40298507462683</v>
      </c>
      <c r="AE441" s="3">
        <v>54800</v>
      </c>
      <c r="AF441" s="12">
        <f>Table1[[#This Row],[2021 U.S. Sales ($000)]]/SUMIF($E:$E, E441, $AE:$AE)</f>
        <v>1.6516892410590415E-3</v>
      </c>
      <c r="AG441" s="3">
        <v>62</v>
      </c>
      <c r="AH441" s="68">
        <f t="shared" si="48"/>
        <v>883.87096774193549</v>
      </c>
      <c r="AI441" s="3">
        <v>47400</v>
      </c>
      <c r="AJ441" s="12">
        <f>Table1[[#This Row],[2020 U.S. Sales ($000)]]/SUMIF($E:$E, E441, $AI:$AI)</f>
        <v>1.6643576337974995E-3</v>
      </c>
      <c r="AK441" s="3">
        <v>59</v>
      </c>
      <c r="AL441" s="3">
        <f t="shared" si="52"/>
        <v>803.38983050847457</v>
      </c>
      <c r="AM441" s="3">
        <v>53000</v>
      </c>
      <c r="AN441" s="12">
        <f>Table1[[#This Row],[2019 U.S. Sales ($000)]]/SUMIF($E:$E, E441, $AM:$AM)</f>
        <v>1.6225361329612643E-3</v>
      </c>
      <c r="AO441" s="3">
        <v>58</v>
      </c>
      <c r="AP441" s="3">
        <f t="shared" si="49"/>
        <v>913.79310344827582</v>
      </c>
    </row>
    <row r="442" spans="1:42" x14ac:dyDescent="0.25">
      <c r="A442" t="s">
        <v>527</v>
      </c>
      <c r="B442">
        <v>2545</v>
      </c>
      <c r="C442" t="s">
        <v>1</v>
      </c>
      <c r="D442" t="s">
        <v>6</v>
      </c>
      <c r="E442" t="s">
        <v>354</v>
      </c>
      <c r="F442" s="3">
        <v>441</v>
      </c>
      <c r="G442" s="3"/>
      <c r="H442" s="3" t="e">
        <f>Table1[[#This Row],[2024 U.S. Sales ($000)]]/SUMIF($E:$E, E442, $G:$G)</f>
        <v>#DIV/0!</v>
      </c>
      <c r="I442" s="3" t="e">
        <f>VLOOKUP(Table1[[#This Row],[Chain Name]],[1]Sheet1!A$3:G$26,7,0)</f>
        <v>#N/A</v>
      </c>
      <c r="J442" s="3" t="e">
        <f>Table1[[#This Row],[2024 U.S. Sales ($000)]]/Table1[[#This Row],[2024 U.S. Units]]</f>
        <v>#N/A</v>
      </c>
      <c r="K442" s="3" t="e">
        <f>Table1[[#This Row],[2024 U.S. Units]]/Table1[[#This Row],[2023 U.S. Units]]-1</f>
        <v>#N/A</v>
      </c>
      <c r="L442" s="3">
        <f>_xlfn.RRI(5,Table1[[#This Row],[2019 U.S. Sales ($000)]],Table1[[#This Row],[2024 U.S. Sales ($000)]])</f>
        <v>-1</v>
      </c>
      <c r="M442" s="3" t="e">
        <f>(Table1[[#This Row],[2024 Market share (%)]]-Table1[[#This Row],[2019 Market share (%)]])*10000</f>
        <v>#DIV/0!</v>
      </c>
      <c r="N442" s="3"/>
      <c r="O442" s="3"/>
      <c r="P442" s="3">
        <v>70600</v>
      </c>
      <c r="Q442" s="12">
        <f>Table1[[#This Row],[2023 U.S. Sales ($000)]]/SUMIF($E:$E, E442, $P:$P)</f>
        <v>4.0342061827923961E-3</v>
      </c>
      <c r="R442" s="11">
        <f>(Table1[[#This Row],[2023 Market share (%)]]-Table1[[#This Row],[2022 Market share (%)]])*10000</f>
        <v>9.1653051265379662E-2</v>
      </c>
      <c r="S442" s="10">
        <v>6.1989500443749151E-2</v>
      </c>
      <c r="T442" s="3">
        <v>25</v>
      </c>
      <c r="U442" s="3">
        <f t="shared" si="46"/>
        <v>2824</v>
      </c>
      <c r="V442" s="10">
        <v>0</v>
      </c>
      <c r="W442" s="10">
        <f t="shared" si="50"/>
        <v>4.534638854866424E-2</v>
      </c>
      <c r="X442" s="11">
        <f>(Table1[[#This Row],[2023 Market share (%)]]-Table1[[#This Row],[2019 Market share (%)]])*10000</f>
        <v>5.4491487353208834</v>
      </c>
      <c r="Y442" s="10"/>
      <c r="Z442" s="10">
        <f t="shared" si="47"/>
        <v>-9.7572642574346169E-3</v>
      </c>
      <c r="AA442" s="3">
        <v>66479</v>
      </c>
      <c r="AB442" s="12">
        <f>Table1[[#This Row],[2022 U.S. Sales ($000)]]/SUMIF($E:$E, E442, $AA:$AA)</f>
        <v>4.0250408776658581E-3</v>
      </c>
      <c r="AC442" s="3">
        <v>25</v>
      </c>
      <c r="AD442" s="3">
        <f t="shared" si="51"/>
        <v>2659.16</v>
      </c>
      <c r="AE442" s="3">
        <v>51721</v>
      </c>
      <c r="AF442" s="12">
        <f>Table1[[#This Row],[2021 U.S. Sales ($000)]]/SUMIF($E:$E, E442, $AE:$AE)</f>
        <v>3.4257801397746912E-3</v>
      </c>
      <c r="AG442" s="3">
        <v>25</v>
      </c>
      <c r="AH442" s="68">
        <f t="shared" si="48"/>
        <v>2068.84</v>
      </c>
      <c r="AI442" s="3">
        <v>33205</v>
      </c>
      <c r="AJ442" s="12">
        <f>Table1[[#This Row],[2020 U.S. Sales ($000)]]/SUMIF($E:$E, E442, $AI:$AI)</f>
        <v>3.1114389915732994E-3</v>
      </c>
      <c r="AK442" s="3">
        <v>26</v>
      </c>
      <c r="AL442" s="3">
        <f t="shared" si="52"/>
        <v>1277.1153846153845</v>
      </c>
      <c r="AM442" s="3">
        <v>59124</v>
      </c>
      <c r="AN442" s="12">
        <f>Table1[[#This Row],[2019 U.S. Sales ($000)]]/SUMIF($E:$E, E442, $AM:$AM)</f>
        <v>3.4892913092603077E-3</v>
      </c>
      <c r="AO442" s="3">
        <v>26</v>
      </c>
      <c r="AP442" s="3">
        <f t="shared" si="49"/>
        <v>2274</v>
      </c>
    </row>
    <row r="443" spans="1:42" x14ac:dyDescent="0.25">
      <c r="A443" t="s">
        <v>522</v>
      </c>
      <c r="B443">
        <v>563508</v>
      </c>
      <c r="C443" t="s">
        <v>3</v>
      </c>
      <c r="D443" t="s">
        <v>5</v>
      </c>
      <c r="E443" t="s">
        <v>446</v>
      </c>
      <c r="F443" s="3">
        <v>442</v>
      </c>
      <c r="G443" s="3"/>
      <c r="H443" s="3" t="e">
        <f>Table1[[#This Row],[2024 U.S. Sales ($000)]]/SUMIF($E:$E, E443, $G:$G)</f>
        <v>#DIV/0!</v>
      </c>
      <c r="I443" s="3" t="e">
        <f>VLOOKUP(Table1[[#This Row],[Chain Name]],[1]Sheet1!A$3:G$26,7,0)</f>
        <v>#N/A</v>
      </c>
      <c r="J443" s="3" t="e">
        <f>Table1[[#This Row],[2024 U.S. Sales ($000)]]/Table1[[#This Row],[2024 U.S. Units]]</f>
        <v>#N/A</v>
      </c>
      <c r="K443" s="3" t="e">
        <f>Table1[[#This Row],[2024 U.S. Units]]/Table1[[#This Row],[2023 U.S. Units]]-1</f>
        <v>#N/A</v>
      </c>
      <c r="L443" s="3">
        <f>_xlfn.RRI(5,Table1[[#This Row],[2019 U.S. Sales ($000)]],Table1[[#This Row],[2024 U.S. Sales ($000)]])</f>
        <v>-1</v>
      </c>
      <c r="M443" s="3" t="e">
        <f>(Table1[[#This Row],[2024 Market share (%)]]-Table1[[#This Row],[2019 Market share (%)]])*10000</f>
        <v>#DIV/0!</v>
      </c>
      <c r="N443" s="3"/>
      <c r="O443" s="3"/>
      <c r="P443" s="3">
        <v>69350</v>
      </c>
      <c r="Q443" s="12">
        <f>Table1[[#This Row],[2023 U.S. Sales ($000)]]/SUMIF($E:$E, E443, $P:$P)</f>
        <v>8.3803294393903997E-3</v>
      </c>
      <c r="R443" s="11">
        <f>(Table1[[#This Row],[2023 Market share (%)]]-Table1[[#This Row],[2022 Market share (%)]])*10000</f>
        <v>22.627938997607608</v>
      </c>
      <c r="S443" s="10">
        <v>0.53599114064230347</v>
      </c>
      <c r="T443" s="3">
        <v>103</v>
      </c>
      <c r="U443" s="3">
        <f t="shared" si="46"/>
        <v>673.30097087378635</v>
      </c>
      <c r="V443" s="10">
        <v>0.47142857142857142</v>
      </c>
      <c r="W443" s="10">
        <f t="shared" si="50"/>
        <v>0.666099710770512</v>
      </c>
      <c r="X443" s="11">
        <f>(Table1[[#This Row],[2023 Market share (%)]]-Table1[[#This Row],[2019 Market share (%)]])*10000</f>
        <v>65.27237235905227</v>
      </c>
      <c r="Y443" s="10"/>
      <c r="Z443" s="10">
        <f t="shared" si="47"/>
        <v>0.71164617796469765</v>
      </c>
      <c r="AA443" s="3">
        <v>45150</v>
      </c>
      <c r="AB443" s="12">
        <f>Table1[[#This Row],[2022 U.S. Sales ($000)]]/SUMIF($E:$E, E443, $AA:$AA)</f>
        <v>6.1175355396296391E-3</v>
      </c>
      <c r="AC443" s="3">
        <v>70</v>
      </c>
      <c r="AD443" s="3">
        <f t="shared" si="51"/>
        <v>645</v>
      </c>
      <c r="AE443" s="3">
        <v>27000</v>
      </c>
      <c r="AF443" s="12">
        <f>Table1[[#This Row],[2021 U.S. Sales ($000)]]/SUMIF($E:$E, E443, $AE:$AE)</f>
        <v>4.3159395640581339E-3</v>
      </c>
      <c r="AG443" s="3">
        <v>42</v>
      </c>
      <c r="AH443" s="68">
        <f t="shared" si="48"/>
        <v>642.85714285714289</v>
      </c>
      <c r="AI443" s="3">
        <v>13300</v>
      </c>
      <c r="AJ443" s="12">
        <f>Table1[[#This Row],[2020 U.S. Sales ($000)]]/SUMIF($E:$E, E443, $AI:$AI)</f>
        <v>2.8816932743012326E-3</v>
      </c>
      <c r="AK443" s="3">
        <v>26</v>
      </c>
      <c r="AL443" s="3">
        <f t="shared" si="52"/>
        <v>511.53846153846155</v>
      </c>
      <c r="AM443" s="3">
        <v>9000</v>
      </c>
      <c r="AN443" s="12">
        <f>Table1[[#This Row],[2019 U.S. Sales ($000)]]/SUMIF($E:$E, E443, $AM:$AM)</f>
        <v>1.8530922034851723E-3</v>
      </c>
      <c r="AO443" s="3">
        <v>12</v>
      </c>
      <c r="AP443" s="3">
        <f t="shared" si="49"/>
        <v>750</v>
      </c>
    </row>
    <row r="444" spans="1:42" x14ac:dyDescent="0.25">
      <c r="A444" t="s">
        <v>317</v>
      </c>
      <c r="B444">
        <v>31259</v>
      </c>
      <c r="C444" t="s">
        <v>1</v>
      </c>
      <c r="D444" t="s">
        <v>2</v>
      </c>
      <c r="E444" t="s">
        <v>353</v>
      </c>
      <c r="F444" s="3">
        <v>443</v>
      </c>
      <c r="G444" s="3"/>
      <c r="H444" s="3" t="e">
        <f>Table1[[#This Row],[2024 U.S. Sales ($000)]]/SUMIF($E:$E, E444, $G:$G)</f>
        <v>#DIV/0!</v>
      </c>
      <c r="I444" s="3" t="e">
        <f>VLOOKUP(Table1[[#This Row],[Chain Name]],[1]Sheet1!A$3:G$26,7,0)</f>
        <v>#N/A</v>
      </c>
      <c r="J444" s="3" t="e">
        <f>Table1[[#This Row],[2024 U.S. Sales ($000)]]/Table1[[#This Row],[2024 U.S. Units]]</f>
        <v>#N/A</v>
      </c>
      <c r="K444" s="3" t="e">
        <f>Table1[[#This Row],[2024 U.S. Units]]/Table1[[#This Row],[2023 U.S. Units]]-1</f>
        <v>#N/A</v>
      </c>
      <c r="L444" s="3">
        <f>_xlfn.RRI(5,Table1[[#This Row],[2019 U.S. Sales ($000)]],Table1[[#This Row],[2024 U.S. Sales ($000)]])</f>
        <v>-1</v>
      </c>
      <c r="M444" s="3" t="e">
        <f>(Table1[[#This Row],[2024 Market share (%)]]-Table1[[#This Row],[2019 Market share (%)]])*10000</f>
        <v>#DIV/0!</v>
      </c>
      <c r="N444" s="3"/>
      <c r="O444" s="3"/>
      <c r="P444" s="3">
        <v>69300</v>
      </c>
      <c r="Q444" s="12">
        <f>Table1[[#This Row],[2023 U.S. Sales ($000)]]/SUMIF($E:$E, E444, $P:$P)</f>
        <v>2.8728144121264107E-3</v>
      </c>
      <c r="R444" s="11">
        <f>(Table1[[#This Row],[2023 Market share (%)]]-Table1[[#This Row],[2022 Market share (%)]])*10000</f>
        <v>-2.1433912133129618</v>
      </c>
      <c r="S444" s="10">
        <v>-4.5454545454545456E-2</v>
      </c>
      <c r="T444" s="3">
        <v>21</v>
      </c>
      <c r="U444" s="3">
        <f t="shared" si="46"/>
        <v>3300</v>
      </c>
      <c r="V444" s="10">
        <v>-4.5454545454545456E-2</v>
      </c>
      <c r="W444" s="10">
        <f t="shared" si="50"/>
        <v>3.084295848958174E-2</v>
      </c>
      <c r="X444" s="11">
        <f>(Table1[[#This Row],[2023 Market share (%)]]-Table1[[#This Row],[2019 Market share (%)]])*10000</f>
        <v>1.8544916682523838</v>
      </c>
      <c r="Y444" s="10"/>
      <c r="Z444" s="10">
        <f t="shared" si="47"/>
        <v>-2.2486273290288183E-2</v>
      </c>
      <c r="AA444" s="3">
        <v>72600</v>
      </c>
      <c r="AB444" s="12">
        <f>Table1[[#This Row],[2022 U.S. Sales ($000)]]/SUMIF($E:$E, E444, $AA:$AA)</f>
        <v>3.0871535334577069E-3</v>
      </c>
      <c r="AC444" s="3">
        <v>22</v>
      </c>
      <c r="AD444" s="3">
        <f t="shared" si="51"/>
        <v>3300</v>
      </c>
      <c r="AE444" s="3">
        <v>70400</v>
      </c>
      <c r="AF444" s="12">
        <f>Table1[[#This Row],[2021 U.S. Sales ($000)]]/SUMIF($E:$E, E444, $AE:$AE)</f>
        <v>3.2412366330641586E-3</v>
      </c>
      <c r="AG444" s="3">
        <v>22</v>
      </c>
      <c r="AH444" s="68">
        <f t="shared" si="48"/>
        <v>3200</v>
      </c>
      <c r="AI444" s="3">
        <v>47900</v>
      </c>
      <c r="AJ444" s="12">
        <f>Table1[[#This Row],[2020 U.S. Sales ($000)]]/SUMIF($E:$E, E444, $AI:$AI)</f>
        <v>2.9375154886483426E-3</v>
      </c>
      <c r="AK444" s="3">
        <v>22</v>
      </c>
      <c r="AL444" s="3">
        <f t="shared" si="52"/>
        <v>2177.2727272727275</v>
      </c>
      <c r="AM444" s="3">
        <v>61371</v>
      </c>
      <c r="AN444" s="12">
        <f>Table1[[#This Row],[2019 U.S. Sales ($000)]]/SUMIF($E:$E, E444, $AM:$AM)</f>
        <v>2.6873652453011723E-3</v>
      </c>
      <c r="AO444" s="3">
        <v>23</v>
      </c>
      <c r="AP444" s="3">
        <f t="shared" si="49"/>
        <v>2668.304347826087</v>
      </c>
    </row>
    <row r="445" spans="1:42" x14ac:dyDescent="0.25">
      <c r="A445" t="s">
        <v>190</v>
      </c>
      <c r="B445">
        <v>31317</v>
      </c>
      <c r="C445" t="s">
        <v>3</v>
      </c>
      <c r="D445" t="s">
        <v>4</v>
      </c>
      <c r="E445" t="s">
        <v>462</v>
      </c>
      <c r="F445" s="3">
        <v>444</v>
      </c>
      <c r="G445" s="3"/>
      <c r="H445" s="3" t="e">
        <f>Table1[[#This Row],[2024 U.S. Sales ($000)]]/SUMIF($E:$E, E445, $G:$G)</f>
        <v>#DIV/0!</v>
      </c>
      <c r="I445" s="3" t="e">
        <f>VLOOKUP(Table1[[#This Row],[Chain Name]],[1]Sheet1!A$3:G$26,7,0)</f>
        <v>#N/A</v>
      </c>
      <c r="J445" s="3" t="e">
        <f>Table1[[#This Row],[2024 U.S. Sales ($000)]]/Table1[[#This Row],[2024 U.S. Units]]</f>
        <v>#N/A</v>
      </c>
      <c r="K445" s="3" t="e">
        <f>Table1[[#This Row],[2024 U.S. Units]]/Table1[[#This Row],[2023 U.S. Units]]-1</f>
        <v>#N/A</v>
      </c>
      <c r="L445" s="3">
        <f>_xlfn.RRI(5,Table1[[#This Row],[2019 U.S. Sales ($000)]],Table1[[#This Row],[2024 U.S. Sales ($000)]])</f>
        <v>-1</v>
      </c>
      <c r="M445" s="3" t="e">
        <f>(Table1[[#This Row],[2024 Market share (%)]]-Table1[[#This Row],[2019 Market share (%)]])*10000</f>
        <v>#DIV/0!</v>
      </c>
      <c r="N445" s="3"/>
      <c r="O445" s="3"/>
      <c r="P445" s="3">
        <v>69200</v>
      </c>
      <c r="Q445" s="12">
        <f>Table1[[#This Row],[2023 U.S. Sales ($000)]]/SUMIF($E:$E, E445, $P:$P)</f>
        <v>1.3314574918727218E-2</v>
      </c>
      <c r="R445" s="11">
        <f>(Table1[[#This Row],[2023 Market share (%)]]-Table1[[#This Row],[2022 Market share (%)]])*10000</f>
        <v>-20.575663370299978</v>
      </c>
      <c r="S445" s="10">
        <v>1.6152716593245228E-2</v>
      </c>
      <c r="T445" s="3">
        <v>50</v>
      </c>
      <c r="U445" s="3">
        <f t="shared" si="46"/>
        <v>1384</v>
      </c>
      <c r="V445" s="10">
        <v>-1.9607843137254902E-2</v>
      </c>
      <c r="W445" s="10">
        <f t="shared" si="50"/>
        <v>1.3060031162612118E-2</v>
      </c>
      <c r="X445" s="11">
        <f>(Table1[[#This Row],[2023 Market share (%)]]-Table1[[#This Row],[2019 Market share (%)]])*10000</f>
        <v>-50.959598302464002</v>
      </c>
      <c r="Y445" s="10"/>
      <c r="Z445" s="10">
        <f t="shared" si="47"/>
        <v>0</v>
      </c>
      <c r="AA445" s="3">
        <v>68100</v>
      </c>
      <c r="AB445" s="12">
        <f>Table1[[#This Row],[2022 U.S. Sales ($000)]]/SUMIF($E:$E, E445, $AA:$AA)</f>
        <v>1.5372141255757216E-2</v>
      </c>
      <c r="AC445" s="3">
        <v>51</v>
      </c>
      <c r="AD445" s="3">
        <f t="shared" si="51"/>
        <v>1335.2941176470588</v>
      </c>
      <c r="AE445" s="3">
        <v>62600</v>
      </c>
      <c r="AF445" s="12">
        <f>Table1[[#This Row],[2021 U.S. Sales ($000)]]/SUMIF($E:$E, E445, $AE:$AE)</f>
        <v>1.6592240132653105E-2</v>
      </c>
      <c r="AG445" s="3">
        <v>51</v>
      </c>
      <c r="AH445" s="68">
        <f t="shared" si="48"/>
        <v>1227.4509803921569</v>
      </c>
      <c r="AI445" s="3">
        <v>53200</v>
      </c>
      <c r="AJ445" s="12">
        <f>Table1[[#This Row],[2020 U.S. Sales ($000)]]/SUMIF($E:$E, E445, $AI:$AI)</f>
        <v>1.7360827837369509E-2</v>
      </c>
      <c r="AK445" s="3">
        <v>50</v>
      </c>
      <c r="AL445" s="3">
        <f t="shared" si="52"/>
        <v>1064</v>
      </c>
      <c r="AM445" s="3">
        <v>65700</v>
      </c>
      <c r="AN445" s="12">
        <f>Table1[[#This Row],[2019 U.S. Sales ($000)]]/SUMIF($E:$E, E445, $AM:$AM)</f>
        <v>1.8410534748973618E-2</v>
      </c>
      <c r="AO445" s="3">
        <v>50</v>
      </c>
      <c r="AP445" s="3">
        <f t="shared" si="49"/>
        <v>1314</v>
      </c>
    </row>
    <row r="446" spans="1:42" x14ac:dyDescent="0.25">
      <c r="A446" t="s">
        <v>451</v>
      </c>
      <c r="B446">
        <v>5193</v>
      </c>
      <c r="C446" t="s">
        <v>1</v>
      </c>
      <c r="D446" t="s">
        <v>2</v>
      </c>
      <c r="E446" t="s">
        <v>357</v>
      </c>
      <c r="F446" s="3">
        <v>445</v>
      </c>
      <c r="G446" s="3"/>
      <c r="H446" s="3" t="e">
        <f>Table1[[#This Row],[2024 U.S. Sales ($000)]]/SUMIF($E:$E, E446, $G:$G)</f>
        <v>#DIV/0!</v>
      </c>
      <c r="I446" s="3" t="e">
        <f>VLOOKUP(Table1[[#This Row],[Chain Name]],[1]Sheet1!A$3:G$26,7,0)</f>
        <v>#N/A</v>
      </c>
      <c r="J446" s="3" t="e">
        <f>Table1[[#This Row],[2024 U.S. Sales ($000)]]/Table1[[#This Row],[2024 U.S. Units]]</f>
        <v>#N/A</v>
      </c>
      <c r="K446" s="3" t="e">
        <f>Table1[[#This Row],[2024 U.S. Units]]/Table1[[#This Row],[2023 U.S. Units]]-1</f>
        <v>#N/A</v>
      </c>
      <c r="L446" s="3">
        <f>_xlfn.RRI(5,Table1[[#This Row],[2019 U.S. Sales ($000)]],Table1[[#This Row],[2024 U.S. Sales ($000)]])</f>
        <v>-1</v>
      </c>
      <c r="M446" s="3" t="e">
        <f>(Table1[[#This Row],[2024 Market share (%)]]-Table1[[#This Row],[2019 Market share (%)]])*10000</f>
        <v>#DIV/0!</v>
      </c>
      <c r="N446" s="3"/>
      <c r="O446" s="3"/>
      <c r="P446" s="3">
        <v>69000</v>
      </c>
      <c r="Q446" s="12">
        <f>Table1[[#This Row],[2023 U.S. Sales ($000)]]/SUMIF($E:$E, E446, $P:$P)</f>
        <v>7.1800185702335373E-3</v>
      </c>
      <c r="R446" s="11">
        <f>(Table1[[#This Row],[2023 Market share (%)]]-Table1[[#This Row],[2022 Market share (%)]])*10000</f>
        <v>-9.6469779546335719</v>
      </c>
      <c r="S446" s="10">
        <v>-7.7540106951871662E-2</v>
      </c>
      <c r="T446" s="3">
        <v>26</v>
      </c>
      <c r="U446" s="3">
        <f t="shared" si="46"/>
        <v>2653.8461538461538</v>
      </c>
      <c r="V446" s="10">
        <v>-3.7037037037037035E-2</v>
      </c>
      <c r="W446" s="10">
        <f t="shared" si="50"/>
        <v>-0.13190310428659402</v>
      </c>
      <c r="X446" s="11">
        <f>(Table1[[#This Row],[2023 Market share (%)]]-Table1[[#This Row],[2019 Market share (%)]])*10000</f>
        <v>-61.404744656153625</v>
      </c>
      <c r="Y446" s="10"/>
      <c r="Z446" s="10">
        <f t="shared" si="47"/>
        <v>-0.12324113076296317</v>
      </c>
      <c r="AA446" s="3">
        <v>74800</v>
      </c>
      <c r="AB446" s="12">
        <f>Table1[[#This Row],[2022 U.S. Sales ($000)]]/SUMIF($E:$E, E446, $AA:$AA)</f>
        <v>8.1447163656968944E-3</v>
      </c>
      <c r="AC446" s="3">
        <v>27</v>
      </c>
      <c r="AD446" s="3">
        <f t="shared" si="51"/>
        <v>2770.3703703703704</v>
      </c>
      <c r="AE446" s="3">
        <v>78900</v>
      </c>
      <c r="AF446" s="12">
        <f>Table1[[#This Row],[2021 U.S. Sales ($000)]]/SUMIF($E:$E, E446, $AE:$AE)</f>
        <v>9.422648416266572E-3</v>
      </c>
      <c r="AG446" s="3">
        <v>31</v>
      </c>
      <c r="AH446" s="68">
        <f t="shared" si="48"/>
        <v>2545.1612903225805</v>
      </c>
      <c r="AI446" s="3">
        <v>69200</v>
      </c>
      <c r="AJ446" s="12">
        <f>Table1[[#This Row],[2020 U.S. Sales ($000)]]/SUMIF($E:$E, E446, $AI:$AI)</f>
        <v>1.0030615118775094E-2</v>
      </c>
      <c r="AK446" s="3">
        <v>32</v>
      </c>
      <c r="AL446" s="3">
        <f t="shared" si="52"/>
        <v>2162.5</v>
      </c>
      <c r="AM446" s="3">
        <v>121500</v>
      </c>
      <c r="AN446" s="12">
        <f>Table1[[#This Row],[2019 U.S. Sales ($000)]]/SUMIF($E:$E, E446, $AM:$AM)</f>
        <v>1.3320493035848899E-2</v>
      </c>
      <c r="AO446" s="3">
        <v>44</v>
      </c>
      <c r="AP446" s="3">
        <f t="shared" si="49"/>
        <v>2761.3636363636365</v>
      </c>
    </row>
    <row r="447" spans="1:42" x14ac:dyDescent="0.25">
      <c r="A447" t="s">
        <v>257</v>
      </c>
      <c r="B447">
        <v>959</v>
      </c>
      <c r="C447" t="s">
        <v>3</v>
      </c>
      <c r="D447" t="s">
        <v>5</v>
      </c>
      <c r="E447" t="s">
        <v>351</v>
      </c>
      <c r="F447" s="3">
        <v>446</v>
      </c>
      <c r="G447" s="3"/>
      <c r="H447" s="3" t="e">
        <f>Table1[[#This Row],[2024 U.S. Sales ($000)]]/SUMIF($E:$E, E447, $G:$G)</f>
        <v>#DIV/0!</v>
      </c>
      <c r="I447" s="3" t="e">
        <f>VLOOKUP(Table1[[#This Row],[Chain Name]],[1]Sheet1!A$3:G$26,7,0)</f>
        <v>#N/A</v>
      </c>
      <c r="J447" s="3" t="e">
        <f>Table1[[#This Row],[2024 U.S. Sales ($000)]]/Table1[[#This Row],[2024 U.S. Units]]</f>
        <v>#N/A</v>
      </c>
      <c r="K447" s="3" t="e">
        <f>Table1[[#This Row],[2024 U.S. Units]]/Table1[[#This Row],[2023 U.S. Units]]-1</f>
        <v>#N/A</v>
      </c>
      <c r="L447" s="3">
        <f>_xlfn.RRI(5,Table1[[#This Row],[2019 U.S. Sales ($000)]],Table1[[#This Row],[2024 U.S. Sales ($000)]])</f>
        <v>-1</v>
      </c>
      <c r="M447" s="3" t="e">
        <f>(Table1[[#This Row],[2024 Market share (%)]]-Table1[[#This Row],[2019 Market share (%)]])*10000</f>
        <v>#DIV/0!</v>
      </c>
      <c r="N447" s="3"/>
      <c r="O447" s="3"/>
      <c r="P447" s="3">
        <v>68600</v>
      </c>
      <c r="Q447" s="12">
        <f>Table1[[#This Row],[2023 U.S. Sales ($000)]]/SUMIF($E:$E, E447, $P:$P)</f>
        <v>1.8162114718270653E-3</v>
      </c>
      <c r="R447" s="11">
        <f>(Table1[[#This Row],[2023 Market share (%)]]-Table1[[#This Row],[2022 Market share (%)]])*10000</f>
        <v>-3.1340283573792567</v>
      </c>
      <c r="S447" s="10">
        <v>-9.9737532808398949E-2</v>
      </c>
      <c r="T447" s="3">
        <v>157</v>
      </c>
      <c r="U447" s="3">
        <f t="shared" si="46"/>
        <v>436.94267515923565</v>
      </c>
      <c r="V447" s="10">
        <v>-5.4216867469879519E-2</v>
      </c>
      <c r="W447" s="10">
        <f t="shared" si="50"/>
        <v>-0.13334222967247145</v>
      </c>
      <c r="X447" s="11">
        <f>(Table1[[#This Row],[2023 Market share (%)]]-Table1[[#This Row],[2019 Market share (%)]])*10000</f>
        <v>-19.06437467193496</v>
      </c>
      <c r="Y447" s="10"/>
      <c r="Z447" s="10">
        <f t="shared" si="47"/>
        <v>-0.13466273772334869</v>
      </c>
      <c r="AA447" s="3">
        <v>76200</v>
      </c>
      <c r="AB447" s="12">
        <f>Table1[[#This Row],[2022 U.S. Sales ($000)]]/SUMIF($E:$E, E447, $AA:$AA)</f>
        <v>2.129614307564991E-3</v>
      </c>
      <c r="AC447" s="3">
        <v>166</v>
      </c>
      <c r="AD447" s="3">
        <f t="shared" si="51"/>
        <v>459.03614457831327</v>
      </c>
      <c r="AE447" s="3">
        <v>87300</v>
      </c>
      <c r="AF447" s="12">
        <f>Table1[[#This Row],[2021 U.S. Sales ($000)]]/SUMIF($E:$E, E447, $AE:$AE)</f>
        <v>2.6312494661396772E-3</v>
      </c>
      <c r="AG447" s="3">
        <v>202</v>
      </c>
      <c r="AH447" s="68">
        <f t="shared" si="48"/>
        <v>432.1782178217822</v>
      </c>
      <c r="AI447" s="3">
        <v>86500</v>
      </c>
      <c r="AJ447" s="12">
        <f>Table1[[#This Row],[2020 U.S. Sales ($000)]]/SUMIF($E:$E, E447, $AI:$AI)</f>
        <v>3.0372771165291922E-3</v>
      </c>
      <c r="AK447" s="3">
        <v>229</v>
      </c>
      <c r="AL447" s="3">
        <f t="shared" si="52"/>
        <v>377.72925764192138</v>
      </c>
      <c r="AM447" s="3">
        <v>121600</v>
      </c>
      <c r="AN447" s="12">
        <f>Table1[[#This Row],[2019 U.S. Sales ($000)]]/SUMIF($E:$E, E447, $AM:$AM)</f>
        <v>3.7226489390205612E-3</v>
      </c>
      <c r="AO447" s="3">
        <v>280</v>
      </c>
      <c r="AP447" s="3">
        <f t="shared" si="49"/>
        <v>434.28571428571428</v>
      </c>
    </row>
    <row r="448" spans="1:42" x14ac:dyDescent="0.25">
      <c r="A448" t="s">
        <v>27</v>
      </c>
      <c r="B448">
        <v>9463</v>
      </c>
      <c r="C448" t="s">
        <v>3</v>
      </c>
      <c r="D448" t="s">
        <v>5</v>
      </c>
      <c r="E448" t="s">
        <v>446</v>
      </c>
      <c r="F448" s="3">
        <v>447</v>
      </c>
      <c r="G448" s="3"/>
      <c r="H448" s="3" t="e">
        <f>Table1[[#This Row],[2024 U.S. Sales ($000)]]/SUMIF($E:$E, E448, $G:$G)</f>
        <v>#DIV/0!</v>
      </c>
      <c r="I448" s="3" t="e">
        <f>VLOOKUP(Table1[[#This Row],[Chain Name]],[1]Sheet1!A$3:G$26,7,0)</f>
        <v>#N/A</v>
      </c>
      <c r="J448" s="3" t="e">
        <f>Table1[[#This Row],[2024 U.S. Sales ($000)]]/Table1[[#This Row],[2024 U.S. Units]]</f>
        <v>#N/A</v>
      </c>
      <c r="K448" s="3" t="e">
        <f>Table1[[#This Row],[2024 U.S. Units]]/Table1[[#This Row],[2023 U.S. Units]]-1</f>
        <v>#N/A</v>
      </c>
      <c r="L448" s="3">
        <f>_xlfn.RRI(5,Table1[[#This Row],[2019 U.S. Sales ($000)]],Table1[[#This Row],[2024 U.S. Sales ($000)]])</f>
        <v>-1</v>
      </c>
      <c r="M448" s="3" t="e">
        <f>(Table1[[#This Row],[2024 Market share (%)]]-Table1[[#This Row],[2019 Market share (%)]])*10000</f>
        <v>#DIV/0!</v>
      </c>
      <c r="N448" s="3"/>
      <c r="O448" s="3"/>
      <c r="P448" s="3">
        <v>68300</v>
      </c>
      <c r="Q448" s="12">
        <f>Table1[[#This Row],[2023 U.S. Sales ($000)]]/SUMIF($E:$E, E448, $P:$P)</f>
        <v>8.2534462971934289E-3</v>
      </c>
      <c r="R448" s="11">
        <f>(Table1[[#This Row],[2023 Market share (%)]]-Table1[[#This Row],[2022 Market share (%)]])*10000</f>
        <v>-3.5039659907416985</v>
      </c>
      <c r="S448" s="10">
        <v>7.5590551181102361E-2</v>
      </c>
      <c r="T448" s="3">
        <v>73</v>
      </c>
      <c r="U448" s="3">
        <f t="shared" si="46"/>
        <v>935.61643835616439</v>
      </c>
      <c r="V448" s="10">
        <v>4.2857142857142858E-2</v>
      </c>
      <c r="W448" s="10">
        <f t="shared" si="50"/>
        <v>4.3517063643106813E-2</v>
      </c>
      <c r="X448" s="11">
        <f>(Table1[[#This Row],[2023 Market share (%)]]-Table1[[#This Row],[2019 Market share (%)]])*10000</f>
        <v>-36.063438051116734</v>
      </c>
      <c r="Y448" s="10"/>
      <c r="Z448" s="10">
        <f t="shared" si="47"/>
        <v>2.5521408818040214E-2</v>
      </c>
      <c r="AA448" s="3">
        <v>63500</v>
      </c>
      <c r="AB448" s="12">
        <f>Table1[[#This Row],[2022 U.S. Sales ($000)]]/SUMIF($E:$E, E448, $AA:$AA)</f>
        <v>8.6038428962675988E-3</v>
      </c>
      <c r="AC448" s="3">
        <v>70</v>
      </c>
      <c r="AD448" s="3">
        <f t="shared" si="51"/>
        <v>907.14285714285711</v>
      </c>
      <c r="AE448" s="3">
        <v>58700</v>
      </c>
      <c r="AF448" s="12">
        <f>Table1[[#This Row],[2021 U.S. Sales ($000)]]/SUMIF($E:$E, E448, $AE:$AE)</f>
        <v>9.3831723114893503E-3</v>
      </c>
      <c r="AG448" s="3">
        <v>68</v>
      </c>
      <c r="AH448" s="68">
        <f t="shared" si="48"/>
        <v>863.23529411764707</v>
      </c>
      <c r="AI448" s="3">
        <v>51500</v>
      </c>
      <c r="AJ448" s="12">
        <f>Table1[[#This Row],[2020 U.S. Sales ($000)]]/SUMIF($E:$E, E448, $AI:$AI)</f>
        <v>1.1158436362895751E-2</v>
      </c>
      <c r="AK448" s="3">
        <v>67</v>
      </c>
      <c r="AL448" s="3">
        <f t="shared" si="52"/>
        <v>768.6567164179105</v>
      </c>
      <c r="AM448" s="3">
        <v>57600</v>
      </c>
      <c r="AN448" s="12">
        <f>Table1[[#This Row],[2019 U.S. Sales ($000)]]/SUMIF($E:$E, E448, $AM:$AM)</f>
        <v>1.1859790102305102E-2</v>
      </c>
      <c r="AO448" s="3">
        <v>66</v>
      </c>
      <c r="AP448" s="3">
        <f t="shared" si="49"/>
        <v>872.72727272727275</v>
      </c>
    </row>
    <row r="449" spans="1:42" x14ac:dyDescent="0.25">
      <c r="A449" t="s">
        <v>465</v>
      </c>
      <c r="B449">
        <v>563016</v>
      </c>
      <c r="C449" t="s">
        <v>1</v>
      </c>
      <c r="D449" t="s">
        <v>2</v>
      </c>
      <c r="E449" t="s">
        <v>359</v>
      </c>
      <c r="F449" s="3">
        <v>448</v>
      </c>
      <c r="G449" s="3"/>
      <c r="H449" s="3" t="e">
        <f>Table1[[#This Row],[2024 U.S. Sales ($000)]]/SUMIF($E:$E, E449, $G:$G)</f>
        <v>#DIV/0!</v>
      </c>
      <c r="I449" s="3" t="e">
        <f>VLOOKUP(Table1[[#This Row],[Chain Name]],[1]Sheet1!A$3:G$26,7,0)</f>
        <v>#N/A</v>
      </c>
      <c r="J449" s="3" t="e">
        <f>Table1[[#This Row],[2024 U.S. Sales ($000)]]/Table1[[#This Row],[2024 U.S. Units]]</f>
        <v>#N/A</v>
      </c>
      <c r="K449" s="3" t="e">
        <f>Table1[[#This Row],[2024 U.S. Units]]/Table1[[#This Row],[2023 U.S. Units]]-1</f>
        <v>#N/A</v>
      </c>
      <c r="L449" s="3">
        <f>_xlfn.RRI(5,Table1[[#This Row],[2019 U.S. Sales ($000)]],Table1[[#This Row],[2024 U.S. Sales ($000)]])</f>
        <v>-1</v>
      </c>
      <c r="M449" s="3" t="e">
        <f>(Table1[[#This Row],[2024 Market share (%)]]-Table1[[#This Row],[2019 Market share (%)]])*10000</f>
        <v>#DIV/0!</v>
      </c>
      <c r="N449" s="3"/>
      <c r="O449" s="3"/>
      <c r="P449" s="3">
        <v>67723</v>
      </c>
      <c r="Q449" s="12">
        <f>Table1[[#This Row],[2023 U.S. Sales ($000)]]/SUMIF($E:$E, E449, $P:$P)</f>
        <v>1.9115099299840302E-2</v>
      </c>
      <c r="R449" s="11">
        <f>(Table1[[#This Row],[2023 Market share (%)]]-Table1[[#This Row],[2022 Market share (%)]])*10000</f>
        <v>-4.1437390021966873</v>
      </c>
      <c r="S449" s="10">
        <v>0.10149146918660443</v>
      </c>
      <c r="T449" s="3">
        <v>64</v>
      </c>
      <c r="U449" s="3">
        <f t="shared" si="46"/>
        <v>1058.171875</v>
      </c>
      <c r="V449" s="10">
        <v>0.10344827586206896</v>
      </c>
      <c r="W449" s="10">
        <f t="shared" si="50"/>
        <v>0.18625353755290086</v>
      </c>
      <c r="X449" s="11">
        <f>(Table1[[#This Row],[2023 Market share (%)]]-Table1[[#This Row],[2019 Market share (%)]])*10000</f>
        <v>62.329621909610054</v>
      </c>
      <c r="Y449" s="10"/>
      <c r="Z449" s="10">
        <f t="shared" si="47"/>
        <v>0.16286147393643868</v>
      </c>
      <c r="AA449" s="3">
        <v>61483</v>
      </c>
      <c r="AB449" s="12">
        <f>Table1[[#This Row],[2022 U.S. Sales ($000)]]/SUMIF($E:$E, E449, $AA:$AA)</f>
        <v>1.9529473200059971E-2</v>
      </c>
      <c r="AC449" s="3">
        <v>58</v>
      </c>
      <c r="AD449" s="3">
        <f t="shared" si="51"/>
        <v>1060.0517241379309</v>
      </c>
      <c r="AE449" s="3">
        <v>49875</v>
      </c>
      <c r="AF449" s="12">
        <f>Table1[[#This Row],[2021 U.S. Sales ($000)]]/SUMIF($E:$E, E449, $AE:$AE)</f>
        <v>1.8754540572980826E-2</v>
      </c>
      <c r="AG449" s="3">
        <v>51</v>
      </c>
      <c r="AH449" s="68">
        <f t="shared" si="48"/>
        <v>977.94117647058829</v>
      </c>
      <c r="AI449" s="3">
        <v>32700</v>
      </c>
      <c r="AJ449" s="12">
        <f>Table1[[#This Row],[2020 U.S. Sales ($000)]]/SUMIF($E:$E, E449, $AI:$AI)</f>
        <v>1.7256036842430218E-2</v>
      </c>
      <c r="AK449" s="3">
        <v>45</v>
      </c>
      <c r="AL449" s="3">
        <f t="shared" si="52"/>
        <v>726.66666666666663</v>
      </c>
      <c r="AM449" s="3">
        <v>34200</v>
      </c>
      <c r="AN449" s="12">
        <f>Table1[[#This Row],[2019 U.S. Sales ($000)]]/SUMIF($E:$E, E449, $AM:$AM)</f>
        <v>1.2882137108879296E-2</v>
      </c>
      <c r="AO449" s="3">
        <v>35</v>
      </c>
      <c r="AP449" s="3">
        <f t="shared" si="49"/>
        <v>977.14285714285711</v>
      </c>
    </row>
    <row r="450" spans="1:42" x14ac:dyDescent="0.25">
      <c r="A450" t="s">
        <v>261</v>
      </c>
      <c r="B450">
        <v>29891</v>
      </c>
      <c r="C450" t="s">
        <v>3</v>
      </c>
      <c r="D450" t="s">
        <v>5</v>
      </c>
      <c r="E450" t="s">
        <v>446</v>
      </c>
      <c r="F450" s="3">
        <v>449</v>
      </c>
      <c r="G450" s="3"/>
      <c r="H450" s="3" t="e">
        <f>Table1[[#This Row],[2024 U.S. Sales ($000)]]/SUMIF($E:$E, E450, $G:$G)</f>
        <v>#DIV/0!</v>
      </c>
      <c r="I450" s="3" t="e">
        <f>VLOOKUP(Table1[[#This Row],[Chain Name]],[1]Sheet1!A$3:G$26,7,0)</f>
        <v>#N/A</v>
      </c>
      <c r="J450" s="3" t="e">
        <f>Table1[[#This Row],[2024 U.S. Sales ($000)]]/Table1[[#This Row],[2024 U.S. Units]]</f>
        <v>#N/A</v>
      </c>
      <c r="K450" s="3" t="e">
        <f>Table1[[#This Row],[2024 U.S. Units]]/Table1[[#This Row],[2023 U.S. Units]]-1</f>
        <v>#N/A</v>
      </c>
      <c r="L450" s="3">
        <f>_xlfn.RRI(5,Table1[[#This Row],[2019 U.S. Sales ($000)]],Table1[[#This Row],[2024 U.S. Sales ($000)]])</f>
        <v>-1</v>
      </c>
      <c r="M450" s="3" t="e">
        <f>(Table1[[#This Row],[2024 Market share (%)]]-Table1[[#This Row],[2019 Market share (%)]])*10000</f>
        <v>#DIV/0!</v>
      </c>
      <c r="N450" s="3"/>
      <c r="O450" s="3"/>
      <c r="P450" s="3">
        <v>67503</v>
      </c>
      <c r="Q450" s="12">
        <f>Table1[[#This Row],[2023 U.S. Sales ($000)]]/SUMIF($E:$E, E450, $P:$P)</f>
        <v>8.157135950211539E-3</v>
      </c>
      <c r="R450" s="11">
        <f>(Table1[[#This Row],[2023 Market share (%)]]-Table1[[#This Row],[2022 Market share (%)]])*10000</f>
        <v>-11.962574799482226</v>
      </c>
      <c r="S450" s="10">
        <v>-2.2149148221114846E-2</v>
      </c>
      <c r="T450" s="3">
        <v>41</v>
      </c>
      <c r="U450" s="3">
        <f t="shared" ref="U450:U495" si="53">P450/T450</f>
        <v>1646.4146341463415</v>
      </c>
      <c r="V450" s="10">
        <v>5.128205128205128E-2</v>
      </c>
      <c r="W450" s="10">
        <f t="shared" si="50"/>
        <v>9.0838281606594018E-2</v>
      </c>
      <c r="X450" s="11">
        <f>(Table1[[#This Row],[2023 Market share (%)]]-Table1[[#This Row],[2019 Market share (%)]])*10000</f>
        <v>-16.588993507831386</v>
      </c>
      <c r="Y450" s="10"/>
      <c r="Z450" s="10">
        <f t="shared" ref="Z450:Z495" si="54">_xlfn.RRI(4,AO450,T450)</f>
        <v>5.5765531756661213E-2</v>
      </c>
      <c r="AA450" s="3">
        <v>69032</v>
      </c>
      <c r="AB450" s="12">
        <f>Table1[[#This Row],[2022 U.S. Sales ($000)]]/SUMIF($E:$E, E450, $AA:$AA)</f>
        <v>9.3533934301597618E-3</v>
      </c>
      <c r="AC450" s="3">
        <v>39</v>
      </c>
      <c r="AD450" s="3">
        <f t="shared" si="51"/>
        <v>1770.051282051282</v>
      </c>
      <c r="AE450" s="3">
        <v>59784</v>
      </c>
      <c r="AF450" s="12">
        <f>Table1[[#This Row],[2021 U.S. Sales ($000)]]/SUMIF($E:$E, E450, $AE:$AE)</f>
        <v>9.5564492925056099E-3</v>
      </c>
      <c r="AG450" s="3">
        <v>34</v>
      </c>
      <c r="AH450" s="68">
        <f t="shared" ref="AH450:AH495" si="55">AE450/AG450</f>
        <v>1758.3529411764705</v>
      </c>
      <c r="AI450" s="3">
        <v>49290</v>
      </c>
      <c r="AJ450" s="12">
        <f>Table1[[#This Row],[2020 U.S. Sales ($000)]]/SUMIF($E:$E, E450, $AI:$AI)</f>
        <v>1.0679598608293817E-2</v>
      </c>
      <c r="AK450" s="3">
        <v>31</v>
      </c>
      <c r="AL450" s="3">
        <f t="shared" si="52"/>
        <v>1590</v>
      </c>
      <c r="AM450" s="3">
        <v>47674</v>
      </c>
      <c r="AN450" s="12">
        <f>Table1[[#This Row],[2019 U.S. Sales ($000)]]/SUMIF($E:$E, E450, $AM:$AM)</f>
        <v>9.8160353009946778E-3</v>
      </c>
      <c r="AO450" s="3">
        <v>33</v>
      </c>
      <c r="AP450" s="3">
        <f t="shared" ref="AP450:AP495" si="56">AM450/AO450</f>
        <v>1444.6666666666667</v>
      </c>
    </row>
    <row r="451" spans="1:42" x14ac:dyDescent="0.25">
      <c r="A451" t="s">
        <v>239</v>
      </c>
      <c r="B451">
        <v>9307</v>
      </c>
      <c r="C451" t="s">
        <v>3</v>
      </c>
      <c r="D451" t="s">
        <v>4</v>
      </c>
      <c r="E451" t="s">
        <v>462</v>
      </c>
      <c r="F451" s="3">
        <v>450</v>
      </c>
      <c r="G451" s="3"/>
      <c r="H451" s="3" t="e">
        <f>Table1[[#This Row],[2024 U.S. Sales ($000)]]/SUMIF($E:$E, E451, $G:$G)</f>
        <v>#DIV/0!</v>
      </c>
      <c r="I451" s="3" t="e">
        <f>VLOOKUP(Table1[[#This Row],[Chain Name]],[1]Sheet1!A$3:G$26,7,0)</f>
        <v>#N/A</v>
      </c>
      <c r="J451" s="3" t="e">
        <f>Table1[[#This Row],[2024 U.S. Sales ($000)]]/Table1[[#This Row],[2024 U.S. Units]]</f>
        <v>#N/A</v>
      </c>
      <c r="K451" s="3" t="e">
        <f>Table1[[#This Row],[2024 U.S. Units]]/Table1[[#This Row],[2023 U.S. Units]]-1</f>
        <v>#N/A</v>
      </c>
      <c r="L451" s="3">
        <f>_xlfn.RRI(5,Table1[[#This Row],[2019 U.S. Sales ($000)]],Table1[[#This Row],[2024 U.S. Sales ($000)]])</f>
        <v>-1</v>
      </c>
      <c r="M451" s="3" t="e">
        <f>(Table1[[#This Row],[2024 Market share (%)]]-Table1[[#This Row],[2019 Market share (%)]])*10000</f>
        <v>#DIV/0!</v>
      </c>
      <c r="N451" s="3"/>
      <c r="O451" s="3"/>
      <c r="P451" s="3">
        <v>67300</v>
      </c>
      <c r="Q451" s="12">
        <f>Table1[[#This Row],[2023 U.S. Sales ($000)]]/SUMIF($E:$E, E451, $P:$P)</f>
        <v>1.2949001329918235E-2</v>
      </c>
      <c r="R451" s="11">
        <f>(Table1[[#This Row],[2023 Market share (%)]]-Table1[[#This Row],[2022 Market share (%)]])*10000</f>
        <v>-1.8842335561876886</v>
      </c>
      <c r="S451" s="10">
        <v>0.1563573883161512</v>
      </c>
      <c r="T451" s="3">
        <v>55</v>
      </c>
      <c r="U451" s="3">
        <f t="shared" si="53"/>
        <v>1223.6363636363637</v>
      </c>
      <c r="V451" s="10">
        <v>7.8431372549019607E-2</v>
      </c>
      <c r="W451" s="10">
        <f t="shared" ref="W451:W495" si="57">_xlfn.RRI(4,AM451,P451)</f>
        <v>0.10341733570284917</v>
      </c>
      <c r="X451" s="11">
        <f>(Table1[[#This Row],[2023 Market share (%)]]-Table1[[#This Row],[2019 Market share (%)]])*10000</f>
        <v>2.269575307796909</v>
      </c>
      <c r="Y451" s="10"/>
      <c r="Z451" s="10">
        <f t="shared" si="54"/>
        <v>8.2868385333996875E-2</v>
      </c>
      <c r="AA451" s="3">
        <v>58200</v>
      </c>
      <c r="AB451" s="12">
        <f>Table1[[#This Row],[2022 U.S. Sales ($000)]]/SUMIF($E:$E, E451, $AA:$AA)</f>
        <v>1.3137424685537004E-2</v>
      </c>
      <c r="AC451" s="3">
        <v>51</v>
      </c>
      <c r="AD451" s="3">
        <f t="shared" ref="AD451:AD495" si="58">AA451/AC451</f>
        <v>1141.1764705882354</v>
      </c>
      <c r="AE451" s="3">
        <v>48700</v>
      </c>
      <c r="AF451" s="12">
        <f>Table1[[#This Row],[2021 U.S. Sales ($000)]]/SUMIF($E:$E, E451, $AE:$AE)</f>
        <v>1.2908020678278054E-2</v>
      </c>
      <c r="AG451" s="3">
        <v>46</v>
      </c>
      <c r="AH451" s="68">
        <f t="shared" si="55"/>
        <v>1058.695652173913</v>
      </c>
      <c r="AI451" s="3">
        <v>37700</v>
      </c>
      <c r="AJ451" s="12">
        <f>Table1[[#This Row],[2020 U.S. Sales ($000)]]/SUMIF($E:$E, E451, $AI:$AI)</f>
        <v>1.2302691907308844E-2</v>
      </c>
      <c r="AK451" s="3">
        <v>41</v>
      </c>
      <c r="AL451" s="3">
        <f t="shared" ref="AL451:AL495" si="59">AI451/AK451</f>
        <v>919.51219512195121</v>
      </c>
      <c r="AM451" s="3">
        <v>45400</v>
      </c>
      <c r="AN451" s="12">
        <f>Table1[[#This Row],[2019 U.S. Sales ($000)]]/SUMIF($E:$E, E451, $AM:$AM)</f>
        <v>1.2722043799138544E-2</v>
      </c>
      <c r="AO451" s="3">
        <v>40</v>
      </c>
      <c r="AP451" s="3">
        <f t="shared" si="56"/>
        <v>1135</v>
      </c>
    </row>
    <row r="452" spans="1:42" x14ac:dyDescent="0.25">
      <c r="A452" t="s">
        <v>494</v>
      </c>
      <c r="B452">
        <v>563242</v>
      </c>
      <c r="C452" t="s">
        <v>1</v>
      </c>
      <c r="D452" t="s">
        <v>2</v>
      </c>
      <c r="E452" t="s">
        <v>358</v>
      </c>
      <c r="F452" s="3">
        <v>326</v>
      </c>
      <c r="G452" s="3"/>
      <c r="H452" s="3" t="e">
        <f>Table1[[#This Row],[2024 U.S. Sales ($000)]]/SUMIF($E:$E, E452, $G:$G)</f>
        <v>#DIV/0!</v>
      </c>
      <c r="I452" s="3" t="e">
        <f>VLOOKUP(Table1[[#This Row],[Chain Name]],[1]Sheet1!A$3:G$26,7,0)</f>
        <v>#N/A</v>
      </c>
      <c r="J452" s="3" t="e">
        <f>Table1[[#This Row],[2024 U.S. Sales ($000)]]/Table1[[#This Row],[2024 U.S. Units]]</f>
        <v>#N/A</v>
      </c>
      <c r="K452" s="3" t="e">
        <f>Table1[[#This Row],[2024 U.S. Units]]/Table1[[#This Row],[2023 U.S. Units]]-1</f>
        <v>#N/A</v>
      </c>
      <c r="L452" s="3">
        <f>_xlfn.RRI(5,Table1[[#This Row],[2019 U.S. Sales ($000)]],Table1[[#This Row],[2024 U.S. Sales ($000)]])</f>
        <v>-1</v>
      </c>
      <c r="M452" s="3" t="e">
        <f>(Table1[[#This Row],[2024 Market share (%)]]-Table1[[#This Row],[2019 Market share (%)]])*10000</f>
        <v>#DIV/0!</v>
      </c>
      <c r="N452" s="3"/>
      <c r="O452" s="3"/>
      <c r="P452" s="3">
        <v>103000</v>
      </c>
      <c r="Q452" s="12">
        <f>Table1[[#This Row],[2023 U.S. Sales ($000)]]/SUMIF($E:$E, E452, $P:$P)</f>
        <v>3.1128316238548557E-3</v>
      </c>
      <c r="R452" s="11">
        <f>(Table1[[#This Row],[2023 Market share (%)]]-Table1[[#This Row],[2022 Market share (%)]])*10000</f>
        <v>5.9372179868933141</v>
      </c>
      <c r="S452" s="10">
        <v>0.34993446920052423</v>
      </c>
      <c r="T452" s="3">
        <v>25</v>
      </c>
      <c r="U452" s="3">
        <f t="shared" si="53"/>
        <v>4120</v>
      </c>
      <c r="V452" s="10">
        <v>8.6956521739130432E-2</v>
      </c>
      <c r="W452" s="10">
        <f t="shared" si="57"/>
        <v>0.34153660161953114</v>
      </c>
      <c r="X452" s="11">
        <f>(Table1[[#This Row],[2023 Market share (%)]]-Table1[[#This Row],[2019 Market share (%)]])*10000</f>
        <v>18.011019556647128</v>
      </c>
      <c r="Y452" s="10"/>
      <c r="Z452" s="10">
        <f t="shared" si="54"/>
        <v>0.22782601490961185</v>
      </c>
      <c r="AA452" s="3">
        <v>76300</v>
      </c>
      <c r="AB452" s="12">
        <f>Table1[[#This Row],[2022 U.S. Sales ($000)]]/SUMIF($E:$E, E452, $AA:$AA)</f>
        <v>2.5191098251655243E-3</v>
      </c>
      <c r="AC452" s="3">
        <v>23</v>
      </c>
      <c r="AD452" s="3">
        <f t="shared" si="58"/>
        <v>3317.391304347826</v>
      </c>
      <c r="AE452" s="3">
        <v>42800</v>
      </c>
      <c r="AF452" s="12">
        <f>Table1[[#This Row],[2021 U.S. Sales ($000)]]/SUMIF($E:$E, E452, $AE:$AE)</f>
        <v>1.5615162994573803E-3</v>
      </c>
      <c r="AG452" s="3">
        <v>14</v>
      </c>
      <c r="AH452" s="68">
        <f t="shared" si="55"/>
        <v>3057.1428571428573</v>
      </c>
      <c r="AI452" s="3">
        <v>27600</v>
      </c>
      <c r="AJ452" s="12">
        <f>Table1[[#This Row],[2020 U.S. Sales ($000)]]/SUMIF($E:$E, E452, $AI:$AI)</f>
        <v>1.1708987373257105E-3</v>
      </c>
      <c r="AK452" s="3">
        <v>12</v>
      </c>
      <c r="AL452" s="3">
        <f t="shared" si="59"/>
        <v>2300</v>
      </c>
      <c r="AM452" s="3">
        <v>31800</v>
      </c>
      <c r="AN452" s="12">
        <f>Table1[[#This Row],[2019 U.S. Sales ($000)]]/SUMIF($E:$E, E452, $AM:$AM)</f>
        <v>1.3117296681901429E-3</v>
      </c>
      <c r="AO452" s="3">
        <v>11</v>
      </c>
      <c r="AP452" s="3">
        <f t="shared" si="56"/>
        <v>2890.909090909091</v>
      </c>
    </row>
    <row r="453" spans="1:42" x14ac:dyDescent="0.25">
      <c r="A453" t="s">
        <v>472</v>
      </c>
      <c r="B453">
        <v>5392</v>
      </c>
      <c r="C453" t="s">
        <v>1</v>
      </c>
      <c r="D453" t="s">
        <v>2</v>
      </c>
      <c r="E453" t="s">
        <v>357</v>
      </c>
      <c r="F453" s="3">
        <v>452</v>
      </c>
      <c r="G453" s="3"/>
      <c r="H453" s="3" t="e">
        <f>Table1[[#This Row],[2024 U.S. Sales ($000)]]/SUMIF($E:$E, E453, $G:$G)</f>
        <v>#DIV/0!</v>
      </c>
      <c r="I453" s="3" t="e">
        <f>VLOOKUP(Table1[[#This Row],[Chain Name]],[1]Sheet1!A$3:G$26,7,0)</f>
        <v>#N/A</v>
      </c>
      <c r="J453" s="3" t="e">
        <f>Table1[[#This Row],[2024 U.S. Sales ($000)]]/Table1[[#This Row],[2024 U.S. Units]]</f>
        <v>#N/A</v>
      </c>
      <c r="K453" s="3" t="e">
        <f>Table1[[#This Row],[2024 U.S. Units]]/Table1[[#This Row],[2023 U.S. Units]]-1</f>
        <v>#N/A</v>
      </c>
      <c r="L453" s="3">
        <f>_xlfn.RRI(5,Table1[[#This Row],[2019 U.S. Sales ($000)]],Table1[[#This Row],[2024 U.S. Sales ($000)]])</f>
        <v>-1</v>
      </c>
      <c r="M453" s="3" t="e">
        <f>(Table1[[#This Row],[2024 Market share (%)]]-Table1[[#This Row],[2019 Market share (%)]])*10000</f>
        <v>#DIV/0!</v>
      </c>
      <c r="N453" s="3"/>
      <c r="O453" s="3"/>
      <c r="P453" s="3">
        <v>67100</v>
      </c>
      <c r="Q453" s="12">
        <f>Table1[[#This Row],[2023 U.S. Sales ($000)]]/SUMIF($E:$E, E453, $P:$P)</f>
        <v>6.9823079139517442E-3</v>
      </c>
      <c r="R453" s="11">
        <f>(Table1[[#This Row],[2023 Market share (%)]]-Table1[[#This Row],[2022 Market share (%)]])*10000</f>
        <v>-5.3086627365635328</v>
      </c>
      <c r="S453" s="10">
        <v>-2.753623188405797E-2</v>
      </c>
      <c r="T453" s="3">
        <v>64</v>
      </c>
      <c r="U453" s="3">
        <f t="shared" si="53"/>
        <v>1048.4375</v>
      </c>
      <c r="V453" s="10">
        <v>-1.5384615384615385E-2</v>
      </c>
      <c r="W453" s="10">
        <f t="shared" si="57"/>
        <v>0.74661350506504798</v>
      </c>
      <c r="X453" s="11">
        <f>(Table1[[#This Row],[2023 Market share (%)]]-Table1[[#This Row],[2019 Market share (%)]])*10000</f>
        <v>61.918490268038383</v>
      </c>
      <c r="Y453" s="10"/>
      <c r="Z453" s="10">
        <f t="shared" si="54"/>
        <v>-3.8685444612907016E-3</v>
      </c>
      <c r="AA453" s="3">
        <v>69000</v>
      </c>
      <c r="AB453" s="12">
        <f>Table1[[#This Row],[2022 U.S. Sales ($000)]]/SUMIF($E:$E, E453, $AA:$AA)</f>
        <v>7.5131741876080975E-3</v>
      </c>
      <c r="AC453" s="3">
        <v>65</v>
      </c>
      <c r="AD453" s="3">
        <f t="shared" si="58"/>
        <v>1061.5384615384614</v>
      </c>
      <c r="AE453" s="3">
        <v>66600</v>
      </c>
      <c r="AF453" s="12">
        <f>Table1[[#This Row],[2021 U.S. Sales ($000)]]/SUMIF($E:$E, E453, $AE:$AE)</f>
        <v>7.9537184350234949E-3</v>
      </c>
      <c r="AG453" s="3">
        <v>65</v>
      </c>
      <c r="AH453" s="68">
        <f t="shared" si="55"/>
        <v>1024.6153846153845</v>
      </c>
      <c r="AI453" s="3">
        <v>62700</v>
      </c>
      <c r="AJ453" s="12">
        <f>Table1[[#This Row],[2020 U.S. Sales ($000)]]/SUMIF($E:$E, E453, $AI:$AI)</f>
        <v>9.088433062820785E-3</v>
      </c>
      <c r="AK453" s="3">
        <v>65</v>
      </c>
      <c r="AL453" s="3">
        <f t="shared" si="59"/>
        <v>964.61538461538464</v>
      </c>
      <c r="AM453" s="3">
        <v>7210</v>
      </c>
      <c r="AN453" s="12">
        <f>Table1[[#This Row],[2019 U.S. Sales ($000)]]/SUMIF($E:$E, E453, $AM:$AM)</f>
        <v>7.9045888714790588E-4</v>
      </c>
      <c r="AO453" s="3">
        <v>65</v>
      </c>
      <c r="AP453" s="3">
        <f t="shared" si="56"/>
        <v>110.92307692307692</v>
      </c>
    </row>
    <row r="454" spans="1:42" x14ac:dyDescent="0.25">
      <c r="A454" t="s">
        <v>299</v>
      </c>
      <c r="B454">
        <v>29885</v>
      </c>
      <c r="C454" t="s">
        <v>1</v>
      </c>
      <c r="D454" t="s">
        <v>2</v>
      </c>
      <c r="E454" t="s">
        <v>362</v>
      </c>
      <c r="F454" s="3">
        <v>453</v>
      </c>
      <c r="G454" s="3"/>
      <c r="H454" s="3" t="e">
        <f>Table1[[#This Row],[2024 U.S. Sales ($000)]]/SUMIF($E:$E, E454, $G:$G)</f>
        <v>#DIV/0!</v>
      </c>
      <c r="I454" s="3" t="e">
        <f>VLOOKUP(Table1[[#This Row],[Chain Name]],[1]Sheet1!A$3:G$26,7,0)</f>
        <v>#N/A</v>
      </c>
      <c r="J454" s="3" t="e">
        <f>Table1[[#This Row],[2024 U.S. Sales ($000)]]/Table1[[#This Row],[2024 U.S. Units]]</f>
        <v>#N/A</v>
      </c>
      <c r="K454" s="3" t="e">
        <f>Table1[[#This Row],[2024 U.S. Units]]/Table1[[#This Row],[2023 U.S. Units]]-1</f>
        <v>#N/A</v>
      </c>
      <c r="L454" s="3">
        <f>_xlfn.RRI(5,Table1[[#This Row],[2019 U.S. Sales ($000)]],Table1[[#This Row],[2024 U.S. Sales ($000)]])</f>
        <v>-1</v>
      </c>
      <c r="M454" s="3" t="e">
        <f>(Table1[[#This Row],[2024 Market share (%)]]-Table1[[#This Row],[2019 Market share (%)]])*10000</f>
        <v>#DIV/0!</v>
      </c>
      <c r="N454" s="3"/>
      <c r="O454" s="3"/>
      <c r="P454" s="3">
        <v>67000</v>
      </c>
      <c r="Q454" s="12">
        <f>Table1[[#This Row],[2023 U.S. Sales ($000)]]/SUMIF($E:$E, E454, $P:$P)</f>
        <v>6.8711570874703427E-3</v>
      </c>
      <c r="R454" s="11">
        <f>(Table1[[#This Row],[2023 Market share (%)]]-Table1[[#This Row],[2022 Market share (%)]])*10000</f>
        <v>2.4937046963116432</v>
      </c>
      <c r="S454" s="10">
        <v>8.0645161290322578E-2</v>
      </c>
      <c r="T454" s="3">
        <v>29</v>
      </c>
      <c r="U454" s="3">
        <f t="shared" si="53"/>
        <v>2310.344827586207</v>
      </c>
      <c r="V454" s="10">
        <v>3.5714285714285712E-2</v>
      </c>
      <c r="W454" s="10">
        <f t="shared" si="57"/>
        <v>5.4919655796203504E-2</v>
      </c>
      <c r="X454" s="11">
        <f>(Table1[[#This Row],[2023 Market share (%)]]-Table1[[#This Row],[2019 Market share (%)]])*10000</f>
        <v>5.502159145186428</v>
      </c>
      <c r="Y454" s="10"/>
      <c r="Z454" s="10">
        <f t="shared" si="54"/>
        <v>3.7801985653766579E-2</v>
      </c>
      <c r="AA454" s="3">
        <v>62000</v>
      </c>
      <c r="AB454" s="12">
        <f>Table1[[#This Row],[2022 U.S. Sales ($000)]]/SUMIF($E:$E, E454, $AA:$AA)</f>
        <v>6.6217866178391784E-3</v>
      </c>
      <c r="AC454" s="3">
        <v>28</v>
      </c>
      <c r="AD454" s="3">
        <f t="shared" si="58"/>
        <v>2214.2857142857142</v>
      </c>
      <c r="AE454" s="3">
        <v>57200</v>
      </c>
      <c r="AF454" s="12">
        <f>Table1[[#This Row],[2021 U.S. Sales ($000)]]/SUMIF($E:$E, E454, $AE:$AE)</f>
        <v>6.7068782319355744E-3</v>
      </c>
      <c r="AG454" s="3">
        <v>27</v>
      </c>
      <c r="AH454" s="68">
        <f t="shared" si="55"/>
        <v>2118.5185185185187</v>
      </c>
      <c r="AI454" s="3">
        <v>44100</v>
      </c>
      <c r="AJ454" s="12">
        <f>Table1[[#This Row],[2020 U.S. Sales ($000)]]/SUMIF($E:$E, E454, $AI:$AI)</f>
        <v>6.6560481819404362E-3</v>
      </c>
      <c r="AK454" s="3">
        <v>26</v>
      </c>
      <c r="AL454" s="3">
        <f t="shared" si="59"/>
        <v>1696.1538461538462</v>
      </c>
      <c r="AM454" s="3">
        <v>54100</v>
      </c>
      <c r="AN454" s="12">
        <f>Table1[[#This Row],[2019 U.S. Sales ($000)]]/SUMIF($E:$E, E454, $AM:$AM)</f>
        <v>6.3209411729516999E-3</v>
      </c>
      <c r="AO454" s="3">
        <v>25</v>
      </c>
      <c r="AP454" s="3">
        <f t="shared" si="56"/>
        <v>2164</v>
      </c>
    </row>
    <row r="455" spans="1:42" x14ac:dyDescent="0.25">
      <c r="A455" t="s">
        <v>483</v>
      </c>
      <c r="B455">
        <v>31594</v>
      </c>
      <c r="C455" t="s">
        <v>1</v>
      </c>
      <c r="D455" t="s">
        <v>2</v>
      </c>
      <c r="E455" t="s">
        <v>362</v>
      </c>
      <c r="F455" s="3">
        <v>454</v>
      </c>
      <c r="G455" s="3"/>
      <c r="H455" s="3" t="e">
        <f>Table1[[#This Row],[2024 U.S. Sales ($000)]]/SUMIF($E:$E, E455, $G:$G)</f>
        <v>#DIV/0!</v>
      </c>
      <c r="I455" s="3" t="e">
        <f>VLOOKUP(Table1[[#This Row],[Chain Name]],[1]Sheet1!A$3:G$26,7,0)</f>
        <v>#N/A</v>
      </c>
      <c r="J455" s="3" t="e">
        <f>Table1[[#This Row],[2024 U.S. Sales ($000)]]/Table1[[#This Row],[2024 U.S. Units]]</f>
        <v>#N/A</v>
      </c>
      <c r="K455" s="3" t="e">
        <f>Table1[[#This Row],[2024 U.S. Units]]/Table1[[#This Row],[2023 U.S. Units]]-1</f>
        <v>#N/A</v>
      </c>
      <c r="L455" s="3">
        <f>_xlfn.RRI(5,Table1[[#This Row],[2019 U.S. Sales ($000)]],Table1[[#This Row],[2024 U.S. Sales ($000)]])</f>
        <v>-1</v>
      </c>
      <c r="M455" s="3" t="e">
        <f>(Table1[[#This Row],[2024 Market share (%)]]-Table1[[#This Row],[2019 Market share (%)]])*10000</f>
        <v>#DIV/0!</v>
      </c>
      <c r="N455" s="3"/>
      <c r="O455" s="3"/>
      <c r="P455" s="3">
        <v>66937</v>
      </c>
      <c r="Q455" s="12">
        <f>Table1[[#This Row],[2023 U.S. Sales ($000)]]/SUMIF($E:$E, E455, $P:$P)</f>
        <v>6.8646961487164523E-3</v>
      </c>
      <c r="R455" s="11">
        <f>(Table1[[#This Row],[2023 Market share (%)]]-Table1[[#This Row],[2022 Market share (%)]])*10000</f>
        <v>4.371842060038782</v>
      </c>
      <c r="S455" s="10">
        <v>0.11226134494275603</v>
      </c>
      <c r="T455" s="3">
        <v>12</v>
      </c>
      <c r="U455" s="3">
        <f t="shared" si="53"/>
        <v>5578.083333333333</v>
      </c>
      <c r="V455" s="10">
        <v>9.0909090909090912E-2</v>
      </c>
      <c r="W455" s="10">
        <f t="shared" si="57"/>
        <v>9.0689860686536727E-2</v>
      </c>
      <c r="X455" s="11">
        <f>(Table1[[#This Row],[2023 Market share (%)]]-Table1[[#This Row],[2019 Market share (%)]])*10000</f>
        <v>13.38254051108035</v>
      </c>
      <c r="Y455" s="10"/>
      <c r="Z455" s="10">
        <f t="shared" si="54"/>
        <v>7.4569931823541991E-2</v>
      </c>
      <c r="AA455" s="3">
        <v>60181</v>
      </c>
      <c r="AB455" s="12">
        <f>Table1[[#This Row],[2022 U.S. Sales ($000)]]/SUMIF($E:$E, E455, $AA:$AA)</f>
        <v>6.4275119427125741E-3</v>
      </c>
      <c r="AC455" s="3">
        <v>11</v>
      </c>
      <c r="AD455" s="3">
        <f t="shared" si="58"/>
        <v>5471</v>
      </c>
      <c r="AE455" s="3">
        <v>48940</v>
      </c>
      <c r="AF455" s="12">
        <f>Table1[[#This Row],[2021 U.S. Sales ($000)]]/SUMIF($E:$E, E455, $AE:$AE)</f>
        <v>5.7383674942469761E-3</v>
      </c>
      <c r="AG455" s="3">
        <v>9</v>
      </c>
      <c r="AH455" s="68">
        <f t="shared" si="55"/>
        <v>5437.7777777777774</v>
      </c>
      <c r="AI455" s="3">
        <v>35000</v>
      </c>
      <c r="AJ455" s="12">
        <f>Table1[[#This Row],[2020 U.S. Sales ($000)]]/SUMIF($E:$E, E455, $AI:$AI)</f>
        <v>5.2825779221749494E-3</v>
      </c>
      <c r="AK455" s="3">
        <v>9</v>
      </c>
      <c r="AL455" s="3">
        <f t="shared" si="59"/>
        <v>3888.8888888888887</v>
      </c>
      <c r="AM455" s="3">
        <v>47300</v>
      </c>
      <c r="AN455" s="12">
        <f>Table1[[#This Row],[2019 U.S. Sales ($000)]]/SUMIF($E:$E, E455, $AM:$AM)</f>
        <v>5.5264420976084173E-3</v>
      </c>
      <c r="AO455" s="3">
        <v>9</v>
      </c>
      <c r="AP455" s="3">
        <f t="shared" si="56"/>
        <v>5255.5555555555557</v>
      </c>
    </row>
    <row r="456" spans="1:42" x14ac:dyDescent="0.25">
      <c r="A456" t="s">
        <v>195</v>
      </c>
      <c r="B456">
        <v>11969</v>
      </c>
      <c r="C456" t="s">
        <v>1</v>
      </c>
      <c r="D456" t="s">
        <v>2</v>
      </c>
      <c r="E456" t="s">
        <v>353</v>
      </c>
      <c r="F456" s="3">
        <v>455</v>
      </c>
      <c r="G456" s="3"/>
      <c r="H456" s="3" t="e">
        <f>Table1[[#This Row],[2024 U.S. Sales ($000)]]/SUMIF($E:$E, E456, $G:$G)</f>
        <v>#DIV/0!</v>
      </c>
      <c r="I456" s="3" t="e">
        <f>VLOOKUP(Table1[[#This Row],[Chain Name]],[1]Sheet1!A$3:G$26,7,0)</f>
        <v>#N/A</v>
      </c>
      <c r="J456" s="3" t="e">
        <f>Table1[[#This Row],[2024 U.S. Sales ($000)]]/Table1[[#This Row],[2024 U.S. Units]]</f>
        <v>#N/A</v>
      </c>
      <c r="K456" s="3" t="e">
        <f>Table1[[#This Row],[2024 U.S. Units]]/Table1[[#This Row],[2023 U.S. Units]]-1</f>
        <v>#N/A</v>
      </c>
      <c r="L456" s="3">
        <f>_xlfn.RRI(5,Table1[[#This Row],[2019 U.S. Sales ($000)]],Table1[[#This Row],[2024 U.S. Sales ($000)]])</f>
        <v>-1</v>
      </c>
      <c r="M456" s="3" t="e">
        <f>(Table1[[#This Row],[2024 Market share (%)]]-Table1[[#This Row],[2019 Market share (%)]])*10000</f>
        <v>#DIV/0!</v>
      </c>
      <c r="N456" s="3"/>
      <c r="O456" s="3"/>
      <c r="P456" s="3">
        <v>66600</v>
      </c>
      <c r="Q456" s="12">
        <f>Table1[[#This Row],[2023 U.S. Sales ($000)]]/SUMIF($E:$E, E456, $P:$P)</f>
        <v>2.7608865778877196E-3</v>
      </c>
      <c r="R456" s="11">
        <f>(Table1[[#This Row],[2023 Market share (%)]]-Table1[[#This Row],[2022 Market share (%)]])*10000</f>
        <v>-2.5823051406127742</v>
      </c>
      <c r="S456" s="10">
        <v>-6.1971830985915494E-2</v>
      </c>
      <c r="T456" s="3">
        <v>18</v>
      </c>
      <c r="U456" s="3">
        <f t="shared" si="53"/>
        <v>3700</v>
      </c>
      <c r="V456" s="10">
        <v>-5.2631578947368418E-2</v>
      </c>
      <c r="W456" s="10">
        <f t="shared" si="57"/>
        <v>-6.6490678449618756E-2</v>
      </c>
      <c r="X456" s="11">
        <f>(Table1[[#This Row],[2023 Market share (%)]]-Table1[[#This Row],[2019 Market share (%)]])*10000</f>
        <v>-10.793951840668324</v>
      </c>
      <c r="Y456" s="10"/>
      <c r="Z456" s="10">
        <f t="shared" si="54"/>
        <v>-5.9440731835902372E-2</v>
      </c>
      <c r="AA456" s="3">
        <v>71000</v>
      </c>
      <c r="AB456" s="12">
        <f>Table1[[#This Row],[2022 U.S. Sales ($000)]]/SUMIF($E:$E, E456, $AA:$AA)</f>
        <v>3.019117091948997E-3</v>
      </c>
      <c r="AC456" s="3">
        <v>19</v>
      </c>
      <c r="AD456" s="3">
        <f t="shared" si="58"/>
        <v>3736.8421052631579</v>
      </c>
      <c r="AE456" s="3">
        <v>72600</v>
      </c>
      <c r="AF456" s="12">
        <f>Table1[[#This Row],[2021 U.S. Sales ($000)]]/SUMIF($E:$E, E456, $AE:$AE)</f>
        <v>3.3425252778474137E-3</v>
      </c>
      <c r="AG456" s="3">
        <v>20</v>
      </c>
      <c r="AH456" s="68">
        <f t="shared" si="55"/>
        <v>3630</v>
      </c>
      <c r="AI456" s="3">
        <v>63600</v>
      </c>
      <c r="AJ456" s="12">
        <f>Table1[[#This Row],[2020 U.S. Sales ($000)]]/SUMIF($E:$E, E456, $AI:$AI)</f>
        <v>3.9003337177042708E-3</v>
      </c>
      <c r="AK456" s="3">
        <v>21</v>
      </c>
      <c r="AL456" s="3">
        <f t="shared" si="59"/>
        <v>3028.5714285714284</v>
      </c>
      <c r="AM456" s="3">
        <v>87700</v>
      </c>
      <c r="AN456" s="12">
        <f>Table1[[#This Row],[2019 U.S. Sales ($000)]]/SUMIF($E:$E, E456, $AM:$AM)</f>
        <v>3.840281761954552E-3</v>
      </c>
      <c r="AO456" s="3">
        <v>23</v>
      </c>
      <c r="AP456" s="3">
        <f t="shared" si="56"/>
        <v>3813.0434782608695</v>
      </c>
    </row>
    <row r="457" spans="1:42" x14ac:dyDescent="0.25">
      <c r="A457" t="s">
        <v>344</v>
      </c>
      <c r="B457">
        <v>33426</v>
      </c>
      <c r="C457" t="s">
        <v>3</v>
      </c>
      <c r="D457" t="s">
        <v>5</v>
      </c>
      <c r="E457" t="s">
        <v>446</v>
      </c>
      <c r="F457" s="3">
        <v>456</v>
      </c>
      <c r="G457" s="3"/>
      <c r="H457" s="3" t="e">
        <f>Table1[[#This Row],[2024 U.S. Sales ($000)]]/SUMIF($E:$E, E457, $G:$G)</f>
        <v>#DIV/0!</v>
      </c>
      <c r="I457" s="3" t="e">
        <f>VLOOKUP(Table1[[#This Row],[Chain Name]],[1]Sheet1!A$3:G$26,7,0)</f>
        <v>#N/A</v>
      </c>
      <c r="J457" s="3" t="e">
        <f>Table1[[#This Row],[2024 U.S. Sales ($000)]]/Table1[[#This Row],[2024 U.S. Units]]</f>
        <v>#N/A</v>
      </c>
      <c r="K457" s="3" t="e">
        <f>Table1[[#This Row],[2024 U.S. Units]]/Table1[[#This Row],[2023 U.S. Units]]-1</f>
        <v>#N/A</v>
      </c>
      <c r="L457" s="3">
        <f>_xlfn.RRI(5,Table1[[#This Row],[2019 U.S. Sales ($000)]],Table1[[#This Row],[2024 U.S. Sales ($000)]])</f>
        <v>-1</v>
      </c>
      <c r="M457" s="3" t="e">
        <f>(Table1[[#This Row],[2024 Market share (%)]]-Table1[[#This Row],[2019 Market share (%)]])*10000</f>
        <v>#DIV/0!</v>
      </c>
      <c r="N457" s="3"/>
      <c r="O457" s="3"/>
      <c r="P457" s="3">
        <v>66581</v>
      </c>
      <c r="Q457" s="12">
        <f>Table1[[#This Row],[2023 U.S. Sales ($000)]]/SUMIF($E:$E, E457, $P:$P)</f>
        <v>8.0457204672538182E-3</v>
      </c>
      <c r="R457" s="11">
        <f>(Table1[[#This Row],[2023 Market share (%)]]-Table1[[#This Row],[2022 Market share (%)]])*10000</f>
        <v>-1.6817188010892838</v>
      </c>
      <c r="S457" s="10">
        <v>9.8297647718649989E-2</v>
      </c>
      <c r="T457" s="3">
        <v>128</v>
      </c>
      <c r="U457" s="3">
        <f t="shared" si="53"/>
        <v>520.1640625</v>
      </c>
      <c r="V457" s="10">
        <v>0.11304347826086956</v>
      </c>
      <c r="W457" s="10">
        <f t="shared" si="57"/>
        <v>8.1878552033971319E-2</v>
      </c>
      <c r="X457" s="11">
        <f>(Table1[[#This Row],[2023 Market share (%)]]-Table1[[#This Row],[2019 Market share (%)]])*10000</f>
        <v>-19.60977431566112</v>
      </c>
      <c r="Y457" s="10"/>
      <c r="Z457" s="10">
        <f t="shared" si="54"/>
        <v>0.1045309242664223</v>
      </c>
      <c r="AA457" s="3">
        <v>60622</v>
      </c>
      <c r="AB457" s="12">
        <f>Table1[[#This Row],[2022 U.S. Sales ($000)]]/SUMIF($E:$E, E457, $AA:$AA)</f>
        <v>8.2138923473627466E-3</v>
      </c>
      <c r="AC457" s="3">
        <v>115</v>
      </c>
      <c r="AD457" s="3">
        <f t="shared" si="58"/>
        <v>527.14782608695657</v>
      </c>
      <c r="AE457" s="3">
        <v>56238</v>
      </c>
      <c r="AF457" s="12">
        <f>Table1[[#This Row],[2021 U.S. Sales ($000)]]/SUMIF($E:$E, E457, $AE:$AE)</f>
        <v>8.9896225630926429E-3</v>
      </c>
      <c r="AG457" s="3">
        <v>105</v>
      </c>
      <c r="AH457" s="68">
        <f t="shared" si="55"/>
        <v>535.6</v>
      </c>
      <c r="AI457" s="3">
        <v>43400</v>
      </c>
      <c r="AJ457" s="12">
        <f>Table1[[#This Row],[2020 U.S. Sales ($000)]]/SUMIF($E:$E, E457, $AI:$AI)</f>
        <v>9.4034201582461271E-3</v>
      </c>
      <c r="AK457" s="3">
        <v>99</v>
      </c>
      <c r="AL457" s="3">
        <f t="shared" si="59"/>
        <v>438.38383838383839</v>
      </c>
      <c r="AM457" s="3">
        <v>48600</v>
      </c>
      <c r="AN457" s="12">
        <f>Table1[[#This Row],[2019 U.S. Sales ($000)]]/SUMIF($E:$E, E457, $AM:$AM)</f>
        <v>1.000669789881993E-2</v>
      </c>
      <c r="AO457" s="3">
        <v>86</v>
      </c>
      <c r="AP457" s="3">
        <f t="shared" si="56"/>
        <v>565.11627906976742</v>
      </c>
    </row>
    <row r="458" spans="1:42" x14ac:dyDescent="0.25">
      <c r="A458" t="s">
        <v>499</v>
      </c>
      <c r="B458">
        <v>2752</v>
      </c>
      <c r="C458" t="s">
        <v>1</v>
      </c>
      <c r="D458" t="s">
        <v>2</v>
      </c>
      <c r="E458" t="s">
        <v>358</v>
      </c>
      <c r="F458" s="3">
        <v>378</v>
      </c>
      <c r="G458" s="3"/>
      <c r="H458" s="3" t="e">
        <f>Table1[[#This Row],[2024 U.S. Sales ($000)]]/SUMIF($E:$E, E458, $G:$G)</f>
        <v>#DIV/0!</v>
      </c>
      <c r="I458" s="3" t="e">
        <f>VLOOKUP(Table1[[#This Row],[Chain Name]],[1]Sheet1!A$3:G$26,7,0)</f>
        <v>#N/A</v>
      </c>
      <c r="J458" s="3" t="e">
        <f>Table1[[#This Row],[2024 U.S. Sales ($000)]]/Table1[[#This Row],[2024 U.S. Units]]</f>
        <v>#N/A</v>
      </c>
      <c r="K458" s="3" t="e">
        <f>Table1[[#This Row],[2024 U.S. Units]]/Table1[[#This Row],[2023 U.S. Units]]-1</f>
        <v>#N/A</v>
      </c>
      <c r="L458" s="3">
        <f>_xlfn.RRI(5,Table1[[#This Row],[2019 U.S. Sales ($000)]],Table1[[#This Row],[2024 U.S. Sales ($000)]])</f>
        <v>-1</v>
      </c>
      <c r="M458" s="3" t="e">
        <f>(Table1[[#This Row],[2024 Market share (%)]]-Table1[[#This Row],[2019 Market share (%)]])*10000</f>
        <v>#DIV/0!</v>
      </c>
      <c r="N458" s="3"/>
      <c r="O458" s="3"/>
      <c r="P458" s="3">
        <v>83000</v>
      </c>
      <c r="Q458" s="12">
        <f>Table1[[#This Row],[2023 U.S. Sales ($000)]]/SUMIF($E:$E, E458, $P:$P)</f>
        <v>2.5083982988344956E-3</v>
      </c>
      <c r="R458" s="11">
        <f>(Table1[[#This Row],[2023 Market share (%)]]-Table1[[#This Row],[2022 Market share (%)]])*10000</f>
        <v>-3.375685023354674</v>
      </c>
      <c r="S458" s="10">
        <v>-3.7122969837587005E-2</v>
      </c>
      <c r="T458" s="3">
        <v>25</v>
      </c>
      <c r="U458" s="3">
        <f t="shared" si="53"/>
        <v>3320</v>
      </c>
      <c r="V458" s="10">
        <v>-3.8461538461538464E-2</v>
      </c>
      <c r="W458" s="10">
        <f t="shared" si="57"/>
        <v>-7.8288379279827569E-2</v>
      </c>
      <c r="X458" s="11">
        <f>(Table1[[#This Row],[2023 Market share (%)]]-Table1[[#This Row],[2019 Market share (%)]])*10000</f>
        <v>-22.352781741801724</v>
      </c>
      <c r="Y458" s="10"/>
      <c r="Z458" s="10">
        <f t="shared" si="54"/>
        <v>-8.0677284775081515E-2</v>
      </c>
      <c r="AA458" s="3">
        <v>86200</v>
      </c>
      <c r="AB458" s="12">
        <f>Table1[[#This Row],[2022 U.S. Sales ($000)]]/SUMIF($E:$E, E458, $AA:$AA)</f>
        <v>2.845966801169963E-3</v>
      </c>
      <c r="AC458" s="3">
        <v>26</v>
      </c>
      <c r="AD458" s="3">
        <f t="shared" si="58"/>
        <v>3315.3846153846152</v>
      </c>
      <c r="AE458" s="3">
        <v>85300</v>
      </c>
      <c r="AF458" s="12">
        <f>Table1[[#This Row],[2021 U.S. Sales ($000)]]/SUMIF($E:$E, E458, $AE:$AE)</f>
        <v>3.112087391208284E-3</v>
      </c>
      <c r="AG458" s="3">
        <v>26</v>
      </c>
      <c r="AH458" s="68">
        <f t="shared" si="55"/>
        <v>3280.7692307692309</v>
      </c>
      <c r="AI458" s="3">
        <v>77000</v>
      </c>
      <c r="AJ458" s="12">
        <f>Table1[[#This Row],[2020 U.S. Sales ($000)]]/SUMIF($E:$E, E458, $AI:$AI)</f>
        <v>3.2666377816695548E-3</v>
      </c>
      <c r="AK458" s="3">
        <v>29</v>
      </c>
      <c r="AL458" s="3">
        <f t="shared" si="59"/>
        <v>2655.1724137931033</v>
      </c>
      <c r="AM458" s="3">
        <v>115000</v>
      </c>
      <c r="AN458" s="12">
        <f>Table1[[#This Row],[2019 U.S. Sales ($000)]]/SUMIF($E:$E, E458, $AM:$AM)</f>
        <v>4.7436764730146679E-3</v>
      </c>
      <c r="AO458" s="3">
        <v>35</v>
      </c>
      <c r="AP458" s="3">
        <f t="shared" si="56"/>
        <v>3285.7142857142858</v>
      </c>
    </row>
    <row r="459" spans="1:42" x14ac:dyDescent="0.25">
      <c r="A459" t="s">
        <v>486</v>
      </c>
      <c r="B459">
        <v>563230</v>
      </c>
      <c r="C459" t="s">
        <v>3</v>
      </c>
      <c r="D459" t="s">
        <v>4</v>
      </c>
      <c r="E459" t="s">
        <v>351</v>
      </c>
      <c r="F459" s="3">
        <v>458</v>
      </c>
      <c r="G459" s="3"/>
      <c r="H459" s="3" t="e">
        <f>Table1[[#This Row],[2024 U.S. Sales ($000)]]/SUMIF($E:$E, E459, $G:$G)</f>
        <v>#DIV/0!</v>
      </c>
      <c r="I459" s="3" t="e">
        <f>VLOOKUP(Table1[[#This Row],[Chain Name]],[1]Sheet1!A$3:G$26,7,0)</f>
        <v>#N/A</v>
      </c>
      <c r="J459" s="3" t="e">
        <f>Table1[[#This Row],[2024 U.S. Sales ($000)]]/Table1[[#This Row],[2024 U.S. Units]]</f>
        <v>#N/A</v>
      </c>
      <c r="K459" s="3" t="e">
        <f>Table1[[#This Row],[2024 U.S. Units]]/Table1[[#This Row],[2023 U.S. Units]]-1</f>
        <v>#N/A</v>
      </c>
      <c r="L459" s="3">
        <f>_xlfn.RRI(5,Table1[[#This Row],[2019 U.S. Sales ($000)]],Table1[[#This Row],[2024 U.S. Sales ($000)]])</f>
        <v>-1</v>
      </c>
      <c r="M459" s="3" t="e">
        <f>(Table1[[#This Row],[2024 Market share (%)]]-Table1[[#This Row],[2019 Market share (%)]])*10000</f>
        <v>#DIV/0!</v>
      </c>
      <c r="N459" s="3"/>
      <c r="O459" s="3"/>
      <c r="P459" s="3">
        <v>66540</v>
      </c>
      <c r="Q459" s="12">
        <f>Table1[[#This Row],[2023 U.S. Sales ($000)]]/SUMIF($E:$E, E459, $P:$P)</f>
        <v>1.7616721769004799E-3</v>
      </c>
      <c r="R459" s="11">
        <f>(Table1[[#This Row],[2023 Market share (%)]]-Table1[[#This Row],[2022 Market share (%)]])*10000</f>
        <v>2.279586077331365</v>
      </c>
      <c r="S459" s="10">
        <v>0.21250774445132839</v>
      </c>
      <c r="T459" s="3">
        <v>28</v>
      </c>
      <c r="U459" s="3">
        <f t="shared" si="53"/>
        <v>2376.4285714285716</v>
      </c>
      <c r="V459" s="10">
        <v>0.16666666666666666</v>
      </c>
      <c r="W459" s="10">
        <f t="shared" si="57"/>
        <v>0.15960143592023135</v>
      </c>
      <c r="X459" s="11">
        <f>(Table1[[#This Row],[2023 Market share (%)]]-Table1[[#This Row],[2019 Market share (%)]])*10000</f>
        <v>6.3508105061794149</v>
      </c>
      <c r="Y459" s="10"/>
      <c r="Z459" s="10">
        <f t="shared" si="54"/>
        <v>0.15016331689560292</v>
      </c>
      <c r="AA459" s="3">
        <v>54878</v>
      </c>
      <c r="AB459" s="12">
        <f>Table1[[#This Row],[2022 U.S. Sales ($000)]]/SUMIF($E:$E, E459, $AA:$AA)</f>
        <v>1.5337135691673434E-3</v>
      </c>
      <c r="AC459" s="3">
        <v>24</v>
      </c>
      <c r="AD459" s="3">
        <f t="shared" si="58"/>
        <v>2286.5833333333335</v>
      </c>
      <c r="AE459" s="3">
        <v>41100</v>
      </c>
      <c r="AF459" s="12">
        <f>Table1[[#This Row],[2021 U.S. Sales ($000)]]/SUMIF($E:$E, E459, $AE:$AE)</f>
        <v>1.2387669307942811E-3</v>
      </c>
      <c r="AG459" s="3">
        <v>20</v>
      </c>
      <c r="AH459" s="68">
        <f t="shared" si="55"/>
        <v>2055</v>
      </c>
      <c r="AI459" s="3">
        <v>34700</v>
      </c>
      <c r="AJ459" s="12">
        <f>Table1[[#This Row],[2020 U.S. Sales ($000)]]/SUMIF($E:$E, E459, $AI:$AI)</f>
        <v>1.2184221496365662E-3</v>
      </c>
      <c r="AK459" s="3">
        <v>17</v>
      </c>
      <c r="AL459" s="3">
        <f t="shared" si="59"/>
        <v>2041.1764705882354</v>
      </c>
      <c r="AM459" s="3">
        <v>36800</v>
      </c>
      <c r="AN459" s="12">
        <f>Table1[[#This Row],[2019 U.S. Sales ($000)]]/SUMIF($E:$E, E459, $AM:$AM)</f>
        <v>1.1265911262825384E-3</v>
      </c>
      <c r="AO459" s="3">
        <v>16</v>
      </c>
      <c r="AP459" s="3">
        <f t="shared" si="56"/>
        <v>2300</v>
      </c>
    </row>
    <row r="460" spans="1:42" x14ac:dyDescent="0.25">
      <c r="A460" t="s">
        <v>508</v>
      </c>
      <c r="B460">
        <v>62019</v>
      </c>
      <c r="C460" t="s">
        <v>1</v>
      </c>
      <c r="D460" t="s">
        <v>2</v>
      </c>
      <c r="E460" t="s">
        <v>359</v>
      </c>
      <c r="F460" s="3">
        <v>459</v>
      </c>
      <c r="G460" s="3"/>
      <c r="H460" s="3" t="e">
        <f>Table1[[#This Row],[2024 U.S. Sales ($000)]]/SUMIF($E:$E, E460, $G:$G)</f>
        <v>#DIV/0!</v>
      </c>
      <c r="I460" s="3" t="e">
        <f>VLOOKUP(Table1[[#This Row],[Chain Name]],[1]Sheet1!A$3:G$26,7,0)</f>
        <v>#N/A</v>
      </c>
      <c r="J460" s="3" t="e">
        <f>Table1[[#This Row],[2024 U.S. Sales ($000)]]/Table1[[#This Row],[2024 U.S. Units]]</f>
        <v>#N/A</v>
      </c>
      <c r="K460" s="3" t="e">
        <f>Table1[[#This Row],[2024 U.S. Units]]/Table1[[#This Row],[2023 U.S. Units]]-1</f>
        <v>#N/A</v>
      </c>
      <c r="L460" s="3">
        <f>_xlfn.RRI(5,Table1[[#This Row],[2019 U.S. Sales ($000)]],Table1[[#This Row],[2024 U.S. Sales ($000)]])</f>
        <v>-1</v>
      </c>
      <c r="M460" s="3" t="e">
        <f>(Table1[[#This Row],[2024 Market share (%)]]-Table1[[#This Row],[2019 Market share (%)]])*10000</f>
        <v>#DIV/0!</v>
      </c>
      <c r="N460" s="3"/>
      <c r="O460" s="3"/>
      <c r="P460" s="3">
        <v>66100</v>
      </c>
      <c r="Q460" s="12">
        <f>Table1[[#This Row],[2023 U.S. Sales ($000)]]/SUMIF($E:$E, E460, $P:$P)</f>
        <v>1.8657000778457007E-2</v>
      </c>
      <c r="R460" s="11">
        <f>(Table1[[#This Row],[2023 Market share (%)]]-Table1[[#This Row],[2022 Market share (%)]])*10000</f>
        <v>9.326769074138527</v>
      </c>
      <c r="S460" s="10">
        <v>0.18458781362007168</v>
      </c>
      <c r="T460" s="3">
        <v>14</v>
      </c>
      <c r="U460" s="3">
        <f t="shared" si="53"/>
        <v>4721.4285714285716</v>
      </c>
      <c r="V460" s="10">
        <v>7.6923076923076927E-2</v>
      </c>
      <c r="W460" s="10">
        <f t="shared" si="57"/>
        <v>0.28031427607733383</v>
      </c>
      <c r="X460" s="11">
        <f>(Table1[[#This Row],[2023 Market share (%)]]-Table1[[#This Row],[2019 Market share (%)]])*10000</f>
        <v>93.909021562806714</v>
      </c>
      <c r="Y460" s="10"/>
      <c r="Z460" s="10">
        <f t="shared" si="54"/>
        <v>0.18920711500272103</v>
      </c>
      <c r="AA460" s="3">
        <v>55800</v>
      </c>
      <c r="AB460" s="12">
        <f>Table1[[#This Row],[2022 U.S. Sales ($000)]]/SUMIF($E:$E, E460, $AA:$AA)</f>
        <v>1.7724323871043154E-2</v>
      </c>
      <c r="AC460" s="3">
        <v>13</v>
      </c>
      <c r="AD460" s="3">
        <f t="shared" si="58"/>
        <v>4292.3076923076924</v>
      </c>
      <c r="AE460" s="3">
        <v>44400</v>
      </c>
      <c r="AF460" s="12">
        <f>Table1[[#This Row],[2021 U.S. Sales ($000)]]/SUMIF($E:$E, E460, $AE:$AE)</f>
        <v>1.66957714574506E-2</v>
      </c>
      <c r="AG460" s="3">
        <v>12</v>
      </c>
      <c r="AH460" s="68">
        <f t="shared" si="55"/>
        <v>3700</v>
      </c>
      <c r="AI460" s="3">
        <v>23000</v>
      </c>
      <c r="AJ460" s="12">
        <f>Table1[[#This Row],[2020 U.S. Sales ($000)]]/SUMIF($E:$E, E460, $AI:$AI)</f>
        <v>1.2137273620057953E-2</v>
      </c>
      <c r="AK460" s="3">
        <v>10</v>
      </c>
      <c r="AL460" s="3">
        <f t="shared" si="59"/>
        <v>2300</v>
      </c>
      <c r="AM460" s="3">
        <v>24600</v>
      </c>
      <c r="AN460" s="12">
        <f>Table1[[#This Row],[2019 U.S. Sales ($000)]]/SUMIF($E:$E, E460, $AM:$AM)</f>
        <v>9.2660986221763351E-3</v>
      </c>
      <c r="AO460" s="3">
        <v>7</v>
      </c>
      <c r="AP460" s="3">
        <f t="shared" si="56"/>
        <v>3514.2857142857142</v>
      </c>
    </row>
    <row r="461" spans="1:42" x14ac:dyDescent="0.25">
      <c r="A461" t="s">
        <v>165</v>
      </c>
      <c r="B461">
        <v>2400</v>
      </c>
      <c r="C461" t="s">
        <v>1</v>
      </c>
      <c r="D461" t="s">
        <v>2</v>
      </c>
      <c r="E461" t="s">
        <v>357</v>
      </c>
      <c r="F461" s="3">
        <v>460</v>
      </c>
      <c r="G461" s="3"/>
      <c r="H461" s="3" t="e">
        <f>Table1[[#This Row],[2024 U.S. Sales ($000)]]/SUMIF($E:$E, E461, $G:$G)</f>
        <v>#DIV/0!</v>
      </c>
      <c r="I461" s="3" t="e">
        <f>VLOOKUP(Table1[[#This Row],[Chain Name]],[1]Sheet1!A$3:G$26,7,0)</f>
        <v>#N/A</v>
      </c>
      <c r="J461" s="3" t="e">
        <f>Table1[[#This Row],[2024 U.S. Sales ($000)]]/Table1[[#This Row],[2024 U.S. Units]]</f>
        <v>#N/A</v>
      </c>
      <c r="K461" s="3" t="e">
        <f>Table1[[#This Row],[2024 U.S. Units]]/Table1[[#This Row],[2023 U.S. Units]]-1</f>
        <v>#N/A</v>
      </c>
      <c r="L461" s="3">
        <f>_xlfn.RRI(5,Table1[[#This Row],[2019 U.S. Sales ($000)]],Table1[[#This Row],[2024 U.S. Sales ($000)]])</f>
        <v>-1</v>
      </c>
      <c r="M461" s="3" t="e">
        <f>(Table1[[#This Row],[2024 Market share (%)]]-Table1[[#This Row],[2019 Market share (%)]])*10000</f>
        <v>#DIV/0!</v>
      </c>
      <c r="N461" s="3"/>
      <c r="O461" s="3"/>
      <c r="P461" s="3">
        <v>65600</v>
      </c>
      <c r="Q461" s="12">
        <f>Table1[[#This Row],[2023 U.S. Sales ($000)]]/SUMIF($E:$E, E461, $P:$P)</f>
        <v>6.826220553729276E-3</v>
      </c>
      <c r="R461" s="11">
        <f>(Table1[[#This Row],[2023 Market share (%)]]-Table1[[#This Row],[2022 Market share (%)]])*10000</f>
        <v>-12.313865460243353</v>
      </c>
      <c r="S461" s="10">
        <v>-0.11351351351351352</v>
      </c>
      <c r="T461" s="3">
        <v>30</v>
      </c>
      <c r="U461" s="3">
        <f t="shared" si="53"/>
        <v>2186.6666666666665</v>
      </c>
      <c r="V461" s="10">
        <v>-0.14285714285714285</v>
      </c>
      <c r="W461" s="10">
        <f t="shared" si="57"/>
        <v>-0.12281535713963843</v>
      </c>
      <c r="X461" s="11">
        <f>(Table1[[#This Row],[2023 Market share (%)]]-Table1[[#This Row],[2019 Market share (%)]])*10000</f>
        <v>-53.211920254646181</v>
      </c>
      <c r="Y461" s="10"/>
      <c r="Z461" s="10">
        <f t="shared" si="54"/>
        <v>-0.11988826320660662</v>
      </c>
      <c r="AA461" s="3">
        <v>74000</v>
      </c>
      <c r="AB461" s="12">
        <f>Table1[[#This Row],[2022 U.S. Sales ($000)]]/SUMIF($E:$E, E461, $AA:$AA)</f>
        <v>8.0576070997536112E-3</v>
      </c>
      <c r="AC461" s="3">
        <v>35</v>
      </c>
      <c r="AD461" s="3">
        <f t="shared" si="58"/>
        <v>2114.2857142857142</v>
      </c>
      <c r="AE461" s="3">
        <v>76800</v>
      </c>
      <c r="AF461" s="12">
        <f>Table1[[#This Row],[2021 U.S. Sales ($000)]]/SUMIF($E:$E, E461, $AE:$AE)</f>
        <v>9.1718554926397047E-3</v>
      </c>
      <c r="AG461" s="3">
        <v>39</v>
      </c>
      <c r="AH461" s="68">
        <f t="shared" si="55"/>
        <v>1969.2307692307693</v>
      </c>
      <c r="AI461" s="3">
        <v>68200</v>
      </c>
      <c r="AJ461" s="12">
        <f>Table1[[#This Row],[2020 U.S. Sales ($000)]]/SUMIF($E:$E, E461, $AI:$AI)</f>
        <v>9.8856640332436619E-3</v>
      </c>
      <c r="AK461" s="3">
        <v>41</v>
      </c>
      <c r="AL461" s="3">
        <f t="shared" si="59"/>
        <v>1663.4146341463415</v>
      </c>
      <c r="AM461" s="3">
        <v>110800</v>
      </c>
      <c r="AN461" s="12">
        <f>Table1[[#This Row],[2019 U.S. Sales ($000)]]/SUMIF($E:$E, E461, $AM:$AM)</f>
        <v>1.2147412579193894E-2</v>
      </c>
      <c r="AO461" s="3">
        <v>50</v>
      </c>
      <c r="AP461" s="3">
        <f t="shared" si="56"/>
        <v>2216</v>
      </c>
    </row>
    <row r="462" spans="1:42" x14ac:dyDescent="0.25">
      <c r="A462" t="s">
        <v>423</v>
      </c>
      <c r="B462">
        <v>562753</v>
      </c>
      <c r="C462" t="s">
        <v>1</v>
      </c>
      <c r="D462" t="s">
        <v>2</v>
      </c>
      <c r="E462" t="s">
        <v>357</v>
      </c>
      <c r="F462" s="3">
        <v>461</v>
      </c>
      <c r="G462" s="3"/>
      <c r="H462" s="3" t="e">
        <f>Table1[[#This Row],[2024 U.S. Sales ($000)]]/SUMIF($E:$E, E462, $G:$G)</f>
        <v>#DIV/0!</v>
      </c>
      <c r="I462" s="3" t="e">
        <f>VLOOKUP(Table1[[#This Row],[Chain Name]],[1]Sheet1!A$3:G$26,7,0)</f>
        <v>#N/A</v>
      </c>
      <c r="J462" s="3" t="e">
        <f>Table1[[#This Row],[2024 U.S. Sales ($000)]]/Table1[[#This Row],[2024 U.S. Units]]</f>
        <v>#N/A</v>
      </c>
      <c r="K462" s="3" t="e">
        <f>Table1[[#This Row],[2024 U.S. Units]]/Table1[[#This Row],[2023 U.S. Units]]-1</f>
        <v>#N/A</v>
      </c>
      <c r="L462" s="3">
        <f>_xlfn.RRI(5,Table1[[#This Row],[2019 U.S. Sales ($000)]],Table1[[#This Row],[2024 U.S. Sales ($000)]])</f>
        <v>-1</v>
      </c>
      <c r="M462" s="3" t="e">
        <f>(Table1[[#This Row],[2024 Market share (%)]]-Table1[[#This Row],[2019 Market share (%)]])*10000</f>
        <v>#DIV/0!</v>
      </c>
      <c r="N462" s="3"/>
      <c r="O462" s="3"/>
      <c r="P462" s="3">
        <v>65000</v>
      </c>
      <c r="Q462" s="12">
        <f>Table1[[#This Row],[2023 U.S. Sales ($000)]]/SUMIF($E:$E, E462, $P:$P)</f>
        <v>6.7637856096402884E-3</v>
      </c>
      <c r="R462" s="11">
        <f>(Table1[[#This Row],[2023 Market share (%)]]-Table1[[#This Row],[2022 Market share (%)]])*10000</f>
        <v>13.847884376426075</v>
      </c>
      <c r="S462" s="10">
        <v>0.31578947368421051</v>
      </c>
      <c r="T462" s="3">
        <v>24</v>
      </c>
      <c r="U462" s="3">
        <f t="shared" si="53"/>
        <v>2708.3333333333335</v>
      </c>
      <c r="V462" s="10">
        <v>0.2</v>
      </c>
      <c r="W462" s="10">
        <f t="shared" si="57"/>
        <v>0.23992428380591635</v>
      </c>
      <c r="X462" s="11">
        <f>(Table1[[#This Row],[2023 Market share (%)]]-Table1[[#This Row],[2019 Market share (%)]])*10000</f>
        <v>37.488592023493851</v>
      </c>
      <c r="Y462" s="10"/>
      <c r="Z462" s="10">
        <f t="shared" si="54"/>
        <v>0.24466595457695672</v>
      </c>
      <c r="AA462" s="3">
        <v>49400</v>
      </c>
      <c r="AB462" s="12">
        <f>Table1[[#This Row],[2022 U.S. Sales ($000)]]/SUMIF($E:$E, E462, $AA:$AA)</f>
        <v>5.3789971719976808E-3</v>
      </c>
      <c r="AC462" s="3">
        <v>20</v>
      </c>
      <c r="AD462" s="3">
        <f t="shared" si="58"/>
        <v>2470</v>
      </c>
      <c r="AE462" s="3">
        <v>36500</v>
      </c>
      <c r="AF462" s="12">
        <f>Table1[[#This Row],[2021 U.S. Sales ($000)]]/SUMIF($E:$E, E462, $AE:$AE)</f>
        <v>4.3590198630384016E-3</v>
      </c>
      <c r="AG462" s="3">
        <v>15</v>
      </c>
      <c r="AH462" s="68">
        <f t="shared" si="55"/>
        <v>2433.3333333333335</v>
      </c>
      <c r="AI462" s="3">
        <v>25800</v>
      </c>
      <c r="AJ462" s="12">
        <f>Table1[[#This Row],[2020 U.S. Sales ($000)]]/SUMIF($E:$E, E462, $AI:$AI)</f>
        <v>3.7397380067109454E-3</v>
      </c>
      <c r="AK462" s="3">
        <v>12</v>
      </c>
      <c r="AL462" s="3">
        <f t="shared" si="59"/>
        <v>2150</v>
      </c>
      <c r="AM462" s="3">
        <v>27500</v>
      </c>
      <c r="AN462" s="12">
        <f>Table1[[#This Row],[2019 U.S. Sales ($000)]]/SUMIF($E:$E, E462, $AM:$AM)</f>
        <v>3.0149264072909035E-3</v>
      </c>
      <c r="AO462" s="3">
        <v>10</v>
      </c>
      <c r="AP462" s="3">
        <f t="shared" si="56"/>
        <v>2750</v>
      </c>
    </row>
    <row r="463" spans="1:42" x14ac:dyDescent="0.25">
      <c r="A463" t="s">
        <v>331</v>
      </c>
      <c r="B463">
        <v>31558</v>
      </c>
      <c r="C463" t="s">
        <v>1</v>
      </c>
      <c r="D463" t="s">
        <v>2</v>
      </c>
      <c r="E463" t="s">
        <v>362</v>
      </c>
      <c r="F463" s="3">
        <v>462</v>
      </c>
      <c r="G463" s="3"/>
      <c r="H463" s="3" t="e">
        <f>Table1[[#This Row],[2024 U.S. Sales ($000)]]/SUMIF($E:$E, E463, $G:$G)</f>
        <v>#DIV/0!</v>
      </c>
      <c r="I463" s="3" t="e">
        <f>VLOOKUP(Table1[[#This Row],[Chain Name]],[1]Sheet1!A$3:G$26,7,0)</f>
        <v>#N/A</v>
      </c>
      <c r="J463" s="3" t="e">
        <f>Table1[[#This Row],[2024 U.S. Sales ($000)]]/Table1[[#This Row],[2024 U.S. Units]]</f>
        <v>#N/A</v>
      </c>
      <c r="K463" s="3" t="e">
        <f>Table1[[#This Row],[2024 U.S. Units]]/Table1[[#This Row],[2023 U.S. Units]]-1</f>
        <v>#N/A</v>
      </c>
      <c r="L463" s="3">
        <f>_xlfn.RRI(5,Table1[[#This Row],[2019 U.S. Sales ($000)]],Table1[[#This Row],[2024 U.S. Sales ($000)]])</f>
        <v>-1</v>
      </c>
      <c r="M463" s="3" t="e">
        <f>(Table1[[#This Row],[2024 Market share (%)]]-Table1[[#This Row],[2019 Market share (%)]])*10000</f>
        <v>#DIV/0!</v>
      </c>
      <c r="N463" s="3"/>
      <c r="O463" s="3"/>
      <c r="P463" s="3">
        <v>64900</v>
      </c>
      <c r="Q463" s="12">
        <f>Table1[[#This Row],[2023 U.S. Sales ($000)]]/SUMIF($E:$E, E463, $P:$P)</f>
        <v>6.6557924623406751E-3</v>
      </c>
      <c r="R463" s="11">
        <f>(Table1[[#This Row],[2023 Market share (%)]]-Table1[[#This Row],[2022 Market share (%)]])*10000</f>
        <v>3.5441487439694019</v>
      </c>
      <c r="S463" s="10">
        <v>0.1</v>
      </c>
      <c r="T463" s="3">
        <v>45</v>
      </c>
      <c r="U463" s="3">
        <f t="shared" si="53"/>
        <v>1442.2222222222222</v>
      </c>
      <c r="V463" s="10">
        <v>4.6511627906976744E-2</v>
      </c>
      <c r="W463" s="10">
        <f t="shared" si="57"/>
        <v>7.9454149298087362E-2</v>
      </c>
      <c r="X463" s="11">
        <f>(Table1[[#This Row],[2023 Market share (%)]]-Table1[[#This Row],[2019 Market share (%)]])*10000</f>
        <v>10.709313150746633</v>
      </c>
      <c r="Y463" s="10"/>
      <c r="Z463" s="10">
        <f t="shared" si="54"/>
        <v>1.7397827309224789E-2</v>
      </c>
      <c r="AA463" s="3">
        <v>59000</v>
      </c>
      <c r="AB463" s="12">
        <f>Table1[[#This Row],[2022 U.S. Sales ($000)]]/SUMIF($E:$E, E463, $AA:$AA)</f>
        <v>6.3013775879437349E-3</v>
      </c>
      <c r="AC463" s="3">
        <v>43</v>
      </c>
      <c r="AD463" s="3">
        <f t="shared" si="58"/>
        <v>1372.0930232558139</v>
      </c>
      <c r="AE463" s="3">
        <v>51200</v>
      </c>
      <c r="AF463" s="12">
        <f>Table1[[#This Row],[2021 U.S. Sales ($000)]]/SUMIF($E:$E, E463, $AE:$AE)</f>
        <v>6.0033595362779966E-3</v>
      </c>
      <c r="AG463" s="3">
        <v>41</v>
      </c>
      <c r="AH463" s="68">
        <f t="shared" si="55"/>
        <v>1248.780487804878</v>
      </c>
      <c r="AI463" s="3">
        <v>36300</v>
      </c>
      <c r="AJ463" s="12">
        <f>Table1[[#This Row],[2020 U.S. Sales ($000)]]/SUMIF($E:$E, E463, $AI:$AI)</f>
        <v>5.4787879592843045E-3</v>
      </c>
      <c r="AK463" s="3">
        <v>41</v>
      </c>
      <c r="AL463" s="3">
        <f t="shared" si="59"/>
        <v>885.36585365853659</v>
      </c>
      <c r="AM463" s="3">
        <v>47800</v>
      </c>
      <c r="AN463" s="12">
        <f>Table1[[#This Row],[2019 U.S. Sales ($000)]]/SUMIF($E:$E, E463, $AM:$AM)</f>
        <v>5.5848611472660119E-3</v>
      </c>
      <c r="AO463" s="3">
        <v>42</v>
      </c>
      <c r="AP463" s="3">
        <f t="shared" si="56"/>
        <v>1138.0952380952381</v>
      </c>
    </row>
    <row r="464" spans="1:42" x14ac:dyDescent="0.25">
      <c r="A464" t="s">
        <v>211</v>
      </c>
      <c r="B464">
        <v>6012</v>
      </c>
      <c r="C464" t="s">
        <v>3</v>
      </c>
      <c r="D464" t="s">
        <v>5</v>
      </c>
      <c r="E464" t="s">
        <v>351</v>
      </c>
      <c r="F464" s="3">
        <v>463</v>
      </c>
      <c r="G464" s="3"/>
      <c r="H464" s="3" t="e">
        <f>Table1[[#This Row],[2024 U.S. Sales ($000)]]/SUMIF($E:$E, E464, $G:$G)</f>
        <v>#DIV/0!</v>
      </c>
      <c r="I464" s="3" t="e">
        <f>VLOOKUP(Table1[[#This Row],[Chain Name]],[1]Sheet1!A$3:G$26,7,0)</f>
        <v>#N/A</v>
      </c>
      <c r="J464" s="3" t="e">
        <f>Table1[[#This Row],[2024 U.S. Sales ($000)]]/Table1[[#This Row],[2024 U.S. Units]]</f>
        <v>#N/A</v>
      </c>
      <c r="K464" s="3" t="e">
        <f>Table1[[#This Row],[2024 U.S. Units]]/Table1[[#This Row],[2023 U.S. Units]]-1</f>
        <v>#N/A</v>
      </c>
      <c r="L464" s="3">
        <f>_xlfn.RRI(5,Table1[[#This Row],[2019 U.S. Sales ($000)]],Table1[[#This Row],[2024 U.S. Sales ($000)]])</f>
        <v>-1</v>
      </c>
      <c r="M464" s="3" t="e">
        <f>(Table1[[#This Row],[2024 Market share (%)]]-Table1[[#This Row],[2019 Market share (%)]])*10000</f>
        <v>#DIV/0!</v>
      </c>
      <c r="N464" s="3"/>
      <c r="O464" s="3"/>
      <c r="P464" s="3">
        <v>64646</v>
      </c>
      <c r="Q464" s="12">
        <f>Table1[[#This Row],[2023 U.S. Sales ($000)]]/SUMIF($E:$E, E464, $P:$P)</f>
        <v>1.7115277960310855E-3</v>
      </c>
      <c r="R464" s="11">
        <f>(Table1[[#This Row],[2023 Market share (%)]]-Table1[[#This Row],[2022 Market share (%)]])*10000</f>
        <v>2.9147749968351664</v>
      </c>
      <c r="S464" s="10">
        <v>0.27228356064631676</v>
      </c>
      <c r="T464" s="3">
        <v>62</v>
      </c>
      <c r="U464" s="3">
        <f t="shared" si="53"/>
        <v>1042.6774193548388</v>
      </c>
      <c r="V464" s="10">
        <v>6.8965517241379309E-2</v>
      </c>
      <c r="W464" s="10">
        <f t="shared" si="57"/>
        <v>7.0098325946346352E-2</v>
      </c>
      <c r="X464" s="11">
        <f>(Table1[[#This Row],[2023 Market share (%)]]-Table1[[#This Row],[2019 Market share (%)]])*10000</f>
        <v>2.0226305348409808</v>
      </c>
      <c r="Y464" s="10"/>
      <c r="Z464" s="10">
        <f t="shared" si="54"/>
        <v>1.6812611175657466E-2</v>
      </c>
      <c r="AA464" s="3">
        <v>50811</v>
      </c>
      <c r="AB464" s="12">
        <f>Table1[[#This Row],[2022 U.S. Sales ($000)]]/SUMIF($E:$E, E464, $AA:$AA)</f>
        <v>1.4200502963475688E-3</v>
      </c>
      <c r="AC464" s="3">
        <v>58</v>
      </c>
      <c r="AD464" s="3">
        <f t="shared" si="58"/>
        <v>876.05172413793105</v>
      </c>
      <c r="AE464" s="3">
        <v>47600</v>
      </c>
      <c r="AF464" s="12">
        <f>Table1[[#This Row],[2021 U.S. Sales ($000)]]/SUMIF($E:$E, E464, $AE:$AE)</f>
        <v>1.4346789758104082E-3</v>
      </c>
      <c r="AG464" s="3">
        <v>58</v>
      </c>
      <c r="AH464" s="68">
        <f t="shared" si="55"/>
        <v>820.68965517241384</v>
      </c>
      <c r="AI464" s="3">
        <v>43200</v>
      </c>
      <c r="AJ464" s="12">
        <f>Table1[[#This Row],[2020 U.S. Sales ($000)]]/SUMIF($E:$E, E464, $AI:$AI)</f>
        <v>1.5168829067521514E-3</v>
      </c>
      <c r="AK464" s="3">
        <v>58</v>
      </c>
      <c r="AL464" s="3">
        <f t="shared" si="59"/>
        <v>744.82758620689651</v>
      </c>
      <c r="AM464" s="3">
        <v>49300</v>
      </c>
      <c r="AN464" s="12">
        <f>Table1[[#This Row],[2019 U.S. Sales ($000)]]/SUMIF($E:$E, E464, $AM:$AM)</f>
        <v>1.5092647425469874E-3</v>
      </c>
      <c r="AO464" s="3">
        <v>58</v>
      </c>
      <c r="AP464" s="3">
        <f t="shared" si="56"/>
        <v>850</v>
      </c>
    </row>
    <row r="465" spans="1:42" x14ac:dyDescent="0.25">
      <c r="A465" t="s">
        <v>159</v>
      </c>
      <c r="B465">
        <v>9045</v>
      </c>
      <c r="C465" t="s">
        <v>1</v>
      </c>
      <c r="D465" t="s">
        <v>2</v>
      </c>
      <c r="E465" t="s">
        <v>362</v>
      </c>
      <c r="F465" s="3">
        <v>464</v>
      </c>
      <c r="G465" s="3"/>
      <c r="H465" s="3" t="e">
        <f>Table1[[#This Row],[2024 U.S. Sales ($000)]]/SUMIF($E:$E, E465, $G:$G)</f>
        <v>#DIV/0!</v>
      </c>
      <c r="I465" s="3" t="e">
        <f>VLOOKUP(Table1[[#This Row],[Chain Name]],[1]Sheet1!A$3:G$26,7,0)</f>
        <v>#N/A</v>
      </c>
      <c r="J465" s="3" t="e">
        <f>Table1[[#This Row],[2024 U.S. Sales ($000)]]/Table1[[#This Row],[2024 U.S. Units]]</f>
        <v>#N/A</v>
      </c>
      <c r="K465" s="3" t="e">
        <f>Table1[[#This Row],[2024 U.S. Units]]/Table1[[#This Row],[2023 U.S. Units]]-1</f>
        <v>#N/A</v>
      </c>
      <c r="L465" s="3">
        <f>_xlfn.RRI(5,Table1[[#This Row],[2019 U.S. Sales ($000)]],Table1[[#This Row],[2024 U.S. Sales ($000)]])</f>
        <v>-1</v>
      </c>
      <c r="M465" s="3" t="e">
        <f>(Table1[[#This Row],[2024 Market share (%)]]-Table1[[#This Row],[2019 Market share (%)]])*10000</f>
        <v>#DIV/0!</v>
      </c>
      <c r="N465" s="3"/>
      <c r="O465" s="3"/>
      <c r="P465" s="3">
        <v>64600</v>
      </c>
      <c r="Q465" s="12">
        <f>Table1[[#This Row],[2023 U.S. Sales ($000)]]/SUMIF($E:$E, E465, $P:$P)</f>
        <v>6.6250260873221513E-3</v>
      </c>
      <c r="R465" s="11">
        <f>(Table1[[#This Row],[2023 Market share (%)]]-Table1[[#This Row],[2022 Market share (%)]])*10000</f>
        <v>3.6636970336447612</v>
      </c>
      <c r="S465" s="10">
        <v>0.10238907849829351</v>
      </c>
      <c r="T465" s="3">
        <v>36</v>
      </c>
      <c r="U465" s="3">
        <f t="shared" si="53"/>
        <v>1794.4444444444443</v>
      </c>
      <c r="V465" s="10">
        <v>5.8823529411764705E-2</v>
      </c>
      <c r="W465" s="10">
        <f t="shared" si="57"/>
        <v>4.6797219945069468E-2</v>
      </c>
      <c r="X465" s="11">
        <f>(Table1[[#This Row],[2023 Market share (%)]]-Table1[[#This Row],[2019 Market share (%)]])*10000</f>
        <v>3.3913634416500842</v>
      </c>
      <c r="Y465" s="10"/>
      <c r="Z465" s="10">
        <f t="shared" si="54"/>
        <v>6.4844316803015944E-2</v>
      </c>
      <c r="AA465" s="3">
        <v>58600</v>
      </c>
      <c r="AB465" s="12">
        <f>Table1[[#This Row],[2022 U.S. Sales ($000)]]/SUMIF($E:$E, E465, $AA:$AA)</f>
        <v>6.2586563839576751E-3</v>
      </c>
      <c r="AC465" s="3">
        <v>34</v>
      </c>
      <c r="AD465" s="3">
        <f t="shared" si="58"/>
        <v>1723.5294117647059</v>
      </c>
      <c r="AE465" s="3">
        <v>52700</v>
      </c>
      <c r="AF465" s="12">
        <f>Table1[[#This Row],[2021 U.S. Sales ($000)]]/SUMIF($E:$E, E465, $AE:$AE)</f>
        <v>6.1792392101923908E-3</v>
      </c>
      <c r="AG465" s="3">
        <v>32</v>
      </c>
      <c r="AH465" s="68">
        <f t="shared" si="55"/>
        <v>1646.875</v>
      </c>
      <c r="AI465" s="3">
        <v>43500</v>
      </c>
      <c r="AJ465" s="12">
        <f>Table1[[#This Row],[2020 U.S. Sales ($000)]]/SUMIF($E:$E, E465, $AI:$AI)</f>
        <v>6.5654897032745791E-3</v>
      </c>
      <c r="AK465" s="3">
        <v>30</v>
      </c>
      <c r="AL465" s="3">
        <f t="shared" si="59"/>
        <v>1450</v>
      </c>
      <c r="AM465" s="3">
        <v>53800</v>
      </c>
      <c r="AN465" s="12">
        <f>Table1[[#This Row],[2019 U.S. Sales ($000)]]/SUMIF($E:$E, E465, $AM:$AM)</f>
        <v>6.2858897431571428E-3</v>
      </c>
      <c r="AO465" s="3">
        <v>28</v>
      </c>
      <c r="AP465" s="3">
        <f t="shared" si="56"/>
        <v>1921.4285714285713</v>
      </c>
    </row>
    <row r="466" spans="1:42" x14ac:dyDescent="0.25">
      <c r="A466" t="s">
        <v>194</v>
      </c>
      <c r="B466">
        <v>6582</v>
      </c>
      <c r="C466" t="s">
        <v>1</v>
      </c>
      <c r="D466" t="s">
        <v>2</v>
      </c>
      <c r="E466" t="s">
        <v>358</v>
      </c>
      <c r="F466" s="3">
        <v>486</v>
      </c>
      <c r="G466" s="3"/>
      <c r="H466" s="3" t="e">
        <f>Table1[[#This Row],[2024 U.S. Sales ($000)]]/SUMIF($E:$E, E466, $G:$G)</f>
        <v>#DIV/0!</v>
      </c>
      <c r="I466" s="3" t="e">
        <f>VLOOKUP(Table1[[#This Row],[Chain Name]],[1]Sheet1!A$3:G$26,7,0)</f>
        <v>#N/A</v>
      </c>
      <c r="J466" s="3" t="e">
        <f>Table1[[#This Row],[2024 U.S. Sales ($000)]]/Table1[[#This Row],[2024 U.S. Units]]</f>
        <v>#N/A</v>
      </c>
      <c r="K466" s="3" t="e">
        <f>Table1[[#This Row],[2024 U.S. Units]]/Table1[[#This Row],[2023 U.S. Units]]-1</f>
        <v>#N/A</v>
      </c>
      <c r="L466" s="3">
        <f>_xlfn.RRI(5,Table1[[#This Row],[2019 U.S. Sales ($000)]],Table1[[#This Row],[2024 U.S. Sales ($000)]])</f>
        <v>-1</v>
      </c>
      <c r="M466" s="3" t="e">
        <f>(Table1[[#This Row],[2024 Market share (%)]]-Table1[[#This Row],[2019 Market share (%)]])*10000</f>
        <v>#DIV/0!</v>
      </c>
      <c r="N466" s="3"/>
      <c r="O466" s="3"/>
      <c r="P466" s="3">
        <v>58200</v>
      </c>
      <c r="Q466" s="12">
        <f>Table1[[#This Row],[2023 U.S. Sales ($000)]]/SUMIF($E:$E, E466, $P:$P)</f>
        <v>1.7589009758092486E-3</v>
      </c>
      <c r="R466" s="11">
        <f>(Table1[[#This Row],[2023 Market share (%)]]-Table1[[#This Row],[2022 Market share (%)]])*10000</f>
        <v>-0.83383798033952528</v>
      </c>
      <c r="S466" s="10">
        <v>4.3010752688172046E-2</v>
      </c>
      <c r="T466" s="3">
        <v>25</v>
      </c>
      <c r="U466" s="3">
        <f t="shared" si="53"/>
        <v>2328</v>
      </c>
      <c r="V466" s="10">
        <v>0</v>
      </c>
      <c r="W466" s="10">
        <f t="shared" si="57"/>
        <v>2.1593734016953636E-3</v>
      </c>
      <c r="X466" s="11">
        <f>(Table1[[#This Row],[2023 Market share (%)]]-Table1[[#This Row],[2019 Market share (%)]])*10000</f>
        <v>-6.2118713282506759</v>
      </c>
      <c r="Y466" s="10"/>
      <c r="Z466" s="10">
        <f t="shared" si="54"/>
        <v>-9.7572642574346169E-3</v>
      </c>
      <c r="AA466" s="3">
        <v>55800</v>
      </c>
      <c r="AB466" s="12">
        <f>Table1[[#This Row],[2022 U.S. Sales ($000)]]/SUMIF($E:$E, E466, $AA:$AA)</f>
        <v>1.8422847738432011E-3</v>
      </c>
      <c r="AC466" s="3">
        <v>25</v>
      </c>
      <c r="AD466" s="3">
        <f t="shared" si="58"/>
        <v>2232</v>
      </c>
      <c r="AE466" s="3">
        <v>50500</v>
      </c>
      <c r="AF466" s="12">
        <f>Table1[[#This Row],[2021 U.S. Sales ($000)]]/SUMIF($E:$E, E466, $AE:$AE)</f>
        <v>1.8424432972569558E-3</v>
      </c>
      <c r="AG466" s="3">
        <v>25</v>
      </c>
      <c r="AH466" s="68">
        <f t="shared" si="55"/>
        <v>2020</v>
      </c>
      <c r="AI466" s="3">
        <v>41300</v>
      </c>
      <c r="AJ466" s="12">
        <f>Table1[[#This Row],[2020 U.S. Sales ($000)]]/SUMIF($E:$E, E466, $AI:$AI)</f>
        <v>1.7521057192591248E-3</v>
      </c>
      <c r="AK466" s="3">
        <v>25</v>
      </c>
      <c r="AL466" s="3">
        <f t="shared" si="59"/>
        <v>1652</v>
      </c>
      <c r="AM466" s="3">
        <v>57700</v>
      </c>
      <c r="AN466" s="12">
        <f>Table1[[#This Row],[2019 U.S. Sales ($000)]]/SUMIF($E:$E, E466, $AM:$AM)</f>
        <v>2.3800881086343162E-3</v>
      </c>
      <c r="AO466" s="3">
        <v>26</v>
      </c>
      <c r="AP466" s="3">
        <f t="shared" si="56"/>
        <v>2219.2307692307691</v>
      </c>
    </row>
    <row r="467" spans="1:42" x14ac:dyDescent="0.25">
      <c r="A467" t="s">
        <v>204</v>
      </c>
      <c r="B467">
        <v>29821</v>
      </c>
      <c r="C467" t="s">
        <v>1</v>
      </c>
      <c r="D467" t="s">
        <v>2</v>
      </c>
      <c r="E467" t="s">
        <v>358</v>
      </c>
      <c r="F467" s="3">
        <v>374</v>
      </c>
      <c r="G467" s="3"/>
      <c r="H467" s="3" t="e">
        <f>Table1[[#This Row],[2024 U.S. Sales ($000)]]/SUMIF($E:$E, E467, $G:$G)</f>
        <v>#DIV/0!</v>
      </c>
      <c r="I467" s="3" t="e">
        <f>VLOOKUP(Table1[[#This Row],[Chain Name]],[1]Sheet1!A$3:G$26,7,0)</f>
        <v>#N/A</v>
      </c>
      <c r="J467" s="3" t="e">
        <f>Table1[[#This Row],[2024 U.S. Sales ($000)]]/Table1[[#This Row],[2024 U.S. Units]]</f>
        <v>#N/A</v>
      </c>
      <c r="K467" s="3" t="e">
        <f>Table1[[#This Row],[2024 U.S. Units]]/Table1[[#This Row],[2023 U.S. Units]]-1</f>
        <v>#N/A</v>
      </c>
      <c r="L467" s="3">
        <f>_xlfn.RRI(5,Table1[[#This Row],[2019 U.S. Sales ($000)]],Table1[[#This Row],[2024 U.S. Sales ($000)]])</f>
        <v>-1</v>
      </c>
      <c r="M467" s="3" t="e">
        <f>(Table1[[#This Row],[2024 Market share (%)]]-Table1[[#This Row],[2019 Market share (%)]])*10000</f>
        <v>#DIV/0!</v>
      </c>
      <c r="N467" s="3"/>
      <c r="O467" s="3"/>
      <c r="P467" s="3">
        <v>85100</v>
      </c>
      <c r="Q467" s="12">
        <f>Table1[[#This Row],[2023 U.S. Sales ($000)]]/SUMIF($E:$E, E467, $P:$P)</f>
        <v>2.5718637979616332E-3</v>
      </c>
      <c r="R467" s="11">
        <f>(Table1[[#This Row],[2023 Market share (%)]]-Table1[[#This Row],[2022 Market share (%)]])*10000</f>
        <v>0.13134945401631695</v>
      </c>
      <c r="S467" s="10">
        <v>9.8064516129032261E-2</v>
      </c>
      <c r="T467" s="3">
        <v>24</v>
      </c>
      <c r="U467" s="3">
        <f t="shared" si="53"/>
        <v>3545.8333333333335</v>
      </c>
      <c r="V467" s="10">
        <v>4.3478260869565216E-2</v>
      </c>
      <c r="W467" s="10">
        <f t="shared" si="57"/>
        <v>2.5320660759325486E-2</v>
      </c>
      <c r="X467" s="11">
        <f>(Table1[[#This Row],[2023 Market share (%)]]-Table1[[#This Row],[2019 Market share (%)]])*10000</f>
        <v>-6.0433697092644909</v>
      </c>
      <c r="Y467" s="10"/>
      <c r="Z467" s="10">
        <f t="shared" si="54"/>
        <v>2.1991162258356844E-2</v>
      </c>
      <c r="AA467" s="3">
        <v>77500</v>
      </c>
      <c r="AB467" s="12">
        <f>Table1[[#This Row],[2022 U.S. Sales ($000)]]/SUMIF($E:$E, E467, $AA:$AA)</f>
        <v>2.5587288525600015E-3</v>
      </c>
      <c r="AC467" s="3">
        <v>23</v>
      </c>
      <c r="AD467" s="3">
        <f t="shared" si="58"/>
        <v>3369.5652173913045</v>
      </c>
      <c r="AE467" s="3">
        <v>71500</v>
      </c>
      <c r="AF467" s="12">
        <f>Table1[[#This Row],[2021 U.S. Sales ($000)]]/SUMIF($E:$E, E467, $AE:$AE)</f>
        <v>2.6086078367103436E-3</v>
      </c>
      <c r="AG467" s="3">
        <v>22</v>
      </c>
      <c r="AH467" s="68">
        <f t="shared" si="55"/>
        <v>3250</v>
      </c>
      <c r="AI467" s="3">
        <v>58500</v>
      </c>
      <c r="AJ467" s="12">
        <f>Table1[[#This Row],[2020 U.S. Sales ($000)]]/SUMIF($E:$E, E467, $AI:$AI)</f>
        <v>2.4817962367229733E-3</v>
      </c>
      <c r="AK467" s="3">
        <v>22</v>
      </c>
      <c r="AL467" s="3">
        <f t="shared" si="59"/>
        <v>2659.090909090909</v>
      </c>
      <c r="AM467" s="3">
        <v>77000</v>
      </c>
      <c r="AN467" s="12">
        <f>Table1[[#This Row],[2019 U.S. Sales ($000)]]/SUMIF($E:$E, E467, $AM:$AM)</f>
        <v>3.1762007688880822E-3</v>
      </c>
      <c r="AO467" s="3">
        <v>22</v>
      </c>
      <c r="AP467" s="3">
        <f t="shared" si="56"/>
        <v>3500</v>
      </c>
    </row>
    <row r="468" spans="1:42" x14ac:dyDescent="0.25">
      <c r="A468" t="s">
        <v>399</v>
      </c>
      <c r="B468">
        <v>62043</v>
      </c>
      <c r="C468" t="s">
        <v>1</v>
      </c>
      <c r="D468" t="s">
        <v>2</v>
      </c>
      <c r="E468" t="s">
        <v>353</v>
      </c>
      <c r="F468" s="3">
        <v>467</v>
      </c>
      <c r="G468" s="3"/>
      <c r="H468" s="3" t="e">
        <f>Table1[[#This Row],[2024 U.S. Sales ($000)]]/SUMIF($E:$E, E468, $G:$G)</f>
        <v>#DIV/0!</v>
      </c>
      <c r="I468" s="3" t="e">
        <f>VLOOKUP(Table1[[#This Row],[Chain Name]],[1]Sheet1!A$3:G$26,7,0)</f>
        <v>#N/A</v>
      </c>
      <c r="J468" s="3" t="e">
        <f>Table1[[#This Row],[2024 U.S. Sales ($000)]]/Table1[[#This Row],[2024 U.S. Units]]</f>
        <v>#N/A</v>
      </c>
      <c r="K468" s="3" t="e">
        <f>Table1[[#This Row],[2024 U.S. Units]]/Table1[[#This Row],[2023 U.S. Units]]-1</f>
        <v>#N/A</v>
      </c>
      <c r="L468" s="3">
        <f>_xlfn.RRI(5,Table1[[#This Row],[2019 U.S. Sales ($000)]],Table1[[#This Row],[2024 U.S. Sales ($000)]])</f>
        <v>-1</v>
      </c>
      <c r="M468" s="3" t="e">
        <f>(Table1[[#This Row],[2024 Market share (%)]]-Table1[[#This Row],[2019 Market share (%)]])*10000</f>
        <v>#DIV/0!</v>
      </c>
      <c r="N468" s="3"/>
      <c r="O468" s="3"/>
      <c r="P468" s="3">
        <v>64200</v>
      </c>
      <c r="Q468" s="12">
        <f>Table1[[#This Row],[2023 U.S. Sales ($000)]]/SUMIF($E:$E, E468, $P:$P)</f>
        <v>2.6613951696755492E-3</v>
      </c>
      <c r="R468" s="11">
        <f>(Table1[[#This Row],[2023 Market share (%)]]-Table1[[#This Row],[2022 Market share (%)]])*10000</f>
        <v>4.8422904139683567</v>
      </c>
      <c r="S468" s="10">
        <v>0.25390625</v>
      </c>
      <c r="T468" s="3">
        <v>11</v>
      </c>
      <c r="U468" s="3">
        <f t="shared" si="53"/>
        <v>5836.363636363636</v>
      </c>
      <c r="V468" s="10">
        <v>0.375</v>
      </c>
      <c r="W468" s="10">
        <f t="shared" si="57"/>
        <v>0.11795237149280857</v>
      </c>
      <c r="X468" s="11">
        <f>(Table1[[#This Row],[2023 Market share (%)]]-Table1[[#This Row],[2019 Market share (%)]])*10000</f>
        <v>8.6167361418715611</v>
      </c>
      <c r="Y468" s="10"/>
      <c r="Z468" s="10">
        <f t="shared" si="54"/>
        <v>0.11962776897325011</v>
      </c>
      <c r="AA468" s="3">
        <v>51200</v>
      </c>
      <c r="AB468" s="12">
        <f>Table1[[#This Row],[2022 U.S. Sales ($000)]]/SUMIF($E:$E, E468, $AA:$AA)</f>
        <v>2.1771661282787135E-3</v>
      </c>
      <c r="AC468" s="3">
        <v>8</v>
      </c>
      <c r="AD468" s="3">
        <f t="shared" si="58"/>
        <v>6400</v>
      </c>
      <c r="AE468" s="3">
        <v>41600</v>
      </c>
      <c r="AF468" s="12">
        <f>Table1[[#This Row],[2021 U.S. Sales ($000)]]/SUMIF($E:$E, E468, $AE:$AE)</f>
        <v>1.9152761922651847E-3</v>
      </c>
      <c r="AG468" s="3">
        <v>8</v>
      </c>
      <c r="AH468" s="68">
        <f t="shared" si="55"/>
        <v>5200</v>
      </c>
      <c r="AI468" s="3">
        <v>28100</v>
      </c>
      <c r="AJ468" s="12">
        <f>Table1[[#This Row],[2020 U.S. Sales ($000)]]/SUMIF($E:$E, E468, $AI:$AI)</f>
        <v>1.72326065200456E-3</v>
      </c>
      <c r="AK468" s="3">
        <v>7</v>
      </c>
      <c r="AL468" s="3">
        <f t="shared" si="59"/>
        <v>4014.2857142857142</v>
      </c>
      <c r="AM468" s="3">
        <v>41100</v>
      </c>
      <c r="AN468" s="12">
        <f>Table1[[#This Row],[2019 U.S. Sales ($000)]]/SUMIF($E:$E, E468, $AM:$AM)</f>
        <v>1.7997215554883931E-3</v>
      </c>
      <c r="AO468" s="3">
        <v>7</v>
      </c>
      <c r="AP468" s="3">
        <f t="shared" si="56"/>
        <v>5871.4285714285716</v>
      </c>
    </row>
    <row r="469" spans="1:42" x14ac:dyDescent="0.25">
      <c r="A469" t="s">
        <v>420</v>
      </c>
      <c r="B469">
        <v>62612</v>
      </c>
      <c r="C469" t="s">
        <v>1</v>
      </c>
      <c r="D469" t="s">
        <v>6</v>
      </c>
      <c r="E469" t="s">
        <v>354</v>
      </c>
      <c r="F469" s="3">
        <v>468</v>
      </c>
      <c r="G469" s="3"/>
      <c r="H469" s="3" t="e">
        <f>Table1[[#This Row],[2024 U.S. Sales ($000)]]/SUMIF($E:$E, E469, $G:$G)</f>
        <v>#DIV/0!</v>
      </c>
      <c r="I469" s="3" t="e">
        <f>VLOOKUP(Table1[[#This Row],[Chain Name]],[1]Sheet1!A$3:G$26,7,0)</f>
        <v>#N/A</v>
      </c>
      <c r="J469" s="3" t="e">
        <f>Table1[[#This Row],[2024 U.S. Sales ($000)]]/Table1[[#This Row],[2024 U.S. Units]]</f>
        <v>#N/A</v>
      </c>
      <c r="K469" s="3" t="e">
        <f>Table1[[#This Row],[2024 U.S. Units]]/Table1[[#This Row],[2023 U.S. Units]]-1</f>
        <v>#N/A</v>
      </c>
      <c r="L469" s="3">
        <f>_xlfn.RRI(5,Table1[[#This Row],[2019 U.S. Sales ($000)]],Table1[[#This Row],[2024 U.S. Sales ($000)]])</f>
        <v>-1</v>
      </c>
      <c r="M469" s="3" t="e">
        <f>(Table1[[#This Row],[2024 Market share (%)]]-Table1[[#This Row],[2019 Market share (%)]])*10000</f>
        <v>#DIV/0!</v>
      </c>
      <c r="N469" s="3"/>
      <c r="O469" s="3"/>
      <c r="P469" s="3">
        <v>63700</v>
      </c>
      <c r="Q469" s="12">
        <f>Table1[[#This Row],[2023 U.S. Sales ($000)]]/SUMIF($E:$E, E469, $P:$P)</f>
        <v>3.6399282414146692E-3</v>
      </c>
      <c r="R469" s="11">
        <f>(Table1[[#This Row],[2023 Market share (%)]]-Table1[[#This Row],[2022 Market share (%)]])*10000</f>
        <v>9.1535597806889673</v>
      </c>
      <c r="S469" s="10">
        <v>0.41555555555555557</v>
      </c>
      <c r="T469" s="3">
        <v>37</v>
      </c>
      <c r="U469" s="3">
        <f t="shared" si="53"/>
        <v>1721.6216216216217</v>
      </c>
      <c r="V469" s="10">
        <v>0.32142857142857145</v>
      </c>
      <c r="W469" s="10">
        <f t="shared" si="57"/>
        <v>0.26596569646009338</v>
      </c>
      <c r="X469" s="11">
        <f>(Table1[[#This Row],[2023 Market share (%)]]-Table1[[#This Row],[2019 Market share (%)]])*10000</f>
        <v>21.763191407168875</v>
      </c>
      <c r="Y469" s="10"/>
      <c r="Z469" s="10">
        <f t="shared" si="54"/>
        <v>0.27502418334158008</v>
      </c>
      <c r="AA469" s="3">
        <v>45000</v>
      </c>
      <c r="AB469" s="12">
        <f>Table1[[#This Row],[2022 U.S. Sales ($000)]]/SUMIF($E:$E, E469, $AA:$AA)</f>
        <v>2.7245722633457725E-3</v>
      </c>
      <c r="AC469" s="3">
        <v>28</v>
      </c>
      <c r="AD469" s="3">
        <f t="shared" si="58"/>
        <v>1607.1428571428571</v>
      </c>
      <c r="AE469" s="3">
        <v>32612</v>
      </c>
      <c r="AF469" s="12">
        <f>Table1[[#This Row],[2021 U.S. Sales ($000)]]/SUMIF($E:$E, E469, $AE:$AE)</f>
        <v>2.1600808553263128E-3</v>
      </c>
      <c r="AG469" s="3">
        <v>19</v>
      </c>
      <c r="AH469" s="68">
        <f t="shared" si="55"/>
        <v>1716.421052631579</v>
      </c>
      <c r="AI469" s="3">
        <v>21000</v>
      </c>
      <c r="AJ469" s="12">
        <f>Table1[[#This Row],[2020 U.S. Sales ($000)]]/SUMIF($E:$E, E469, $AI:$AI)</f>
        <v>1.9677825274217525E-3</v>
      </c>
      <c r="AK469" s="3">
        <v>16</v>
      </c>
      <c r="AL469" s="3">
        <f t="shared" si="59"/>
        <v>1312.5</v>
      </c>
      <c r="AM469" s="3">
        <v>24800</v>
      </c>
      <c r="AN469" s="12">
        <f>Table1[[#This Row],[2019 U.S. Sales ($000)]]/SUMIF($E:$E, E469, $AM:$AM)</f>
        <v>1.4636091006977815E-3</v>
      </c>
      <c r="AO469" s="3">
        <v>14</v>
      </c>
      <c r="AP469" s="3">
        <f t="shared" si="56"/>
        <v>1771.4285714285713</v>
      </c>
    </row>
    <row r="470" spans="1:42" x14ac:dyDescent="0.25">
      <c r="A470" t="s">
        <v>39</v>
      </c>
      <c r="B470">
        <v>31273</v>
      </c>
      <c r="C470" t="s">
        <v>3</v>
      </c>
      <c r="D470" t="s">
        <v>5</v>
      </c>
      <c r="E470" t="s">
        <v>352</v>
      </c>
      <c r="F470" s="3">
        <v>469</v>
      </c>
      <c r="G470" s="3"/>
      <c r="H470" s="3" t="e">
        <f>Table1[[#This Row],[2024 U.S. Sales ($000)]]/SUMIF($E:$E, E470, $G:$G)</f>
        <v>#DIV/0!</v>
      </c>
      <c r="I470" s="3" t="e">
        <f>VLOOKUP(Table1[[#This Row],[Chain Name]],[1]Sheet1!A$3:G$26,7,0)</f>
        <v>#N/A</v>
      </c>
      <c r="J470" s="3" t="e">
        <f>Table1[[#This Row],[2024 U.S. Sales ($000)]]/Table1[[#This Row],[2024 U.S. Units]]</f>
        <v>#N/A</v>
      </c>
      <c r="K470" s="3" t="e">
        <f>Table1[[#This Row],[2024 U.S. Units]]/Table1[[#This Row],[2023 U.S. Units]]-1</f>
        <v>#N/A</v>
      </c>
      <c r="L470" s="3">
        <f>_xlfn.RRI(5,Table1[[#This Row],[2019 U.S. Sales ($000)]],Table1[[#This Row],[2024 U.S. Sales ($000)]])</f>
        <v>-1</v>
      </c>
      <c r="M470" s="3" t="e">
        <f>(Table1[[#This Row],[2024 Market share (%)]]-Table1[[#This Row],[2019 Market share (%)]])*10000</f>
        <v>#DIV/0!</v>
      </c>
      <c r="N470" s="3"/>
      <c r="O470" s="3"/>
      <c r="P470" s="3">
        <v>63600</v>
      </c>
      <c r="Q470" s="12">
        <f>Table1[[#This Row],[2023 U.S. Sales ($000)]]/SUMIF($E:$E, E470, $P:$P)</f>
        <v>7.8385282891992973E-3</v>
      </c>
      <c r="R470" s="11">
        <f>(Table1[[#This Row],[2023 Market share (%)]]-Table1[[#This Row],[2022 Market share (%)]])*10000</f>
        <v>1.3571759998234207</v>
      </c>
      <c r="S470" s="10">
        <v>9.6551724137931033E-2</v>
      </c>
      <c r="T470" s="3">
        <v>115</v>
      </c>
      <c r="U470" s="3">
        <f t="shared" si="53"/>
        <v>553.04347826086962</v>
      </c>
      <c r="V470" s="10">
        <v>2.6785714285714284E-2</v>
      </c>
      <c r="W470" s="10">
        <f t="shared" si="57"/>
        <v>6.9560145365425985E-2</v>
      </c>
      <c r="X470" s="11">
        <f>(Table1[[#This Row],[2023 Market share (%)]]-Table1[[#This Row],[2019 Market share (%)]])*10000</f>
        <v>1.839699997379235</v>
      </c>
      <c r="Y470" s="10"/>
      <c r="Z470" s="10">
        <f t="shared" si="54"/>
        <v>2.3003537112441963E-2</v>
      </c>
      <c r="AA470" s="3">
        <v>58000</v>
      </c>
      <c r="AB470" s="12">
        <f>Table1[[#This Row],[2022 U.S. Sales ($000)]]/SUMIF($E:$E, E470, $AA:$AA)</f>
        <v>7.7028106892169552E-3</v>
      </c>
      <c r="AC470" s="3">
        <v>112</v>
      </c>
      <c r="AD470" s="3">
        <f t="shared" si="58"/>
        <v>517.85714285714289</v>
      </c>
      <c r="AE470" s="3">
        <v>51700</v>
      </c>
      <c r="AF470" s="12">
        <f>Table1[[#This Row],[2021 U.S. Sales ($000)]]/SUMIF($E:$E, E470, $AE:$AE)</f>
        <v>7.08117131613362E-3</v>
      </c>
      <c r="AG470" s="3">
        <v>107</v>
      </c>
      <c r="AH470" s="68">
        <f t="shared" si="55"/>
        <v>483.17757009345792</v>
      </c>
      <c r="AI470" s="3">
        <v>44300</v>
      </c>
      <c r="AJ470" s="12">
        <f>Table1[[#This Row],[2020 U.S. Sales ($000)]]/SUMIF($E:$E, E470, $AI:$AI)</f>
        <v>6.9324751878419091E-3</v>
      </c>
      <c r="AK470" s="3">
        <v>106</v>
      </c>
      <c r="AL470" s="3">
        <f t="shared" si="59"/>
        <v>417.92452830188677</v>
      </c>
      <c r="AM470" s="3">
        <v>48600</v>
      </c>
      <c r="AN470" s="12">
        <f>Table1[[#This Row],[2019 U.S. Sales ($000)]]/SUMIF($E:$E, E470, $AM:$AM)</f>
        <v>7.6545582894613738E-3</v>
      </c>
      <c r="AO470" s="3">
        <v>105</v>
      </c>
      <c r="AP470" s="3">
        <f t="shared" si="56"/>
        <v>462.85714285714283</v>
      </c>
    </row>
    <row r="471" spans="1:42" x14ac:dyDescent="0.25">
      <c r="A471" t="s">
        <v>381</v>
      </c>
      <c r="B471">
        <v>2517</v>
      </c>
      <c r="C471" t="s">
        <v>3</v>
      </c>
      <c r="D471" t="s">
        <v>5</v>
      </c>
      <c r="E471" t="s">
        <v>446</v>
      </c>
      <c r="F471" s="3">
        <v>470</v>
      </c>
      <c r="G471" s="3"/>
      <c r="H471" s="3" t="e">
        <f>Table1[[#This Row],[2024 U.S. Sales ($000)]]/SUMIF($E:$E, E471, $G:$G)</f>
        <v>#DIV/0!</v>
      </c>
      <c r="I471" s="3" t="e">
        <f>VLOOKUP(Table1[[#This Row],[Chain Name]],[1]Sheet1!A$3:G$26,7,0)</f>
        <v>#N/A</v>
      </c>
      <c r="J471" s="3" t="e">
        <f>Table1[[#This Row],[2024 U.S. Sales ($000)]]/Table1[[#This Row],[2024 U.S. Units]]</f>
        <v>#N/A</v>
      </c>
      <c r="K471" s="3" t="e">
        <f>Table1[[#This Row],[2024 U.S. Units]]/Table1[[#This Row],[2023 U.S. Units]]-1</f>
        <v>#N/A</v>
      </c>
      <c r="L471" s="3">
        <f>_xlfn.RRI(5,Table1[[#This Row],[2019 U.S. Sales ($000)]],Table1[[#This Row],[2024 U.S. Sales ($000)]])</f>
        <v>-1</v>
      </c>
      <c r="M471" s="3" t="e">
        <f>(Table1[[#This Row],[2024 Market share (%)]]-Table1[[#This Row],[2019 Market share (%)]])*10000</f>
        <v>#DIV/0!</v>
      </c>
      <c r="N471" s="3"/>
      <c r="O471" s="3"/>
      <c r="P471" s="3">
        <v>63600</v>
      </c>
      <c r="Q471" s="12">
        <f>Table1[[#This Row],[2023 U.S. Sales ($000)]]/SUMIF($E:$E, E471, $P:$P)</f>
        <v>7.6854931845022276E-3</v>
      </c>
      <c r="R471" s="11">
        <f>(Table1[[#This Row],[2023 Market share (%)]]-Table1[[#This Row],[2022 Market share (%)]])*10000</f>
        <v>-5.7961573947137159</v>
      </c>
      <c r="S471" s="10">
        <v>4.2622950819672129E-2</v>
      </c>
      <c r="T471" s="3">
        <v>155</v>
      </c>
      <c r="U471" s="3">
        <f t="shared" si="53"/>
        <v>410.32258064516128</v>
      </c>
      <c r="V471" s="10">
        <v>0</v>
      </c>
      <c r="W471" s="10">
        <f t="shared" si="57"/>
        <v>5.5715234453845408E-2</v>
      </c>
      <c r="X471" s="11">
        <f>(Table1[[#This Row],[2023 Market share (%)]]-Table1[[#This Row],[2019 Market share (%)]])*10000</f>
        <v>-28.565424619911973</v>
      </c>
      <c r="Y471" s="10"/>
      <c r="Z471" s="10">
        <f t="shared" si="54"/>
        <v>8.2311468433848844E-3</v>
      </c>
      <c r="AA471" s="3">
        <v>61000</v>
      </c>
      <c r="AB471" s="12">
        <f>Table1[[#This Row],[2022 U.S. Sales ($000)]]/SUMIF($E:$E, E471, $AA:$AA)</f>
        <v>8.2651089239735992E-3</v>
      </c>
      <c r="AC471" s="3">
        <v>155</v>
      </c>
      <c r="AD471" s="3">
        <f t="shared" si="58"/>
        <v>393.54838709677421</v>
      </c>
      <c r="AE471" s="3">
        <v>57700</v>
      </c>
      <c r="AF471" s="12">
        <f>Table1[[#This Row],[2021 U.S. Sales ($000)]]/SUMIF($E:$E, E471, $AE:$AE)</f>
        <v>9.2233226980057165E-3</v>
      </c>
      <c r="AG471" s="3">
        <v>154</v>
      </c>
      <c r="AH471" s="68">
        <f t="shared" si="55"/>
        <v>374.6753246753247</v>
      </c>
      <c r="AI471" s="3">
        <v>47900</v>
      </c>
      <c r="AJ471" s="12">
        <f>Table1[[#This Row],[2020 U.S. Sales ($000)]]/SUMIF($E:$E, E471, $AI:$AI)</f>
        <v>1.0378429160829252E-2</v>
      </c>
      <c r="AK471" s="3">
        <v>153</v>
      </c>
      <c r="AL471" s="3">
        <f t="shared" si="59"/>
        <v>313.07189542483661</v>
      </c>
      <c r="AM471" s="3">
        <v>51200</v>
      </c>
      <c r="AN471" s="12">
        <f>Table1[[#This Row],[2019 U.S. Sales ($000)]]/SUMIF($E:$E, E471, $AM:$AM)</f>
        <v>1.0542035646493425E-2</v>
      </c>
      <c r="AO471" s="3">
        <v>150</v>
      </c>
      <c r="AP471" s="3">
        <f t="shared" si="56"/>
        <v>341.33333333333331</v>
      </c>
    </row>
    <row r="472" spans="1:42" x14ac:dyDescent="0.25">
      <c r="A472" t="s">
        <v>421</v>
      </c>
      <c r="B472">
        <v>562783</v>
      </c>
      <c r="C472" t="s">
        <v>3</v>
      </c>
      <c r="D472" t="s">
        <v>5</v>
      </c>
      <c r="E472" t="s">
        <v>446</v>
      </c>
      <c r="F472" s="3">
        <v>471</v>
      </c>
      <c r="G472" s="3"/>
      <c r="H472" s="3" t="e">
        <f>Table1[[#This Row],[2024 U.S. Sales ($000)]]/SUMIF($E:$E, E472, $G:$G)</f>
        <v>#DIV/0!</v>
      </c>
      <c r="I472" s="3" t="e">
        <f>VLOOKUP(Table1[[#This Row],[Chain Name]],[1]Sheet1!A$3:G$26,7,0)</f>
        <v>#N/A</v>
      </c>
      <c r="J472" s="3" t="e">
        <f>Table1[[#This Row],[2024 U.S. Sales ($000)]]/Table1[[#This Row],[2024 U.S. Units]]</f>
        <v>#N/A</v>
      </c>
      <c r="K472" s="3" t="e">
        <f>Table1[[#This Row],[2024 U.S. Units]]/Table1[[#This Row],[2023 U.S. Units]]-1</f>
        <v>#N/A</v>
      </c>
      <c r="L472" s="3">
        <f>_xlfn.RRI(5,Table1[[#This Row],[2019 U.S. Sales ($000)]],Table1[[#This Row],[2024 U.S. Sales ($000)]])</f>
        <v>-1</v>
      </c>
      <c r="M472" s="3" t="e">
        <f>(Table1[[#This Row],[2024 Market share (%)]]-Table1[[#This Row],[2019 Market share (%)]])*10000</f>
        <v>#DIV/0!</v>
      </c>
      <c r="N472" s="3"/>
      <c r="O472" s="3"/>
      <c r="P472" s="3">
        <v>63500</v>
      </c>
      <c r="Q472" s="12">
        <f>Table1[[#This Row],[2023 U.S. Sales ($000)]]/SUMIF($E:$E, E472, $P:$P)</f>
        <v>7.6734090757215635E-3</v>
      </c>
      <c r="R472" s="11">
        <f>(Table1[[#This Row],[2023 Market share (%)]]-Table1[[#This Row],[2022 Market share (%)]])*10000</f>
        <v>3.5675527417116433</v>
      </c>
      <c r="S472" s="10">
        <v>0.17592592592592593</v>
      </c>
      <c r="T472" s="3">
        <v>161</v>
      </c>
      <c r="U472" s="3">
        <f t="shared" si="53"/>
        <v>394.40993788819878</v>
      </c>
      <c r="V472" s="10">
        <v>0.10273972602739725</v>
      </c>
      <c r="W472" s="10">
        <f t="shared" si="57"/>
        <v>0.22607447547960779</v>
      </c>
      <c r="X472" s="11">
        <f>(Table1[[#This Row],[2023 Market share (%)]]-Table1[[#This Row],[2019 Market share (%)]])*10000</f>
        <v>18.876434181734147</v>
      </c>
      <c r="Y472" s="10"/>
      <c r="Z472" s="10">
        <f t="shared" si="54"/>
        <v>0.18014928040873146</v>
      </c>
      <c r="AA472" s="3">
        <v>54000</v>
      </c>
      <c r="AB472" s="12">
        <f>Table1[[#This Row],[2022 U.S. Sales ($000)]]/SUMIF($E:$E, E472, $AA:$AA)</f>
        <v>7.3166538015503992E-3</v>
      </c>
      <c r="AC472" s="3">
        <v>146</v>
      </c>
      <c r="AD472" s="3">
        <f t="shared" si="58"/>
        <v>369.86301369863014</v>
      </c>
      <c r="AE472" s="3">
        <v>43500</v>
      </c>
      <c r="AF472" s="12">
        <f>Table1[[#This Row],[2021 U.S. Sales ($000)]]/SUMIF($E:$E, E472, $AE:$AE)</f>
        <v>6.9534581865381053E-3</v>
      </c>
      <c r="AG472" s="3">
        <v>124</v>
      </c>
      <c r="AH472" s="68">
        <f t="shared" si="55"/>
        <v>350.80645161290323</v>
      </c>
      <c r="AI472" s="3">
        <v>30500</v>
      </c>
      <c r="AJ472" s="12">
        <f>Table1[[#This Row],[2020 U.S. Sales ($000)]]/SUMIF($E:$E, E472, $AI:$AI)</f>
        <v>6.608394350841173E-3</v>
      </c>
      <c r="AK472" s="3">
        <v>99</v>
      </c>
      <c r="AL472" s="3">
        <f t="shared" si="59"/>
        <v>308.08080808080808</v>
      </c>
      <c r="AM472" s="3">
        <v>28100</v>
      </c>
      <c r="AN472" s="12">
        <f>Table1[[#This Row],[2019 U.S. Sales ($000)]]/SUMIF($E:$E, E472, $AM:$AM)</f>
        <v>5.7857656575481487E-3</v>
      </c>
      <c r="AO472" s="3">
        <v>83</v>
      </c>
      <c r="AP472" s="3">
        <f t="shared" si="56"/>
        <v>338.5542168674699</v>
      </c>
    </row>
    <row r="473" spans="1:42" x14ac:dyDescent="0.25">
      <c r="A473" t="s">
        <v>459</v>
      </c>
      <c r="B473">
        <v>563079</v>
      </c>
      <c r="C473" t="s">
        <v>3</v>
      </c>
      <c r="D473" t="s">
        <v>4</v>
      </c>
      <c r="E473" t="s">
        <v>364</v>
      </c>
      <c r="F473" s="3">
        <v>472</v>
      </c>
      <c r="G473" s="3"/>
      <c r="H473" s="3" t="e">
        <f>Table1[[#This Row],[2024 U.S. Sales ($000)]]/SUMIF($E:$E, E473, $G:$G)</f>
        <v>#DIV/0!</v>
      </c>
      <c r="I473" s="3" t="e">
        <f>VLOOKUP(Table1[[#This Row],[Chain Name]],[1]Sheet1!A$3:G$26,7,0)</f>
        <v>#N/A</v>
      </c>
      <c r="J473" s="3" t="e">
        <f>Table1[[#This Row],[2024 U.S. Sales ($000)]]/Table1[[#This Row],[2024 U.S. Units]]</f>
        <v>#N/A</v>
      </c>
      <c r="K473" s="3" t="e">
        <f>Table1[[#This Row],[2024 U.S. Units]]/Table1[[#This Row],[2023 U.S. Units]]-1</f>
        <v>#N/A</v>
      </c>
      <c r="L473" s="3">
        <f>_xlfn.RRI(5,Table1[[#This Row],[2019 U.S. Sales ($000)]],Table1[[#This Row],[2024 U.S. Sales ($000)]])</f>
        <v>-1</v>
      </c>
      <c r="M473" s="3" t="e">
        <f>(Table1[[#This Row],[2024 Market share (%)]]-Table1[[#This Row],[2019 Market share (%)]])*10000</f>
        <v>#DIV/0!</v>
      </c>
      <c r="N473" s="3"/>
      <c r="O473" s="3"/>
      <c r="P473" s="3">
        <v>63300</v>
      </c>
      <c r="Q473" s="12">
        <f>Table1[[#This Row],[2023 U.S. Sales ($000)]]/SUMIF($E:$E, E473, $P:$P)</f>
        <v>1.2922925711183512E-3</v>
      </c>
      <c r="R473" s="11">
        <f>(Table1[[#This Row],[2023 Market share (%)]]-Table1[[#This Row],[2022 Market share (%)]])*10000</f>
        <v>2.8656972987405657E-2</v>
      </c>
      <c r="S473" s="10">
        <v>0.12513330963384287</v>
      </c>
      <c r="T473" s="3">
        <v>28</v>
      </c>
      <c r="U473" s="3">
        <f t="shared" si="53"/>
        <v>2260.7142857142858</v>
      </c>
      <c r="V473" s="10">
        <v>0.16666666666666666</v>
      </c>
      <c r="W473" s="10">
        <f t="shared" si="57"/>
        <v>0.42156919205540344</v>
      </c>
      <c r="X473" s="11">
        <f>(Table1[[#This Row],[2023 Market share (%)]]-Table1[[#This Row],[2019 Market share (%)]])*10000</f>
        <v>7.8740080509197092</v>
      </c>
      <c r="Y473" s="10"/>
      <c r="Z473" s="10">
        <f t="shared" si="54"/>
        <v>0.41421356237309492</v>
      </c>
      <c r="AA473" s="3">
        <v>56260</v>
      </c>
      <c r="AB473" s="12">
        <f>Table1[[#This Row],[2022 U.S. Sales ($000)]]/SUMIF($E:$E, E473, $AA:$AA)</f>
        <v>1.2894268738196106E-3</v>
      </c>
      <c r="AC473" s="3">
        <v>24</v>
      </c>
      <c r="AD473" s="3">
        <f t="shared" si="58"/>
        <v>2344.1666666666665</v>
      </c>
      <c r="AE473" s="3">
        <v>22600</v>
      </c>
      <c r="AF473" s="12">
        <f>Table1[[#This Row],[2021 U.S. Sales ($000)]]/SUMIF($E:$E, E473, $AE:$AE)</f>
        <v>5.7484615171151407E-4</v>
      </c>
      <c r="AG473" s="3">
        <v>10</v>
      </c>
      <c r="AH473" s="68">
        <f t="shared" si="55"/>
        <v>2260</v>
      </c>
      <c r="AI473" s="3">
        <v>12800</v>
      </c>
      <c r="AJ473" s="12">
        <f>Table1[[#This Row],[2020 U.S. Sales ($000)]]/SUMIF($E:$E, E473, $AI:$AI)</f>
        <v>3.784818743108414E-4</v>
      </c>
      <c r="AK473" s="3">
        <v>7</v>
      </c>
      <c r="AL473" s="3">
        <f t="shared" si="59"/>
        <v>1828.5714285714287</v>
      </c>
      <c r="AM473" s="3">
        <v>15500</v>
      </c>
      <c r="AN473" s="12">
        <f>Table1[[#This Row],[2019 U.S. Sales ($000)]]/SUMIF($E:$E, E473, $AM:$AM)</f>
        <v>5.0489176602638028E-4</v>
      </c>
      <c r="AO473" s="3">
        <v>7</v>
      </c>
      <c r="AP473" s="3">
        <f t="shared" si="56"/>
        <v>2214.2857142857142</v>
      </c>
    </row>
    <row r="474" spans="1:42" x14ac:dyDescent="0.25">
      <c r="A474" t="s">
        <v>493</v>
      </c>
      <c r="B474">
        <v>61995</v>
      </c>
      <c r="C474" t="s">
        <v>1</v>
      </c>
      <c r="D474" t="s">
        <v>6</v>
      </c>
      <c r="E474" t="s">
        <v>354</v>
      </c>
      <c r="F474" s="3">
        <v>473</v>
      </c>
      <c r="G474" s="3"/>
      <c r="H474" s="3" t="e">
        <f>Table1[[#This Row],[2024 U.S. Sales ($000)]]/SUMIF($E:$E, E474, $G:$G)</f>
        <v>#DIV/0!</v>
      </c>
      <c r="I474" s="3" t="e">
        <f>VLOOKUP(Table1[[#This Row],[Chain Name]],[1]Sheet1!A$3:G$26,7,0)</f>
        <v>#N/A</v>
      </c>
      <c r="J474" s="3" t="e">
        <f>Table1[[#This Row],[2024 U.S. Sales ($000)]]/Table1[[#This Row],[2024 U.S. Units]]</f>
        <v>#N/A</v>
      </c>
      <c r="K474" s="3" t="e">
        <f>Table1[[#This Row],[2024 U.S. Units]]/Table1[[#This Row],[2023 U.S. Units]]-1</f>
        <v>#N/A</v>
      </c>
      <c r="L474" s="3">
        <f>_xlfn.RRI(5,Table1[[#This Row],[2019 U.S. Sales ($000)]],Table1[[#This Row],[2024 U.S. Sales ($000)]])</f>
        <v>-1</v>
      </c>
      <c r="M474" s="3" t="e">
        <f>(Table1[[#This Row],[2024 Market share (%)]]-Table1[[#This Row],[2019 Market share (%)]])*10000</f>
        <v>#DIV/0!</v>
      </c>
      <c r="N474" s="3"/>
      <c r="O474" s="3"/>
      <c r="P474" s="3">
        <v>63200</v>
      </c>
      <c r="Q474" s="12">
        <f>Table1[[#This Row],[2023 U.S. Sales ($000)]]/SUMIF($E:$E, E474, $P:$P)</f>
        <v>3.6113573760974426E-3</v>
      </c>
      <c r="R474" s="11">
        <f>(Table1[[#This Row],[2023 Market share (%)]]-Table1[[#This Row],[2022 Market share (%)]])*10000</f>
        <v>6.9303775180263756</v>
      </c>
      <c r="S474" s="10">
        <v>0.31120331950207469</v>
      </c>
      <c r="T474" s="3">
        <v>25</v>
      </c>
      <c r="U474" s="3">
        <f t="shared" si="53"/>
        <v>2528</v>
      </c>
      <c r="V474" s="10">
        <v>0.19047619047619047</v>
      </c>
      <c r="W474" s="10">
        <f t="shared" si="57"/>
        <v>0.21085582950323478</v>
      </c>
      <c r="X474" s="11">
        <f>(Table1[[#This Row],[2023 Market share (%)]]-Table1[[#This Row],[2019 Market share (%)]])*10000</f>
        <v>18.762723938186209</v>
      </c>
      <c r="Y474" s="10"/>
      <c r="Z474" s="10">
        <f t="shared" si="54"/>
        <v>0.22782601490961185</v>
      </c>
      <c r="AA474" s="3">
        <v>48200</v>
      </c>
      <c r="AB474" s="12">
        <f>Table1[[#This Row],[2022 U.S. Sales ($000)]]/SUMIF($E:$E, E474, $AA:$AA)</f>
        <v>2.918319624294805E-3</v>
      </c>
      <c r="AC474" s="3">
        <v>21</v>
      </c>
      <c r="AD474" s="3">
        <f t="shared" si="58"/>
        <v>2295.2380952380954</v>
      </c>
      <c r="AE474" s="3">
        <v>34400</v>
      </c>
      <c r="AF474" s="12">
        <f>Table1[[#This Row],[2021 U.S. Sales ($000)]]/SUMIF($E:$E, E474, $AE:$AE)</f>
        <v>2.2785104079242353E-3</v>
      </c>
      <c r="AG474" s="3">
        <v>15</v>
      </c>
      <c r="AH474" s="68">
        <f t="shared" si="55"/>
        <v>2293.3333333333335</v>
      </c>
      <c r="AI474" s="3">
        <v>23700</v>
      </c>
      <c r="AJ474" s="12">
        <f>Table1[[#This Row],[2020 U.S. Sales ($000)]]/SUMIF($E:$E, E474, $AI:$AI)</f>
        <v>2.2207831380902632E-3</v>
      </c>
      <c r="AK474" s="3">
        <v>12</v>
      </c>
      <c r="AL474" s="3">
        <f t="shared" si="59"/>
        <v>1975</v>
      </c>
      <c r="AM474" s="3">
        <v>29400</v>
      </c>
      <c r="AN474" s="12">
        <f>Table1[[#This Row],[2019 U.S. Sales ($000)]]/SUMIF($E:$E, E474, $AM:$AM)</f>
        <v>1.7350849822788217E-3</v>
      </c>
      <c r="AO474" s="3">
        <v>11</v>
      </c>
      <c r="AP474" s="3">
        <f t="shared" si="56"/>
        <v>2672.7272727272725</v>
      </c>
    </row>
    <row r="475" spans="1:42" x14ac:dyDescent="0.25">
      <c r="A475" t="s">
        <v>233</v>
      </c>
      <c r="B475">
        <v>5208</v>
      </c>
      <c r="C475" t="s">
        <v>1</v>
      </c>
      <c r="D475" t="s">
        <v>2</v>
      </c>
      <c r="E475" t="s">
        <v>358</v>
      </c>
      <c r="F475" s="3">
        <v>278</v>
      </c>
      <c r="G475" s="3"/>
      <c r="H475" s="3" t="e">
        <f>Table1[[#This Row],[2024 U.S. Sales ($000)]]/SUMIF($E:$E, E475, $G:$G)</f>
        <v>#DIV/0!</v>
      </c>
      <c r="I475" s="3" t="e">
        <f>VLOOKUP(Table1[[#This Row],[Chain Name]],[1]Sheet1!A$3:G$26,7,0)</f>
        <v>#N/A</v>
      </c>
      <c r="J475" s="3" t="e">
        <f>Table1[[#This Row],[2024 U.S. Sales ($000)]]/Table1[[#This Row],[2024 U.S. Units]]</f>
        <v>#N/A</v>
      </c>
      <c r="K475" s="3" t="e">
        <f>Table1[[#This Row],[2024 U.S. Units]]/Table1[[#This Row],[2023 U.S. Units]]-1</f>
        <v>#N/A</v>
      </c>
      <c r="L475" s="3">
        <f>_xlfn.RRI(5,Table1[[#This Row],[2019 U.S. Sales ($000)]],Table1[[#This Row],[2024 U.S. Sales ($000)]])</f>
        <v>-1</v>
      </c>
      <c r="M475" s="3" t="e">
        <f>(Table1[[#This Row],[2024 Market share (%)]]-Table1[[#This Row],[2019 Market share (%)]])*10000</f>
        <v>#DIV/0!</v>
      </c>
      <c r="N475" s="3"/>
      <c r="O475" s="3"/>
      <c r="P475" s="3">
        <v>129600</v>
      </c>
      <c r="Q475" s="12">
        <f>Table1[[#This Row],[2023 U.S. Sales ($000)]]/SUMIF($E:$E, E475, $P:$P)</f>
        <v>3.916727946131935E-3</v>
      </c>
      <c r="R475" s="11">
        <f>(Table1[[#This Row],[2023 Market share (%)]]-Table1[[#This Row],[2022 Market share (%)]])*10000</f>
        <v>-5.2060312204953858</v>
      </c>
      <c r="S475" s="10">
        <v>-3.5714285714285712E-2</v>
      </c>
      <c r="T475" s="3">
        <v>23</v>
      </c>
      <c r="U475" s="3">
        <f t="shared" si="53"/>
        <v>5634.782608695652</v>
      </c>
      <c r="V475" s="10">
        <v>-4.1666666666666664E-2</v>
      </c>
      <c r="W475" s="10">
        <f t="shared" si="57"/>
        <v>-2.5488298384366725E-2</v>
      </c>
      <c r="X475" s="11">
        <f>(Table1[[#This Row],[2023 Market share (%)]]-Table1[[#This Row],[2019 Market share (%)]])*10000</f>
        <v>-20.108051771046547</v>
      </c>
      <c r="Y475" s="10"/>
      <c r="Z475" s="10">
        <f t="shared" si="54"/>
        <v>-2.0629638664440675E-2</v>
      </c>
      <c r="AA475" s="3">
        <v>134400</v>
      </c>
      <c r="AB475" s="12">
        <f>Table1[[#This Row],[2022 U.S. Sales ($000)]]/SUMIF($E:$E, E475, $AA:$AA)</f>
        <v>4.4373310681814736E-3</v>
      </c>
      <c r="AC475" s="3">
        <v>24</v>
      </c>
      <c r="AD475" s="3">
        <f t="shared" si="58"/>
        <v>5600</v>
      </c>
      <c r="AE475" s="3">
        <v>126000</v>
      </c>
      <c r="AF475" s="12">
        <f>Table1[[#This Row],[2021 U.S. Sales ($000)]]/SUMIF($E:$E, E475, $AE:$AE)</f>
        <v>4.5969872367203251E-3</v>
      </c>
      <c r="AG475" s="3">
        <v>24</v>
      </c>
      <c r="AH475" s="68">
        <f t="shared" si="55"/>
        <v>5250</v>
      </c>
      <c r="AI475" s="3">
        <v>99200</v>
      </c>
      <c r="AJ475" s="12">
        <f>Table1[[#This Row],[2020 U.S. Sales ($000)]]/SUMIF($E:$E, E475, $AI:$AI)</f>
        <v>4.2084476356054525E-3</v>
      </c>
      <c r="AK475" s="3">
        <v>24</v>
      </c>
      <c r="AL475" s="3">
        <f t="shared" si="59"/>
        <v>4133.333333333333</v>
      </c>
      <c r="AM475" s="3">
        <v>143700</v>
      </c>
      <c r="AN475" s="12">
        <f>Table1[[#This Row],[2019 U.S. Sales ($000)]]/SUMIF($E:$E, E475, $AM:$AM)</f>
        <v>5.9275331232365898E-3</v>
      </c>
      <c r="AO475" s="3">
        <v>25</v>
      </c>
      <c r="AP475" s="3">
        <f t="shared" si="56"/>
        <v>5748</v>
      </c>
    </row>
    <row r="476" spans="1:42" x14ac:dyDescent="0.25">
      <c r="A476" t="s">
        <v>507</v>
      </c>
      <c r="B476">
        <v>31346</v>
      </c>
      <c r="C476" t="s">
        <v>3</v>
      </c>
      <c r="D476" t="s">
        <v>4</v>
      </c>
      <c r="E476" t="s">
        <v>351</v>
      </c>
      <c r="F476" s="3">
        <v>475</v>
      </c>
      <c r="G476" s="3"/>
      <c r="H476" s="3" t="e">
        <f>Table1[[#This Row],[2024 U.S. Sales ($000)]]/SUMIF($E:$E, E476, $G:$G)</f>
        <v>#DIV/0!</v>
      </c>
      <c r="I476" s="3" t="e">
        <f>VLOOKUP(Table1[[#This Row],[Chain Name]],[1]Sheet1!A$3:G$26,7,0)</f>
        <v>#N/A</v>
      </c>
      <c r="J476" s="3" t="e">
        <f>Table1[[#This Row],[2024 U.S. Sales ($000)]]/Table1[[#This Row],[2024 U.S. Units]]</f>
        <v>#N/A</v>
      </c>
      <c r="K476" s="3" t="e">
        <f>Table1[[#This Row],[2024 U.S. Units]]/Table1[[#This Row],[2023 U.S. Units]]-1</f>
        <v>#N/A</v>
      </c>
      <c r="L476" s="3">
        <f>_xlfn.RRI(5,Table1[[#This Row],[2019 U.S. Sales ($000)]],Table1[[#This Row],[2024 U.S. Sales ($000)]])</f>
        <v>-1</v>
      </c>
      <c r="M476" s="3" t="e">
        <f>(Table1[[#This Row],[2024 Market share (%)]]-Table1[[#This Row],[2019 Market share (%)]])*10000</f>
        <v>#DIV/0!</v>
      </c>
      <c r="N476" s="3"/>
      <c r="O476" s="3"/>
      <c r="P476" s="3">
        <v>62433</v>
      </c>
      <c r="Q476" s="12">
        <f>Table1[[#This Row],[2023 U.S. Sales ($000)]]/SUMIF($E:$E, E476, $P:$P)</f>
        <v>1.6529377670638362E-3</v>
      </c>
      <c r="R476" s="11">
        <f>(Table1[[#This Row],[2023 Market share (%)]]-Table1[[#This Row],[2022 Market share (%)]])*10000</f>
        <v>0.71098268268843023</v>
      </c>
      <c r="S476" s="10">
        <v>0.10305653710247349</v>
      </c>
      <c r="T476" s="3">
        <v>26</v>
      </c>
      <c r="U476" s="3">
        <f t="shared" si="53"/>
        <v>2401.2692307692309</v>
      </c>
      <c r="V476" s="10">
        <v>0.04</v>
      </c>
      <c r="W476" s="10">
        <f t="shared" si="57"/>
        <v>-1.9682225640116013E-2</v>
      </c>
      <c r="X476" s="11">
        <f>(Table1[[#This Row],[2023 Market share (%)]]-Table1[[#This Row],[2019 Market share (%)]])*10000</f>
        <v>-4.1656114969430487</v>
      </c>
      <c r="Y476" s="10"/>
      <c r="Z476" s="10">
        <f t="shared" si="54"/>
        <v>0</v>
      </c>
      <c r="AA476" s="3">
        <v>56600</v>
      </c>
      <c r="AB476" s="12">
        <f>Table1[[#This Row],[2022 U.S. Sales ($000)]]/SUMIF($E:$E, E476, $AA:$AA)</f>
        <v>1.5818394987949932E-3</v>
      </c>
      <c r="AC476" s="3">
        <v>25</v>
      </c>
      <c r="AD476" s="3">
        <f t="shared" si="58"/>
        <v>2264</v>
      </c>
      <c r="AE476" s="3">
        <v>55000</v>
      </c>
      <c r="AF476" s="12">
        <f>Table1[[#This Row],[2021 U.S. Sales ($000)]]/SUMIF($E:$E, E476, $AE:$AE)</f>
        <v>1.6577173039826146E-3</v>
      </c>
      <c r="AG476" s="3">
        <v>25</v>
      </c>
      <c r="AH476" s="68">
        <f t="shared" si="55"/>
        <v>2200</v>
      </c>
      <c r="AI476" s="3">
        <v>52400</v>
      </c>
      <c r="AJ476" s="12">
        <f>Table1[[#This Row],[2020 U.S. Sales ($000)]]/SUMIF($E:$E, E476, $AI:$AI)</f>
        <v>1.8399227850419615E-3</v>
      </c>
      <c r="AK476" s="3">
        <v>25</v>
      </c>
      <c r="AL476" s="3">
        <f t="shared" si="59"/>
        <v>2096</v>
      </c>
      <c r="AM476" s="3">
        <v>67600</v>
      </c>
      <c r="AN476" s="12">
        <f>Table1[[#This Row],[2019 U.S. Sales ($000)]]/SUMIF($E:$E, E476, $AM:$AM)</f>
        <v>2.0694989167581411E-3</v>
      </c>
      <c r="AO476" s="3">
        <v>26</v>
      </c>
      <c r="AP476" s="3">
        <f t="shared" si="56"/>
        <v>2600</v>
      </c>
    </row>
    <row r="477" spans="1:42" x14ac:dyDescent="0.25">
      <c r="A477" t="s">
        <v>297</v>
      </c>
      <c r="B477">
        <v>2821</v>
      </c>
      <c r="C477" t="s">
        <v>1</v>
      </c>
      <c r="D477" t="s">
        <v>7</v>
      </c>
      <c r="E477" t="s">
        <v>355</v>
      </c>
      <c r="F477" s="3">
        <v>476</v>
      </c>
      <c r="G477" s="3"/>
      <c r="H477" s="3" t="e">
        <f>Table1[[#This Row],[2024 U.S. Sales ($000)]]/SUMIF($E:$E, E477, $G:$G)</f>
        <v>#DIV/0!</v>
      </c>
      <c r="I477" s="3" t="e">
        <f>VLOOKUP(Table1[[#This Row],[Chain Name]],[1]Sheet1!A$3:G$26,7,0)</f>
        <v>#N/A</v>
      </c>
      <c r="J477" s="3" t="e">
        <f>Table1[[#This Row],[2024 U.S. Sales ($000)]]/Table1[[#This Row],[2024 U.S. Units]]</f>
        <v>#N/A</v>
      </c>
      <c r="K477" s="3" t="e">
        <f>Table1[[#This Row],[2024 U.S. Units]]/Table1[[#This Row],[2023 U.S. Units]]-1</f>
        <v>#N/A</v>
      </c>
      <c r="L477" s="3">
        <f>_xlfn.RRI(5,Table1[[#This Row],[2019 U.S. Sales ($000)]],Table1[[#This Row],[2024 U.S. Sales ($000)]])</f>
        <v>-1</v>
      </c>
      <c r="M477" s="3" t="e">
        <f>(Table1[[#This Row],[2024 Market share (%)]]-Table1[[#This Row],[2019 Market share (%)]])*10000</f>
        <v>#DIV/0!</v>
      </c>
      <c r="N477" s="3"/>
      <c r="O477" s="3"/>
      <c r="P477" s="3">
        <v>62300</v>
      </c>
      <c r="Q477" s="12">
        <f>Table1[[#This Row],[2023 U.S. Sales ($000)]]/SUMIF($E:$E, E477, $P:$P)</f>
        <v>3.9022454321962306E-3</v>
      </c>
      <c r="R477" s="11">
        <f>(Table1[[#This Row],[2023 Market share (%)]]-Table1[[#This Row],[2022 Market share (%)]])*10000</f>
        <v>2.5258994190465596</v>
      </c>
      <c r="S477" s="10">
        <v>0.16666666666666666</v>
      </c>
      <c r="T477" s="3">
        <v>15</v>
      </c>
      <c r="U477" s="3">
        <f t="shared" si="53"/>
        <v>4153.333333333333</v>
      </c>
      <c r="V477" s="10">
        <v>7.1428571428571425E-2</v>
      </c>
      <c r="W477" s="10">
        <f t="shared" si="57"/>
        <v>4.3715626607432778E-2</v>
      </c>
      <c r="X477" s="11">
        <f>(Table1[[#This Row],[2023 Market share (%)]]-Table1[[#This Row],[2019 Market share (%)]])*10000</f>
        <v>-2.847223792725043</v>
      </c>
      <c r="Y477" s="10"/>
      <c r="Z477" s="10">
        <f t="shared" si="54"/>
        <v>3.6422843755939738E-2</v>
      </c>
      <c r="AA477" s="3">
        <v>53400</v>
      </c>
      <c r="AB477" s="12">
        <f>Table1[[#This Row],[2022 U.S. Sales ($000)]]/SUMIF($E:$E, E477, $AA:$AA)</f>
        <v>3.6496554902915746E-3</v>
      </c>
      <c r="AC477" s="3">
        <v>14</v>
      </c>
      <c r="AD477" s="3">
        <f t="shared" si="58"/>
        <v>3814.2857142857142</v>
      </c>
      <c r="AE477" s="3">
        <v>45500</v>
      </c>
      <c r="AF477" s="12">
        <f>Table1[[#This Row],[2021 U.S. Sales ($000)]]/SUMIF($E:$E, E477, $AE:$AE)</f>
        <v>3.5006853264735287E-3</v>
      </c>
      <c r="AG477" s="3">
        <v>13</v>
      </c>
      <c r="AH477" s="68">
        <f t="shared" si="55"/>
        <v>3500</v>
      </c>
      <c r="AI477" s="3">
        <v>26000</v>
      </c>
      <c r="AJ477" s="12">
        <f>Table1[[#This Row],[2020 U.S. Sales ($000)]]/SUMIF($E:$E, E477, $AI:$AI)</f>
        <v>2.7684602526837562E-3</v>
      </c>
      <c r="AK477" s="3">
        <v>13</v>
      </c>
      <c r="AL477" s="3">
        <f t="shared" si="59"/>
        <v>2000</v>
      </c>
      <c r="AM477" s="3">
        <v>52500</v>
      </c>
      <c r="AN477" s="12">
        <f>Table1[[#This Row],[2019 U.S. Sales ($000)]]/SUMIF($E:$E, E477, $AM:$AM)</f>
        <v>4.1869678114687349E-3</v>
      </c>
      <c r="AO477" s="3">
        <v>13</v>
      </c>
      <c r="AP477" s="3">
        <f t="shared" si="56"/>
        <v>4038.4615384615386</v>
      </c>
    </row>
    <row r="478" spans="1:42" x14ac:dyDescent="0.25">
      <c r="A478" t="s">
        <v>384</v>
      </c>
      <c r="B478">
        <v>61755</v>
      </c>
      <c r="C478" t="s">
        <v>3</v>
      </c>
      <c r="D478" t="s">
        <v>5</v>
      </c>
      <c r="E478" t="s">
        <v>364</v>
      </c>
      <c r="F478" s="3">
        <v>477</v>
      </c>
      <c r="G478" s="3"/>
      <c r="H478" s="3" t="e">
        <f>Table1[[#This Row],[2024 U.S. Sales ($000)]]/SUMIF($E:$E, E478, $G:$G)</f>
        <v>#DIV/0!</v>
      </c>
      <c r="I478" s="3" t="e">
        <f>VLOOKUP(Table1[[#This Row],[Chain Name]],[1]Sheet1!A$3:G$26,7,0)</f>
        <v>#N/A</v>
      </c>
      <c r="J478" s="3" t="e">
        <f>Table1[[#This Row],[2024 U.S. Sales ($000)]]/Table1[[#This Row],[2024 U.S. Units]]</f>
        <v>#N/A</v>
      </c>
      <c r="K478" s="3" t="e">
        <f>Table1[[#This Row],[2024 U.S. Units]]/Table1[[#This Row],[2023 U.S. Units]]-1</f>
        <v>#N/A</v>
      </c>
      <c r="L478" s="3">
        <f>_xlfn.RRI(5,Table1[[#This Row],[2019 U.S. Sales ($000)]],Table1[[#This Row],[2024 U.S. Sales ($000)]])</f>
        <v>-1</v>
      </c>
      <c r="M478" s="3" t="e">
        <f>(Table1[[#This Row],[2024 Market share (%)]]-Table1[[#This Row],[2019 Market share (%)]])*10000</f>
        <v>#DIV/0!</v>
      </c>
      <c r="N478" s="3"/>
      <c r="O478" s="3"/>
      <c r="P478" s="3">
        <v>61700</v>
      </c>
      <c r="Q478" s="12">
        <f>Table1[[#This Row],[2023 U.S. Sales ($000)]]/SUMIF($E:$E, E478, $P:$P)</f>
        <v>1.2596279879621211E-3</v>
      </c>
      <c r="R478" s="11">
        <f>(Table1[[#This Row],[2023 Market share (%)]]-Table1[[#This Row],[2022 Market share (%)]])*10000</f>
        <v>-0.49050904592087352</v>
      </c>
      <c r="S478" s="10">
        <v>8.0560420315236428E-2</v>
      </c>
      <c r="T478" s="3">
        <v>32</v>
      </c>
      <c r="U478" s="3">
        <f t="shared" si="53"/>
        <v>1928.125</v>
      </c>
      <c r="V478" s="10">
        <v>3.2258064516129031E-2</v>
      </c>
      <c r="W478" s="10">
        <f t="shared" si="57"/>
        <v>0.13106080643431062</v>
      </c>
      <c r="X478" s="11">
        <f>(Table1[[#This Row],[2023 Market share (%)]]-Table1[[#This Row],[2019 Market share (%)]])*10000</f>
        <v>0.31600918336667028</v>
      </c>
      <c r="Y478" s="10"/>
      <c r="Z478" s="10">
        <f t="shared" si="54"/>
        <v>0.13919768655229481</v>
      </c>
      <c r="AA478" s="3">
        <v>57100</v>
      </c>
      <c r="AB478" s="12">
        <f>Table1[[#This Row],[2022 U.S. Sales ($000)]]/SUMIF($E:$E, E478, $AA:$AA)</f>
        <v>1.3086788925542085E-3</v>
      </c>
      <c r="AC478" s="3">
        <v>31</v>
      </c>
      <c r="AD478" s="3">
        <f t="shared" si="58"/>
        <v>1841.9354838709678</v>
      </c>
      <c r="AE478" s="3">
        <v>47300</v>
      </c>
      <c r="AF478" s="12">
        <f>Table1[[#This Row],[2021 U.S. Sales ($000)]]/SUMIF($E:$E, E478, $AE:$AE)</f>
        <v>1.2031072113254256E-3</v>
      </c>
      <c r="AG478" s="3">
        <v>26</v>
      </c>
      <c r="AH478" s="68">
        <f t="shared" si="55"/>
        <v>1819.2307692307693</v>
      </c>
      <c r="AI478" s="3">
        <v>40500</v>
      </c>
      <c r="AJ478" s="12">
        <f>Table1[[#This Row],[2020 U.S. Sales ($000)]]/SUMIF($E:$E, E478, $AI:$AI)</f>
        <v>1.1975403054366467E-3</v>
      </c>
      <c r="AK478" s="3">
        <v>20</v>
      </c>
      <c r="AL478" s="3">
        <f t="shared" si="59"/>
        <v>2025</v>
      </c>
      <c r="AM478" s="3">
        <v>37700</v>
      </c>
      <c r="AN478" s="12">
        <f>Table1[[#This Row],[2019 U.S. Sales ($000)]]/SUMIF($E:$E, E478, $AM:$AM)</f>
        <v>1.2280270696254541E-3</v>
      </c>
      <c r="AO478" s="3">
        <v>19</v>
      </c>
      <c r="AP478" s="3">
        <f t="shared" si="56"/>
        <v>1984.2105263157894</v>
      </c>
    </row>
    <row r="479" spans="1:42" x14ac:dyDescent="0.25">
      <c r="A479" t="s">
        <v>445</v>
      </c>
      <c r="B479">
        <v>11895</v>
      </c>
      <c r="C479" t="s">
        <v>3</v>
      </c>
      <c r="D479" t="s">
        <v>5</v>
      </c>
      <c r="E479" t="s">
        <v>352</v>
      </c>
      <c r="F479" s="3">
        <v>478</v>
      </c>
      <c r="G479" s="3"/>
      <c r="H479" s="3" t="e">
        <f>Table1[[#This Row],[2024 U.S. Sales ($000)]]/SUMIF($E:$E, E479, $G:$G)</f>
        <v>#DIV/0!</v>
      </c>
      <c r="I479" s="3" t="e">
        <f>VLOOKUP(Table1[[#This Row],[Chain Name]],[1]Sheet1!A$3:G$26,7,0)</f>
        <v>#N/A</v>
      </c>
      <c r="J479" s="3" t="e">
        <f>Table1[[#This Row],[2024 U.S. Sales ($000)]]/Table1[[#This Row],[2024 U.S. Units]]</f>
        <v>#N/A</v>
      </c>
      <c r="K479" s="3" t="e">
        <f>Table1[[#This Row],[2024 U.S. Units]]/Table1[[#This Row],[2023 U.S. Units]]-1</f>
        <v>#N/A</v>
      </c>
      <c r="L479" s="3">
        <f>_xlfn.RRI(5,Table1[[#This Row],[2019 U.S. Sales ($000)]],Table1[[#This Row],[2024 U.S. Sales ($000)]])</f>
        <v>-1</v>
      </c>
      <c r="M479" s="3" t="e">
        <f>(Table1[[#This Row],[2024 Market share (%)]]-Table1[[#This Row],[2019 Market share (%)]])*10000</f>
        <v>#DIV/0!</v>
      </c>
      <c r="N479" s="3"/>
      <c r="O479" s="3"/>
      <c r="P479" s="3">
        <v>61200</v>
      </c>
      <c r="Q479" s="12">
        <f>Table1[[#This Row],[2023 U.S. Sales ($000)]]/SUMIF($E:$E, E479, $P:$P)</f>
        <v>7.5427347688521535E-3</v>
      </c>
      <c r="R479" s="11">
        <f>(Table1[[#This Row],[2023 Market share (%)]]-Table1[[#This Row],[2022 Market share (%)]])*10000</f>
        <v>-8.3739203269249991</v>
      </c>
      <c r="S479" s="10">
        <v>-3.0110935023771792E-2</v>
      </c>
      <c r="T479" s="3">
        <v>216</v>
      </c>
      <c r="U479" s="3">
        <f t="shared" si="53"/>
        <v>283.33333333333331</v>
      </c>
      <c r="V479" s="10">
        <v>-2.2624434389140271E-2</v>
      </c>
      <c r="W479" s="10">
        <f t="shared" si="57"/>
        <v>-8.8089874736351326E-2</v>
      </c>
      <c r="X479" s="11">
        <f>(Table1[[#This Row],[2023 Market share (%)]]-Table1[[#This Row],[2019 Market share (%)]])*10000</f>
        <v>-63.961213755373862</v>
      </c>
      <c r="Y479" s="10"/>
      <c r="Z479" s="10">
        <f t="shared" si="54"/>
        <v>-6.7772458434378957E-2</v>
      </c>
      <c r="AA479" s="3">
        <v>63100</v>
      </c>
      <c r="AB479" s="12">
        <f>Table1[[#This Row],[2022 U.S. Sales ($000)]]/SUMIF($E:$E, E479, $AA:$AA)</f>
        <v>8.3801268015446535E-3</v>
      </c>
      <c r="AC479" s="3">
        <v>221</v>
      </c>
      <c r="AD479" s="3">
        <f t="shared" si="58"/>
        <v>285.52036199095022</v>
      </c>
      <c r="AE479" s="3">
        <v>66800</v>
      </c>
      <c r="AF479" s="12">
        <f>Table1[[#This Row],[2021 U.S. Sales ($000)]]/SUMIF($E:$E, E479, $AE:$AE)</f>
        <v>9.1493664200720665E-3</v>
      </c>
      <c r="AG479" s="3">
        <v>238</v>
      </c>
      <c r="AH479" s="68">
        <f t="shared" si="55"/>
        <v>280.67226890756302</v>
      </c>
      <c r="AI479" s="3">
        <v>67900</v>
      </c>
      <c r="AJ479" s="12">
        <f>Table1[[#This Row],[2020 U.S. Sales ($000)]]/SUMIF($E:$E, E479, $AI:$AI)</f>
        <v>1.0625622240507126E-2</v>
      </c>
      <c r="AK479" s="3">
        <v>257</v>
      </c>
      <c r="AL479" s="3">
        <f t="shared" si="59"/>
        <v>264.20233463035021</v>
      </c>
      <c r="AM479" s="3">
        <v>88500</v>
      </c>
      <c r="AN479" s="12">
        <f>Table1[[#This Row],[2019 U.S. Sales ($000)]]/SUMIF($E:$E, E479, $AM:$AM)</f>
        <v>1.393885614438954E-2</v>
      </c>
      <c r="AO479" s="3">
        <v>286</v>
      </c>
      <c r="AP479" s="3">
        <f t="shared" si="56"/>
        <v>309.44055944055947</v>
      </c>
    </row>
    <row r="480" spans="1:42" x14ac:dyDescent="0.25">
      <c r="A480" t="s">
        <v>130</v>
      </c>
      <c r="B480">
        <v>2766</v>
      </c>
      <c r="C480" t="s">
        <v>3</v>
      </c>
      <c r="D480" t="s">
        <v>5</v>
      </c>
      <c r="E480" t="s">
        <v>462</v>
      </c>
      <c r="F480" s="3">
        <v>479</v>
      </c>
      <c r="G480" s="3"/>
      <c r="H480" s="3" t="e">
        <f>Table1[[#This Row],[2024 U.S. Sales ($000)]]/SUMIF($E:$E, E480, $G:$G)</f>
        <v>#DIV/0!</v>
      </c>
      <c r="I480" s="3" t="e">
        <f>VLOOKUP(Table1[[#This Row],[Chain Name]],[1]Sheet1!A$3:G$26,7,0)</f>
        <v>#N/A</v>
      </c>
      <c r="J480" s="3" t="e">
        <f>Table1[[#This Row],[2024 U.S. Sales ($000)]]/Table1[[#This Row],[2024 U.S. Units]]</f>
        <v>#N/A</v>
      </c>
      <c r="K480" s="3" t="e">
        <f>Table1[[#This Row],[2024 U.S. Units]]/Table1[[#This Row],[2023 U.S. Units]]-1</f>
        <v>#N/A</v>
      </c>
      <c r="L480" s="3">
        <f>_xlfn.RRI(5,Table1[[#This Row],[2019 U.S. Sales ($000)]],Table1[[#This Row],[2024 U.S. Sales ($000)]])</f>
        <v>-1</v>
      </c>
      <c r="M480" s="3" t="e">
        <f>(Table1[[#This Row],[2024 Market share (%)]]-Table1[[#This Row],[2019 Market share (%)]])*10000</f>
        <v>#DIV/0!</v>
      </c>
      <c r="N480" s="3"/>
      <c r="O480" s="3"/>
      <c r="P480" s="3">
        <v>60100</v>
      </c>
      <c r="Q480" s="12">
        <f>Table1[[#This Row],[2023 U.S. Sales ($000)]]/SUMIF($E:$E, E480, $P:$P)</f>
        <v>1.1563669835484189E-2</v>
      </c>
      <c r="R480" s="11">
        <f>(Table1[[#This Row],[2023 Market share (%)]]-Table1[[#This Row],[2022 Market share (%)]])*10000</f>
        <v>-22.960874788108647</v>
      </c>
      <c r="S480" s="10">
        <v>-2.1172638436482084E-2</v>
      </c>
      <c r="T480" s="3">
        <v>61</v>
      </c>
      <c r="U480" s="3">
        <f t="shared" si="53"/>
        <v>985.24590163934431</v>
      </c>
      <c r="V480" s="10">
        <v>-3.1746031746031744E-2</v>
      </c>
      <c r="W480" s="10">
        <f t="shared" si="57"/>
        <v>-3.3233688232645275E-2</v>
      </c>
      <c r="X480" s="11">
        <f>(Table1[[#This Row],[2023 Market share (%)]]-Table1[[#This Row],[2019 Market share (%)]])*10000</f>
        <v>-77.155507235627681</v>
      </c>
      <c r="Y480" s="10"/>
      <c r="Z480" s="10">
        <f t="shared" si="54"/>
        <v>-5.0342192911268291E-2</v>
      </c>
      <c r="AA480" s="3">
        <v>61400</v>
      </c>
      <c r="AB480" s="12">
        <f>Table1[[#This Row],[2022 U.S. Sales ($000)]]/SUMIF($E:$E, E480, $AA:$AA)</f>
        <v>1.3859757314295054E-2</v>
      </c>
      <c r="AC480" s="3">
        <v>63</v>
      </c>
      <c r="AD480" s="3">
        <f t="shared" si="58"/>
        <v>974.60317460317458</v>
      </c>
      <c r="AE480" s="3">
        <v>61507</v>
      </c>
      <c r="AF480" s="12">
        <f>Table1[[#This Row],[2021 U.S. Sales ($000)]]/SUMIF($E:$E, E480, $AE:$AE)</f>
        <v>1.6302538559729945E-2</v>
      </c>
      <c r="AG480" s="3">
        <v>65</v>
      </c>
      <c r="AH480" s="68">
        <f t="shared" si="55"/>
        <v>946.26153846153841</v>
      </c>
      <c r="AI480" s="3">
        <v>52638</v>
      </c>
      <c r="AJ480" s="12">
        <f>Table1[[#This Row],[2020 U.S. Sales ($000)]]/SUMIF($E:$E, E480, $AI:$AI)</f>
        <v>1.7177429618486017E-2</v>
      </c>
      <c r="AK480" s="3">
        <v>70</v>
      </c>
      <c r="AL480" s="3">
        <f t="shared" si="59"/>
        <v>751.97142857142853</v>
      </c>
      <c r="AM480" s="3">
        <v>68800</v>
      </c>
      <c r="AN480" s="12">
        <f>Table1[[#This Row],[2019 U.S. Sales ($000)]]/SUMIF($E:$E, E480, $AM:$AM)</f>
        <v>1.9279220559046958E-2</v>
      </c>
      <c r="AO480" s="3">
        <v>75</v>
      </c>
      <c r="AP480" s="3">
        <f t="shared" si="56"/>
        <v>917.33333333333337</v>
      </c>
    </row>
    <row r="481" spans="1:42" x14ac:dyDescent="0.25">
      <c r="A481" t="s">
        <v>182</v>
      </c>
      <c r="B481">
        <v>9182</v>
      </c>
      <c r="C481" t="s">
        <v>3</v>
      </c>
      <c r="D481" t="s">
        <v>4</v>
      </c>
      <c r="E481" t="s">
        <v>351</v>
      </c>
      <c r="F481" s="3">
        <v>480</v>
      </c>
      <c r="G481" s="3"/>
      <c r="H481" s="3" t="e">
        <f>Table1[[#This Row],[2024 U.S. Sales ($000)]]/SUMIF($E:$E, E481, $G:$G)</f>
        <v>#DIV/0!</v>
      </c>
      <c r="I481" s="3" t="e">
        <f>VLOOKUP(Table1[[#This Row],[Chain Name]],[1]Sheet1!A$3:G$26,7,0)</f>
        <v>#N/A</v>
      </c>
      <c r="J481" s="3" t="e">
        <f>Table1[[#This Row],[2024 U.S. Sales ($000)]]/Table1[[#This Row],[2024 U.S. Units]]</f>
        <v>#N/A</v>
      </c>
      <c r="K481" s="3" t="e">
        <f>Table1[[#This Row],[2024 U.S. Units]]/Table1[[#This Row],[2023 U.S. Units]]-1</f>
        <v>#N/A</v>
      </c>
      <c r="L481" s="3">
        <f>_xlfn.RRI(5,Table1[[#This Row],[2019 U.S. Sales ($000)]],Table1[[#This Row],[2024 U.S. Sales ($000)]])</f>
        <v>-1</v>
      </c>
      <c r="M481" s="3" t="e">
        <f>(Table1[[#This Row],[2024 Market share (%)]]-Table1[[#This Row],[2019 Market share (%)]])*10000</f>
        <v>#DIV/0!</v>
      </c>
      <c r="N481" s="3"/>
      <c r="O481" s="3"/>
      <c r="P481" s="3">
        <v>59900</v>
      </c>
      <c r="Q481" s="12">
        <f>Table1[[#This Row],[2023 U.S. Sales ($000)]]/SUMIF($E:$E, E481, $P:$P)</f>
        <v>1.5858756146128457E-3</v>
      </c>
      <c r="R481" s="11">
        <f>(Table1[[#This Row],[2023 Market share (%)]]-Table1[[#This Row],[2022 Market share (%)]])*10000</f>
        <v>-7.1429619121475024E-2</v>
      </c>
      <c r="S481" s="10">
        <v>5.0877192982456139E-2</v>
      </c>
      <c r="T481" s="3">
        <v>20</v>
      </c>
      <c r="U481" s="3">
        <f t="shared" si="53"/>
        <v>2995</v>
      </c>
      <c r="V481" s="10">
        <v>0</v>
      </c>
      <c r="W481" s="10">
        <f t="shared" si="57"/>
        <v>-6.5668331734058172E-2</v>
      </c>
      <c r="X481" s="11">
        <f>(Table1[[#This Row],[2023 Market share (%)]]-Table1[[#This Row],[2019 Market share (%)]])*10000</f>
        <v>-8.2037608445801045</v>
      </c>
      <c r="Y481" s="10"/>
      <c r="Z481" s="10">
        <f t="shared" si="54"/>
        <v>-7.2280772095419832E-2</v>
      </c>
      <c r="AA481" s="3">
        <v>57000</v>
      </c>
      <c r="AB481" s="12">
        <f>Table1[[#This Row],[2022 U.S. Sales ($000)]]/SUMIF($E:$E, E481, $AA:$AA)</f>
        <v>1.5930185765249932E-3</v>
      </c>
      <c r="AC481" s="3">
        <v>20</v>
      </c>
      <c r="AD481" s="3">
        <f t="shared" si="58"/>
        <v>2850</v>
      </c>
      <c r="AE481" s="3">
        <v>54000</v>
      </c>
      <c r="AF481" s="12">
        <f>Table1[[#This Row],[2021 U.S. Sales ($000)]]/SUMIF($E:$E, E481, $AE:$AE)</f>
        <v>1.6275769893647489E-3</v>
      </c>
      <c r="AG481" s="3">
        <v>20</v>
      </c>
      <c r="AH481" s="68">
        <f t="shared" si="55"/>
        <v>2700</v>
      </c>
      <c r="AI481" s="3">
        <v>51900</v>
      </c>
      <c r="AJ481" s="12">
        <f>Table1[[#This Row],[2020 U.S. Sales ($000)]]/SUMIF($E:$E, E481, $AI:$AI)</f>
        <v>1.8223662699175154E-3</v>
      </c>
      <c r="AK481" s="3">
        <v>20</v>
      </c>
      <c r="AL481" s="3">
        <f t="shared" si="59"/>
        <v>2595</v>
      </c>
      <c r="AM481" s="3">
        <v>78600</v>
      </c>
      <c r="AN481" s="12">
        <f>Table1[[#This Row],[2019 U.S. Sales ($000)]]/SUMIF($E:$E, E481, $AM:$AM)</f>
        <v>2.4062516990708562E-3</v>
      </c>
      <c r="AO481" s="3">
        <v>27</v>
      </c>
      <c r="AP481" s="3">
        <f t="shared" si="56"/>
        <v>2911.1111111111113</v>
      </c>
    </row>
    <row r="482" spans="1:42" x14ac:dyDescent="0.25">
      <c r="A482" t="s">
        <v>253</v>
      </c>
      <c r="B482">
        <v>1660</v>
      </c>
      <c r="C482" t="s">
        <v>3</v>
      </c>
      <c r="D482" t="s">
        <v>5</v>
      </c>
      <c r="E482" t="s">
        <v>446</v>
      </c>
      <c r="F482" s="3">
        <v>481</v>
      </c>
      <c r="G482" s="3"/>
      <c r="H482" s="3" t="e">
        <f>Table1[[#This Row],[2024 U.S. Sales ($000)]]/SUMIF($E:$E, E482, $G:$G)</f>
        <v>#DIV/0!</v>
      </c>
      <c r="I482" s="3" t="e">
        <f>VLOOKUP(Table1[[#This Row],[Chain Name]],[1]Sheet1!A$3:G$26,7,0)</f>
        <v>#N/A</v>
      </c>
      <c r="J482" s="3" t="e">
        <f>Table1[[#This Row],[2024 U.S. Sales ($000)]]/Table1[[#This Row],[2024 U.S. Units]]</f>
        <v>#N/A</v>
      </c>
      <c r="K482" s="3" t="e">
        <f>Table1[[#This Row],[2024 U.S. Units]]/Table1[[#This Row],[2023 U.S. Units]]-1</f>
        <v>#N/A</v>
      </c>
      <c r="L482" s="3">
        <f>_xlfn.RRI(5,Table1[[#This Row],[2019 U.S. Sales ($000)]],Table1[[#This Row],[2024 U.S. Sales ($000)]])</f>
        <v>-1</v>
      </c>
      <c r="M482" s="3" t="e">
        <f>(Table1[[#This Row],[2024 Market share (%)]]-Table1[[#This Row],[2019 Market share (%)]])*10000</f>
        <v>#DIV/0!</v>
      </c>
      <c r="N482" s="3"/>
      <c r="O482" s="3"/>
      <c r="P482" s="3">
        <v>59645</v>
      </c>
      <c r="Q482" s="12">
        <f>Table1[[#This Row],[2023 U.S. Sales ($000)]]/SUMIF($E:$E, E482, $P:$P)</f>
        <v>7.2075666822269705E-3</v>
      </c>
      <c r="R482" s="11">
        <f>(Table1[[#This Row],[2023 Market share (%)]]-Table1[[#This Row],[2022 Market share (%)]])*10000</f>
        <v>-5.4876381536104066</v>
      </c>
      <c r="S482" s="10">
        <v>4.192505895711416E-2</v>
      </c>
      <c r="T482" s="3">
        <v>136</v>
      </c>
      <c r="U482" s="3">
        <f t="shared" si="53"/>
        <v>438.56617647058823</v>
      </c>
      <c r="V482" s="10">
        <v>-6.8493150684931503E-2</v>
      </c>
      <c r="W482" s="10">
        <f t="shared" si="57"/>
        <v>-4.8278439513385507E-2</v>
      </c>
      <c r="X482" s="11">
        <f>(Table1[[#This Row],[2023 Market share (%)]]-Table1[[#This Row],[2019 Market share (%)]])*10000</f>
        <v>-77.613003392588098</v>
      </c>
      <c r="Y482" s="10"/>
      <c r="Z482" s="10">
        <f t="shared" si="54"/>
        <v>-6.7676565048183979E-2</v>
      </c>
      <c r="AA482" s="3">
        <v>57245</v>
      </c>
      <c r="AB482" s="12">
        <f>Table1[[#This Row],[2022 U.S. Sales ($000)]]/SUMIF($E:$E, E482, $AA:$AA)</f>
        <v>7.7563304975880112E-3</v>
      </c>
      <c r="AC482" s="3">
        <v>146</v>
      </c>
      <c r="AD482" s="3">
        <f t="shared" si="58"/>
        <v>392.08904109589042</v>
      </c>
      <c r="AE482" s="3">
        <v>56795</v>
      </c>
      <c r="AF482" s="12">
        <f>Table1[[#This Row],[2021 U.S. Sales ($000)]]/SUMIF($E:$E, E482, $AE:$AE)</f>
        <v>9.0786587978030266E-3</v>
      </c>
      <c r="AG482" s="3">
        <v>152</v>
      </c>
      <c r="AH482" s="68">
        <f t="shared" si="55"/>
        <v>373.6513157894737</v>
      </c>
      <c r="AI482" s="3">
        <v>51100</v>
      </c>
      <c r="AJ482" s="12">
        <f>Table1[[#This Row],[2020 U.S. Sales ($000)]]/SUMIF($E:$E, E482, $AI:$AI)</f>
        <v>1.1071768895999473E-2</v>
      </c>
      <c r="AK482" s="3">
        <v>161</v>
      </c>
      <c r="AL482" s="3">
        <f t="shared" si="59"/>
        <v>317.39130434782606</v>
      </c>
      <c r="AM482" s="3">
        <v>72700</v>
      </c>
      <c r="AN482" s="12">
        <f>Table1[[#This Row],[2019 U.S. Sales ($000)]]/SUMIF($E:$E, E482, $AM:$AM)</f>
        <v>1.496886702148578E-2</v>
      </c>
      <c r="AO482" s="3">
        <v>180</v>
      </c>
      <c r="AP482" s="3">
        <f t="shared" si="56"/>
        <v>403.88888888888891</v>
      </c>
    </row>
    <row r="483" spans="1:42" x14ac:dyDescent="0.25">
      <c r="A483" t="s">
        <v>123</v>
      </c>
      <c r="B483">
        <v>7055</v>
      </c>
      <c r="C483" t="s">
        <v>1</v>
      </c>
      <c r="D483" t="s">
        <v>2</v>
      </c>
      <c r="E483" t="s">
        <v>362</v>
      </c>
      <c r="F483" s="3">
        <v>482</v>
      </c>
      <c r="G483" s="3"/>
      <c r="H483" s="3" t="e">
        <f>Table1[[#This Row],[2024 U.S. Sales ($000)]]/SUMIF($E:$E, E483, $G:$G)</f>
        <v>#DIV/0!</v>
      </c>
      <c r="I483" s="3" t="e">
        <f>VLOOKUP(Table1[[#This Row],[Chain Name]],[1]Sheet1!A$3:G$26,7,0)</f>
        <v>#N/A</v>
      </c>
      <c r="J483" s="3" t="e">
        <f>Table1[[#This Row],[2024 U.S. Sales ($000)]]/Table1[[#This Row],[2024 U.S. Units]]</f>
        <v>#N/A</v>
      </c>
      <c r="K483" s="3" t="e">
        <f>Table1[[#This Row],[2024 U.S. Units]]/Table1[[#This Row],[2023 U.S. Units]]-1</f>
        <v>#N/A</v>
      </c>
      <c r="L483" s="3">
        <f>_xlfn.RRI(5,Table1[[#This Row],[2019 U.S. Sales ($000)]],Table1[[#This Row],[2024 U.S. Sales ($000)]])</f>
        <v>-1</v>
      </c>
      <c r="M483" s="3" t="e">
        <f>(Table1[[#This Row],[2024 Market share (%)]]-Table1[[#This Row],[2019 Market share (%)]])*10000</f>
        <v>#DIV/0!</v>
      </c>
      <c r="N483" s="3"/>
      <c r="O483" s="3"/>
      <c r="P483" s="3">
        <v>59500</v>
      </c>
      <c r="Q483" s="12">
        <f>Table1[[#This Row],[2023 U.S. Sales ($000)]]/SUMIF($E:$E, E483, $P:$P)</f>
        <v>6.1019977120072445E-3</v>
      </c>
      <c r="R483" s="11">
        <f>(Table1[[#This Row],[2023 Market share (%)]]-Table1[[#This Row],[2022 Market share (%)]])*10000</f>
        <v>-2.3142077892603434</v>
      </c>
      <c r="S483" s="10">
        <v>3.3726812816188868E-3</v>
      </c>
      <c r="T483" s="3">
        <v>24</v>
      </c>
      <c r="U483" s="3">
        <f t="shared" si="53"/>
        <v>2479.1666666666665</v>
      </c>
      <c r="V483" s="10">
        <v>0</v>
      </c>
      <c r="W483" s="10">
        <f t="shared" si="57"/>
        <v>2.9629954308860729E-3</v>
      </c>
      <c r="X483" s="11">
        <f>(Table1[[#This Row],[2023 Market share (%)]]-Table1[[#This Row],[2019 Market share (%)]])*10000</f>
        <v>-7.6808252772584114</v>
      </c>
      <c r="Y483" s="10"/>
      <c r="Z483" s="10">
        <f t="shared" si="54"/>
        <v>0</v>
      </c>
      <c r="AA483" s="3">
        <v>59300</v>
      </c>
      <c r="AB483" s="12">
        <f>Table1[[#This Row],[2022 U.S. Sales ($000)]]/SUMIF($E:$E, E483, $AA:$AA)</f>
        <v>6.3334184909332788E-3</v>
      </c>
      <c r="AC483" s="3">
        <v>24</v>
      </c>
      <c r="AD483" s="3">
        <f t="shared" si="58"/>
        <v>2470.8333333333335</v>
      </c>
      <c r="AE483" s="3">
        <v>56500</v>
      </c>
      <c r="AF483" s="12">
        <f>Table1[[#This Row],[2021 U.S. Sales ($000)]]/SUMIF($E:$E, E483, $AE:$AE)</f>
        <v>6.624801050775524E-3</v>
      </c>
      <c r="AG483" s="3">
        <v>24</v>
      </c>
      <c r="AH483" s="68">
        <f t="shared" si="55"/>
        <v>2354.1666666666665</v>
      </c>
      <c r="AI483" s="3">
        <v>46600</v>
      </c>
      <c r="AJ483" s="12">
        <f>Table1[[#This Row],[2020 U.S. Sales ($000)]]/SUMIF($E:$E, E483, $AI:$AI)</f>
        <v>7.0333751763815037E-3</v>
      </c>
      <c r="AK483" s="3">
        <v>24</v>
      </c>
      <c r="AL483" s="3">
        <f t="shared" si="59"/>
        <v>1941.6666666666667</v>
      </c>
      <c r="AM483" s="3">
        <v>58800</v>
      </c>
      <c r="AN483" s="12">
        <f>Table1[[#This Row],[2019 U.S. Sales ($000)]]/SUMIF($E:$E, E483, $AM:$AM)</f>
        <v>6.8700802397330856E-3</v>
      </c>
      <c r="AO483" s="3">
        <v>24</v>
      </c>
      <c r="AP483" s="3">
        <f t="shared" si="56"/>
        <v>2450</v>
      </c>
    </row>
    <row r="484" spans="1:42" x14ac:dyDescent="0.25">
      <c r="A484" t="s">
        <v>230</v>
      </c>
      <c r="B484">
        <v>907</v>
      </c>
      <c r="C484" t="s">
        <v>3</v>
      </c>
      <c r="D484" t="s">
        <v>5</v>
      </c>
      <c r="E484" t="s">
        <v>350</v>
      </c>
      <c r="F484" s="3">
        <v>483</v>
      </c>
      <c r="G484" s="3"/>
      <c r="H484" s="3" t="e">
        <f>Table1[[#This Row],[2024 U.S. Sales ($000)]]/SUMIF($E:$E, E484, $G:$G)</f>
        <v>#DIV/0!</v>
      </c>
      <c r="I484" s="3" t="e">
        <f>VLOOKUP(Table1[[#This Row],[Chain Name]],[1]Sheet1!A$3:G$26,7,0)</f>
        <v>#N/A</v>
      </c>
      <c r="J484" s="3" t="e">
        <f>Table1[[#This Row],[2024 U.S. Sales ($000)]]/Table1[[#This Row],[2024 U.S. Units]]</f>
        <v>#N/A</v>
      </c>
      <c r="K484" s="3" t="e">
        <f>Table1[[#This Row],[2024 U.S. Units]]/Table1[[#This Row],[2023 U.S. Units]]-1</f>
        <v>#N/A</v>
      </c>
      <c r="L484" s="3">
        <f>_xlfn.RRI(5,Table1[[#This Row],[2019 U.S. Sales ($000)]],Table1[[#This Row],[2024 U.S. Sales ($000)]])</f>
        <v>-1</v>
      </c>
      <c r="M484" s="3" t="e">
        <f>(Table1[[#This Row],[2024 Market share (%)]]-Table1[[#This Row],[2019 Market share (%)]])*10000</f>
        <v>#DIV/0!</v>
      </c>
      <c r="N484" s="3"/>
      <c r="O484" s="3"/>
      <c r="P484" s="3">
        <v>58900</v>
      </c>
      <c r="Q484" s="12">
        <f>Table1[[#This Row],[2023 U.S. Sales ($000)]]/SUMIF($E:$E, E484, $P:$P)</f>
        <v>1.9281903292121456E-3</v>
      </c>
      <c r="R484" s="11">
        <f>(Table1[[#This Row],[2023 Market share (%)]]-Table1[[#This Row],[2022 Market share (%)]])*10000</f>
        <v>-1.0659397152412275</v>
      </c>
      <c r="S484" s="10">
        <v>-2.4834437086092714E-2</v>
      </c>
      <c r="T484" s="3">
        <v>79</v>
      </c>
      <c r="U484" s="3">
        <f t="shared" si="53"/>
        <v>745.56962025316454</v>
      </c>
      <c r="V484" s="10">
        <v>0</v>
      </c>
      <c r="W484" s="10">
        <f t="shared" si="57"/>
        <v>-4.8966753079748737E-2</v>
      </c>
      <c r="X484" s="11">
        <f>(Table1[[#This Row],[2023 Market share (%)]]-Table1[[#This Row],[2019 Market share (%)]])*10000</f>
        <v>-8.615712612495356</v>
      </c>
      <c r="Y484" s="10"/>
      <c r="Z484" s="10">
        <f t="shared" si="54"/>
        <v>-2.3826621604576159E-2</v>
      </c>
      <c r="AA484" s="3">
        <v>60400</v>
      </c>
      <c r="AB484" s="12">
        <f>Table1[[#This Row],[2022 U.S. Sales ($000)]]/SUMIF($E:$E, E484, $AA:$AA)</f>
        <v>2.0347843007362683E-3</v>
      </c>
      <c r="AC484" s="3">
        <v>79</v>
      </c>
      <c r="AD484" s="3">
        <f t="shared" si="58"/>
        <v>764.55696202531647</v>
      </c>
      <c r="AE484" s="3">
        <v>62300</v>
      </c>
      <c r="AF484" s="12">
        <f>Table1[[#This Row],[2021 U.S. Sales ($000)]]/SUMIF($E:$E, E484, $AE:$AE)</f>
        <v>2.1432090203298685E-3</v>
      </c>
      <c r="AG484" s="3">
        <v>81</v>
      </c>
      <c r="AH484" s="68">
        <f t="shared" si="55"/>
        <v>769.1358024691358</v>
      </c>
      <c r="AI484" s="3">
        <v>60300</v>
      </c>
      <c r="AJ484" s="12">
        <f>Table1[[#This Row],[2020 U.S. Sales ($000)]]/SUMIF($E:$E, E484, $AI:$AI)</f>
        <v>2.2278117431836259E-3</v>
      </c>
      <c r="AK484" s="3">
        <v>84</v>
      </c>
      <c r="AL484" s="3">
        <f t="shared" si="59"/>
        <v>717.85714285714289</v>
      </c>
      <c r="AM484" s="3">
        <v>72000</v>
      </c>
      <c r="AN484" s="12">
        <f>Table1[[#This Row],[2019 U.S. Sales ($000)]]/SUMIF($E:$E, E484, $AM:$AM)</f>
        <v>2.7897615904616813E-3</v>
      </c>
      <c r="AO484" s="3">
        <v>87</v>
      </c>
      <c r="AP484" s="3">
        <f t="shared" si="56"/>
        <v>827.58620689655174</v>
      </c>
    </row>
    <row r="485" spans="1:42" x14ac:dyDescent="0.25">
      <c r="A485" t="s">
        <v>372</v>
      </c>
      <c r="B485">
        <v>35929</v>
      </c>
      <c r="C485" t="s">
        <v>3</v>
      </c>
      <c r="D485" t="s">
        <v>4</v>
      </c>
      <c r="E485" t="s">
        <v>363</v>
      </c>
      <c r="F485" s="3">
        <v>484</v>
      </c>
      <c r="G485" s="3"/>
      <c r="H485" s="3" t="e">
        <f>Table1[[#This Row],[2024 U.S. Sales ($000)]]/SUMIF($E:$E, E485, $G:$G)</f>
        <v>#DIV/0!</v>
      </c>
      <c r="I485" s="3" t="e">
        <f>VLOOKUP(Table1[[#This Row],[Chain Name]],[1]Sheet1!A$3:G$26,7,0)</f>
        <v>#N/A</v>
      </c>
      <c r="J485" s="3" t="e">
        <f>Table1[[#This Row],[2024 U.S. Sales ($000)]]/Table1[[#This Row],[2024 U.S. Units]]</f>
        <v>#N/A</v>
      </c>
      <c r="K485" s="3" t="e">
        <f>Table1[[#This Row],[2024 U.S. Units]]/Table1[[#This Row],[2023 U.S. Units]]-1</f>
        <v>#N/A</v>
      </c>
      <c r="L485" s="3">
        <f>_xlfn.RRI(5,Table1[[#This Row],[2019 U.S. Sales ($000)]],Table1[[#This Row],[2024 U.S. Sales ($000)]])</f>
        <v>-1</v>
      </c>
      <c r="M485" s="3" t="e">
        <f>(Table1[[#This Row],[2024 Market share (%)]]-Table1[[#This Row],[2019 Market share (%)]])*10000</f>
        <v>#DIV/0!</v>
      </c>
      <c r="N485" s="3"/>
      <c r="O485" s="3"/>
      <c r="P485" s="3">
        <v>58750</v>
      </c>
      <c r="Q485" s="12">
        <f>Table1[[#This Row],[2023 U.S. Sales ($000)]]/SUMIF($E:$E, E485, $P:$P)</f>
        <v>7.1140049874321267E-3</v>
      </c>
      <c r="R485" s="11">
        <f>(Table1[[#This Row],[2023 Market share (%)]]-Table1[[#This Row],[2022 Market share (%)]])*10000</f>
        <v>-3.624749432220324</v>
      </c>
      <c r="S485" s="10">
        <v>3.3294053502646991E-2</v>
      </c>
      <c r="T485" s="3">
        <v>67</v>
      </c>
      <c r="U485" s="3">
        <f t="shared" si="53"/>
        <v>876.8656716417911</v>
      </c>
      <c r="V485" s="10">
        <v>4.6875E-2</v>
      </c>
      <c r="W485" s="10">
        <f t="shared" si="57"/>
        <v>0.14991873138110701</v>
      </c>
      <c r="X485" s="11">
        <f>(Table1[[#This Row],[2023 Market share (%)]]-Table1[[#This Row],[2019 Market share (%)]])*10000</f>
        <v>13.557785211837309</v>
      </c>
      <c r="Y485" s="10"/>
      <c r="Z485" s="10">
        <f t="shared" si="54"/>
        <v>8.6947057847415188E-2</v>
      </c>
      <c r="AA485" s="3">
        <v>56857</v>
      </c>
      <c r="AB485" s="12">
        <f>Table1[[#This Row],[2022 U.S. Sales ($000)]]/SUMIF($E:$E, E485, $AA:$AA)</f>
        <v>7.4764799306541591E-3</v>
      </c>
      <c r="AC485" s="3">
        <v>64</v>
      </c>
      <c r="AD485" s="3">
        <f t="shared" si="58"/>
        <v>888.390625</v>
      </c>
      <c r="AE485" s="3">
        <v>42849</v>
      </c>
      <c r="AF485" s="12">
        <f>Table1[[#This Row],[2021 U.S. Sales ($000)]]/SUMIF($E:$E, E485, $AE:$AE)</f>
        <v>6.4677560121346083E-3</v>
      </c>
      <c r="AG485" s="3">
        <v>61</v>
      </c>
      <c r="AH485" s="68">
        <f t="shared" si="55"/>
        <v>702.44262295081967</v>
      </c>
      <c r="AI485" s="3">
        <v>34700</v>
      </c>
      <c r="AJ485" s="12">
        <f>Table1[[#This Row],[2020 U.S. Sales ($000)]]/SUMIF($E:$E, E485, $AI:$AI)</f>
        <v>6.3264264678722371E-3</v>
      </c>
      <c r="AK485" s="3">
        <v>57</v>
      </c>
      <c r="AL485" s="3">
        <f t="shared" si="59"/>
        <v>608.77192982456143</v>
      </c>
      <c r="AM485" s="3">
        <v>33600</v>
      </c>
      <c r="AN485" s="12">
        <f>Table1[[#This Row],[2019 U.S. Sales ($000)]]/SUMIF($E:$E, E485, $AM:$AM)</f>
        <v>5.7582264662483958E-3</v>
      </c>
      <c r="AO485" s="3">
        <v>48</v>
      </c>
      <c r="AP485" s="3">
        <f t="shared" si="56"/>
        <v>700</v>
      </c>
    </row>
    <row r="486" spans="1:42" x14ac:dyDescent="0.25">
      <c r="A486" t="s">
        <v>466</v>
      </c>
      <c r="B486">
        <v>57270</v>
      </c>
      <c r="C486" t="s">
        <v>3</v>
      </c>
      <c r="D486" t="s">
        <v>4</v>
      </c>
      <c r="E486" t="s">
        <v>356</v>
      </c>
      <c r="F486" s="3">
        <v>485</v>
      </c>
      <c r="G486" s="3"/>
      <c r="H486" s="3" t="e">
        <f>Table1[[#This Row],[2024 U.S. Sales ($000)]]/SUMIF($E:$E, E486, $G:$G)</f>
        <v>#DIV/0!</v>
      </c>
      <c r="I486" s="3" t="e">
        <f>VLOOKUP(Table1[[#This Row],[Chain Name]],[1]Sheet1!A$3:G$26,7,0)</f>
        <v>#N/A</v>
      </c>
      <c r="J486" s="3" t="e">
        <f>Table1[[#This Row],[2024 U.S. Sales ($000)]]/Table1[[#This Row],[2024 U.S. Units]]</f>
        <v>#N/A</v>
      </c>
      <c r="K486" s="3" t="e">
        <f>Table1[[#This Row],[2024 U.S. Units]]/Table1[[#This Row],[2023 U.S. Units]]-1</f>
        <v>#N/A</v>
      </c>
      <c r="L486" s="3">
        <f>_xlfn.RRI(5,Table1[[#This Row],[2019 U.S. Sales ($000)]],Table1[[#This Row],[2024 U.S. Sales ($000)]])</f>
        <v>-1</v>
      </c>
      <c r="M486" s="3" t="e">
        <f>(Table1[[#This Row],[2024 Market share (%)]]-Table1[[#This Row],[2019 Market share (%)]])*10000</f>
        <v>#DIV/0!</v>
      </c>
      <c r="N486" s="3"/>
      <c r="O486" s="3"/>
      <c r="P486" s="3">
        <v>58400</v>
      </c>
      <c r="Q486" s="12">
        <f>Table1[[#This Row],[2023 U.S. Sales ($000)]]/SUMIF($E:$E, E486, $P:$P)</f>
        <v>5.3341585934313363E-4</v>
      </c>
      <c r="R486" s="11">
        <f>(Table1[[#This Row],[2023 Market share (%)]]-Table1[[#This Row],[2022 Market share (%)]])*10000</f>
        <v>-0.13708157326237622</v>
      </c>
      <c r="S486" s="10">
        <v>4.4722719141323794E-2</v>
      </c>
      <c r="T486" s="3">
        <v>26</v>
      </c>
      <c r="U486" s="3">
        <f t="shared" si="53"/>
        <v>2246.1538461538462</v>
      </c>
      <c r="V486" s="10">
        <v>0</v>
      </c>
      <c r="W486" s="10">
        <f t="shared" si="57"/>
        <v>5.4672718438743884E-2</v>
      </c>
      <c r="X486" s="11">
        <f>(Table1[[#This Row],[2023 Market share (%)]]-Table1[[#This Row],[2019 Market share (%)]])*10000</f>
        <v>-0.1219583320791434</v>
      </c>
      <c r="Y486" s="10"/>
      <c r="Z486" s="10">
        <f t="shared" si="54"/>
        <v>2.0212232691348531E-2</v>
      </c>
      <c r="AA486" s="3">
        <v>55900</v>
      </c>
      <c r="AB486" s="12">
        <f>Table1[[#This Row],[2022 U.S. Sales ($000)]]/SUMIF($E:$E, E486, $AA:$AA)</f>
        <v>5.4712401666937125E-4</v>
      </c>
      <c r="AC486" s="3">
        <v>26</v>
      </c>
      <c r="AD486" s="3">
        <f t="shared" si="58"/>
        <v>2150</v>
      </c>
      <c r="AE486" s="3">
        <v>49000</v>
      </c>
      <c r="AF486" s="12">
        <f>Table1[[#This Row],[2021 U.S. Sales ($000)]]/SUMIF($E:$E, E486, $AE:$AE)</f>
        <v>5.0363254739110321E-4</v>
      </c>
      <c r="AG486" s="3">
        <v>26</v>
      </c>
      <c r="AH486" s="68">
        <f t="shared" si="55"/>
        <v>1884.6153846153845</v>
      </c>
      <c r="AI486" s="3">
        <v>43900</v>
      </c>
      <c r="AJ486" s="12">
        <f>Table1[[#This Row],[2020 U.S. Sales ($000)]]/SUMIF($E:$E, E486, $AI:$AI)</f>
        <v>5.0238400665664532E-4</v>
      </c>
      <c r="AK486" s="3">
        <v>25</v>
      </c>
      <c r="AL486" s="3">
        <f t="shared" si="59"/>
        <v>1756</v>
      </c>
      <c r="AM486" s="3">
        <v>47200</v>
      </c>
      <c r="AN486" s="12">
        <f>Table1[[#This Row],[2019 U.S. Sales ($000)]]/SUMIF($E:$E, E486, $AM:$AM)</f>
        <v>5.4561169255104797E-4</v>
      </c>
      <c r="AO486" s="3">
        <v>24</v>
      </c>
      <c r="AP486" s="3">
        <f t="shared" si="56"/>
        <v>1966.6666666666667</v>
      </c>
    </row>
    <row r="487" spans="1:42" x14ac:dyDescent="0.25">
      <c r="A487" t="s">
        <v>318</v>
      </c>
      <c r="B487">
        <v>31254</v>
      </c>
      <c r="C487" t="s">
        <v>1</v>
      </c>
      <c r="D487" t="s">
        <v>2</v>
      </c>
      <c r="E487" t="s">
        <v>358</v>
      </c>
      <c r="F487" s="3">
        <v>347</v>
      </c>
      <c r="G487" s="3"/>
      <c r="H487" s="3" t="e">
        <f>Table1[[#This Row],[2024 U.S. Sales ($000)]]/SUMIF($E:$E, E487, $G:$G)</f>
        <v>#DIV/0!</v>
      </c>
      <c r="I487" s="3" t="e">
        <f>VLOOKUP(Table1[[#This Row],[Chain Name]],[1]Sheet1!A$3:G$26,7,0)</f>
        <v>#N/A</v>
      </c>
      <c r="J487" s="3" t="e">
        <f>Table1[[#This Row],[2024 U.S. Sales ($000)]]/Table1[[#This Row],[2024 U.S. Units]]</f>
        <v>#N/A</v>
      </c>
      <c r="K487" s="3" t="e">
        <f>Table1[[#This Row],[2024 U.S. Units]]/Table1[[#This Row],[2023 U.S. Units]]-1</f>
        <v>#N/A</v>
      </c>
      <c r="L487" s="3">
        <f>_xlfn.RRI(5,Table1[[#This Row],[2019 U.S. Sales ($000)]],Table1[[#This Row],[2024 U.S. Sales ($000)]])</f>
        <v>-1</v>
      </c>
      <c r="M487" s="3" t="e">
        <f>(Table1[[#This Row],[2024 Market share (%)]]-Table1[[#This Row],[2019 Market share (%)]])*10000</f>
        <v>#DIV/0!</v>
      </c>
      <c r="N487" s="3"/>
      <c r="O487" s="3"/>
      <c r="P487" s="3">
        <v>95700</v>
      </c>
      <c r="Q487" s="12">
        <f>Table1[[#This Row],[2023 U.S. Sales ($000)]]/SUMIF($E:$E, E487, $P:$P)</f>
        <v>2.8922134602224242E-3</v>
      </c>
      <c r="R487" s="11">
        <f>(Table1[[#This Row],[2023 Market share (%)]]-Table1[[#This Row],[2022 Market share (%)]])*10000</f>
        <v>-1.155310361416551</v>
      </c>
      <c r="S487" s="10">
        <v>5.0493962678375415E-2</v>
      </c>
      <c r="T487" s="3">
        <v>23</v>
      </c>
      <c r="U487" s="3">
        <f t="shared" si="53"/>
        <v>4160.869565217391</v>
      </c>
      <c r="V487" s="10">
        <v>0</v>
      </c>
      <c r="W487" s="10">
        <f t="shared" si="57"/>
        <v>2.0323310053462551E-2</v>
      </c>
      <c r="X487" s="11">
        <f>(Table1[[#This Row],[2023 Market share (%)]]-Table1[[#This Row],[2019 Market share (%)]])*10000</f>
        <v>-7.5010508384014276</v>
      </c>
      <c r="Y487" s="10"/>
      <c r="Z487" s="10">
        <f t="shared" si="54"/>
        <v>0</v>
      </c>
      <c r="AA487" s="3">
        <v>91100</v>
      </c>
      <c r="AB487" s="12">
        <f>Table1[[#This Row],[2022 U.S. Sales ($000)]]/SUMIF($E:$E, E487, $AA:$AA)</f>
        <v>3.0077444963640793E-3</v>
      </c>
      <c r="AC487" s="3">
        <v>23</v>
      </c>
      <c r="AD487" s="3">
        <f t="shared" si="58"/>
        <v>3960.8695652173915</v>
      </c>
      <c r="AE487" s="3">
        <v>84300</v>
      </c>
      <c r="AF487" s="12">
        <f>Table1[[#This Row],[2021 U.S. Sales ($000)]]/SUMIF($E:$E, E487, $AE:$AE)</f>
        <v>3.0756033655200271E-3</v>
      </c>
      <c r="AG487" s="3">
        <v>23</v>
      </c>
      <c r="AH487" s="68">
        <f t="shared" si="55"/>
        <v>3665.217391304348</v>
      </c>
      <c r="AI487" s="3">
        <v>67600</v>
      </c>
      <c r="AJ487" s="12">
        <f>Table1[[#This Row],[2020 U.S. Sales ($000)]]/SUMIF($E:$E, E487, $AI:$AI)</f>
        <v>2.8678534291021029E-3</v>
      </c>
      <c r="AK487" s="3">
        <v>23</v>
      </c>
      <c r="AL487" s="3">
        <f t="shared" si="59"/>
        <v>2939.1304347826085</v>
      </c>
      <c r="AM487" s="3">
        <v>88300</v>
      </c>
      <c r="AN487" s="12">
        <f>Table1[[#This Row],[2019 U.S. Sales ($000)]]/SUMIF($E:$E, E487, $AM:$AM)</f>
        <v>3.642318544062567E-3</v>
      </c>
      <c r="AO487" s="3">
        <v>23</v>
      </c>
      <c r="AP487" s="3">
        <f t="shared" si="56"/>
        <v>3839.1304347826085</v>
      </c>
    </row>
    <row r="488" spans="1:42" x14ac:dyDescent="0.25">
      <c r="A488" t="s">
        <v>464</v>
      </c>
      <c r="B488">
        <v>563091</v>
      </c>
      <c r="C488" t="s">
        <v>3</v>
      </c>
      <c r="D488" t="s">
        <v>5</v>
      </c>
      <c r="E488" t="s">
        <v>352</v>
      </c>
      <c r="F488" s="3">
        <v>487</v>
      </c>
      <c r="G488" s="3"/>
      <c r="H488" s="3" t="e">
        <f>Table1[[#This Row],[2024 U.S. Sales ($000)]]/SUMIF($E:$E, E488, $G:$G)</f>
        <v>#DIV/0!</v>
      </c>
      <c r="I488" s="3" t="e">
        <f>VLOOKUP(Table1[[#This Row],[Chain Name]],[1]Sheet1!A$3:G$26,7,0)</f>
        <v>#N/A</v>
      </c>
      <c r="J488" s="3" t="e">
        <f>Table1[[#This Row],[2024 U.S. Sales ($000)]]/Table1[[#This Row],[2024 U.S. Units]]</f>
        <v>#N/A</v>
      </c>
      <c r="K488" s="3" t="e">
        <f>Table1[[#This Row],[2024 U.S. Units]]/Table1[[#This Row],[2023 U.S. Units]]-1</f>
        <v>#N/A</v>
      </c>
      <c r="L488" s="3">
        <f>_xlfn.RRI(5,Table1[[#This Row],[2019 U.S. Sales ($000)]],Table1[[#This Row],[2024 U.S. Sales ($000)]])</f>
        <v>-1</v>
      </c>
      <c r="M488" s="3" t="e">
        <f>(Table1[[#This Row],[2024 Market share (%)]]-Table1[[#This Row],[2019 Market share (%)]])*10000</f>
        <v>#DIV/0!</v>
      </c>
      <c r="N488" s="3"/>
      <c r="O488" s="3"/>
      <c r="P488" s="3">
        <v>57762</v>
      </c>
      <c r="Q488" s="12">
        <f>Table1[[#This Row],[2023 U.S. Sales ($000)]]/SUMIF($E:$E, E488, $P:$P)</f>
        <v>7.1190105509548705E-3</v>
      </c>
      <c r="R488" s="11">
        <f>(Table1[[#This Row],[2023 Market share (%)]]-Table1[[#This Row],[2022 Market share (%)]])*10000</f>
        <v>15.148173533069903</v>
      </c>
      <c r="S488" s="10">
        <v>0.36883264609697142</v>
      </c>
      <c r="T488" s="3">
        <v>136</v>
      </c>
      <c r="U488" s="3">
        <f t="shared" si="53"/>
        <v>424.72058823529414</v>
      </c>
      <c r="V488" s="10">
        <v>0.40206185567010311</v>
      </c>
      <c r="W488" s="10">
        <f t="shared" si="57"/>
        <v>0.4938123934184746</v>
      </c>
      <c r="X488" s="11">
        <f>(Table1[[#This Row],[2023 Market share (%)]]-Table1[[#This Row],[2019 Market share (%)]])*10000</f>
        <v>52.919966382439249</v>
      </c>
      <c r="Y488" s="10"/>
      <c r="Z488" s="10">
        <f t="shared" si="54"/>
        <v>0.55938290214344577</v>
      </c>
      <c r="AA488" s="3">
        <v>42198</v>
      </c>
      <c r="AB488" s="12">
        <f>Table1[[#This Row],[2022 U.S. Sales ($000)]]/SUMIF($E:$E, E488, $AA:$AA)</f>
        <v>5.6041931976478802E-3</v>
      </c>
      <c r="AC488" s="3">
        <v>97</v>
      </c>
      <c r="AD488" s="3">
        <f t="shared" si="58"/>
        <v>435.03092783505156</v>
      </c>
      <c r="AE488" s="3">
        <v>28390</v>
      </c>
      <c r="AF488" s="12">
        <f>Table1[[#This Row],[2021 U.S. Sales ($000)]]/SUMIF($E:$E, E488, $AE:$AE)</f>
        <v>3.8884807285306283E-3</v>
      </c>
      <c r="AG488" s="3">
        <v>60</v>
      </c>
      <c r="AH488" s="68">
        <f t="shared" si="55"/>
        <v>473.16666666666669</v>
      </c>
      <c r="AI488" s="3">
        <v>14014</v>
      </c>
      <c r="AJ488" s="12">
        <f>Table1[[#This Row],[2020 U.S. Sales ($000)]]/SUMIF($E:$E, E488, $AI:$AI)</f>
        <v>2.1930407964428108E-3</v>
      </c>
      <c r="AK488" s="3">
        <v>33</v>
      </c>
      <c r="AL488" s="3">
        <f t="shared" si="59"/>
        <v>424.66666666666669</v>
      </c>
      <c r="AM488" s="3">
        <v>11600</v>
      </c>
      <c r="AN488" s="12">
        <f>Table1[[#This Row],[2019 U.S. Sales ($000)]]/SUMIF($E:$E, E488, $AM:$AM)</f>
        <v>1.8270139127109454E-3</v>
      </c>
      <c r="AO488" s="3">
        <v>23</v>
      </c>
      <c r="AP488" s="3">
        <f t="shared" si="56"/>
        <v>504.3478260869565</v>
      </c>
    </row>
    <row r="489" spans="1:42" x14ac:dyDescent="0.25">
      <c r="A489" t="s">
        <v>495</v>
      </c>
      <c r="B489">
        <v>563233</v>
      </c>
      <c r="C489" t="s">
        <v>1</v>
      </c>
      <c r="D489" t="s">
        <v>2</v>
      </c>
      <c r="E489" t="s">
        <v>360</v>
      </c>
      <c r="F489" s="3">
        <v>488</v>
      </c>
      <c r="G489" s="3"/>
      <c r="H489" s="3" t="e">
        <f>Table1[[#This Row],[2024 U.S. Sales ($000)]]/SUMIF($E:$E, E489, $G:$G)</f>
        <v>#DIV/0!</v>
      </c>
      <c r="I489" s="3" t="e">
        <f>VLOOKUP(Table1[[#This Row],[Chain Name]],[1]Sheet1!A$3:G$26,7,0)</f>
        <v>#N/A</v>
      </c>
      <c r="J489" s="3" t="e">
        <f>Table1[[#This Row],[2024 U.S. Sales ($000)]]/Table1[[#This Row],[2024 U.S. Units]]</f>
        <v>#N/A</v>
      </c>
      <c r="K489" s="3" t="e">
        <f>Table1[[#This Row],[2024 U.S. Units]]/Table1[[#This Row],[2023 U.S. Units]]-1</f>
        <v>#N/A</v>
      </c>
      <c r="L489" s="3">
        <f>_xlfn.RRI(5,Table1[[#This Row],[2019 U.S. Sales ($000)]],Table1[[#This Row],[2024 U.S. Sales ($000)]])</f>
        <v>-1</v>
      </c>
      <c r="M489" s="3" t="e">
        <f>(Table1[[#This Row],[2024 Market share (%)]]-Table1[[#This Row],[2019 Market share (%)]])*10000</f>
        <v>#DIV/0!</v>
      </c>
      <c r="N489" s="3"/>
      <c r="O489" s="3"/>
      <c r="P489" s="3">
        <v>57600</v>
      </c>
      <c r="Q489" s="12">
        <f>Table1[[#This Row],[2023 U.S. Sales ($000)]]/SUMIF($E:$E, E489, $P:$P)</f>
        <v>1.119410381676185E-2</v>
      </c>
      <c r="R489" s="11">
        <f>(Table1[[#This Row],[2023 Market share (%)]]-Table1[[#This Row],[2022 Market share (%)]])*10000</f>
        <v>20.7936340495175</v>
      </c>
      <c r="S489" s="10">
        <v>0.21008403361344538</v>
      </c>
      <c r="T489" s="3">
        <v>11</v>
      </c>
      <c r="U489" s="3">
        <f t="shared" si="53"/>
        <v>5236.363636363636</v>
      </c>
      <c r="V489" s="10">
        <v>0.22222222222222221</v>
      </c>
      <c r="W489" s="10">
        <f t="shared" si="57"/>
        <v>0.17910248548308183</v>
      </c>
      <c r="X489" s="11">
        <f>(Table1[[#This Row],[2023 Market share (%)]]-Table1[[#This Row],[2019 Market share (%)]])*10000</f>
        <v>54.004894685065246</v>
      </c>
      <c r="Y489" s="10"/>
      <c r="Z489" s="10">
        <f t="shared" si="54"/>
        <v>0.16361780700222184</v>
      </c>
      <c r="AA489" s="3">
        <v>47600</v>
      </c>
      <c r="AB489" s="12">
        <f>Table1[[#This Row],[2022 U.S. Sales ($000)]]/SUMIF($E:$E, E489, $AA:$AA)</f>
        <v>9.1147404118100996E-3</v>
      </c>
      <c r="AC489" s="3">
        <v>9</v>
      </c>
      <c r="AD489" s="3">
        <f t="shared" si="58"/>
        <v>5288.8888888888887</v>
      </c>
      <c r="AE489" s="3">
        <v>36900</v>
      </c>
      <c r="AF489" s="12">
        <f>Table1[[#This Row],[2021 U.S. Sales ($000)]]/SUMIF($E:$E, E489, $AE:$AE)</f>
        <v>7.6642422183017117E-3</v>
      </c>
      <c r="AG489" s="3">
        <v>8</v>
      </c>
      <c r="AH489" s="68">
        <f t="shared" si="55"/>
        <v>4612.5</v>
      </c>
      <c r="AI489" s="3">
        <v>18200</v>
      </c>
      <c r="AJ489" s="12">
        <f>Table1[[#This Row],[2020 U.S. Sales ($000)]]/SUMIF($E:$E, E489, $AI:$AI)</f>
        <v>5.3424997321411538E-3</v>
      </c>
      <c r="AK489" s="3">
        <v>7</v>
      </c>
      <c r="AL489" s="3">
        <f t="shared" si="59"/>
        <v>2600</v>
      </c>
      <c r="AM489" s="3">
        <v>29800</v>
      </c>
      <c r="AN489" s="12">
        <f>Table1[[#This Row],[2019 U.S. Sales ($000)]]/SUMIF($E:$E, E489, $AM:$AM)</f>
        <v>5.7936143482553246E-3</v>
      </c>
      <c r="AO489" s="3">
        <v>6</v>
      </c>
      <c r="AP489" s="3">
        <f t="shared" si="56"/>
        <v>4966.666666666667</v>
      </c>
    </row>
    <row r="490" spans="1:42" x14ac:dyDescent="0.25">
      <c r="A490" t="s">
        <v>339</v>
      </c>
      <c r="B490">
        <v>33367</v>
      </c>
      <c r="C490" t="s">
        <v>3</v>
      </c>
      <c r="D490" t="s">
        <v>5</v>
      </c>
      <c r="E490" t="s">
        <v>446</v>
      </c>
      <c r="F490" s="3">
        <v>489</v>
      </c>
      <c r="G490" s="3"/>
      <c r="H490" s="3" t="e">
        <f>Table1[[#This Row],[2024 U.S. Sales ($000)]]/SUMIF($E:$E, E490, $G:$G)</f>
        <v>#DIV/0!</v>
      </c>
      <c r="I490" s="3" t="e">
        <f>VLOOKUP(Table1[[#This Row],[Chain Name]],[1]Sheet1!A$3:G$26,7,0)</f>
        <v>#N/A</v>
      </c>
      <c r="J490" s="3" t="e">
        <f>Table1[[#This Row],[2024 U.S. Sales ($000)]]/Table1[[#This Row],[2024 U.S. Units]]</f>
        <v>#N/A</v>
      </c>
      <c r="K490" s="3" t="e">
        <f>Table1[[#This Row],[2024 U.S. Units]]/Table1[[#This Row],[2023 U.S. Units]]-1</f>
        <v>#N/A</v>
      </c>
      <c r="L490" s="3">
        <f>_xlfn.RRI(5,Table1[[#This Row],[2019 U.S. Sales ($000)]],Table1[[#This Row],[2024 U.S. Sales ($000)]])</f>
        <v>-1</v>
      </c>
      <c r="M490" s="3" t="e">
        <f>(Table1[[#This Row],[2024 Market share (%)]]-Table1[[#This Row],[2019 Market share (%)]])*10000</f>
        <v>#DIV/0!</v>
      </c>
      <c r="N490" s="3"/>
      <c r="O490" s="3"/>
      <c r="P490" s="3">
        <v>56800</v>
      </c>
      <c r="Q490" s="12">
        <f>Table1[[#This Row],[2023 U.S. Sales ($000)]]/SUMIF($E:$E, E490, $P:$P)</f>
        <v>6.863773787417083E-3</v>
      </c>
      <c r="R490" s="11">
        <f>(Table1[[#This Row],[2023 Market share (%)]]-Table1[[#This Row],[2022 Market share (%)]])*10000</f>
        <v>-5.0707744970035584</v>
      </c>
      <c r="S490" s="10">
        <v>4.4117647058823532E-2</v>
      </c>
      <c r="T490" s="3">
        <v>170</v>
      </c>
      <c r="U490" s="3">
        <f t="shared" si="53"/>
        <v>334.11764705882354</v>
      </c>
      <c r="V490" s="10">
        <v>5.9171597633136093E-3</v>
      </c>
      <c r="W490" s="10">
        <f t="shared" si="57"/>
        <v>-2.1266571872398776E-2</v>
      </c>
      <c r="X490" s="11">
        <f>(Table1[[#This Row],[2023 Market share (%)]]-Table1[[#This Row],[2019 Market share (%)]])*10000</f>
        <v>-58.813825898864913</v>
      </c>
      <c r="Y490" s="10"/>
      <c r="Z490" s="10">
        <f t="shared" si="54"/>
        <v>1.056750486660718E-2</v>
      </c>
      <c r="AA490" s="3">
        <v>54400</v>
      </c>
      <c r="AB490" s="12">
        <f>Table1[[#This Row],[2022 U.S. Sales ($000)]]/SUMIF($E:$E, E490, $AA:$AA)</f>
        <v>7.3708512371174388E-3</v>
      </c>
      <c r="AC490" s="3">
        <v>169</v>
      </c>
      <c r="AD490" s="3">
        <f t="shared" si="58"/>
        <v>321.89349112426038</v>
      </c>
      <c r="AE490" s="3">
        <v>52600</v>
      </c>
      <c r="AF490" s="12">
        <f>Table1[[#This Row],[2021 U.S. Sales ($000)]]/SUMIF($E:$E, E490, $AE:$AE)</f>
        <v>8.4080896692391802E-3</v>
      </c>
      <c r="AG490" s="3">
        <v>166</v>
      </c>
      <c r="AH490" s="68">
        <f t="shared" si="55"/>
        <v>316.86746987951807</v>
      </c>
      <c r="AI490" s="3">
        <v>47300</v>
      </c>
      <c r="AJ490" s="12">
        <f>Table1[[#This Row],[2020 U.S. Sales ($000)]]/SUMIF($E:$E, E490, $AI:$AI)</f>
        <v>1.0248427960484835E-2</v>
      </c>
      <c r="AK490" s="3">
        <v>163</v>
      </c>
      <c r="AL490" s="3">
        <f t="shared" si="59"/>
        <v>290.18404907975463</v>
      </c>
      <c r="AM490" s="3">
        <v>61900</v>
      </c>
      <c r="AN490" s="12">
        <f>Table1[[#This Row],[2019 U.S. Sales ($000)]]/SUMIF($E:$E, E490, $AM:$AM)</f>
        <v>1.2745156377303574E-2</v>
      </c>
      <c r="AO490" s="3">
        <v>163</v>
      </c>
      <c r="AP490" s="3">
        <f t="shared" si="56"/>
        <v>379.75460122699388</v>
      </c>
    </row>
    <row r="491" spans="1:42" x14ac:dyDescent="0.25">
      <c r="A491" t="s">
        <v>488</v>
      </c>
      <c r="B491">
        <v>563247</v>
      </c>
      <c r="C491" t="s">
        <v>1</v>
      </c>
      <c r="D491" t="s">
        <v>2</v>
      </c>
      <c r="E491" t="s">
        <v>362</v>
      </c>
      <c r="F491" s="3">
        <v>490</v>
      </c>
      <c r="G491" s="3"/>
      <c r="H491" s="3" t="e">
        <f>Table1[[#This Row],[2024 U.S. Sales ($000)]]/SUMIF($E:$E, E491, $G:$G)</f>
        <v>#DIV/0!</v>
      </c>
      <c r="I491" s="3" t="e">
        <f>VLOOKUP(Table1[[#This Row],[Chain Name]],[1]Sheet1!A$3:G$26,7,0)</f>
        <v>#N/A</v>
      </c>
      <c r="J491" s="3" t="e">
        <f>Table1[[#This Row],[2024 U.S. Sales ($000)]]/Table1[[#This Row],[2024 U.S. Units]]</f>
        <v>#N/A</v>
      </c>
      <c r="K491" s="3" t="e">
        <f>Table1[[#This Row],[2024 U.S. Units]]/Table1[[#This Row],[2023 U.S. Units]]-1</f>
        <v>#N/A</v>
      </c>
      <c r="L491" s="3">
        <f>_xlfn.RRI(5,Table1[[#This Row],[2019 U.S. Sales ($000)]],Table1[[#This Row],[2024 U.S. Sales ($000)]])</f>
        <v>-1</v>
      </c>
      <c r="M491" s="3" t="e">
        <f>(Table1[[#This Row],[2024 Market share (%)]]-Table1[[#This Row],[2019 Market share (%)]])*10000</f>
        <v>#DIV/0!</v>
      </c>
      <c r="N491" s="3"/>
      <c r="O491" s="3"/>
      <c r="P491" s="3">
        <v>56700</v>
      </c>
      <c r="Q491" s="12">
        <f>Table1[[#This Row],[2023 U.S. Sales ($000)]]/SUMIF($E:$E, E491, $P:$P)</f>
        <v>5.8148448785010215E-3</v>
      </c>
      <c r="R491" s="11">
        <f>(Table1[[#This Row],[2023 Market share (%)]]-Table1[[#This Row],[2022 Market share (%)]])*10000</f>
        <v>0.90203544369086774</v>
      </c>
      <c r="S491" s="10">
        <v>5.7835820895522388E-2</v>
      </c>
      <c r="T491" s="3">
        <v>26</v>
      </c>
      <c r="U491" s="3">
        <f t="shared" si="53"/>
        <v>2180.7692307692309</v>
      </c>
      <c r="V491" s="10">
        <v>0</v>
      </c>
      <c r="W491" s="10">
        <f t="shared" si="57"/>
        <v>7.1817898835790928E-3</v>
      </c>
      <c r="X491" s="11">
        <f>(Table1[[#This Row],[2023 Market share (%)]]-Table1[[#This Row],[2019 Market share (%)]])*10000</f>
        <v>-6.2293439376586663</v>
      </c>
      <c r="Y491" s="10"/>
      <c r="Z491" s="10">
        <f t="shared" si="54"/>
        <v>-9.3907112663861314E-3</v>
      </c>
      <c r="AA491" s="3">
        <v>53600</v>
      </c>
      <c r="AB491" s="12">
        <f>Table1[[#This Row],[2022 U.S. Sales ($000)]]/SUMIF($E:$E, E491, $AA:$AA)</f>
        <v>5.7246413341319347E-3</v>
      </c>
      <c r="AC491" s="3">
        <v>26</v>
      </c>
      <c r="AD491" s="3">
        <f t="shared" si="58"/>
        <v>2061.5384615384614</v>
      </c>
      <c r="AE491" s="3">
        <v>50400</v>
      </c>
      <c r="AF491" s="12">
        <f>Table1[[#This Row],[2021 U.S. Sales ($000)]]/SUMIF($E:$E, E491, $AE:$AE)</f>
        <v>5.9095570435236527E-3</v>
      </c>
      <c r="AG491" s="3">
        <v>26</v>
      </c>
      <c r="AH491" s="68">
        <f t="shared" si="55"/>
        <v>1938.4615384615386</v>
      </c>
      <c r="AI491" s="3">
        <v>41200</v>
      </c>
      <c r="AJ491" s="12">
        <f>Table1[[#This Row],[2020 U.S. Sales ($000)]]/SUMIF($E:$E, E491, $AI:$AI)</f>
        <v>6.2183488683887969E-3</v>
      </c>
      <c r="AK491" s="3">
        <v>26</v>
      </c>
      <c r="AL491" s="3">
        <f t="shared" si="59"/>
        <v>1584.6153846153845</v>
      </c>
      <c r="AM491" s="3">
        <v>55100</v>
      </c>
      <c r="AN491" s="12">
        <f>Table1[[#This Row],[2019 U.S. Sales ($000)]]/SUMIF($E:$E, E491, $AM:$AM)</f>
        <v>6.4377792722668881E-3</v>
      </c>
      <c r="AO491" s="3">
        <v>27</v>
      </c>
      <c r="AP491" s="3">
        <f t="shared" si="56"/>
        <v>2040.7407407407406</v>
      </c>
    </row>
    <row r="492" spans="1:42" x14ac:dyDescent="0.25">
      <c r="A492" t="s">
        <v>376</v>
      </c>
      <c r="B492">
        <v>8343</v>
      </c>
      <c r="C492" t="s">
        <v>1</v>
      </c>
      <c r="D492" t="s">
        <v>2</v>
      </c>
      <c r="E492" t="s">
        <v>362</v>
      </c>
      <c r="F492" s="3">
        <v>491</v>
      </c>
      <c r="G492" s="3"/>
      <c r="H492" s="3" t="e">
        <f>Table1[[#This Row],[2024 U.S. Sales ($000)]]/SUMIF($E:$E, E492, $G:$G)</f>
        <v>#DIV/0!</v>
      </c>
      <c r="I492" s="3" t="e">
        <f>VLOOKUP(Table1[[#This Row],[Chain Name]],[1]Sheet1!A$3:G$26,7,0)</f>
        <v>#N/A</v>
      </c>
      <c r="J492" s="3" t="e">
        <f>Table1[[#This Row],[2024 U.S. Sales ($000)]]/Table1[[#This Row],[2024 U.S. Units]]</f>
        <v>#N/A</v>
      </c>
      <c r="K492" s="3" t="e">
        <f>Table1[[#This Row],[2024 U.S. Units]]/Table1[[#This Row],[2023 U.S. Units]]-1</f>
        <v>#N/A</v>
      </c>
      <c r="L492" s="3">
        <f>_xlfn.RRI(5,Table1[[#This Row],[2019 U.S. Sales ($000)]],Table1[[#This Row],[2024 U.S. Sales ($000)]])</f>
        <v>-1</v>
      </c>
      <c r="M492" s="3" t="e">
        <f>(Table1[[#This Row],[2024 Market share (%)]]-Table1[[#This Row],[2019 Market share (%)]])*10000</f>
        <v>#DIV/0!</v>
      </c>
      <c r="N492" s="3"/>
      <c r="O492" s="3"/>
      <c r="P492" s="3">
        <v>56600</v>
      </c>
      <c r="Q492" s="12">
        <f>Table1[[#This Row],[2023 U.S. Sales ($000)]]/SUMIF($E:$E, E492, $P:$P)</f>
        <v>5.804589420161513E-3</v>
      </c>
      <c r="R492" s="11">
        <f>(Table1[[#This Row],[2023 Market share (%)]]-Table1[[#This Row],[2022 Market share (%)]])*10000</f>
        <v>1.547101930051819</v>
      </c>
      <c r="S492" s="10">
        <v>6.9943289224952743E-2</v>
      </c>
      <c r="T492" s="3">
        <v>34</v>
      </c>
      <c r="U492" s="3">
        <f t="shared" si="53"/>
        <v>1664.7058823529412</v>
      </c>
      <c r="V492" s="10">
        <v>6.25E-2</v>
      </c>
      <c r="W492" s="10">
        <f t="shared" si="57"/>
        <v>-2.2129272955763724E-2</v>
      </c>
      <c r="X492" s="11">
        <f>(Table1[[#This Row],[2023 Market share (%)]]-Table1[[#This Row],[2019 Market share (%)]])*10000</f>
        <v>-14.276889274486567</v>
      </c>
      <c r="Y492" s="10"/>
      <c r="Z492" s="10">
        <f t="shared" si="54"/>
        <v>-1.4187991649751708E-2</v>
      </c>
      <c r="AA492" s="3">
        <v>52900</v>
      </c>
      <c r="AB492" s="12">
        <f>Table1[[#This Row],[2022 U.S. Sales ($000)]]/SUMIF($E:$E, E492, $AA:$AA)</f>
        <v>5.6498792271563311E-3</v>
      </c>
      <c r="AC492" s="3">
        <v>32</v>
      </c>
      <c r="AD492" s="3">
        <f t="shared" si="58"/>
        <v>1653.125</v>
      </c>
      <c r="AE492" s="3">
        <v>56300</v>
      </c>
      <c r="AF492" s="12">
        <f>Table1[[#This Row],[2021 U.S. Sales ($000)]]/SUMIF($E:$E, E492, $AE:$AE)</f>
        <v>6.6013504275869378E-3</v>
      </c>
      <c r="AG492" s="3">
        <v>33</v>
      </c>
      <c r="AH492" s="68">
        <f t="shared" si="55"/>
        <v>1706.060606060606</v>
      </c>
      <c r="AI492" s="3">
        <v>47400</v>
      </c>
      <c r="AJ492" s="12">
        <f>Table1[[#This Row],[2020 U.S. Sales ($000)]]/SUMIF($E:$E, E492, $AI:$AI)</f>
        <v>7.1541198146026453E-3</v>
      </c>
      <c r="AK492" s="3">
        <v>34</v>
      </c>
      <c r="AL492" s="3">
        <f t="shared" si="59"/>
        <v>1394.1176470588234</v>
      </c>
      <c r="AM492" s="3">
        <v>61900</v>
      </c>
      <c r="AN492" s="12">
        <f>Table1[[#This Row],[2019 U.S. Sales ($000)]]/SUMIF($E:$E, E492, $AM:$AM)</f>
        <v>7.2322783476101698E-3</v>
      </c>
      <c r="AO492" s="3">
        <v>36</v>
      </c>
      <c r="AP492" s="3">
        <f t="shared" si="56"/>
        <v>1719.4444444444443</v>
      </c>
    </row>
    <row r="493" spans="1:42" x14ac:dyDescent="0.25">
      <c r="A493" t="s">
        <v>171</v>
      </c>
      <c r="B493">
        <v>5210</v>
      </c>
      <c r="C493" t="s">
        <v>3</v>
      </c>
      <c r="D493" t="s">
        <v>5</v>
      </c>
      <c r="E493" t="s">
        <v>351</v>
      </c>
      <c r="F493" s="3">
        <v>492</v>
      </c>
      <c r="G493" s="3"/>
      <c r="H493" s="3" t="e">
        <f>Table1[[#This Row],[2024 U.S. Sales ($000)]]/SUMIF($E:$E, E493, $G:$G)</f>
        <v>#DIV/0!</v>
      </c>
      <c r="I493" s="3" t="e">
        <f>VLOOKUP(Table1[[#This Row],[Chain Name]],[1]Sheet1!A$3:G$26,7,0)</f>
        <v>#N/A</v>
      </c>
      <c r="J493" s="3" t="e">
        <f>Table1[[#This Row],[2024 U.S. Sales ($000)]]/Table1[[#This Row],[2024 U.S. Units]]</f>
        <v>#N/A</v>
      </c>
      <c r="K493" s="3" t="e">
        <f>Table1[[#This Row],[2024 U.S. Units]]/Table1[[#This Row],[2023 U.S. Units]]-1</f>
        <v>#N/A</v>
      </c>
      <c r="L493" s="3">
        <f>_xlfn.RRI(5,Table1[[#This Row],[2019 U.S. Sales ($000)]],Table1[[#This Row],[2024 U.S. Sales ($000)]])</f>
        <v>-1</v>
      </c>
      <c r="M493" s="3" t="e">
        <f>(Table1[[#This Row],[2024 Market share (%)]]-Table1[[#This Row],[2019 Market share (%)]])*10000</f>
        <v>#DIV/0!</v>
      </c>
      <c r="N493" s="3"/>
      <c r="O493" s="3"/>
      <c r="P493" s="3">
        <v>56360</v>
      </c>
      <c r="Q493" s="12">
        <f>Table1[[#This Row],[2023 U.S. Sales ($000)]]/SUMIF($E:$E, E493, $P:$P)</f>
        <v>1.4921527485739564E-3</v>
      </c>
      <c r="R493" s="11">
        <f>(Table1[[#This Row],[2023 Market share (%)]]-Table1[[#This Row],[2022 Market share (%)]])*10000</f>
        <v>0.47815905857962521</v>
      </c>
      <c r="S493" s="10">
        <v>9.055727554179567E-2</v>
      </c>
      <c r="T493" s="3">
        <v>60</v>
      </c>
      <c r="U493" s="3">
        <f t="shared" si="53"/>
        <v>939.33333333333337</v>
      </c>
      <c r="V493" s="10">
        <v>0</v>
      </c>
      <c r="W493" s="10">
        <f t="shared" si="57"/>
        <v>7.6934376998227361E-2</v>
      </c>
      <c r="X493" s="11">
        <f>(Table1[[#This Row],[2023 Market share (%)]]-Table1[[#This Row],[2019 Market share (%)]])*10000</f>
        <v>2.0943078685552283</v>
      </c>
      <c r="Y493" s="10"/>
      <c r="Z493" s="10">
        <f t="shared" si="54"/>
        <v>1.7397827309224789E-2</v>
      </c>
      <c r="AA493" s="3">
        <v>51680</v>
      </c>
      <c r="AB493" s="12">
        <f>Table1[[#This Row],[2022 U.S. Sales ($000)]]/SUMIF($E:$E, E493, $AA:$AA)</f>
        <v>1.4443368427159938E-3</v>
      </c>
      <c r="AC493" s="3">
        <v>60</v>
      </c>
      <c r="AD493" s="3">
        <f t="shared" si="58"/>
        <v>861.33333333333337</v>
      </c>
      <c r="AE493" s="3">
        <v>45688</v>
      </c>
      <c r="AF493" s="12">
        <f>Table1[[#This Row],[2021 U.S. Sales ($000)]]/SUMIF($E:$E, E493, $AE:$AE)</f>
        <v>1.3770506942610489E-3</v>
      </c>
      <c r="AG493" s="3">
        <v>59</v>
      </c>
      <c r="AH493" s="68">
        <f t="shared" si="55"/>
        <v>774.37288135593224</v>
      </c>
      <c r="AI493" s="3">
        <v>35388</v>
      </c>
      <c r="AJ493" s="12">
        <f>Table1[[#This Row],[2020 U.S. Sales ($000)]]/SUMIF($E:$E, E493, $AI:$AI)</f>
        <v>1.2425799144478041E-3</v>
      </c>
      <c r="AK493" s="3">
        <v>57</v>
      </c>
      <c r="AL493" s="3">
        <f t="shared" si="59"/>
        <v>620.84210526315792</v>
      </c>
      <c r="AM493" s="3">
        <v>41900</v>
      </c>
      <c r="AN493" s="12">
        <f>Table1[[#This Row],[2019 U.S. Sales ($000)]]/SUMIF($E:$E, E493, $AM:$AM)</f>
        <v>1.2827219617184335E-3</v>
      </c>
      <c r="AO493" s="3">
        <v>56</v>
      </c>
      <c r="AP493" s="3">
        <f t="shared" si="56"/>
        <v>748.21428571428567</v>
      </c>
    </row>
    <row r="494" spans="1:42" x14ac:dyDescent="0.25">
      <c r="A494" t="s">
        <v>484</v>
      </c>
      <c r="B494">
        <v>563232</v>
      </c>
      <c r="C494" t="s">
        <v>3</v>
      </c>
      <c r="D494" t="s">
        <v>5</v>
      </c>
      <c r="E494" t="s">
        <v>446</v>
      </c>
      <c r="F494" s="3">
        <v>493</v>
      </c>
      <c r="G494" s="3"/>
      <c r="H494" s="3" t="e">
        <f>Table1[[#This Row],[2024 U.S. Sales ($000)]]/SUMIF($E:$E, E494, $G:$G)</f>
        <v>#DIV/0!</v>
      </c>
      <c r="I494" s="3" t="e">
        <f>VLOOKUP(Table1[[#This Row],[Chain Name]],[1]Sheet1!A$3:G$26,7,0)</f>
        <v>#N/A</v>
      </c>
      <c r="J494" s="3" t="e">
        <f>Table1[[#This Row],[2024 U.S. Sales ($000)]]/Table1[[#This Row],[2024 U.S. Units]]</f>
        <v>#N/A</v>
      </c>
      <c r="K494" s="3" t="e">
        <f>Table1[[#This Row],[2024 U.S. Units]]/Table1[[#This Row],[2023 U.S. Units]]-1</f>
        <v>#N/A</v>
      </c>
      <c r="L494" s="3">
        <f>_xlfn.RRI(5,Table1[[#This Row],[2019 U.S. Sales ($000)]],Table1[[#This Row],[2024 U.S. Sales ($000)]])</f>
        <v>-1</v>
      </c>
      <c r="M494" s="3" t="e">
        <f>(Table1[[#This Row],[2024 Market share (%)]]-Table1[[#This Row],[2019 Market share (%)]])*10000</f>
        <v>#DIV/0!</v>
      </c>
      <c r="N494" s="3"/>
      <c r="O494" s="3"/>
      <c r="P494" s="3">
        <v>56200</v>
      </c>
      <c r="Q494" s="12">
        <f>Table1[[#This Row],[2023 U.S. Sales ($000)]]/SUMIF($E:$E, E494, $P:$P)</f>
        <v>6.7912691347331005E-3</v>
      </c>
      <c r="R494" s="11">
        <f>(Table1[[#This Row],[2023 Market share (%)]]-Table1[[#This Row],[2022 Market share (%)]])*10000</f>
        <v>13.173281424620617</v>
      </c>
      <c r="S494" s="10">
        <v>0.3910891089108911</v>
      </c>
      <c r="T494" s="3">
        <v>60</v>
      </c>
      <c r="U494" s="3">
        <f t="shared" si="53"/>
        <v>936.66666666666663</v>
      </c>
      <c r="V494" s="10">
        <v>0.33333333333333331</v>
      </c>
      <c r="W494" s="10">
        <f t="shared" si="57"/>
        <v>0.33676760359911362</v>
      </c>
      <c r="X494" s="11">
        <f>(Table1[[#This Row],[2023 Market share (%)]]-Table1[[#This Row],[2019 Market share (%)]])*10000</f>
        <v>31.674443812509857</v>
      </c>
      <c r="Y494" s="10"/>
      <c r="Z494" s="10">
        <f t="shared" si="54"/>
        <v>0.3160740129524926</v>
      </c>
      <c r="AA494" s="3">
        <v>40400</v>
      </c>
      <c r="AB494" s="12">
        <f>Table1[[#This Row],[2022 U.S. Sales ($000)]]/SUMIF($E:$E, E494, $AA:$AA)</f>
        <v>5.4739409922710388E-3</v>
      </c>
      <c r="AC494" s="3">
        <v>45</v>
      </c>
      <c r="AD494" s="3">
        <f t="shared" si="58"/>
        <v>897.77777777777783</v>
      </c>
      <c r="AE494" s="3">
        <v>29400</v>
      </c>
      <c r="AF494" s="12">
        <f>Table1[[#This Row],[2021 U.S. Sales ($000)]]/SUMIF($E:$E, E494, $AE:$AE)</f>
        <v>4.6995786364188571E-3</v>
      </c>
      <c r="AG494" s="3">
        <v>37</v>
      </c>
      <c r="AH494" s="68">
        <f t="shared" si="55"/>
        <v>794.59459459459458</v>
      </c>
      <c r="AI494" s="3">
        <v>19100</v>
      </c>
      <c r="AJ494" s="12">
        <f>Table1[[#This Row],[2020 U.S. Sales ($000)]]/SUMIF($E:$E, E494, $AI:$AI)</f>
        <v>4.1383715442972592E-3</v>
      </c>
      <c r="AK494" s="3">
        <v>29</v>
      </c>
      <c r="AL494" s="3">
        <f t="shared" si="59"/>
        <v>658.62068965517244</v>
      </c>
      <c r="AM494" s="3">
        <v>17600</v>
      </c>
      <c r="AN494" s="12">
        <f>Table1[[#This Row],[2019 U.S. Sales ($000)]]/SUMIF($E:$E, E494, $AM:$AM)</f>
        <v>3.6238247534821147E-3</v>
      </c>
      <c r="AO494" s="3">
        <v>20</v>
      </c>
      <c r="AP494" s="3">
        <f t="shared" si="56"/>
        <v>880</v>
      </c>
    </row>
    <row r="495" spans="1:42" x14ac:dyDescent="0.25">
      <c r="A495" t="s">
        <v>396</v>
      </c>
      <c r="B495">
        <v>429</v>
      </c>
      <c r="C495" t="s">
        <v>3</v>
      </c>
      <c r="D495" t="s">
        <v>5</v>
      </c>
      <c r="E495" t="s">
        <v>361</v>
      </c>
      <c r="F495" s="3">
        <v>6</v>
      </c>
      <c r="G495" s="3">
        <v>12468000</v>
      </c>
      <c r="H495" s="12">
        <f>Table1[[#This Row],[2024 U.S. Sales ($000)]]/SUMIF($E:$E, E495, $G:$G)</f>
        <v>0.24673954705363532</v>
      </c>
      <c r="I495" s="3">
        <v>9768</v>
      </c>
      <c r="J495" s="3">
        <f>Table1[[#This Row],[2024 U.S. Sales ($000)]]/Table1[[#This Row],[2024 U.S. Units]]</f>
        <v>1276.4127764127763</v>
      </c>
      <c r="K495" s="12">
        <f>Table1[[#This Row],[2024 U.S. Units]]/Table1[[#This Row],[2023 U.S. Units]]-1</f>
        <v>1.9624217118997977E-2</v>
      </c>
      <c r="L495" s="12">
        <f>_xlfn.RRI(5,Table1[[#This Row],[2019 U.S. Sales ($000)]],Table1[[#This Row],[2024 U.S. Sales ($000)]])</f>
        <v>6.2021075820265725E-2</v>
      </c>
      <c r="M495" s="11">
        <f>(Table1[[#This Row],[2024 Market share (%)]]-Table1[[#This Row],[2019 Market share (%)]])*10000</f>
        <v>-170.40091462073471</v>
      </c>
      <c r="N495" s="12"/>
      <c r="O495" s="12"/>
      <c r="P495" s="3">
        <v>11918340</v>
      </c>
      <c r="Q495" s="12">
        <f>Table1[[#This Row],[2023 U.S. Sales ($000)]]/SUMIF($E:$E, E495, $P:$P)</f>
        <v>0.24311434668667117</v>
      </c>
      <c r="R495" s="11">
        <f>(Table1[[#This Row],[2023 Market share (%)]]-Table1[[#This Row],[2022 Market share (%)]])*10000</f>
        <v>-132.15805468791837</v>
      </c>
      <c r="S495" s="10">
        <v>5.6696938335007704E-2</v>
      </c>
      <c r="T495" s="3">
        <v>9580</v>
      </c>
      <c r="U495" s="3">
        <f t="shared" si="53"/>
        <v>1244.0855949895615</v>
      </c>
      <c r="V495" s="10">
        <v>2.2411953041622197E-2</v>
      </c>
      <c r="W495" s="10">
        <f t="shared" si="57"/>
        <v>6.6034263244281632E-2</v>
      </c>
      <c r="X495" s="11">
        <f>(Table1[[#This Row],[2023 Market share (%)]]-Table1[[#This Row],[2019 Market share (%)]])*10000</f>
        <v>-206.65291829037619</v>
      </c>
      <c r="Y495" s="10">
        <f>_xlfn.RRI(4,AP495,U495)</f>
        <v>6.7422512393379375E-2</v>
      </c>
      <c r="Z495" s="10">
        <f t="shared" si="54"/>
        <v>-1.3005619920691824E-3</v>
      </c>
      <c r="AA495" s="3">
        <v>11278863</v>
      </c>
      <c r="AB495" s="12">
        <f>Table1[[#This Row],[2022 U.S. Sales ($000)]]/SUMIF($E:$E, E495, $AA:$AA)</f>
        <v>0.25633015215546301</v>
      </c>
      <c r="AC495" s="3">
        <v>9370</v>
      </c>
      <c r="AD495" s="3">
        <f t="shared" si="58"/>
        <v>1203.7207043756671</v>
      </c>
      <c r="AE495" s="3">
        <v>10415765</v>
      </c>
      <c r="AF495" s="12">
        <f>Table1[[#This Row],[2021 U.S. Sales ($000)]]/SUMIF($E:$E, E495, $AE:$AE)</f>
        <v>0.26837776641017236</v>
      </c>
      <c r="AG495" s="3">
        <v>9244</v>
      </c>
      <c r="AH495" s="68">
        <f t="shared" si="55"/>
        <v>1126.7595196884465</v>
      </c>
      <c r="AI495" s="3">
        <v>8762000</v>
      </c>
      <c r="AJ495" s="12">
        <f>Table1[[#This Row],[2020 U.S. Sales ($000)]]/SUMIF($E:$E, E495, $AI:$AI)</f>
        <v>0.2825672729887842</v>
      </c>
      <c r="AK495" s="3">
        <v>9083</v>
      </c>
      <c r="AL495" s="3">
        <f t="shared" si="59"/>
        <v>964.65925355058903</v>
      </c>
      <c r="AM495" s="3">
        <v>9228500</v>
      </c>
      <c r="AN495" s="12">
        <f>Table1[[#This Row],[2019 U.S. Sales ($000)]]/SUMIF($E:$E, E495, $AM:$AM)</f>
        <v>0.26377963851570879</v>
      </c>
      <c r="AO495" s="3">
        <v>9630</v>
      </c>
      <c r="AP495" s="3">
        <f t="shared" si="56"/>
        <v>958.30737279335415</v>
      </c>
    </row>
    <row r="496" spans="1:42" x14ac:dyDescent="0.25">
      <c r="A496" t="s">
        <v>347</v>
      </c>
      <c r="B496">
        <v>33379</v>
      </c>
      <c r="C496" t="s">
        <v>1</v>
      </c>
      <c r="D496" t="s">
        <v>2</v>
      </c>
      <c r="E496" t="s">
        <v>359</v>
      </c>
      <c r="F496" s="3">
        <v>495</v>
      </c>
      <c r="G496" s="3"/>
      <c r="H496" s="3" t="e">
        <f>Table1[[#This Row],[2024 U.S. Sales ($000)]]/SUMIF($E:$E, E496, $G:$G)</f>
        <v>#DIV/0!</v>
      </c>
      <c r="I496" s="3" t="e">
        <f>VLOOKUP(Table1[[#This Row],[Chain Name]],[1]Sheet1!A$3:G$26,7,0)</f>
        <v>#N/A</v>
      </c>
      <c r="J496" s="3" t="e">
        <f>Table1[[#This Row],[2024 U.S. Sales ($000)]]/Table1[[#This Row],[2024 U.S. Units]]</f>
        <v>#N/A</v>
      </c>
      <c r="K496" s="3" t="e">
        <f>Table1[[#This Row],[2024 U.S. Units]]/Table1[[#This Row],[2023 U.S. Units]]-1</f>
        <v>#N/A</v>
      </c>
      <c r="L496" s="3">
        <f>_xlfn.RRI(5,Table1[[#This Row],[2019 U.S. Sales ($000)]],Table1[[#This Row],[2024 U.S. Sales ($000)]])</f>
        <v>-1</v>
      </c>
      <c r="M496" s="3" t="e">
        <f>(Table1[[#This Row],[2024 Market share (%)]]-Table1[[#This Row],[2019 Market share (%)]])*10000</f>
        <v>#DIV/0!</v>
      </c>
      <c r="N496" s="3"/>
      <c r="O496" s="3"/>
      <c r="P496" s="3">
        <v>55800</v>
      </c>
      <c r="Q496" s="12">
        <f>Table1[[#This Row],[2023 U.S. Sales ($000)]]/SUMIF($E:$E, E496, $P:$P)</f>
        <v>1.5749782805414538E-2</v>
      </c>
      <c r="R496" s="11">
        <f>(Table1[[#This Row],[2023 Market share (%)]]-Table1[[#This Row],[2022 Market share (%)]])*10000</f>
        <v>-5.4516010828642782</v>
      </c>
      <c r="S496" s="10">
        <v>8.771929824561403E-2</v>
      </c>
      <c r="T496" s="3">
        <v>20</v>
      </c>
      <c r="U496" s="3">
        <f t="shared" ref="U496:U501" si="60">P496/T496</f>
        <v>2790</v>
      </c>
      <c r="V496" s="10">
        <v>5.2631578947368418E-2</v>
      </c>
      <c r="W496" s="10">
        <f t="shared" ref="W496:W501" si="61">_xlfn.RRI(4,AM496,P496)</f>
        <v>1.7788908614312149E-2</v>
      </c>
      <c r="X496" s="11">
        <f>(Table1[[#This Row],[2023 Market share (%)]]-Table1[[#This Row],[2019 Market share (%)]])*10000</f>
        <v>-38.370923308931637</v>
      </c>
      <c r="Y496" s="10"/>
      <c r="Z496" s="10">
        <f t="shared" ref="Z496:Z501" si="62">_xlfn.RRI(4,AO496,T496)</f>
        <v>1.2905894979960086E-2</v>
      </c>
      <c r="AA496" s="3">
        <v>51300</v>
      </c>
      <c r="AB496" s="12">
        <f>Table1[[#This Row],[2022 U.S. Sales ($000)]]/SUMIF($E:$E, E496, $AA:$AA)</f>
        <v>1.6294942913700965E-2</v>
      </c>
      <c r="AC496" s="3">
        <v>19</v>
      </c>
      <c r="AD496" s="3">
        <f t="shared" ref="AD496:AD501" si="63">AA496/AC496</f>
        <v>2700</v>
      </c>
      <c r="AE496" s="3">
        <v>47700</v>
      </c>
      <c r="AF496" s="12">
        <f>Table1[[#This Row],[2021 U.S. Sales ($000)]]/SUMIF($E:$E, E496, $AE:$AE)</f>
        <v>1.7936673390098957E-2</v>
      </c>
      <c r="AG496" s="3">
        <v>19</v>
      </c>
      <c r="AH496" s="68">
        <f t="shared" ref="AH496:AH501" si="64">AE496/AG496</f>
        <v>2510.5263157894738</v>
      </c>
      <c r="AI496" s="3">
        <v>39500</v>
      </c>
      <c r="AJ496" s="12">
        <f>Table1[[#This Row],[2020 U.S. Sales ($000)]]/SUMIF($E:$E, E496, $AI:$AI)</f>
        <v>2.0844448173577789E-2</v>
      </c>
      <c r="AK496" s="3">
        <v>19</v>
      </c>
      <c r="AL496" s="3">
        <f t="shared" ref="AL496:AL501" si="65">AI496/AK496</f>
        <v>2078.9473684210525</v>
      </c>
      <c r="AM496" s="3">
        <v>52000</v>
      </c>
      <c r="AN496" s="12">
        <f>Table1[[#This Row],[2019 U.S. Sales ($000)]]/SUMIF($E:$E, E496, $AM:$AM)</f>
        <v>1.9586875136307701E-2</v>
      </c>
      <c r="AO496" s="3">
        <v>19</v>
      </c>
      <c r="AP496" s="3">
        <f t="shared" ref="AP496:AP501" si="66">AM496/AO496</f>
        <v>2736.8421052631579</v>
      </c>
    </row>
    <row r="497" spans="1:42" x14ac:dyDescent="0.25">
      <c r="A497" t="s">
        <v>375</v>
      </c>
      <c r="B497">
        <v>61739</v>
      </c>
      <c r="C497" t="s">
        <v>1</v>
      </c>
      <c r="D497" t="s">
        <v>2</v>
      </c>
      <c r="E497" t="s">
        <v>362</v>
      </c>
      <c r="F497" s="3">
        <v>496</v>
      </c>
      <c r="G497" s="3"/>
      <c r="H497" s="3" t="e">
        <f>Table1[[#This Row],[2024 U.S. Sales ($000)]]/SUMIF($E:$E, E497, $G:$G)</f>
        <v>#DIV/0!</v>
      </c>
      <c r="I497" s="3" t="e">
        <f>VLOOKUP(Table1[[#This Row],[Chain Name]],[1]Sheet1!A$3:G$26,7,0)</f>
        <v>#N/A</v>
      </c>
      <c r="J497" s="3" t="e">
        <f>Table1[[#This Row],[2024 U.S. Sales ($000)]]/Table1[[#This Row],[2024 U.S. Units]]</f>
        <v>#N/A</v>
      </c>
      <c r="K497" s="3" t="e">
        <f>Table1[[#This Row],[2024 U.S. Units]]/Table1[[#This Row],[2023 U.S. Units]]-1</f>
        <v>#N/A</v>
      </c>
      <c r="L497" s="3">
        <f>_xlfn.RRI(5,Table1[[#This Row],[2019 U.S. Sales ($000)]],Table1[[#This Row],[2024 U.S. Sales ($000)]])</f>
        <v>-1</v>
      </c>
      <c r="M497" s="3" t="e">
        <f>(Table1[[#This Row],[2024 Market share (%)]]-Table1[[#This Row],[2019 Market share (%)]])*10000</f>
        <v>#DIV/0!</v>
      </c>
      <c r="N497" s="3"/>
      <c r="O497" s="3"/>
      <c r="P497" s="3">
        <v>55723</v>
      </c>
      <c r="Q497" s="12">
        <f>Table1[[#This Row],[2023 U.S. Sales ($000)]]/SUMIF($E:$E, E497, $P:$P)</f>
        <v>5.7146490505240281E-3</v>
      </c>
      <c r="R497" s="11">
        <f>(Table1[[#This Row],[2023 Market share (%)]]-Table1[[#This Row],[2022 Market share (%)]])*10000</f>
        <v>-6.8552132163746808</v>
      </c>
      <c r="S497" s="10">
        <v>-7.0120984564038383E-2</v>
      </c>
      <c r="T497" s="3">
        <v>12</v>
      </c>
      <c r="U497" s="3">
        <f t="shared" si="60"/>
        <v>4643.583333333333</v>
      </c>
      <c r="V497" s="10">
        <v>0</v>
      </c>
      <c r="W497" s="10">
        <f t="shared" si="61"/>
        <v>0.15950408994763432</v>
      </c>
      <c r="X497" s="11">
        <f>(Table1[[#This Row],[2023 Market share (%)]]-Table1[[#This Row],[2019 Market share (%)]])*10000</f>
        <v>21.12764124835396</v>
      </c>
      <c r="Y497" s="10"/>
      <c r="Z497" s="10">
        <f t="shared" si="62"/>
        <v>0.1066819197003217</v>
      </c>
      <c r="AA497" s="3">
        <v>59925</v>
      </c>
      <c r="AB497" s="12">
        <f>Table1[[#This Row],[2022 U.S. Sales ($000)]]/SUMIF($E:$E, E497, $AA:$AA)</f>
        <v>6.4001703721614962E-3</v>
      </c>
      <c r="AC497" s="3">
        <v>12</v>
      </c>
      <c r="AD497" s="3">
        <f t="shared" si="63"/>
        <v>4993.75</v>
      </c>
      <c r="AE497" s="3">
        <v>56621</v>
      </c>
      <c r="AF497" s="12">
        <f>Table1[[#This Row],[2021 U.S. Sales ($000)]]/SUMIF($E:$E, E497, $AE:$AE)</f>
        <v>6.6389886778046182E-3</v>
      </c>
      <c r="AG497" s="3">
        <v>10</v>
      </c>
      <c r="AH497" s="68">
        <f t="shared" si="64"/>
        <v>5662.1</v>
      </c>
      <c r="AI497" s="3">
        <v>43215</v>
      </c>
      <c r="AJ497" s="12">
        <f>Table1[[#This Row],[2020 U.S. Sales ($000)]]/SUMIF($E:$E, E497, $AI:$AI)</f>
        <v>6.5224744259082977E-3</v>
      </c>
      <c r="AK497" s="3">
        <v>10</v>
      </c>
      <c r="AL497" s="3">
        <f t="shared" si="65"/>
        <v>4321.5</v>
      </c>
      <c r="AM497" s="3">
        <v>30828</v>
      </c>
      <c r="AN497" s="12">
        <f>Table1[[#This Row],[2019 U.S. Sales ($000)]]/SUMIF($E:$E, E497, $AM:$AM)</f>
        <v>3.6018849256886322E-3</v>
      </c>
      <c r="AO497" s="3">
        <v>8</v>
      </c>
      <c r="AP497" s="3">
        <f t="shared" si="66"/>
        <v>3853.5</v>
      </c>
    </row>
    <row r="498" spans="1:42" x14ac:dyDescent="0.25">
      <c r="A498" t="s">
        <v>107</v>
      </c>
      <c r="B498">
        <v>2672</v>
      </c>
      <c r="C498" t="s">
        <v>1</v>
      </c>
      <c r="D498" t="s">
        <v>7</v>
      </c>
      <c r="E498" t="s">
        <v>355</v>
      </c>
      <c r="F498" s="3">
        <v>497</v>
      </c>
      <c r="G498" s="3"/>
      <c r="H498" s="3" t="e">
        <f>Table1[[#This Row],[2024 U.S. Sales ($000)]]/SUMIF($E:$E, E498, $G:$G)</f>
        <v>#DIV/0!</v>
      </c>
      <c r="I498" s="3" t="e">
        <f>VLOOKUP(Table1[[#This Row],[Chain Name]],[1]Sheet1!A$3:G$26,7,0)</f>
        <v>#N/A</v>
      </c>
      <c r="J498" s="3" t="e">
        <f>Table1[[#This Row],[2024 U.S. Sales ($000)]]/Table1[[#This Row],[2024 U.S. Units]]</f>
        <v>#N/A</v>
      </c>
      <c r="K498" s="3" t="e">
        <f>Table1[[#This Row],[2024 U.S. Units]]/Table1[[#This Row],[2023 U.S. Units]]-1</f>
        <v>#N/A</v>
      </c>
      <c r="L498" s="3">
        <f>_xlfn.RRI(5,Table1[[#This Row],[2019 U.S. Sales ($000)]],Table1[[#This Row],[2024 U.S. Sales ($000)]])</f>
        <v>-1</v>
      </c>
      <c r="M498" s="3" t="e">
        <f>(Table1[[#This Row],[2024 Market share (%)]]-Table1[[#This Row],[2019 Market share (%)]])*10000</f>
        <v>#DIV/0!</v>
      </c>
      <c r="N498" s="3"/>
      <c r="O498" s="3"/>
      <c r="P498" s="3">
        <v>54900</v>
      </c>
      <c r="Q498" s="12">
        <f>Table1[[#This Row],[2023 U.S. Sales ($000)]]/SUMIF($E:$E, E498, $P:$P)</f>
        <v>3.4387363439417826E-3</v>
      </c>
      <c r="R498" s="11">
        <f>(Table1[[#This Row],[2023 Market share (%)]]-Table1[[#This Row],[2022 Market share (%)]])*10000</f>
        <v>-0.87897051171424279</v>
      </c>
      <c r="S498" s="10">
        <v>6.3953488372093026E-2</v>
      </c>
      <c r="T498" s="3">
        <v>12</v>
      </c>
      <c r="U498" s="3">
        <f t="shared" si="60"/>
        <v>4575</v>
      </c>
      <c r="V498" s="10">
        <v>0</v>
      </c>
      <c r="W498" s="10">
        <f t="shared" si="61"/>
        <v>-2.2370116942600937E-2</v>
      </c>
      <c r="X498" s="11">
        <f>(Table1[[#This Row],[2023 Market share (%)]]-Table1[[#This Row],[2019 Market share (%)]])*10000</f>
        <v>-13.543449030919497</v>
      </c>
      <c r="Y498" s="10"/>
      <c r="Z498" s="10">
        <f t="shared" si="62"/>
        <v>-1.9811792138610285E-2</v>
      </c>
      <c r="AA498" s="3">
        <v>51600</v>
      </c>
      <c r="AB498" s="12">
        <f>Table1[[#This Row],[2022 U.S. Sales ($000)]]/SUMIF($E:$E, E498, $AA:$AA)</f>
        <v>3.5266333951132068E-3</v>
      </c>
      <c r="AC498" s="3">
        <v>12</v>
      </c>
      <c r="AD498" s="3">
        <f t="shared" si="63"/>
        <v>4300</v>
      </c>
      <c r="AE498" s="3">
        <v>48000</v>
      </c>
      <c r="AF498" s="12">
        <f>Table1[[#This Row],[2021 U.S. Sales ($000)]]/SUMIF($E:$E, E498, $AE:$AE)</f>
        <v>3.6930306740819646E-3</v>
      </c>
      <c r="AG498" s="3">
        <v>12</v>
      </c>
      <c r="AH498" s="68">
        <f t="shared" si="64"/>
        <v>4000</v>
      </c>
      <c r="AI498" s="3">
        <v>34600</v>
      </c>
      <c r="AJ498" s="12">
        <f>Table1[[#This Row],[2020 U.S. Sales ($000)]]/SUMIF($E:$E, E498, $AI:$AI)</f>
        <v>3.6841817208791523E-3</v>
      </c>
      <c r="AK498" s="3">
        <v>12</v>
      </c>
      <c r="AL498" s="3">
        <f t="shared" si="65"/>
        <v>2883.3333333333335</v>
      </c>
      <c r="AM498" s="3">
        <v>60100</v>
      </c>
      <c r="AN498" s="12">
        <f>Table1[[#This Row],[2019 U.S. Sales ($000)]]/SUMIF($E:$E, E498, $AM:$AM)</f>
        <v>4.7930812470337323E-3</v>
      </c>
      <c r="AO498" s="3">
        <v>13</v>
      </c>
      <c r="AP498" s="3">
        <f t="shared" si="66"/>
        <v>4623.0769230769229</v>
      </c>
    </row>
    <row r="499" spans="1:42" x14ac:dyDescent="0.25">
      <c r="A499" t="s">
        <v>410</v>
      </c>
      <c r="B499">
        <v>62225</v>
      </c>
      <c r="C499" t="s">
        <v>3</v>
      </c>
      <c r="D499" t="s">
        <v>4</v>
      </c>
      <c r="E499" t="s">
        <v>462</v>
      </c>
      <c r="F499" s="3">
        <v>498</v>
      </c>
      <c r="G499" s="3"/>
      <c r="H499" s="3" t="e">
        <f>Table1[[#This Row],[2024 U.S. Sales ($000)]]/SUMIF($E:$E, E499, $G:$G)</f>
        <v>#DIV/0!</v>
      </c>
      <c r="I499" s="3" t="e">
        <f>VLOOKUP(Table1[[#This Row],[Chain Name]],[1]Sheet1!A$3:G$26,7,0)</f>
        <v>#N/A</v>
      </c>
      <c r="J499" s="3" t="e">
        <f>Table1[[#This Row],[2024 U.S. Sales ($000)]]/Table1[[#This Row],[2024 U.S. Units]]</f>
        <v>#N/A</v>
      </c>
      <c r="K499" s="3" t="e">
        <f>Table1[[#This Row],[2024 U.S. Units]]/Table1[[#This Row],[2023 U.S. Units]]-1</f>
        <v>#N/A</v>
      </c>
      <c r="L499" s="3">
        <f>_xlfn.RRI(5,Table1[[#This Row],[2019 U.S. Sales ($000)]],Table1[[#This Row],[2024 U.S. Sales ($000)]])</f>
        <v>-1</v>
      </c>
      <c r="M499" s="3" t="e">
        <f>(Table1[[#This Row],[2024 Market share (%)]]-Table1[[#This Row],[2019 Market share (%)]])*10000</f>
        <v>#DIV/0!</v>
      </c>
      <c r="N499" s="3"/>
      <c r="O499" s="3"/>
      <c r="P499" s="3">
        <v>54700</v>
      </c>
      <c r="Q499" s="12">
        <f>Table1[[#This Row],[2023 U.S. Sales ($000)]]/SUMIF($E:$E, E499, $P:$P)</f>
        <v>1.0524671214658655E-2</v>
      </c>
      <c r="R499" s="11">
        <f>(Table1[[#This Row],[2023 Market share (%)]]-Table1[[#This Row],[2022 Market share (%)]])*10000</f>
        <v>19.243983535081419</v>
      </c>
      <c r="S499" s="10">
        <v>0.4356955380577428</v>
      </c>
      <c r="T499" s="3">
        <v>46</v>
      </c>
      <c r="U499" s="3">
        <f t="shared" si="60"/>
        <v>1189.1304347826087</v>
      </c>
      <c r="V499" s="10">
        <v>0.58620689655172409</v>
      </c>
      <c r="W499" s="10">
        <f t="shared" si="61"/>
        <v>0.60223903624796771</v>
      </c>
      <c r="X499" s="11">
        <f>(Table1[[#This Row],[2023 Market share (%)]]-Table1[[#This Row],[2019 Market share (%)]])*10000</f>
        <v>81.988350134945591</v>
      </c>
      <c r="Y499" s="10"/>
      <c r="Z499" s="10">
        <f t="shared" si="62"/>
        <v>0.60108706129511358</v>
      </c>
      <c r="AA499" s="3">
        <v>38100</v>
      </c>
      <c r="AB499" s="12">
        <f>Table1[[#This Row],[2022 U.S. Sales ($000)]]/SUMIF($E:$E, E499, $AA:$AA)</f>
        <v>8.6002728611505128E-3</v>
      </c>
      <c r="AC499" s="3">
        <v>29</v>
      </c>
      <c r="AD499" s="3">
        <f t="shared" si="63"/>
        <v>1313.7931034482758</v>
      </c>
      <c r="AE499" s="3">
        <v>19000</v>
      </c>
      <c r="AF499" s="12">
        <f>Table1[[#This Row],[2021 U.S. Sales ($000)]]/SUMIF($E:$E, E499, $AE:$AE)</f>
        <v>5.0359834268435943E-3</v>
      </c>
      <c r="AG499" s="3">
        <v>15</v>
      </c>
      <c r="AH499" s="68">
        <f t="shared" si="64"/>
        <v>1266.6666666666667</v>
      </c>
      <c r="AI499" s="3">
        <v>11000</v>
      </c>
      <c r="AJ499" s="12">
        <f>Table1[[#This Row],[2020 U.S. Sales ($000)]]/SUMIF($E:$E, E499, $AI:$AI)</f>
        <v>3.5896448535914396E-3</v>
      </c>
      <c r="AK499" s="3">
        <v>9</v>
      </c>
      <c r="AL499" s="3">
        <f t="shared" si="65"/>
        <v>1222.2222222222222</v>
      </c>
      <c r="AM499" s="3">
        <v>8300</v>
      </c>
      <c r="AN499" s="12">
        <f>Table1[[#This Row],[2019 U.S. Sales ($000)]]/SUMIF($E:$E, E499, $AM:$AM)</f>
        <v>2.3258362011640949E-3</v>
      </c>
      <c r="AO499" s="3">
        <v>7</v>
      </c>
      <c r="AP499" s="3">
        <f t="shared" si="66"/>
        <v>1185.7142857142858</v>
      </c>
    </row>
    <row r="500" spans="1:42" x14ac:dyDescent="0.25">
      <c r="A500" t="s">
        <v>443</v>
      </c>
      <c r="B500">
        <v>562841</v>
      </c>
      <c r="C500" t="s">
        <v>1</v>
      </c>
      <c r="D500" t="s">
        <v>2</v>
      </c>
      <c r="E500" t="s">
        <v>360</v>
      </c>
      <c r="F500" s="3">
        <v>499</v>
      </c>
      <c r="G500" s="3"/>
      <c r="H500" s="3" t="e">
        <f>Table1[[#This Row],[2024 U.S. Sales ($000)]]/SUMIF($E:$E, E500, $G:$G)</f>
        <v>#DIV/0!</v>
      </c>
      <c r="I500" s="3" t="e">
        <f>VLOOKUP(Table1[[#This Row],[Chain Name]],[1]Sheet1!A$3:G$26,7,0)</f>
        <v>#N/A</v>
      </c>
      <c r="J500" s="3" t="e">
        <f>Table1[[#This Row],[2024 U.S. Sales ($000)]]/Table1[[#This Row],[2024 U.S. Units]]</f>
        <v>#N/A</v>
      </c>
      <c r="K500" s="3" t="e">
        <f>Table1[[#This Row],[2024 U.S. Units]]/Table1[[#This Row],[2023 U.S. Units]]-1</f>
        <v>#N/A</v>
      </c>
      <c r="L500" s="3">
        <f>_xlfn.RRI(5,Table1[[#This Row],[2019 U.S. Sales ($000)]],Table1[[#This Row],[2024 U.S. Sales ($000)]])</f>
        <v>-1</v>
      </c>
      <c r="M500" s="3" t="e">
        <f>(Table1[[#This Row],[2024 Market share (%)]]-Table1[[#This Row],[2019 Market share (%)]])*10000</f>
        <v>#DIV/0!</v>
      </c>
      <c r="N500" s="3"/>
      <c r="O500" s="3"/>
      <c r="P500" s="3">
        <v>54250</v>
      </c>
      <c r="Q500" s="12">
        <f>Table1[[#This Row],[2023 U.S. Sales ($000)]]/SUMIF($E:$E, E500, $P:$P)</f>
        <v>1.0543057848252262E-2</v>
      </c>
      <c r="R500" s="11">
        <f>(Table1[[#This Row],[2023 Market share (%)]]-Table1[[#This Row],[2022 Market share (%)]])*10000</f>
        <v>3.6556934220800112</v>
      </c>
      <c r="S500" s="10">
        <v>2.0696142991533398E-2</v>
      </c>
      <c r="T500" s="3">
        <v>19</v>
      </c>
      <c r="U500" s="3">
        <f t="shared" si="60"/>
        <v>2855.2631578947367</v>
      </c>
      <c r="V500" s="10">
        <v>0.26666666666666666</v>
      </c>
      <c r="W500" s="10">
        <f t="shared" si="61"/>
        <v>0.13404809844164833</v>
      </c>
      <c r="X500" s="11">
        <f>(Table1[[#This Row],[2023 Market share (%)]]-Table1[[#This Row],[2019 Market share (%)]])*10000</f>
        <v>41.661937333940514</v>
      </c>
      <c r="Y500" s="10"/>
      <c r="Z500" s="10">
        <f t="shared" si="62"/>
        <v>0.17405488594401852</v>
      </c>
      <c r="AA500" s="3">
        <v>53150</v>
      </c>
      <c r="AB500" s="12">
        <f>Table1[[#This Row],[2022 U.S. Sales ($000)]]/SUMIF($E:$E, E500, $AA:$AA)</f>
        <v>1.017748850604426E-2</v>
      </c>
      <c r="AC500" s="3">
        <v>15</v>
      </c>
      <c r="AD500" s="3">
        <f t="shared" si="63"/>
        <v>3543.3333333333335</v>
      </c>
      <c r="AE500" s="3">
        <v>55500</v>
      </c>
      <c r="AF500" s="12">
        <f>Table1[[#This Row],[2021 U.S. Sales ($000)]]/SUMIF($E:$E, E500, $AE:$AE)</f>
        <v>1.1527518783624527E-2</v>
      </c>
      <c r="AG500" s="3">
        <v>14</v>
      </c>
      <c r="AH500" s="68">
        <f t="shared" si="64"/>
        <v>3964.2857142857142</v>
      </c>
      <c r="AI500" s="3">
        <v>33500</v>
      </c>
      <c r="AJ500" s="12">
        <f>Table1[[#This Row],[2020 U.S. Sales ($000)]]/SUMIF($E:$E, E500, $AI:$AI)</f>
        <v>9.8337220344356397E-3</v>
      </c>
      <c r="AK500" s="3">
        <v>11</v>
      </c>
      <c r="AL500" s="3">
        <f t="shared" si="65"/>
        <v>3045.4545454545455</v>
      </c>
      <c r="AM500" s="3">
        <v>32800</v>
      </c>
      <c r="AN500" s="12">
        <f>Table1[[#This Row],[2019 U.S. Sales ($000)]]/SUMIF($E:$E, E500, $AM:$AM)</f>
        <v>6.3768641148582101E-3</v>
      </c>
      <c r="AO500" s="3">
        <v>10</v>
      </c>
      <c r="AP500" s="3">
        <f t="shared" si="66"/>
        <v>3280</v>
      </c>
    </row>
    <row r="501" spans="1:42" x14ac:dyDescent="0.25">
      <c r="A501" t="s">
        <v>369</v>
      </c>
      <c r="B501">
        <v>35696</v>
      </c>
      <c r="C501" t="s">
        <v>1</v>
      </c>
      <c r="D501" t="s">
        <v>2</v>
      </c>
      <c r="E501" t="s">
        <v>355</v>
      </c>
      <c r="F501" s="3">
        <v>500</v>
      </c>
      <c r="G501" s="3"/>
      <c r="H501" s="3" t="e">
        <f>Table1[[#This Row],[2024 U.S. Sales ($000)]]/SUMIF($E:$E, E501, $G:$G)</f>
        <v>#DIV/0!</v>
      </c>
      <c r="I501" s="3" t="e">
        <f>VLOOKUP(Table1[[#This Row],[Chain Name]],[1]Sheet1!A$3:G$26,7,0)</f>
        <v>#N/A</v>
      </c>
      <c r="J501" s="3" t="e">
        <f>Table1[[#This Row],[2024 U.S. Sales ($000)]]/Table1[[#This Row],[2024 U.S. Units]]</f>
        <v>#N/A</v>
      </c>
      <c r="K501" s="3" t="e">
        <f>Table1[[#This Row],[2024 U.S. Units]]/Table1[[#This Row],[2023 U.S. Units]]-1</f>
        <v>#N/A</v>
      </c>
      <c r="L501" s="3">
        <f>_xlfn.RRI(5,Table1[[#This Row],[2019 U.S. Sales ($000)]],Table1[[#This Row],[2024 U.S. Sales ($000)]])</f>
        <v>-1</v>
      </c>
      <c r="M501" s="3" t="e">
        <f>(Table1[[#This Row],[2024 Market share (%)]]-Table1[[#This Row],[2019 Market share (%)]])*10000</f>
        <v>#DIV/0!</v>
      </c>
      <c r="N501" s="3"/>
      <c r="O501" s="3"/>
      <c r="P501" s="3">
        <v>54182</v>
      </c>
      <c r="Q501" s="12">
        <f>Table1[[#This Row],[2023 U.S. Sales ($000)]]/SUMIF($E:$E, E501, $P:$P)</f>
        <v>3.393763435108446E-3</v>
      </c>
      <c r="R501" s="11">
        <f>(Table1[[#This Row],[2023 Market share (%)]]-Table1[[#This Row],[2022 Market share (%)]])*10000</f>
        <v>-2.2930561350291465</v>
      </c>
      <c r="S501" s="10">
        <v>2.2089754956518458E-2</v>
      </c>
      <c r="T501" s="3">
        <v>13</v>
      </c>
      <c r="U501" s="3">
        <f t="shared" si="60"/>
        <v>4167.8461538461543</v>
      </c>
      <c r="V501" s="10">
        <v>8.3333333333333329E-2</v>
      </c>
      <c r="W501" s="10">
        <f t="shared" si="61"/>
        <v>3.0750249606106506E-2</v>
      </c>
      <c r="X501" s="11">
        <f>(Table1[[#This Row],[2023 Market share (%)]]-Table1[[#This Row],[2019 Market share (%)]])*10000</f>
        <v>-4.3432142109154022</v>
      </c>
      <c r="Y501" s="10"/>
      <c r="Z501" s="10">
        <f t="shared" si="62"/>
        <v>6.7789972372440888E-2</v>
      </c>
      <c r="AA501" s="3">
        <v>53011</v>
      </c>
      <c r="AB501" s="12">
        <f>Table1[[#This Row],[2022 U.S. Sales ($000)]]/SUMIF($E:$E, E501, $AA:$AA)</f>
        <v>3.6230690486113606E-3</v>
      </c>
      <c r="AC501" s="3">
        <v>12</v>
      </c>
      <c r="AD501" s="3">
        <f t="shared" si="63"/>
        <v>4417.583333333333</v>
      </c>
      <c r="AE501" s="3">
        <v>47500</v>
      </c>
      <c r="AF501" s="12">
        <f>Table1[[#This Row],[2021 U.S. Sales ($000)]]/SUMIF($E:$E, E501, $AE:$AE)</f>
        <v>3.6545616045602775E-3</v>
      </c>
      <c r="AG501" s="3">
        <v>11</v>
      </c>
      <c r="AH501" s="68">
        <f t="shared" si="64"/>
        <v>4318.181818181818</v>
      </c>
      <c r="AI501" s="3">
        <v>37800</v>
      </c>
      <c r="AJ501" s="12">
        <f>Table1[[#This Row],[2020 U.S. Sales ($000)]]/SUMIF($E:$E, E501, $AI:$AI)</f>
        <v>4.0249152904402296E-3</v>
      </c>
      <c r="AK501" s="3">
        <v>10</v>
      </c>
      <c r="AL501" s="3">
        <f t="shared" si="65"/>
        <v>3780</v>
      </c>
      <c r="AM501" s="3">
        <v>48000</v>
      </c>
      <c r="AN501" s="12">
        <f>Table1[[#This Row],[2019 U.S. Sales ($000)]]/SUMIF($E:$E, E501, $AM:$AM)</f>
        <v>3.8280848561999862E-3</v>
      </c>
      <c r="AO501" s="3">
        <v>10</v>
      </c>
      <c r="AP501" s="3">
        <f t="shared" si="66"/>
        <v>4800</v>
      </c>
    </row>
    <row r="503" spans="1:42" x14ac:dyDescent="0.25">
      <c r="S503" s="3"/>
      <c r="T503" s="3"/>
    </row>
    <row r="504" spans="1:42" x14ac:dyDescent="0.25">
      <c r="P504" s="12"/>
      <c r="Q504" s="12"/>
      <c r="R504" s="12"/>
      <c r="T504" s="67"/>
    </row>
    <row r="505" spans="1:42" x14ac:dyDescent="0.25">
      <c r="P505" s="3"/>
      <c r="Q505" s="3"/>
      <c r="R505" s="3"/>
    </row>
    <row r="507" spans="1:42" x14ac:dyDescent="0.25">
      <c r="V507" s="10"/>
    </row>
  </sheetData>
  <phoneticPr fontId="22" type="noConversion"/>
  <pageMargins left="0.7" right="0.7" top="0.75" bottom="0.75" header="0.3" footer="0.3"/>
  <headerFooter>
    <oddFooter>&amp;C_x000D_&amp;1#&amp;"Arial"&amp;9&amp;K7C7C80 Internal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5D0C-2694-448D-BA47-0673A15DCD5C}">
  <dimension ref="B1:AD61"/>
  <sheetViews>
    <sheetView showGridLines="0" zoomScale="85" zoomScaleNormal="85" workbookViewId="0">
      <selection activeCell="Z20" sqref="Z20"/>
    </sheetView>
  </sheetViews>
  <sheetFormatPr defaultRowHeight="15" x14ac:dyDescent="0.25"/>
  <cols>
    <col min="1" max="1" width="0.85546875" customWidth="1"/>
    <col min="2" max="10" width="9.140625" customWidth="1"/>
    <col min="11" max="12" width="0.85546875" customWidth="1"/>
    <col min="13" max="13" width="36.85546875" bestFit="1" customWidth="1"/>
    <col min="14" max="14" width="12.42578125" bestFit="1" customWidth="1"/>
    <col min="15" max="15" width="12.42578125" customWidth="1"/>
    <col min="16" max="16" width="28.7109375" bestFit="1" customWidth="1"/>
    <col min="17" max="17" width="10.140625" bestFit="1" customWidth="1"/>
    <col min="18" max="18" width="9.85546875" bestFit="1" customWidth="1"/>
    <col min="19" max="19" width="28.140625" bestFit="1" customWidth="1"/>
    <col min="20" max="20" width="11.42578125" bestFit="1" customWidth="1"/>
    <col min="22" max="22" width="30.85546875" bestFit="1" customWidth="1"/>
    <col min="23" max="23" width="10.140625" bestFit="1" customWidth="1"/>
    <col min="25" max="25" width="26.28515625" bestFit="1" customWidth="1"/>
    <col min="26" max="26" width="10.28515625" bestFit="1" customWidth="1"/>
    <col min="28" max="28" width="29.7109375" bestFit="1" customWidth="1"/>
    <col min="31" max="31" width="9.140625" customWidth="1"/>
  </cols>
  <sheetData>
    <row r="1" spans="2:30" ht="5.45" customHeight="1" x14ac:dyDescent="0.25"/>
    <row r="2" spans="2:30" x14ac:dyDescent="0.25">
      <c r="B2" s="40" t="s">
        <v>552</v>
      </c>
      <c r="C2" s="40" t="s">
        <v>635</v>
      </c>
      <c r="M2" s="40" t="s">
        <v>595</v>
      </c>
      <c r="N2" s="40" t="s">
        <v>356</v>
      </c>
      <c r="O2" s="40" t="s">
        <v>633</v>
      </c>
      <c r="P2" s="40" t="s">
        <v>595</v>
      </c>
      <c r="Q2" s="40" t="s">
        <v>364</v>
      </c>
      <c r="R2" s="40" t="s">
        <v>633</v>
      </c>
      <c r="S2" s="40" t="s">
        <v>595</v>
      </c>
      <c r="T2" s="40" t="s">
        <v>350</v>
      </c>
      <c r="U2" s="40" t="s">
        <v>633</v>
      </c>
      <c r="V2" s="40" t="s">
        <v>595</v>
      </c>
      <c r="W2" s="40" t="s">
        <v>358</v>
      </c>
      <c r="X2" s="40" t="s">
        <v>633</v>
      </c>
      <c r="Y2" s="40" t="s">
        <v>595</v>
      </c>
      <c r="Z2" s="40" t="s">
        <v>634</v>
      </c>
      <c r="AA2" s="40" t="s">
        <v>633</v>
      </c>
      <c r="AB2" s="40" t="s">
        <v>595</v>
      </c>
      <c r="AC2" s="40" t="s">
        <v>351</v>
      </c>
      <c r="AD2" s="40" t="s">
        <v>633</v>
      </c>
    </row>
    <row r="3" spans="2:30" x14ac:dyDescent="0.25">
      <c r="B3" t="s">
        <v>634</v>
      </c>
      <c r="C3" s="11">
        <f>$AA$24</f>
        <v>4769.0054815495432</v>
      </c>
      <c r="M3" t="s">
        <v>455</v>
      </c>
      <c r="N3" s="21">
        <v>241200</v>
      </c>
      <c r="O3" s="11">
        <f>N3/SUM($N$3:$N$37)*100</f>
        <v>0.22030805697528053</v>
      </c>
      <c r="P3" s="31" t="s">
        <v>457</v>
      </c>
      <c r="Q3" s="3">
        <v>180600</v>
      </c>
      <c r="R3" s="11">
        <f>Q3/SUM($Q$3:$Q$29)*100</f>
        <v>0.36870148237594669</v>
      </c>
      <c r="S3" t="s">
        <v>31</v>
      </c>
      <c r="T3" s="11">
        <v>125686</v>
      </c>
      <c r="U3" s="11">
        <f>T3/SUM($T$3:$T$60)*100</f>
        <v>0.31298824258319519</v>
      </c>
      <c r="V3" s="31" t="s">
        <v>499</v>
      </c>
      <c r="W3" s="3">
        <v>83000</v>
      </c>
      <c r="X3" s="11">
        <f t="shared" ref="X3:X40" si="0">W3/SUM($W$3:$W$40)*100</f>
        <v>0.25083982988344955</v>
      </c>
      <c r="Y3" s="31" t="s">
        <v>516</v>
      </c>
      <c r="Z3" s="3">
        <v>191000</v>
      </c>
      <c r="AA3" s="11">
        <f>Z3/SUM($Z$3:$Z$23)*100</f>
        <v>0.38960828619719018</v>
      </c>
      <c r="AB3" s="31" t="s">
        <v>28</v>
      </c>
      <c r="AC3" s="3">
        <v>115100</v>
      </c>
      <c r="AD3" s="11">
        <f>AC3/SUM($AC$3:$AC$55)*100</f>
        <v>0.30473169155582397</v>
      </c>
    </row>
    <row r="4" spans="2:30" x14ac:dyDescent="0.25">
      <c r="B4" t="s">
        <v>358</v>
      </c>
      <c r="C4" s="11">
        <f>$X$41</f>
        <v>2963.0494945410151</v>
      </c>
      <c r="M4" t="s">
        <v>62</v>
      </c>
      <c r="N4" s="21">
        <v>10957000</v>
      </c>
      <c r="O4" s="11">
        <f t="shared" ref="O4:O37" si="1">N4/SUM($N$3:$N$37)*100</f>
        <v>10.007941045929307</v>
      </c>
      <c r="P4" s="31" t="s">
        <v>439</v>
      </c>
      <c r="Q4" s="3">
        <v>1780400</v>
      </c>
      <c r="R4" s="11">
        <f t="shared" ref="R4:R29" si="2">Q4/SUM($Q$3:$Q$29)*100</f>
        <v>3.6347514907094989</v>
      </c>
      <c r="S4" t="s">
        <v>451</v>
      </c>
      <c r="T4" s="11">
        <v>69000</v>
      </c>
      <c r="U4" s="11">
        <f t="shared" ref="U4:U60" si="3">T4/SUM($T$3:$T$60)*100</f>
        <v>0.17182652593161105</v>
      </c>
      <c r="V4" s="31" t="s">
        <v>40</v>
      </c>
      <c r="W4" s="3">
        <v>64400</v>
      </c>
      <c r="X4" s="11">
        <f t="shared" si="0"/>
        <v>0.19462753065655602</v>
      </c>
      <c r="Y4" s="31" t="s">
        <v>367</v>
      </c>
      <c r="Z4" s="3">
        <v>97115</v>
      </c>
      <c r="AA4" s="11">
        <f t="shared" ref="AA4:AA23" si="4">Z4/SUM($Z$3:$Z$23)*100</f>
        <v>0.19809847494261845</v>
      </c>
      <c r="AB4" s="31" t="s">
        <v>34</v>
      </c>
      <c r="AC4" s="3">
        <v>4616904</v>
      </c>
      <c r="AD4" s="11">
        <f t="shared" ref="AD4:AD55" si="5">AC4/SUM($AC$3:$AC$55)*100</f>
        <v>12.223431500181144</v>
      </c>
    </row>
    <row r="5" spans="2:30" x14ac:dyDescent="0.25">
      <c r="B5" t="s">
        <v>356</v>
      </c>
      <c r="C5" s="11">
        <f>$O$38</f>
        <v>2661.9059732517558</v>
      </c>
      <c r="M5" t="s">
        <v>63</v>
      </c>
      <c r="N5" s="21">
        <v>148751</v>
      </c>
      <c r="O5" s="11">
        <f t="shared" si="1"/>
        <v>0.13586668235128505</v>
      </c>
      <c r="P5" s="31" t="s">
        <v>56</v>
      </c>
      <c r="Q5" s="3">
        <v>149900</v>
      </c>
      <c r="R5" s="11">
        <f t="shared" si="2"/>
        <v>0.30602631344493025</v>
      </c>
      <c r="S5" t="s">
        <v>452</v>
      </c>
      <c r="T5" s="11">
        <v>120200</v>
      </c>
      <c r="U5" s="11">
        <f t="shared" si="3"/>
        <v>0.29932678865187901</v>
      </c>
      <c r="V5" s="31" t="s">
        <v>494</v>
      </c>
      <c r="W5" s="3">
        <v>103000</v>
      </c>
      <c r="X5" s="11">
        <f t="shared" si="0"/>
        <v>0.31128316238548559</v>
      </c>
      <c r="Y5" s="31" t="s">
        <v>35</v>
      </c>
      <c r="Z5" s="3">
        <v>103200</v>
      </c>
      <c r="AA5" s="11">
        <f t="shared" si="4"/>
        <v>0.21051086458403154</v>
      </c>
      <c r="AB5" s="31" t="s">
        <v>48</v>
      </c>
      <c r="AC5" s="3">
        <v>78800</v>
      </c>
      <c r="AD5" s="11">
        <f t="shared" si="5"/>
        <v>0.20862604078713232</v>
      </c>
    </row>
    <row r="6" spans="2:30" x14ac:dyDescent="0.25">
      <c r="B6" t="s">
        <v>364</v>
      </c>
      <c r="C6" s="11">
        <f>$R$30</f>
        <v>2332.219421660875</v>
      </c>
      <c r="M6" t="s">
        <v>64</v>
      </c>
      <c r="N6" s="21">
        <v>80100</v>
      </c>
      <c r="O6" s="11">
        <f t="shared" si="1"/>
        <v>7.3162003995522265E-2</v>
      </c>
      <c r="P6" s="31" t="s">
        <v>81</v>
      </c>
      <c r="Q6" s="3">
        <v>111700</v>
      </c>
      <c r="R6" s="11">
        <f t="shared" si="2"/>
        <v>0.22803962115943102</v>
      </c>
      <c r="S6" t="s">
        <v>60</v>
      </c>
      <c r="T6" s="11">
        <v>166700</v>
      </c>
      <c r="U6" s="11">
        <f t="shared" si="3"/>
        <v>0.41512292569274728</v>
      </c>
      <c r="V6" s="31" t="s">
        <v>512</v>
      </c>
      <c r="W6" s="3">
        <v>148500</v>
      </c>
      <c r="X6" s="11">
        <f t="shared" si="0"/>
        <v>0.44879174382761761</v>
      </c>
      <c r="Y6" s="31" t="s">
        <v>46</v>
      </c>
      <c r="Z6" s="3">
        <v>252700</v>
      </c>
      <c r="AA6" s="11">
        <f t="shared" si="4"/>
        <v>0.51546604147659669</v>
      </c>
      <c r="AB6" s="31" t="s">
        <v>486</v>
      </c>
      <c r="AC6" s="3">
        <v>66540</v>
      </c>
      <c r="AD6" s="11">
        <f t="shared" si="5"/>
        <v>0.17616721769004798</v>
      </c>
    </row>
    <row r="7" spans="2:30" x14ac:dyDescent="0.25">
      <c r="B7" t="s">
        <v>351</v>
      </c>
      <c r="C7" s="11">
        <f>$AD$56</f>
        <v>1301.9677067046021</v>
      </c>
      <c r="M7" t="s">
        <v>72</v>
      </c>
      <c r="N7" s="21">
        <v>1614300</v>
      </c>
      <c r="O7" s="11">
        <f t="shared" si="1"/>
        <v>1.4744746947561997</v>
      </c>
      <c r="P7" s="31" t="s">
        <v>334</v>
      </c>
      <c r="Q7" s="3">
        <v>352468</v>
      </c>
      <c r="R7" s="11">
        <f t="shared" si="2"/>
        <v>0.71957626849438083</v>
      </c>
      <c r="S7" t="s">
        <v>67</v>
      </c>
      <c r="T7" s="11">
        <v>453000</v>
      </c>
      <c r="U7" s="11">
        <f t="shared" si="3"/>
        <v>1.1280784963336203</v>
      </c>
      <c r="V7" s="31" t="s">
        <v>407</v>
      </c>
      <c r="W7" s="3">
        <v>95100</v>
      </c>
      <c r="X7" s="11">
        <f t="shared" si="0"/>
        <v>0.28740804604718134</v>
      </c>
      <c r="Y7" s="31" t="s">
        <v>441</v>
      </c>
      <c r="Z7" s="3">
        <v>146444</v>
      </c>
      <c r="AA7" s="11">
        <f t="shared" si="4"/>
        <v>0.29872144431341002</v>
      </c>
      <c r="AB7" s="31" t="s">
        <v>58</v>
      </c>
      <c r="AC7" s="3">
        <v>174100</v>
      </c>
      <c r="AD7" s="11">
        <f t="shared" si="5"/>
        <v>0.46093646828730622</v>
      </c>
    </row>
    <row r="8" spans="2:30" x14ac:dyDescent="0.25">
      <c r="B8" t="s">
        <v>350</v>
      </c>
      <c r="C8" s="11">
        <f>$U$61</f>
        <v>1105.2213948096621</v>
      </c>
      <c r="M8" t="s">
        <v>453</v>
      </c>
      <c r="N8" s="21">
        <v>576900</v>
      </c>
      <c r="O8" s="11">
        <f t="shared" si="1"/>
        <v>0.52693083776550309</v>
      </c>
      <c r="P8" s="31" t="s">
        <v>80</v>
      </c>
      <c r="Q8" s="3">
        <v>21585752</v>
      </c>
      <c r="R8" s="11">
        <f t="shared" si="2"/>
        <v>44.068099449609939</v>
      </c>
      <c r="S8" t="s">
        <v>74</v>
      </c>
      <c r="T8" s="11">
        <v>769946</v>
      </c>
      <c r="U8" s="11">
        <f t="shared" si="3"/>
        <v>1.9173499468831914</v>
      </c>
      <c r="V8" s="31" t="s">
        <v>65</v>
      </c>
      <c r="W8" s="3">
        <v>369700</v>
      </c>
      <c r="X8" s="11">
        <f t="shared" si="0"/>
        <v>1.1172950013001361</v>
      </c>
      <c r="Y8" s="31" t="s">
        <v>301</v>
      </c>
      <c r="Z8" s="3">
        <v>76700</v>
      </c>
      <c r="AA8" s="11">
        <f t="shared" si="4"/>
        <v>0.15645526466662035</v>
      </c>
      <c r="AB8" s="31" t="s">
        <v>424</v>
      </c>
      <c r="AC8" s="3">
        <v>80700</v>
      </c>
      <c r="AD8" s="11">
        <f t="shared" si="5"/>
        <v>0.21365636410560374</v>
      </c>
    </row>
    <row r="9" spans="2:30" x14ac:dyDescent="0.25">
      <c r="M9" t="s">
        <v>520</v>
      </c>
      <c r="N9" s="21">
        <v>331000</v>
      </c>
      <c r="O9" s="11">
        <f t="shared" si="1"/>
        <v>0.30232987918249526</v>
      </c>
      <c r="P9" s="31" t="s">
        <v>487</v>
      </c>
      <c r="Q9" s="3">
        <v>803001</v>
      </c>
      <c r="R9" s="11">
        <f t="shared" si="2"/>
        <v>1.6393558086897426</v>
      </c>
      <c r="S9" t="s">
        <v>102</v>
      </c>
      <c r="T9" s="11">
        <v>105000</v>
      </c>
      <c r="U9" s="11">
        <f t="shared" si="3"/>
        <v>0.2614751481567994</v>
      </c>
      <c r="V9" s="31" t="s">
        <v>83</v>
      </c>
      <c r="W9" s="3">
        <v>9804124</v>
      </c>
      <c r="X9" s="11">
        <f t="shared" si="0"/>
        <v>29.62969634115958</v>
      </c>
      <c r="Y9" s="31" t="s">
        <v>387</v>
      </c>
      <c r="Z9" s="3">
        <v>79100</v>
      </c>
      <c r="AA9" s="11">
        <f t="shared" si="4"/>
        <v>0.16135086616857458</v>
      </c>
      <c r="AB9" s="31" t="s">
        <v>416</v>
      </c>
      <c r="AC9" s="3">
        <v>70700</v>
      </c>
      <c r="AD9" s="11">
        <f t="shared" si="5"/>
        <v>0.18718097821891183</v>
      </c>
    </row>
    <row r="10" spans="2:30" x14ac:dyDescent="0.25">
      <c r="M10" t="s">
        <v>94</v>
      </c>
      <c r="N10" s="21">
        <v>3310469</v>
      </c>
      <c r="O10" s="11">
        <f t="shared" si="1"/>
        <v>3.0237271686024045</v>
      </c>
      <c r="P10" s="31" t="s">
        <v>406</v>
      </c>
      <c r="Q10" s="3">
        <v>406188</v>
      </c>
      <c r="R10" s="11">
        <f t="shared" si="2"/>
        <v>0.82924760644142315</v>
      </c>
      <c r="S10" t="s">
        <v>423</v>
      </c>
      <c r="T10" s="11">
        <v>65000</v>
      </c>
      <c r="U10" s="11">
        <f t="shared" si="3"/>
        <v>0.16186556790659012</v>
      </c>
      <c r="V10" s="31" t="s">
        <v>84</v>
      </c>
      <c r="W10" s="3">
        <v>461310</v>
      </c>
      <c r="X10" s="11">
        <f t="shared" si="0"/>
        <v>1.394155685825712</v>
      </c>
      <c r="Y10" s="31" t="s">
        <v>71</v>
      </c>
      <c r="Z10" s="3">
        <v>367146</v>
      </c>
      <c r="AA10" s="11">
        <f t="shared" si="4"/>
        <v>0.74891687876520197</v>
      </c>
      <c r="AB10" s="31" t="s">
        <v>69</v>
      </c>
      <c r="AC10" s="3">
        <v>132300</v>
      </c>
      <c r="AD10" s="11">
        <f t="shared" si="5"/>
        <v>0.350269355280934</v>
      </c>
    </row>
    <row r="11" spans="2:30" x14ac:dyDescent="0.25">
      <c r="M11" t="s">
        <v>113</v>
      </c>
      <c r="N11" s="21">
        <v>256497</v>
      </c>
      <c r="O11" s="11">
        <f t="shared" si="1"/>
        <v>0.23428008163345165</v>
      </c>
      <c r="P11" s="31" t="s">
        <v>110</v>
      </c>
      <c r="Q11" s="3">
        <v>1050214</v>
      </c>
      <c r="R11" s="11">
        <f t="shared" si="2"/>
        <v>2.1440501584273113</v>
      </c>
      <c r="S11" t="s">
        <v>127</v>
      </c>
      <c r="T11" s="11">
        <v>147200</v>
      </c>
      <c r="U11" s="11">
        <f t="shared" si="3"/>
        <v>0.36656325532077028</v>
      </c>
      <c r="V11" s="31" t="s">
        <v>418</v>
      </c>
      <c r="W11" s="3">
        <v>150800</v>
      </c>
      <c r="X11" s="11">
        <f t="shared" si="0"/>
        <v>0.45574272706535174</v>
      </c>
      <c r="Y11" s="31" t="s">
        <v>518</v>
      </c>
      <c r="Z11" s="3">
        <v>226550</v>
      </c>
      <c r="AA11" s="11">
        <f t="shared" si="4"/>
        <v>0.4621243834448871</v>
      </c>
      <c r="AB11" s="31" t="s">
        <v>532</v>
      </c>
      <c r="AC11" s="3">
        <v>663200</v>
      </c>
      <c r="AD11" s="11">
        <f t="shared" si="5"/>
        <v>1.755847592005408</v>
      </c>
    </row>
    <row r="12" spans="2:30" x14ac:dyDescent="0.25">
      <c r="M12" t="s">
        <v>114</v>
      </c>
      <c r="N12" s="21">
        <v>100241</v>
      </c>
      <c r="O12" s="11">
        <f t="shared" si="1"/>
        <v>9.1558457459614828E-2</v>
      </c>
      <c r="P12" s="31" t="s">
        <v>384</v>
      </c>
      <c r="Q12" s="3">
        <v>61700</v>
      </c>
      <c r="R12" s="11">
        <f t="shared" si="2"/>
        <v>0.12596279879621211</v>
      </c>
      <c r="S12" t="s">
        <v>524</v>
      </c>
      <c r="T12" s="11">
        <v>125640</v>
      </c>
      <c r="U12" s="11">
        <f t="shared" si="3"/>
        <v>0.31287369156590744</v>
      </c>
      <c r="V12" s="31" t="s">
        <v>91</v>
      </c>
      <c r="W12" s="3">
        <v>187400</v>
      </c>
      <c r="X12" s="11">
        <f t="shared" si="0"/>
        <v>0.56635402554407765</v>
      </c>
      <c r="Y12" s="31" t="s">
        <v>396</v>
      </c>
      <c r="Z12" s="3">
        <v>11918340</v>
      </c>
      <c r="AA12" s="11">
        <f t="shared" si="4"/>
        <v>24.311434668667118</v>
      </c>
      <c r="AB12" s="31" t="s">
        <v>77</v>
      </c>
      <c r="AC12" s="3">
        <v>123267</v>
      </c>
      <c r="AD12" s="11">
        <f t="shared" si="5"/>
        <v>0.32635413920948525</v>
      </c>
    </row>
    <row r="13" spans="2:30" x14ac:dyDescent="0.25">
      <c r="M13" t="s">
        <v>425</v>
      </c>
      <c r="N13" s="21">
        <v>2346600</v>
      </c>
      <c r="O13" s="11">
        <f t="shared" si="1"/>
        <v>2.1433453005729408</v>
      </c>
      <c r="P13" s="31" t="s">
        <v>131</v>
      </c>
      <c r="Q13" s="3">
        <v>294188</v>
      </c>
      <c r="R13" s="11">
        <f t="shared" si="2"/>
        <v>0.60059552434781283</v>
      </c>
      <c r="S13" t="s">
        <v>151</v>
      </c>
      <c r="T13" s="11">
        <v>93600</v>
      </c>
      <c r="U13" s="11">
        <f t="shared" si="3"/>
        <v>0.23308641778548977</v>
      </c>
      <c r="V13" s="31" t="s">
        <v>99</v>
      </c>
      <c r="W13" s="3">
        <v>974443</v>
      </c>
      <c r="X13" s="11">
        <f t="shared" si="0"/>
        <v>2.9449291126640751</v>
      </c>
      <c r="Y13" s="31" t="s">
        <v>509</v>
      </c>
      <c r="Z13" s="3">
        <v>1444433</v>
      </c>
      <c r="AA13" s="11">
        <f t="shared" si="4"/>
        <v>2.9464034851134349</v>
      </c>
      <c r="AB13" s="31" t="s">
        <v>380</v>
      </c>
      <c r="AC13" s="3">
        <v>78900</v>
      </c>
      <c r="AD13" s="11">
        <f t="shared" si="5"/>
        <v>0.20889079464599922</v>
      </c>
    </row>
    <row r="14" spans="2:30" x14ac:dyDescent="0.25">
      <c r="M14" t="s">
        <v>122</v>
      </c>
      <c r="N14" s="21">
        <v>925096</v>
      </c>
      <c r="O14" s="11">
        <f t="shared" si="1"/>
        <v>0.84496725653235538</v>
      </c>
      <c r="P14" s="31" t="s">
        <v>521</v>
      </c>
      <c r="Q14" s="3">
        <v>71500</v>
      </c>
      <c r="R14" s="11">
        <f t="shared" si="2"/>
        <v>0.14596985597940304</v>
      </c>
      <c r="S14" t="s">
        <v>165</v>
      </c>
      <c r="T14" s="11">
        <v>65600</v>
      </c>
      <c r="U14" s="11">
        <f t="shared" si="3"/>
        <v>0.16335971161034324</v>
      </c>
      <c r="V14" s="31" t="s">
        <v>111</v>
      </c>
      <c r="W14" s="3">
        <v>64500</v>
      </c>
      <c r="X14" s="11">
        <f t="shared" si="0"/>
        <v>0.1949297473190662</v>
      </c>
      <c r="Y14" s="31" t="s">
        <v>147</v>
      </c>
      <c r="Z14" s="3">
        <v>140400</v>
      </c>
      <c r="AA14" s="11">
        <f t="shared" si="4"/>
        <v>0.28639268786432198</v>
      </c>
      <c r="AB14" s="31" t="s">
        <v>456</v>
      </c>
      <c r="AC14" s="3">
        <v>168600</v>
      </c>
      <c r="AD14" s="11">
        <f t="shared" si="5"/>
        <v>0.44637500604962571</v>
      </c>
    </row>
    <row r="15" spans="2:30" x14ac:dyDescent="0.25">
      <c r="M15" t="s">
        <v>125</v>
      </c>
      <c r="N15" s="21">
        <v>77200</v>
      </c>
      <c r="O15" s="11">
        <f t="shared" si="1"/>
        <v>7.0513192365222466E-2</v>
      </c>
      <c r="P15" s="31" t="s">
        <v>477</v>
      </c>
      <c r="Q15" s="3">
        <v>93200</v>
      </c>
      <c r="R15" s="11">
        <f t="shared" si="2"/>
        <v>0.19027119688504002</v>
      </c>
      <c r="S15" t="s">
        <v>472</v>
      </c>
      <c r="T15" s="11">
        <v>67100</v>
      </c>
      <c r="U15" s="11">
        <f t="shared" si="3"/>
        <v>0.16709507086972611</v>
      </c>
      <c r="V15" s="31" t="s">
        <v>395</v>
      </c>
      <c r="W15" s="3">
        <v>119700</v>
      </c>
      <c r="X15" s="11">
        <f t="shared" si="0"/>
        <v>0.3617533450246857</v>
      </c>
      <c r="Y15" s="31" t="s">
        <v>234</v>
      </c>
      <c r="Z15" s="3">
        <v>353500</v>
      </c>
      <c r="AA15" s="11">
        <f t="shared" si="4"/>
        <v>0.72108130455867403</v>
      </c>
      <c r="AB15" s="31" t="s">
        <v>93</v>
      </c>
      <c r="AC15" s="3">
        <v>85200</v>
      </c>
      <c r="AD15" s="11">
        <f t="shared" si="5"/>
        <v>0.22557028775461513</v>
      </c>
    </row>
    <row r="16" spans="2:30" x14ac:dyDescent="0.25">
      <c r="M16" t="s">
        <v>531</v>
      </c>
      <c r="N16" s="21">
        <v>696000</v>
      </c>
      <c r="O16" s="11">
        <f t="shared" si="1"/>
        <v>0.63571479127195374</v>
      </c>
      <c r="P16" s="31" t="s">
        <v>167</v>
      </c>
      <c r="Q16" s="3">
        <v>286025</v>
      </c>
      <c r="R16" s="11">
        <f t="shared" si="2"/>
        <v>0.58393046232879364</v>
      </c>
      <c r="S16" t="s">
        <v>176</v>
      </c>
      <c r="T16" s="11">
        <v>181853</v>
      </c>
      <c r="U16" s="11">
        <f t="shared" si="3"/>
        <v>0.45285752493103282</v>
      </c>
      <c r="V16" s="31" t="s">
        <v>126</v>
      </c>
      <c r="W16" s="3">
        <v>223700</v>
      </c>
      <c r="X16" s="11">
        <f t="shared" si="0"/>
        <v>0.67605867403527309</v>
      </c>
      <c r="Y16" s="31" t="s">
        <v>415</v>
      </c>
      <c r="Z16" s="3">
        <v>303800</v>
      </c>
      <c r="AA16" s="11">
        <f t="shared" si="4"/>
        <v>0.6197015567890386</v>
      </c>
      <c r="AB16" s="31" t="s">
        <v>298</v>
      </c>
      <c r="AC16" s="3">
        <v>77975</v>
      </c>
      <c r="AD16" s="11">
        <f t="shared" si="5"/>
        <v>0.20644182145148018</v>
      </c>
    </row>
    <row r="17" spans="13:30" x14ac:dyDescent="0.25">
      <c r="M17" t="s">
        <v>138</v>
      </c>
      <c r="N17" s="21">
        <v>1932800</v>
      </c>
      <c r="O17" s="11">
        <f t="shared" si="1"/>
        <v>1.765387282428782</v>
      </c>
      <c r="P17" s="31" t="s">
        <v>169</v>
      </c>
      <c r="Q17" s="3">
        <v>5176000</v>
      </c>
      <c r="R17" s="11">
        <f t="shared" si="2"/>
        <v>10.566992651040421</v>
      </c>
      <c r="S17" t="s">
        <v>187</v>
      </c>
      <c r="T17" s="11">
        <v>102600</v>
      </c>
      <c r="U17" s="11">
        <f t="shared" si="3"/>
        <v>0.25549857334178688</v>
      </c>
      <c r="V17" s="31" t="s">
        <v>318</v>
      </c>
      <c r="W17" s="3">
        <v>95700</v>
      </c>
      <c r="X17" s="11">
        <f t="shared" si="0"/>
        <v>0.28922134602224242</v>
      </c>
      <c r="Y17" s="31" t="s">
        <v>238</v>
      </c>
      <c r="Z17" s="3">
        <v>79200</v>
      </c>
      <c r="AA17" s="11">
        <f t="shared" si="4"/>
        <v>0.16155484956448932</v>
      </c>
      <c r="AB17" s="31" t="s">
        <v>109</v>
      </c>
      <c r="AC17" s="3">
        <v>582748</v>
      </c>
      <c r="AD17" s="11">
        <f t="shared" si="5"/>
        <v>1.5428478174697939</v>
      </c>
    </row>
    <row r="18" spans="13:30" x14ac:dyDescent="0.25">
      <c r="M18" t="s">
        <v>466</v>
      </c>
      <c r="N18" s="21">
        <v>58400</v>
      </c>
      <c r="O18" s="11">
        <f t="shared" si="1"/>
        <v>5.334158593431336E-2</v>
      </c>
      <c r="P18" s="31" t="s">
        <v>180</v>
      </c>
      <c r="Q18" s="3">
        <v>223653</v>
      </c>
      <c r="R18" s="11">
        <f t="shared" si="2"/>
        <v>0.45659575104001993</v>
      </c>
      <c r="S18" t="s">
        <v>191</v>
      </c>
      <c r="T18" s="11">
        <v>511100</v>
      </c>
      <c r="U18" s="11">
        <f t="shared" si="3"/>
        <v>1.2727614116470494</v>
      </c>
      <c r="V18" s="31" t="s">
        <v>141</v>
      </c>
      <c r="W18" s="3">
        <v>66567</v>
      </c>
      <c r="X18" s="11">
        <f t="shared" si="0"/>
        <v>0.20117656573315165</v>
      </c>
      <c r="Y18" s="31" t="s">
        <v>247</v>
      </c>
      <c r="Z18" s="3">
        <v>72008</v>
      </c>
      <c r="AA18" s="11">
        <f t="shared" si="4"/>
        <v>0.14688436373029984</v>
      </c>
      <c r="AB18" s="31" t="s">
        <v>115</v>
      </c>
      <c r="AC18" s="3">
        <v>287710</v>
      </c>
      <c r="AD18" s="11">
        <f t="shared" si="5"/>
        <v>0.76172332734601311</v>
      </c>
    </row>
    <row r="19" spans="13:30" x14ac:dyDescent="0.25">
      <c r="M19" t="s">
        <v>382</v>
      </c>
      <c r="N19" s="21">
        <v>120600</v>
      </c>
      <c r="O19" s="11">
        <f t="shared" si="1"/>
        <v>0.11015402848764026</v>
      </c>
      <c r="P19" s="31" t="s">
        <v>212</v>
      </c>
      <c r="Q19" s="3">
        <v>100200</v>
      </c>
      <c r="R19" s="11">
        <f t="shared" si="2"/>
        <v>0.20456195201589067</v>
      </c>
      <c r="S19" t="s">
        <v>201</v>
      </c>
      <c r="T19" s="11">
        <v>394800</v>
      </c>
      <c r="U19" s="11">
        <f t="shared" si="3"/>
        <v>0.98314655706956589</v>
      </c>
      <c r="V19" s="31" t="s">
        <v>368</v>
      </c>
      <c r="W19" s="3">
        <v>187091</v>
      </c>
      <c r="X19" s="11">
        <f t="shared" si="0"/>
        <v>0.56542017605692119</v>
      </c>
      <c r="Y19" s="31" t="s">
        <v>419</v>
      </c>
      <c r="Z19" s="3">
        <v>561316</v>
      </c>
      <c r="AA19" s="11">
        <f t="shared" si="4"/>
        <v>1.1449914386128901</v>
      </c>
      <c r="AB19" s="31" t="s">
        <v>117</v>
      </c>
      <c r="AC19" s="3">
        <v>1138000</v>
      </c>
      <c r="AD19" s="11">
        <f t="shared" si="5"/>
        <v>3.0128989139055395</v>
      </c>
    </row>
    <row r="20" spans="13:30" x14ac:dyDescent="0.25">
      <c r="M20" t="s">
        <v>153</v>
      </c>
      <c r="N20" s="21">
        <v>2111700</v>
      </c>
      <c r="O20" s="11">
        <f t="shared" si="1"/>
        <v>1.9287915585186561</v>
      </c>
      <c r="P20" s="31" t="s">
        <v>526</v>
      </c>
      <c r="Q20" s="3">
        <v>127200</v>
      </c>
      <c r="R20" s="11">
        <f t="shared" si="2"/>
        <v>0.25968343609202887</v>
      </c>
      <c r="S20" t="s">
        <v>533</v>
      </c>
      <c r="T20" s="11">
        <v>258878</v>
      </c>
      <c r="U20" s="11">
        <f t="shared" si="3"/>
        <v>0.64466822290034209</v>
      </c>
      <c r="V20" s="31" t="s">
        <v>194</v>
      </c>
      <c r="W20" s="3">
        <v>58200</v>
      </c>
      <c r="X20" s="11">
        <f t="shared" si="0"/>
        <v>0.17589009758092486</v>
      </c>
      <c r="Y20" s="31" t="s">
        <v>293</v>
      </c>
      <c r="Z20" s="3">
        <v>31630800</v>
      </c>
      <c r="AA20" s="11">
        <f t="shared" si="4"/>
        <v>64.521579995005681</v>
      </c>
      <c r="AB20" s="31" t="s">
        <v>371</v>
      </c>
      <c r="AC20" s="3">
        <v>127500</v>
      </c>
      <c r="AD20" s="11">
        <f t="shared" si="5"/>
        <v>0.33756117005532188</v>
      </c>
    </row>
    <row r="21" spans="13:30" x14ac:dyDescent="0.25">
      <c r="M21" t="s">
        <v>157</v>
      </c>
      <c r="N21" s="21">
        <v>4419733</v>
      </c>
      <c r="O21" s="11">
        <f t="shared" si="1"/>
        <v>4.0369104045585722</v>
      </c>
      <c r="P21" s="31" t="s">
        <v>248</v>
      </c>
      <c r="Q21" s="3">
        <v>274827</v>
      </c>
      <c r="R21" s="11">
        <f t="shared" si="2"/>
        <v>0.56106933719232721</v>
      </c>
      <c r="S21" t="s">
        <v>458</v>
      </c>
      <c r="T21" s="11">
        <v>193600</v>
      </c>
      <c r="U21" s="11">
        <f t="shared" si="3"/>
        <v>0.48211036841101307</v>
      </c>
      <c r="V21" s="31" t="s">
        <v>204</v>
      </c>
      <c r="W21" s="3">
        <v>85100</v>
      </c>
      <c r="X21" s="11">
        <f t="shared" si="0"/>
        <v>0.25718637979616332</v>
      </c>
      <c r="Y21" s="31" t="s">
        <v>316</v>
      </c>
      <c r="Z21" s="3">
        <v>751000</v>
      </c>
      <c r="AA21" s="11">
        <f t="shared" si="4"/>
        <v>1.531915303319842</v>
      </c>
      <c r="AB21" s="31" t="s">
        <v>426</v>
      </c>
      <c r="AC21" s="3">
        <v>142300</v>
      </c>
      <c r="AD21" s="11">
        <f t="shared" si="5"/>
        <v>0.37674474116762591</v>
      </c>
    </row>
    <row r="22" spans="13:30" x14ac:dyDescent="0.25">
      <c r="M22" t="s">
        <v>474</v>
      </c>
      <c r="N22" s="21">
        <v>545600</v>
      </c>
      <c r="O22" s="11">
        <f t="shared" si="1"/>
        <v>0.498341939824681</v>
      </c>
      <c r="P22" s="31" t="s">
        <v>249</v>
      </c>
      <c r="Q22" s="3">
        <v>369100</v>
      </c>
      <c r="R22" s="11">
        <f t="shared" si="2"/>
        <v>0.75353110268528189</v>
      </c>
      <c r="S22" t="s">
        <v>219</v>
      </c>
      <c r="T22" s="11">
        <v>154100</v>
      </c>
      <c r="U22" s="11">
        <f t="shared" si="3"/>
        <v>0.38374590791393132</v>
      </c>
      <c r="V22" s="31" t="s">
        <v>208</v>
      </c>
      <c r="W22" s="3">
        <v>731477</v>
      </c>
      <c r="X22" s="11">
        <f t="shared" si="0"/>
        <v>2.2106453764295906</v>
      </c>
      <c r="Y22" s="31" t="s">
        <v>327</v>
      </c>
      <c r="Z22" s="3">
        <v>172840</v>
      </c>
      <c r="AA22" s="11">
        <f t="shared" si="4"/>
        <v>0.35256490149906988</v>
      </c>
      <c r="AB22" s="31" t="s">
        <v>517</v>
      </c>
      <c r="AC22" s="3">
        <v>375800</v>
      </c>
      <c r="AD22" s="11">
        <f t="shared" si="5"/>
        <v>0.99494500162188215</v>
      </c>
    </row>
    <row r="23" spans="13:30" x14ac:dyDescent="0.25">
      <c r="M23" t="s">
        <v>174</v>
      </c>
      <c r="N23" s="21">
        <v>294800</v>
      </c>
      <c r="O23" s="11">
        <f t="shared" si="1"/>
        <v>0.26926540296978729</v>
      </c>
      <c r="P23" s="31" t="s">
        <v>468</v>
      </c>
      <c r="Q23" s="3">
        <v>5511000</v>
      </c>
      <c r="R23" s="11">
        <f t="shared" si="2"/>
        <v>11.250907360873986</v>
      </c>
      <c r="S23" t="s">
        <v>220</v>
      </c>
      <c r="T23" s="11">
        <v>5112400</v>
      </c>
      <c r="U23" s="11">
        <f t="shared" si="3"/>
        <v>12.73110045177925</v>
      </c>
      <c r="V23" s="31" t="s">
        <v>513</v>
      </c>
      <c r="W23" s="3">
        <v>291944</v>
      </c>
      <c r="X23" s="11">
        <f t="shared" si="0"/>
        <v>0.88230341319872041</v>
      </c>
      <c r="Y23" s="31" t="s">
        <v>448</v>
      </c>
      <c r="Z23" s="3">
        <v>56006</v>
      </c>
      <c r="AA23" s="11">
        <f t="shared" si="4"/>
        <v>0.11424294071602006</v>
      </c>
      <c r="AB23" s="31" t="s">
        <v>417</v>
      </c>
      <c r="AC23" s="3">
        <v>94100</v>
      </c>
      <c r="AD23" s="11">
        <f t="shared" si="5"/>
        <v>0.2491333811937709</v>
      </c>
    </row>
    <row r="24" spans="13:30" x14ac:dyDescent="0.25">
      <c r="M24" t="s">
        <v>200</v>
      </c>
      <c r="N24" s="21">
        <v>53134100</v>
      </c>
      <c r="O24" s="11">
        <f t="shared" si="1"/>
        <v>48.531800705349312</v>
      </c>
      <c r="P24" s="31" t="s">
        <v>492</v>
      </c>
      <c r="Q24" s="3">
        <v>3758000</v>
      </c>
      <c r="R24" s="11">
        <f t="shared" si="2"/>
        <v>7.6720939688195324</v>
      </c>
      <c r="S24" t="s">
        <v>263</v>
      </c>
      <c r="T24" s="11">
        <v>82400</v>
      </c>
      <c r="U24" s="11">
        <f t="shared" si="3"/>
        <v>0.2051957353154312</v>
      </c>
      <c r="V24" s="31" t="s">
        <v>228</v>
      </c>
      <c r="W24" s="3">
        <v>112500</v>
      </c>
      <c r="X24" s="11">
        <f t="shared" si="0"/>
        <v>0.33999374532395271</v>
      </c>
      <c r="Y24" s="42" t="s">
        <v>635</v>
      </c>
      <c r="Z24" s="29"/>
      <c r="AA24" s="41">
        <f>SUMSQ(AA3:AA23)</f>
        <v>4769.0054815495432</v>
      </c>
      <c r="AB24" s="31" t="s">
        <v>158</v>
      </c>
      <c r="AC24" s="3">
        <v>665200</v>
      </c>
      <c r="AD24" s="11">
        <f t="shared" si="5"/>
        <v>1.7611426691827463</v>
      </c>
    </row>
    <row r="25" spans="13:30" x14ac:dyDescent="0.25">
      <c r="M25" t="s">
        <v>430</v>
      </c>
      <c r="N25" s="21">
        <v>71800</v>
      </c>
      <c r="O25" s="11">
        <f t="shared" si="1"/>
        <v>6.5580922432940059E-2</v>
      </c>
      <c r="P25" s="31" t="s">
        <v>336</v>
      </c>
      <c r="Q25" s="3">
        <v>388000</v>
      </c>
      <c r="R25" s="11">
        <f t="shared" si="2"/>
        <v>0.79211614153857857</v>
      </c>
      <c r="S25" t="s">
        <v>373</v>
      </c>
      <c r="T25" s="11">
        <v>96200</v>
      </c>
      <c r="U25" s="11">
        <f t="shared" si="3"/>
        <v>0.23956104050175336</v>
      </c>
      <c r="V25" s="31" t="s">
        <v>233</v>
      </c>
      <c r="W25" s="3">
        <v>129600</v>
      </c>
      <c r="X25" s="11">
        <f t="shared" si="0"/>
        <v>0.39167279461319349</v>
      </c>
      <c r="AB25" s="31" t="s">
        <v>161</v>
      </c>
      <c r="AC25" s="3">
        <v>3342000</v>
      </c>
      <c r="AD25" s="11">
        <f t="shared" si="5"/>
        <v>8.848073963332439</v>
      </c>
    </row>
    <row r="26" spans="13:30" x14ac:dyDescent="0.25">
      <c r="M26" t="s">
        <v>224</v>
      </c>
      <c r="N26" s="21">
        <v>81000</v>
      </c>
      <c r="O26" s="11">
        <f t="shared" si="1"/>
        <v>7.3984048984235995E-2</v>
      </c>
      <c r="P26" s="31" t="s">
        <v>459</v>
      </c>
      <c r="Q26" s="3">
        <v>63300</v>
      </c>
      <c r="R26" s="11">
        <f t="shared" si="2"/>
        <v>0.12922925711183511</v>
      </c>
      <c r="S26" t="s">
        <v>394</v>
      </c>
      <c r="T26" s="11">
        <v>148400</v>
      </c>
      <c r="U26" s="11">
        <f t="shared" si="3"/>
        <v>0.36955154272827651</v>
      </c>
      <c r="V26" s="31" t="s">
        <v>302</v>
      </c>
      <c r="W26" s="3">
        <v>107100</v>
      </c>
      <c r="X26" s="11">
        <f t="shared" si="0"/>
        <v>0.32367404554840296</v>
      </c>
      <c r="AB26" s="31" t="s">
        <v>473</v>
      </c>
      <c r="AC26" s="3">
        <v>2551112</v>
      </c>
      <c r="AD26" s="11">
        <f t="shared" si="5"/>
        <v>6.7541674640170388</v>
      </c>
    </row>
    <row r="27" spans="13:30" x14ac:dyDescent="0.25">
      <c r="M27" t="s">
        <v>226</v>
      </c>
      <c r="N27" s="21">
        <v>80600</v>
      </c>
      <c r="O27" s="11">
        <f t="shared" si="1"/>
        <v>7.3618695655918789E-2</v>
      </c>
      <c r="P27" s="31" t="s">
        <v>13</v>
      </c>
      <c r="Q27" s="3">
        <v>3210800</v>
      </c>
      <c r="R27" s="11">
        <f t="shared" si="2"/>
        <v>6.5549652248764652</v>
      </c>
      <c r="S27" s="31" t="s">
        <v>322</v>
      </c>
      <c r="T27" s="3">
        <v>74100</v>
      </c>
      <c r="U27" s="11">
        <f t="shared" si="3"/>
        <v>0.18452674741351274</v>
      </c>
      <c r="V27" s="31" t="s">
        <v>255</v>
      </c>
      <c r="W27" s="3">
        <v>990400</v>
      </c>
      <c r="X27" s="11">
        <f t="shared" si="0"/>
        <v>2.9931538255008245</v>
      </c>
      <c r="AB27" s="31" t="s">
        <v>170</v>
      </c>
      <c r="AC27" s="3">
        <v>94300</v>
      </c>
      <c r="AD27" s="11">
        <f t="shared" si="5"/>
        <v>0.24966288891150476</v>
      </c>
    </row>
    <row r="28" spans="13:30" x14ac:dyDescent="0.25">
      <c r="M28" t="s">
        <v>454</v>
      </c>
      <c r="N28" s="21">
        <v>307500</v>
      </c>
      <c r="O28" s="11">
        <f t="shared" si="1"/>
        <v>0.2808653711438589</v>
      </c>
      <c r="P28" s="31" t="s">
        <v>463</v>
      </c>
      <c r="Q28" s="3">
        <v>79300</v>
      </c>
      <c r="R28" s="11">
        <f t="shared" si="2"/>
        <v>0.16189384026806516</v>
      </c>
      <c r="S28" s="31" t="s">
        <v>52</v>
      </c>
      <c r="T28" s="3">
        <v>397900</v>
      </c>
      <c r="U28" s="11">
        <f t="shared" si="3"/>
        <v>0.990866299538957</v>
      </c>
      <c r="V28" s="31" t="s">
        <v>264</v>
      </c>
      <c r="W28" s="3">
        <v>99100</v>
      </c>
      <c r="X28" s="11">
        <f t="shared" si="0"/>
        <v>0.29949671254758858</v>
      </c>
      <c r="AB28" s="31" t="s">
        <v>171</v>
      </c>
      <c r="AC28" s="3">
        <v>56360</v>
      </c>
      <c r="AD28" s="11">
        <f t="shared" si="5"/>
        <v>0.14921527485739564</v>
      </c>
    </row>
    <row r="29" spans="13:30" x14ac:dyDescent="0.25">
      <c r="M29" t="s">
        <v>279</v>
      </c>
      <c r="N29" s="21">
        <v>1129219</v>
      </c>
      <c r="O29" s="11">
        <f t="shared" si="1"/>
        <v>1.0314098001225924</v>
      </c>
      <c r="P29" s="31" t="s">
        <v>8</v>
      </c>
      <c r="Q29" s="3">
        <v>2474500</v>
      </c>
      <c r="R29" s="11">
        <f t="shared" si="2"/>
        <v>5.0517819387557035</v>
      </c>
      <c r="S29" s="31" t="s">
        <v>447</v>
      </c>
      <c r="T29" s="3">
        <v>370900</v>
      </c>
      <c r="U29" s="11">
        <f t="shared" si="3"/>
        <v>0.92362983287006573</v>
      </c>
      <c r="V29" s="31" t="s">
        <v>268</v>
      </c>
      <c r="W29" s="3">
        <v>220296</v>
      </c>
      <c r="X29" s="11">
        <f t="shared" si="0"/>
        <v>0.66577121884342649</v>
      </c>
      <c r="AB29" s="31" t="s">
        <v>428</v>
      </c>
      <c r="AC29" s="3">
        <v>191549</v>
      </c>
      <c r="AD29" s="11">
        <f t="shared" si="5"/>
        <v>0.50713336912099494</v>
      </c>
    </row>
    <row r="30" spans="13:30" x14ac:dyDescent="0.25">
      <c r="M30" t="s">
        <v>288</v>
      </c>
      <c r="N30" s="21">
        <v>248600</v>
      </c>
      <c r="O30" s="11">
        <f t="shared" si="1"/>
        <v>0.227067093549149</v>
      </c>
      <c r="P30" s="42" t="s">
        <v>635</v>
      </c>
      <c r="Q30" s="29"/>
      <c r="R30" s="41">
        <f>SUMSQ(R3:R29)</f>
        <v>2332.219421660875</v>
      </c>
      <c r="S30" s="31" t="s">
        <v>85</v>
      </c>
      <c r="T30" s="3">
        <v>265900</v>
      </c>
      <c r="U30" s="11">
        <f t="shared" si="3"/>
        <v>0.66215468471326633</v>
      </c>
      <c r="V30" s="31" t="s">
        <v>388</v>
      </c>
      <c r="W30" s="3">
        <v>72687</v>
      </c>
      <c r="X30" s="11">
        <f t="shared" si="0"/>
        <v>0.21967222547877469</v>
      </c>
      <c r="AB30" s="31" t="s">
        <v>178</v>
      </c>
      <c r="AC30" s="3">
        <v>81400</v>
      </c>
      <c r="AD30" s="11">
        <f t="shared" si="5"/>
        <v>0.21550964111767221</v>
      </c>
    </row>
    <row r="31" spans="13:30" x14ac:dyDescent="0.25">
      <c r="M31" t="s">
        <v>391</v>
      </c>
      <c r="N31" s="21">
        <v>5533582</v>
      </c>
      <c r="O31" s="11">
        <f t="shared" si="1"/>
        <v>5.054281503040575</v>
      </c>
      <c r="R31" s="11"/>
      <c r="S31" s="31" t="s">
        <v>103</v>
      </c>
      <c r="T31" s="3">
        <v>9026100</v>
      </c>
      <c r="U31" s="11">
        <f t="shared" si="3"/>
        <v>22.477150807410354</v>
      </c>
      <c r="V31" s="31" t="s">
        <v>303</v>
      </c>
      <c r="W31" s="3">
        <v>14980000</v>
      </c>
      <c r="X31" s="11">
        <f t="shared" si="0"/>
        <v>45.272056044024986</v>
      </c>
      <c r="AB31" s="31" t="s">
        <v>182</v>
      </c>
      <c r="AC31" s="3">
        <v>59900</v>
      </c>
      <c r="AD31" s="11">
        <f t="shared" si="5"/>
        <v>0.15858756146128458</v>
      </c>
    </row>
    <row r="32" spans="13:30" x14ac:dyDescent="0.25">
      <c r="M32" t="s">
        <v>294</v>
      </c>
      <c r="N32" s="21">
        <v>741200</v>
      </c>
      <c r="O32" s="11">
        <f t="shared" si="1"/>
        <v>0.67699971737179898</v>
      </c>
      <c r="R32" s="11"/>
      <c r="S32" s="31" t="s">
        <v>104</v>
      </c>
      <c r="T32" s="3">
        <v>213100</v>
      </c>
      <c r="U32" s="11">
        <f t="shared" si="3"/>
        <v>0.53067003878299002</v>
      </c>
      <c r="V32" s="31" t="s">
        <v>304</v>
      </c>
      <c r="W32" s="3">
        <v>156400</v>
      </c>
      <c r="X32" s="11">
        <f t="shared" si="0"/>
        <v>0.4726668601659218</v>
      </c>
      <c r="AB32" s="31" t="s">
        <v>429</v>
      </c>
      <c r="AC32" s="3">
        <v>77700</v>
      </c>
      <c r="AD32" s="11">
        <f t="shared" si="5"/>
        <v>0.20571374833959619</v>
      </c>
    </row>
    <row r="33" spans="13:30" x14ac:dyDescent="0.25">
      <c r="M33" t="s">
        <v>21</v>
      </c>
      <c r="N33" s="21">
        <v>102000</v>
      </c>
      <c r="O33" s="11">
        <f t="shared" si="1"/>
        <v>9.316509872088978E-2</v>
      </c>
      <c r="R33" s="11"/>
      <c r="S33" s="31" t="s">
        <v>121</v>
      </c>
      <c r="T33" s="3">
        <v>88400</v>
      </c>
      <c r="U33" s="11">
        <f t="shared" si="3"/>
        <v>0.22013717235296257</v>
      </c>
      <c r="V33" s="31" t="s">
        <v>305</v>
      </c>
      <c r="W33" s="3">
        <v>283100</v>
      </c>
      <c r="X33" s="11">
        <f t="shared" si="0"/>
        <v>0.85557537156632002</v>
      </c>
      <c r="AB33" s="31" t="s">
        <v>198</v>
      </c>
      <c r="AC33" s="3">
        <v>1021833</v>
      </c>
      <c r="AD33" s="11">
        <f t="shared" si="5"/>
        <v>2.7053422986756059</v>
      </c>
    </row>
    <row r="34" spans="13:30" x14ac:dyDescent="0.25">
      <c r="M34" t="s">
        <v>20</v>
      </c>
      <c r="N34" s="21">
        <v>170100</v>
      </c>
      <c r="O34" s="11">
        <f t="shared" si="1"/>
        <v>0.1553665028668956</v>
      </c>
      <c r="R34" s="11"/>
      <c r="S34" s="31" t="s">
        <v>129</v>
      </c>
      <c r="T34" s="3">
        <v>274400</v>
      </c>
      <c r="U34" s="11">
        <f t="shared" si="3"/>
        <v>0.6833217205164358</v>
      </c>
      <c r="V34" s="31" t="s">
        <v>306</v>
      </c>
      <c r="W34" s="3">
        <v>62600</v>
      </c>
      <c r="X34" s="11">
        <f t="shared" si="0"/>
        <v>0.18918763073137279</v>
      </c>
      <c r="AB34" s="31" t="s">
        <v>203</v>
      </c>
      <c r="AC34" s="3">
        <v>220500</v>
      </c>
      <c r="AD34" s="11">
        <f t="shared" si="5"/>
        <v>0.58378225880155676</v>
      </c>
    </row>
    <row r="35" spans="13:30" x14ac:dyDescent="0.25">
      <c r="M35" t="s">
        <v>19</v>
      </c>
      <c r="N35" s="21">
        <v>12285300</v>
      </c>
      <c r="O35" s="11">
        <f t="shared" si="1"/>
        <v>11.221188110938698</v>
      </c>
      <c r="R35" s="11"/>
      <c r="S35" s="31" t="s">
        <v>148</v>
      </c>
      <c r="T35" s="3">
        <v>468272</v>
      </c>
      <c r="U35" s="11">
        <f t="shared" si="3"/>
        <v>1.1661094340731502</v>
      </c>
      <c r="V35" s="31" t="s">
        <v>307</v>
      </c>
      <c r="W35" s="3">
        <v>429405</v>
      </c>
      <c r="X35" s="11">
        <f t="shared" si="0"/>
        <v>1.2977334596518393</v>
      </c>
      <c r="AB35" s="31" t="s">
        <v>507</v>
      </c>
      <c r="AC35" s="3">
        <v>62433</v>
      </c>
      <c r="AD35" s="11">
        <f t="shared" si="5"/>
        <v>0.16529377670638362</v>
      </c>
    </row>
    <row r="36" spans="13:30" x14ac:dyDescent="0.25">
      <c r="M36" t="s">
        <v>17</v>
      </c>
      <c r="N36" s="21">
        <v>3769100</v>
      </c>
      <c r="O36" s="11">
        <f t="shared" si="1"/>
        <v>3.4426330744010358</v>
      </c>
      <c r="R36" s="11"/>
      <c r="S36" s="31" t="s">
        <v>152</v>
      </c>
      <c r="T36" s="3">
        <v>74900</v>
      </c>
      <c r="U36" s="11">
        <f t="shared" si="3"/>
        <v>0.18651893901851693</v>
      </c>
      <c r="V36" s="31" t="s">
        <v>308</v>
      </c>
      <c r="W36" s="3">
        <v>67200</v>
      </c>
      <c r="X36" s="11">
        <f t="shared" si="0"/>
        <v>0.20308959720684105</v>
      </c>
      <c r="AB36" s="31" t="s">
        <v>211</v>
      </c>
      <c r="AC36" s="3">
        <v>64646</v>
      </c>
      <c r="AD36" s="11">
        <f t="shared" si="5"/>
        <v>0.17115277960310854</v>
      </c>
    </row>
    <row r="37" spans="13:30" x14ac:dyDescent="0.25">
      <c r="M37" t="s">
        <v>16</v>
      </c>
      <c r="N37" s="21">
        <v>683971</v>
      </c>
      <c r="O37" s="11">
        <f t="shared" si="1"/>
        <v>0.62472770330613436</v>
      </c>
      <c r="R37" s="11"/>
      <c r="S37" s="31" t="s">
        <v>162</v>
      </c>
      <c r="T37" s="3">
        <v>410400</v>
      </c>
      <c r="U37" s="11">
        <f t="shared" si="3"/>
        <v>1.0219942933671475</v>
      </c>
      <c r="V37" s="31" t="s">
        <v>315</v>
      </c>
      <c r="W37" s="3">
        <v>134000</v>
      </c>
      <c r="X37" s="11">
        <f t="shared" si="0"/>
        <v>0.40497032776364139</v>
      </c>
      <c r="AB37" s="31" t="s">
        <v>213</v>
      </c>
      <c r="AC37" s="3">
        <v>94800</v>
      </c>
      <c r="AD37" s="11">
        <f t="shared" si="5"/>
        <v>0.25098665820583937</v>
      </c>
    </row>
    <row r="38" spans="13:30" x14ac:dyDescent="0.25">
      <c r="M38" s="29" t="s">
        <v>635</v>
      </c>
      <c r="N38" s="29"/>
      <c r="O38" s="41">
        <f>SUMSQ(O3:O37)</f>
        <v>2661.9059732517558</v>
      </c>
      <c r="R38" s="11"/>
      <c r="S38" s="31" t="s">
        <v>179</v>
      </c>
      <c r="T38" s="3">
        <v>137500</v>
      </c>
      <c r="U38" s="11">
        <f t="shared" si="3"/>
        <v>0.34240793211009452</v>
      </c>
      <c r="V38" s="31" t="s">
        <v>326</v>
      </c>
      <c r="W38" s="3">
        <v>510100</v>
      </c>
      <c r="X38" s="11">
        <f t="shared" si="0"/>
        <v>1.541607195464429</v>
      </c>
      <c r="AB38" s="31" t="s">
        <v>215</v>
      </c>
      <c r="AC38" s="3">
        <v>210594</v>
      </c>
      <c r="AD38" s="11">
        <f t="shared" si="5"/>
        <v>0.55755574154219967</v>
      </c>
    </row>
    <row r="39" spans="13:30" x14ac:dyDescent="0.25">
      <c r="S39" s="31" t="s">
        <v>183</v>
      </c>
      <c r="T39" s="3">
        <v>4451200</v>
      </c>
      <c r="U39" s="11">
        <f t="shared" si="3"/>
        <v>11.084554090243291</v>
      </c>
      <c r="V39" s="31" t="s">
        <v>25</v>
      </c>
      <c r="W39" s="3">
        <v>247500</v>
      </c>
      <c r="X39" s="11">
        <f t="shared" si="0"/>
        <v>0.74798623971269596</v>
      </c>
      <c r="AB39" s="31" t="s">
        <v>216</v>
      </c>
      <c r="AC39" s="3">
        <v>80305</v>
      </c>
      <c r="AD39" s="11">
        <f t="shared" si="5"/>
        <v>0.21261058636307942</v>
      </c>
    </row>
    <row r="40" spans="13:30" x14ac:dyDescent="0.25">
      <c r="S40" s="31" t="s">
        <v>193</v>
      </c>
      <c r="T40" s="3">
        <v>1041312</v>
      </c>
      <c r="U40" s="11">
        <f t="shared" si="3"/>
        <v>2.5931162807376489</v>
      </c>
      <c r="V40" s="31" t="s">
        <v>438</v>
      </c>
      <c r="W40" s="3">
        <v>121100</v>
      </c>
      <c r="X40" s="11">
        <f t="shared" si="0"/>
        <v>0.36598437829982822</v>
      </c>
      <c r="AB40" s="31" t="s">
        <v>379</v>
      </c>
      <c r="AC40" s="3">
        <v>6456368</v>
      </c>
      <c r="AD40" s="11">
        <f t="shared" si="5"/>
        <v>17.09348342264893</v>
      </c>
    </row>
    <row r="41" spans="13:30" x14ac:dyDescent="0.25">
      <c r="S41" s="31" t="s">
        <v>197</v>
      </c>
      <c r="T41" s="3">
        <v>91300</v>
      </c>
      <c r="U41" s="11">
        <f t="shared" si="3"/>
        <v>0.22735886692110274</v>
      </c>
      <c r="V41" s="29" t="s">
        <v>635</v>
      </c>
      <c r="W41" s="29"/>
      <c r="X41" s="41">
        <f>SUMSQ(X3:X40)</f>
        <v>2963.0494945410151</v>
      </c>
      <c r="AB41" s="31" t="s">
        <v>235</v>
      </c>
      <c r="AC41" s="3">
        <v>267485</v>
      </c>
      <c r="AD41" s="11">
        <f t="shared" si="5"/>
        <v>0.70817685939017871</v>
      </c>
    </row>
    <row r="42" spans="13:30" x14ac:dyDescent="0.25">
      <c r="S42" s="31" t="s">
        <v>206</v>
      </c>
      <c r="T42" s="3">
        <v>671500</v>
      </c>
      <c r="U42" s="11">
        <f t="shared" si="3"/>
        <v>1.6721958284503888</v>
      </c>
      <c r="X42" s="11"/>
      <c r="AB42" s="31" t="s">
        <v>250</v>
      </c>
      <c r="AC42" s="3">
        <v>73833</v>
      </c>
      <c r="AD42" s="11">
        <f t="shared" si="5"/>
        <v>0.19547571661721239</v>
      </c>
    </row>
    <row r="43" spans="13:30" x14ac:dyDescent="0.25">
      <c r="S43" s="31" t="s">
        <v>210</v>
      </c>
      <c r="T43" s="3">
        <v>297917</v>
      </c>
      <c r="U43" s="11">
        <f t="shared" si="3"/>
        <v>0.74188468298504018</v>
      </c>
      <c r="X43" s="11"/>
      <c r="AB43" s="31" t="s">
        <v>251</v>
      </c>
      <c r="AC43" s="3">
        <v>679905</v>
      </c>
      <c r="AD43" s="11">
        <f t="shared" si="5"/>
        <v>1.8000747241291266</v>
      </c>
    </row>
    <row r="44" spans="13:30" x14ac:dyDescent="0.25">
      <c r="S44" s="31" t="s">
        <v>480</v>
      </c>
      <c r="T44" s="3">
        <v>122619</v>
      </c>
      <c r="U44" s="11">
        <f t="shared" si="3"/>
        <v>0.30535067801751037</v>
      </c>
      <c r="X44" s="11"/>
      <c r="AB44" s="31" t="s">
        <v>252</v>
      </c>
      <c r="AC44" s="3">
        <v>559688</v>
      </c>
      <c r="AD44" s="11">
        <f t="shared" si="5"/>
        <v>1.4817955776150824</v>
      </c>
    </row>
    <row r="45" spans="13:30" x14ac:dyDescent="0.25">
      <c r="S45" s="31" t="s">
        <v>230</v>
      </c>
      <c r="T45" s="3">
        <v>58900</v>
      </c>
      <c r="U45" s="11">
        <f t="shared" si="3"/>
        <v>0.14667510691843319</v>
      </c>
      <c r="X45" s="11"/>
      <c r="AB45" s="31" t="s">
        <v>431</v>
      </c>
      <c r="AC45" s="3">
        <v>150300</v>
      </c>
      <c r="AD45" s="11">
        <f t="shared" si="5"/>
        <v>0.39792504987697946</v>
      </c>
    </row>
    <row r="46" spans="13:30" x14ac:dyDescent="0.25">
      <c r="S46" s="31" t="s">
        <v>475</v>
      </c>
      <c r="T46" s="3">
        <v>3816400</v>
      </c>
      <c r="U46" s="11">
        <f t="shared" si="3"/>
        <v>9.5037500516724709</v>
      </c>
      <c r="X46" s="11"/>
      <c r="AB46" s="31" t="s">
        <v>340</v>
      </c>
      <c r="AC46" s="3">
        <v>96500</v>
      </c>
      <c r="AD46" s="11">
        <f t="shared" si="5"/>
        <v>0.25548747380657699</v>
      </c>
    </row>
    <row r="47" spans="13:30" x14ac:dyDescent="0.25">
      <c r="S47" s="31" t="s">
        <v>231</v>
      </c>
      <c r="T47" s="3">
        <v>758599</v>
      </c>
      <c r="U47" s="11">
        <f t="shared" si="3"/>
        <v>1.8890931992057132</v>
      </c>
      <c r="X47" s="11"/>
      <c r="AB47" s="31" t="s">
        <v>257</v>
      </c>
      <c r="AC47" s="3">
        <v>68600</v>
      </c>
      <c r="AD47" s="11">
        <f t="shared" si="5"/>
        <v>0.18162114718270653</v>
      </c>
    </row>
    <row r="48" spans="13:30" x14ac:dyDescent="0.25">
      <c r="S48" s="31" t="s">
        <v>237</v>
      </c>
      <c r="T48" s="3">
        <v>74600</v>
      </c>
      <c r="U48" s="11">
        <f t="shared" si="3"/>
        <v>0.18577186716664035</v>
      </c>
      <c r="X48" s="11"/>
      <c r="AB48" s="31" t="s">
        <v>267</v>
      </c>
      <c r="AC48" s="3">
        <v>73900</v>
      </c>
      <c r="AD48" s="11">
        <f t="shared" si="5"/>
        <v>0.19565310170265326</v>
      </c>
    </row>
    <row r="49" spans="19:30" x14ac:dyDescent="0.25">
      <c r="S49" s="31" t="s">
        <v>240</v>
      </c>
      <c r="T49" s="3">
        <v>114000</v>
      </c>
      <c r="U49" s="11">
        <f t="shared" si="3"/>
        <v>0.28388730371309651</v>
      </c>
      <c r="X49" s="11"/>
      <c r="AB49" s="31" t="s">
        <v>270</v>
      </c>
      <c r="AC49" s="3">
        <v>147279</v>
      </c>
      <c r="AD49" s="11">
        <f t="shared" si="5"/>
        <v>0.38992683580060983</v>
      </c>
    </row>
    <row r="50" spans="19:30" x14ac:dyDescent="0.25">
      <c r="S50" s="31" t="s">
        <v>242</v>
      </c>
      <c r="T50" s="3">
        <v>94100</v>
      </c>
      <c r="U50" s="11">
        <f t="shared" si="3"/>
        <v>0.23433153753861738</v>
      </c>
      <c r="X50" s="11"/>
      <c r="AB50" s="31" t="s">
        <v>277</v>
      </c>
      <c r="AC50" s="3">
        <v>360598</v>
      </c>
      <c r="AD50" s="11">
        <f t="shared" si="5"/>
        <v>0.95469711999693307</v>
      </c>
    </row>
    <row r="51" spans="19:30" x14ac:dyDescent="0.25">
      <c r="S51" s="31" t="s">
        <v>243</v>
      </c>
      <c r="T51" s="3">
        <v>88244</v>
      </c>
      <c r="U51" s="11">
        <f t="shared" si="3"/>
        <v>0.21974869498998673</v>
      </c>
      <c r="X51" s="11"/>
      <c r="AB51" s="31" t="s">
        <v>296</v>
      </c>
      <c r="AC51" s="3">
        <v>9982800</v>
      </c>
      <c r="AD51" s="11">
        <f t="shared" si="5"/>
        <v>26.429848222966807</v>
      </c>
    </row>
    <row r="52" spans="19:30" x14ac:dyDescent="0.25">
      <c r="S52" s="31" t="s">
        <v>244</v>
      </c>
      <c r="T52" s="3">
        <v>5577000</v>
      </c>
      <c r="U52" s="11">
        <f t="shared" si="3"/>
        <v>13.888065726385431</v>
      </c>
      <c r="X52" s="11"/>
      <c r="AB52" s="31" t="s">
        <v>323</v>
      </c>
      <c r="AC52" s="3">
        <v>89700</v>
      </c>
      <c r="AD52" s="11">
        <f t="shared" si="5"/>
        <v>0.23748421140362647</v>
      </c>
    </row>
    <row r="53" spans="19:30" x14ac:dyDescent="0.25">
      <c r="S53" s="31" t="s">
        <v>245</v>
      </c>
      <c r="T53" s="3">
        <v>102498</v>
      </c>
      <c r="U53" s="11">
        <f t="shared" si="3"/>
        <v>0.25524456891214881</v>
      </c>
      <c r="X53" s="11"/>
      <c r="AB53" s="31" t="s">
        <v>370</v>
      </c>
      <c r="AC53" s="3">
        <v>78400</v>
      </c>
      <c r="AD53" s="11">
        <f t="shared" si="5"/>
        <v>0.2075670253516646</v>
      </c>
    </row>
    <row r="54" spans="19:30" x14ac:dyDescent="0.25">
      <c r="S54" s="31" t="s">
        <v>246</v>
      </c>
      <c r="T54" s="3">
        <v>353868</v>
      </c>
      <c r="U54" s="11">
        <f t="shared" si="3"/>
        <v>0.88121607359952658</v>
      </c>
      <c r="X54" s="11"/>
      <c r="AB54" s="31" t="s">
        <v>392</v>
      </c>
      <c r="AC54" s="3">
        <v>105800</v>
      </c>
      <c r="AD54" s="11">
        <f t="shared" si="5"/>
        <v>0.28010958268120045</v>
      </c>
    </row>
    <row r="55" spans="19:30" x14ac:dyDescent="0.25">
      <c r="S55" s="31" t="s">
        <v>265</v>
      </c>
      <c r="T55" s="3">
        <v>126500</v>
      </c>
      <c r="U55" s="11">
        <f t="shared" si="3"/>
        <v>0.31501529754128693</v>
      </c>
      <c r="X55" s="11"/>
      <c r="AB55" s="31" t="s">
        <v>15</v>
      </c>
      <c r="AC55" s="3">
        <v>424700</v>
      </c>
      <c r="AD55" s="11">
        <f t="shared" si="5"/>
        <v>1.1244096386078055</v>
      </c>
    </row>
    <row r="56" spans="19:30" x14ac:dyDescent="0.25">
      <c r="S56" s="31" t="s">
        <v>266</v>
      </c>
      <c r="T56" s="3">
        <v>408802</v>
      </c>
      <c r="U56" s="11">
        <f t="shared" si="3"/>
        <v>1.0180148906361515</v>
      </c>
      <c r="X56" s="11"/>
      <c r="AB56" s="42" t="s">
        <v>635</v>
      </c>
      <c r="AD56" s="41">
        <f>SUMSQ(AD3:AD55)</f>
        <v>1301.9677067046021</v>
      </c>
    </row>
    <row r="57" spans="19:30" x14ac:dyDescent="0.25">
      <c r="S57" s="31" t="s">
        <v>276</v>
      </c>
      <c r="T57" s="3">
        <v>256746</v>
      </c>
      <c r="U57" s="11">
        <f t="shared" si="3"/>
        <v>0.63935903227300594</v>
      </c>
      <c r="X57" s="11"/>
    </row>
    <row r="58" spans="19:30" x14ac:dyDescent="0.25">
      <c r="S58" s="31" t="s">
        <v>280</v>
      </c>
      <c r="T58" s="3">
        <v>77300</v>
      </c>
      <c r="U58" s="11">
        <f t="shared" si="3"/>
        <v>0.19249551383352947</v>
      </c>
      <c r="X58" s="11"/>
    </row>
    <row r="59" spans="19:30" x14ac:dyDescent="0.25">
      <c r="S59" s="31" t="s">
        <v>285</v>
      </c>
      <c r="T59" s="3">
        <v>81200</v>
      </c>
      <c r="U59" s="11">
        <f t="shared" si="3"/>
        <v>0.20220744790792489</v>
      </c>
      <c r="X59" s="11"/>
    </row>
    <row r="60" spans="19:30" x14ac:dyDescent="0.25">
      <c r="S60" s="31" t="s">
        <v>325</v>
      </c>
      <c r="T60" s="3">
        <v>80300</v>
      </c>
      <c r="U60" s="11">
        <f t="shared" si="3"/>
        <v>0.19996623235229516</v>
      </c>
      <c r="X60" s="11"/>
    </row>
    <row r="61" spans="19:30" x14ac:dyDescent="0.25">
      <c r="S61" s="42" t="s">
        <v>635</v>
      </c>
      <c r="T61" s="29"/>
      <c r="U61" s="41">
        <f>SUMSQ(U3:U60)</f>
        <v>1105.2213948096621</v>
      </c>
      <c r="X61" s="11"/>
    </row>
  </sheetData>
  <autoFilter ref="B2:C8" xr:uid="{C1595D0C-2694-448D-BA47-0673A15DCD5C}">
    <sortState xmlns:xlrd2="http://schemas.microsoft.com/office/spreadsheetml/2017/richdata2" ref="B3:C8">
      <sortCondition descending="1" ref="C2:C8"/>
    </sortState>
  </autoFilter>
  <pageMargins left="0.7" right="0.7" top="0.75" bottom="0.75" header="0.3" footer="0.3"/>
  <headerFooter>
    <oddFooter>&amp;C_x000D_&amp;1#&amp;"Arial"&amp;9&amp;K7C7C80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AC15-9886-4A57-B4CC-08349EB583E1}">
  <dimension ref="B1:R63"/>
  <sheetViews>
    <sheetView showGridLines="0" zoomScale="85" zoomScaleNormal="85" workbookViewId="0">
      <selection activeCell="J22" sqref="J22"/>
    </sheetView>
  </sheetViews>
  <sheetFormatPr defaultRowHeight="15" x14ac:dyDescent="0.25"/>
  <cols>
    <col min="1" max="1" width="1.42578125" customWidth="1"/>
    <col min="2" max="3" width="20.42578125" bestFit="1" customWidth="1"/>
    <col min="4" max="4" width="26.7109375" bestFit="1" customWidth="1"/>
    <col min="5" max="6" width="20.42578125" bestFit="1" customWidth="1"/>
    <col min="7" max="7" width="3.5703125" customWidth="1"/>
    <col min="8" max="12" width="20.42578125" bestFit="1" customWidth="1"/>
    <col min="13" max="13" width="3.42578125" customWidth="1"/>
    <col min="14" max="14" width="20.42578125" bestFit="1" customWidth="1"/>
    <col min="15" max="15" width="20.42578125" customWidth="1"/>
    <col min="16" max="18" width="20.42578125" bestFit="1" customWidth="1"/>
  </cols>
  <sheetData>
    <row r="1" spans="2:18" ht="5.45" customHeight="1" x14ac:dyDescent="0.25"/>
    <row r="2" spans="2:18" ht="15" customHeight="1" x14ac:dyDescent="0.25">
      <c r="B2" s="110" t="s">
        <v>591</v>
      </c>
      <c r="C2" s="111"/>
      <c r="D2" s="111"/>
      <c r="E2" s="111"/>
      <c r="F2" s="112"/>
      <c r="H2" s="110" t="s">
        <v>592</v>
      </c>
      <c r="I2" s="111"/>
      <c r="J2" s="111"/>
      <c r="K2" s="111"/>
      <c r="L2" s="112"/>
      <c r="N2" s="110" t="s">
        <v>593</v>
      </c>
      <c r="O2" s="111"/>
      <c r="P2" s="111"/>
      <c r="Q2" s="112"/>
    </row>
    <row r="3" spans="2:18" x14ac:dyDescent="0.25">
      <c r="B3" t="s">
        <v>539</v>
      </c>
      <c r="C3" t="s">
        <v>541</v>
      </c>
      <c r="D3" t="s">
        <v>543</v>
      </c>
      <c r="E3" t="s">
        <v>545</v>
      </c>
      <c r="F3" t="s">
        <v>547</v>
      </c>
      <c r="H3" t="s">
        <v>539</v>
      </c>
      <c r="I3" t="s">
        <v>541</v>
      </c>
      <c r="J3" t="s">
        <v>543</v>
      </c>
      <c r="K3" t="s">
        <v>545</v>
      </c>
      <c r="L3" t="s">
        <v>547</v>
      </c>
      <c r="N3" t="s">
        <v>585</v>
      </c>
      <c r="O3" t="s">
        <v>586</v>
      </c>
      <c r="P3" t="s">
        <v>587</v>
      </c>
      <c r="Q3" t="s">
        <v>588</v>
      </c>
    </row>
    <row r="4" spans="2:18" x14ac:dyDescent="0.25">
      <c r="B4" s="21">
        <f>SUM('Technomic Top 500 Chains'!P:P)</f>
        <v>424378273</v>
      </c>
      <c r="C4" s="21">
        <f>SUM('Technomic Top 500 Chains'!AA:AA)</f>
        <v>394084183</v>
      </c>
      <c r="D4" s="21">
        <f>SUM('Technomic Top 500 Chains'!AE:AE)</f>
        <v>363219945</v>
      </c>
      <c r="E4" s="21">
        <f>SUM('Technomic Top 500 Chains'!AI:AI)</f>
        <v>306079864</v>
      </c>
      <c r="F4" s="21">
        <f>SUM('Technomic Top 500 Chains'!AM:AM)</f>
        <v>333318471</v>
      </c>
      <c r="H4" s="21">
        <f>SUM('Technomic Top 500 Chains'!T:T)</f>
        <v>233243</v>
      </c>
      <c r="I4" s="21">
        <f>SUM('Technomic Top 500 Chains'!AC:AC)</f>
        <v>229293</v>
      </c>
      <c r="J4" s="21">
        <f>SUM('Technomic Top 500 Chains'!AG:AG)</f>
        <v>225755</v>
      </c>
      <c r="K4" s="21">
        <f>SUM('Technomic Top 500 Chains'!AK:AK)</f>
        <v>223868</v>
      </c>
      <c r="L4" s="21">
        <f>SUM('Technomic Top 500 Chains'!AO:AO)</f>
        <v>227661</v>
      </c>
      <c r="N4" s="21"/>
      <c r="O4" s="21"/>
      <c r="P4" s="21"/>
      <c r="Q4" s="21"/>
      <c r="R4" s="21"/>
    </row>
    <row r="6" spans="2:18" x14ac:dyDescent="0.25">
      <c r="B6" s="110" t="s">
        <v>573</v>
      </c>
      <c r="C6" s="111"/>
      <c r="D6" s="111"/>
      <c r="E6" s="111"/>
      <c r="F6" s="112"/>
      <c r="G6" s="29"/>
      <c r="H6" s="110" t="s">
        <v>573</v>
      </c>
      <c r="I6" s="111"/>
      <c r="J6" s="111"/>
      <c r="K6" s="111"/>
      <c r="L6" s="112"/>
      <c r="N6" s="110" t="s">
        <v>573</v>
      </c>
      <c r="O6" s="111"/>
      <c r="P6" s="111"/>
      <c r="Q6" s="112"/>
    </row>
    <row r="7" spans="2:18" x14ac:dyDescent="0.25">
      <c r="B7" s="12">
        <f>B4/C4-1</f>
        <v>7.6872128613190149E-2</v>
      </c>
      <c r="C7" s="12">
        <f t="shared" ref="C7:E7" si="0">C4/D4-1</f>
        <v>8.4973962539419468E-2</v>
      </c>
      <c r="D7" s="12">
        <f t="shared" si="0"/>
        <v>0.18668356765866823</v>
      </c>
      <c r="E7" s="12">
        <f t="shared" si="0"/>
        <v>-8.1719464625769289E-2</v>
      </c>
      <c r="H7" s="12">
        <f>H4/I4-1</f>
        <v>1.7226866934446416E-2</v>
      </c>
      <c r="I7" s="12">
        <f t="shared" ref="I7:K7" si="1">I4/J4-1</f>
        <v>1.5671856658767247E-2</v>
      </c>
      <c r="J7" s="12">
        <f t="shared" si="1"/>
        <v>8.4290742759125514E-3</v>
      </c>
      <c r="K7" s="12">
        <f t="shared" si="1"/>
        <v>-1.6660736797255549E-2</v>
      </c>
      <c r="N7" s="12">
        <f>B7-H7</f>
        <v>5.9645261678743733E-2</v>
      </c>
      <c r="O7" s="12">
        <f t="shared" ref="O7:Q7" si="2">C7-I7</f>
        <v>6.9302105880652221E-2</v>
      </c>
      <c r="P7" s="12">
        <f t="shared" si="2"/>
        <v>0.17825449338275567</v>
      </c>
      <c r="Q7" s="12">
        <f t="shared" si="2"/>
        <v>-6.505872782851374E-2</v>
      </c>
    </row>
    <row r="11" spans="2:18" x14ac:dyDescent="0.25">
      <c r="I11" s="29" t="s">
        <v>596</v>
      </c>
      <c r="J11" s="30" t="s">
        <v>592</v>
      </c>
      <c r="K11" s="30"/>
    </row>
    <row r="12" spans="2:18" x14ac:dyDescent="0.25">
      <c r="H12" s="109" t="s">
        <v>575</v>
      </c>
      <c r="I12" t="s">
        <v>157</v>
      </c>
      <c r="J12" s="23">
        <f>VLOOKUP($I12,'Technomic Top 500 Chains'!$1:$1048576,20,0)</f>
        <v>2186</v>
      </c>
      <c r="K12" s="38"/>
    </row>
    <row r="13" spans="2:18" x14ac:dyDescent="0.25">
      <c r="H13" s="109"/>
      <c r="I13" t="s">
        <v>468</v>
      </c>
      <c r="J13" s="23">
        <f>VLOOKUP($I13,'Technomic Top 500 Chains'!$1:$1048576,20,0)</f>
        <v>3051</v>
      </c>
      <c r="K13" s="38"/>
    </row>
    <row r="14" spans="2:18" x14ac:dyDescent="0.25">
      <c r="H14" s="109"/>
      <c r="I14" t="s">
        <v>475</v>
      </c>
      <c r="J14" s="23">
        <f>VLOOKUP($I14,'Technomic Top 500 Chains'!$1:$1048576,20,0)</f>
        <v>3220</v>
      </c>
      <c r="K14" s="38"/>
    </row>
    <row r="15" spans="2:18" x14ac:dyDescent="0.25">
      <c r="H15" s="109"/>
      <c r="I15" t="s">
        <v>391</v>
      </c>
      <c r="J15" s="23">
        <f>VLOOKUP($I15,'Technomic Top 500 Chains'!$1:$1048576,20,0)</f>
        <v>3521</v>
      </c>
      <c r="K15" s="25"/>
    </row>
    <row r="16" spans="2:18" x14ac:dyDescent="0.25">
      <c r="H16" s="109"/>
      <c r="I16" t="s">
        <v>169</v>
      </c>
      <c r="J16" s="23">
        <f>VLOOKUP($I16,'Technomic Top 500 Chains'!$1:$1048576,20,0)</f>
        <v>3791</v>
      </c>
      <c r="K16" s="25"/>
    </row>
    <row r="17" spans="8:11" x14ac:dyDescent="0.25">
      <c r="H17" s="109"/>
      <c r="I17" t="s">
        <v>19</v>
      </c>
      <c r="J17" s="23">
        <f>VLOOKUP($I17,'Technomic Top 500 Chains'!$1:$1048576,20,0)</f>
        <v>6030</v>
      </c>
      <c r="K17" s="25"/>
    </row>
    <row r="18" spans="8:11" x14ac:dyDescent="0.25">
      <c r="H18" s="109"/>
      <c r="I18" t="s">
        <v>244</v>
      </c>
      <c r="J18" s="23">
        <f>VLOOKUP($I18,'Technomic Top 500 Chains'!$1:$1048576,20,0)</f>
        <v>6593</v>
      </c>
      <c r="K18" s="25"/>
    </row>
    <row r="19" spans="8:11" x14ac:dyDescent="0.25">
      <c r="H19" s="109"/>
      <c r="I19" t="s">
        <v>62</v>
      </c>
      <c r="J19" s="23">
        <f>VLOOKUP($I19,'Technomic Top 500 Chains'!$1:$1048576,20,0)</f>
        <v>6778</v>
      </c>
      <c r="K19" s="25"/>
    </row>
    <row r="20" spans="8:11" x14ac:dyDescent="0.25">
      <c r="H20" s="109"/>
      <c r="I20" t="s">
        <v>103</v>
      </c>
      <c r="J20" s="23">
        <f>VLOOKUP($I20,'Technomic Top 500 Chains'!$1:$1048576,20,0)</f>
        <v>6854</v>
      </c>
      <c r="K20" s="25"/>
    </row>
    <row r="21" spans="8:11" x14ac:dyDescent="0.25">
      <c r="H21" s="109"/>
      <c r="I21" t="s">
        <v>303</v>
      </c>
      <c r="J21" s="23">
        <f>VLOOKUP($I21,'Technomic Top 500 Chains'!$1:$1048576,20,0)</f>
        <v>7405</v>
      </c>
      <c r="K21" s="25"/>
    </row>
    <row r="22" spans="8:11" x14ac:dyDescent="0.25">
      <c r="H22" s="109"/>
      <c r="I22" t="s">
        <v>396</v>
      </c>
      <c r="J22" s="23">
        <f>VLOOKUP($I22,'Technomic Top 500 Chains'!$1:$1048576,20,0)</f>
        <v>9580</v>
      </c>
      <c r="K22" s="25"/>
    </row>
    <row r="23" spans="8:11" x14ac:dyDescent="0.25">
      <c r="H23" s="109"/>
      <c r="I23" t="s">
        <v>200</v>
      </c>
      <c r="J23" s="23">
        <f>VLOOKUP($I23,'Technomic Top 500 Chains'!$1:$1048576,20,0)</f>
        <v>13457</v>
      </c>
      <c r="K23" s="25"/>
    </row>
    <row r="24" spans="8:11" x14ac:dyDescent="0.25">
      <c r="H24" s="109"/>
      <c r="I24" t="s">
        <v>296</v>
      </c>
      <c r="J24" s="23">
        <f>VLOOKUP($I24,'Technomic Top 500 Chains'!$1:$1048576,20,0)</f>
        <v>20133</v>
      </c>
      <c r="K24" s="25"/>
    </row>
    <row r="25" spans="8:11" x14ac:dyDescent="0.25">
      <c r="H25" s="109" t="s">
        <v>576</v>
      </c>
      <c r="I25" t="s">
        <v>279</v>
      </c>
      <c r="J25" s="23">
        <f>VLOOKUP($I25,'Technomic Top 500 Chains'!$1:$1048576,20,0)</f>
        <v>334</v>
      </c>
      <c r="K25" s="25"/>
    </row>
    <row r="26" spans="8:11" x14ac:dyDescent="0.25">
      <c r="H26" s="109"/>
      <c r="I26" t="s">
        <v>509</v>
      </c>
      <c r="J26" s="23">
        <f>VLOOKUP($I26,'Technomic Top 500 Chains'!$1:$1048576,20,0)</f>
        <v>831</v>
      </c>
      <c r="K26" s="25"/>
    </row>
    <row r="27" spans="8:11" x14ac:dyDescent="0.25">
      <c r="H27" s="109"/>
      <c r="I27" t="s">
        <v>425</v>
      </c>
      <c r="J27" s="23">
        <f>VLOOKUP($I27,'Technomic Top 500 Chains'!$1:$1048576,20,0)</f>
        <v>1453</v>
      </c>
      <c r="K27" s="25"/>
    </row>
    <row r="28" spans="8:11" x14ac:dyDescent="0.25">
      <c r="H28" s="109"/>
      <c r="I28" t="s">
        <v>13</v>
      </c>
      <c r="J28" s="23">
        <f>VLOOKUP($I28,'Technomic Top 500 Chains'!$1:$1048576,20,0)</f>
        <v>1926</v>
      </c>
      <c r="K28" s="25"/>
    </row>
    <row r="29" spans="8:11" x14ac:dyDescent="0.25">
      <c r="H29" s="109"/>
      <c r="I29" t="s">
        <v>379</v>
      </c>
      <c r="J29" s="23">
        <f>VLOOKUP($I29,'Technomic Top 500 Chains'!$1:$1048576,20,0)</f>
        <v>2178</v>
      </c>
      <c r="K29" s="25"/>
    </row>
    <row r="30" spans="8:11" x14ac:dyDescent="0.25">
      <c r="H30" s="109"/>
      <c r="I30" t="s">
        <v>229</v>
      </c>
      <c r="J30" s="23">
        <f>VLOOKUP($I30,'Technomic Top 500 Chains'!$1:$1048576,20,0)</f>
        <v>2420</v>
      </c>
      <c r="K30" s="25"/>
    </row>
    <row r="31" spans="8:11" x14ac:dyDescent="0.25">
      <c r="H31" s="109"/>
      <c r="I31" t="s">
        <v>80</v>
      </c>
      <c r="J31" s="23">
        <f>VLOOKUP($I31,'Technomic Top 500 Chains'!$1:$1048576,20,0)</f>
        <v>2964</v>
      </c>
      <c r="K31" s="25"/>
    </row>
    <row r="32" spans="8:11" x14ac:dyDescent="0.25">
      <c r="H32" s="109"/>
      <c r="I32" t="s">
        <v>83</v>
      </c>
      <c r="J32" s="23">
        <f>VLOOKUP($I32,'Technomic Top 500 Chains'!$1:$1048576,20,0)</f>
        <v>3371</v>
      </c>
      <c r="K32" s="25"/>
    </row>
    <row r="33" spans="2:18" x14ac:dyDescent="0.25">
      <c r="I33" t="s">
        <v>293</v>
      </c>
      <c r="J33" s="23">
        <f>VLOOKUP($I33,'Technomic Top 500 Chains'!$1:$1048576,20,0)</f>
        <v>16352</v>
      </c>
      <c r="K33" s="37"/>
    </row>
    <row r="41" spans="2:18" x14ac:dyDescent="0.25">
      <c r="C41" s="29" t="s">
        <v>596</v>
      </c>
      <c r="D41" s="29" t="s">
        <v>554</v>
      </c>
      <c r="I41" s="29" t="s">
        <v>596</v>
      </c>
      <c r="J41" s="29" t="s">
        <v>590</v>
      </c>
      <c r="O41" s="29" t="s">
        <v>596</v>
      </c>
      <c r="P41" s="30" t="s">
        <v>593</v>
      </c>
      <c r="Q41" s="30" t="s">
        <v>602</v>
      </c>
    </row>
    <row r="42" spans="2:18" x14ac:dyDescent="0.25">
      <c r="B42" s="33" t="s">
        <v>575</v>
      </c>
      <c r="C42" t="s">
        <v>296</v>
      </c>
      <c r="D42" s="12">
        <f>VLOOKUP($C42,'Technomic Top 500 Chains'!$1:$1048576,12,0)</f>
        <v>-1</v>
      </c>
      <c r="H42" s="33" t="s">
        <v>575</v>
      </c>
      <c r="I42" t="s">
        <v>296</v>
      </c>
      <c r="J42" s="12">
        <f>VLOOKUP($I42,'Technomic Top 500 Chains'!$1:$1048576,14,0)</f>
        <v>0</v>
      </c>
      <c r="N42" s="33" t="s">
        <v>575</v>
      </c>
      <c r="O42" t="s">
        <v>62</v>
      </c>
      <c r="P42" s="25">
        <f>D42-J42</f>
        <v>-1</v>
      </c>
      <c r="Q42" s="25">
        <f>J42</f>
        <v>0</v>
      </c>
      <c r="R42" s="12">
        <f>P42/D42</f>
        <v>1</v>
      </c>
    </row>
    <row r="43" spans="2:18" x14ac:dyDescent="0.25">
      <c r="B43" s="33"/>
      <c r="C43" t="s">
        <v>244</v>
      </c>
      <c r="D43" s="12">
        <f>VLOOKUP($C43,'Technomic Top 500 Chains'!$1:$1048576,12,0)</f>
        <v>-1</v>
      </c>
      <c r="H43" s="33"/>
      <c r="I43" t="s">
        <v>244</v>
      </c>
      <c r="J43" s="12">
        <f>VLOOKUP($I43,'Technomic Top 500 Chains'!$1:$1048576,14,0)</f>
        <v>0</v>
      </c>
      <c r="N43" s="33"/>
      <c r="O43" t="s">
        <v>103</v>
      </c>
      <c r="P43" s="25">
        <f t="shared" ref="P43:P62" si="3">D43-J43</f>
        <v>-1</v>
      </c>
      <c r="Q43" s="25">
        <f t="shared" ref="Q43:Q63" si="4">J43</f>
        <v>0</v>
      </c>
      <c r="R43" s="12">
        <f t="shared" ref="R43:R60" si="5">P43/D43</f>
        <v>1</v>
      </c>
    </row>
    <row r="44" spans="2:18" x14ac:dyDescent="0.25">
      <c r="B44" s="33"/>
      <c r="C44" t="s">
        <v>62</v>
      </c>
      <c r="D44" s="12">
        <f>VLOOKUP($C44,'Technomic Top 500 Chains'!$1:$1048576,12,0)</f>
        <v>-1</v>
      </c>
      <c r="H44" s="33"/>
      <c r="I44" t="s">
        <v>62</v>
      </c>
      <c r="J44" s="12">
        <f>VLOOKUP($I44,'Technomic Top 500 Chains'!$1:$1048576,14,0)</f>
        <v>0</v>
      </c>
      <c r="N44" s="33"/>
      <c r="O44" t="s">
        <v>396</v>
      </c>
      <c r="P44" s="25">
        <f t="shared" si="3"/>
        <v>-1</v>
      </c>
      <c r="Q44" s="25">
        <f t="shared" si="4"/>
        <v>0</v>
      </c>
      <c r="R44" s="12">
        <f t="shared" si="5"/>
        <v>1</v>
      </c>
    </row>
    <row r="45" spans="2:18" x14ac:dyDescent="0.25">
      <c r="B45" s="33"/>
      <c r="C45" t="s">
        <v>169</v>
      </c>
      <c r="D45" s="12">
        <f>VLOOKUP($C45,'Technomic Top 500 Chains'!$1:$1048576,12,0)</f>
        <v>-1</v>
      </c>
      <c r="H45" s="33"/>
      <c r="I45" t="s">
        <v>169</v>
      </c>
      <c r="J45" s="12">
        <f>VLOOKUP($I45,'Technomic Top 500 Chains'!$1:$1048576,14,0)</f>
        <v>0</v>
      </c>
      <c r="N45" s="33"/>
      <c r="O45" t="s">
        <v>157</v>
      </c>
      <c r="P45" s="25">
        <f t="shared" si="3"/>
        <v>-1</v>
      </c>
      <c r="Q45" s="25">
        <f t="shared" si="4"/>
        <v>0</v>
      </c>
      <c r="R45" s="12">
        <f t="shared" si="5"/>
        <v>1</v>
      </c>
    </row>
    <row r="46" spans="2:18" x14ac:dyDescent="0.25">
      <c r="B46" s="33"/>
      <c r="C46" t="s">
        <v>391</v>
      </c>
      <c r="D46" s="12">
        <f>VLOOKUP($C46,'Technomic Top 500 Chains'!$1:$1048576,12,0)</f>
        <v>-1</v>
      </c>
      <c r="H46" s="33"/>
      <c r="I46" t="s">
        <v>200</v>
      </c>
      <c r="J46" s="12">
        <f>VLOOKUP($I46,'Technomic Top 500 Chains'!$1:$1048576,14,0)</f>
        <v>0</v>
      </c>
      <c r="N46" s="33"/>
      <c r="O46" t="s">
        <v>169</v>
      </c>
      <c r="P46" s="25">
        <f t="shared" si="3"/>
        <v>-1</v>
      </c>
      <c r="Q46" s="25">
        <f t="shared" si="4"/>
        <v>0</v>
      </c>
      <c r="R46" s="12">
        <f t="shared" si="5"/>
        <v>1</v>
      </c>
    </row>
    <row r="47" spans="2:18" x14ac:dyDescent="0.25">
      <c r="B47" s="33"/>
      <c r="C47" t="s">
        <v>19</v>
      </c>
      <c r="D47" s="12">
        <f>VLOOKUP($C47,'Technomic Top 500 Chains'!$1:$1048576,12,0)</f>
        <v>-1</v>
      </c>
      <c r="H47" s="33"/>
      <c r="I47" t="s">
        <v>157</v>
      </c>
      <c r="J47" s="12">
        <f>VLOOKUP($I47,'Technomic Top 500 Chains'!$1:$1048576,14,0)</f>
        <v>0</v>
      </c>
      <c r="N47" s="33"/>
      <c r="O47" t="s">
        <v>200</v>
      </c>
      <c r="P47" s="25">
        <f t="shared" si="3"/>
        <v>-1</v>
      </c>
      <c r="Q47" s="25">
        <f t="shared" si="4"/>
        <v>0</v>
      </c>
      <c r="R47" s="12">
        <f t="shared" si="5"/>
        <v>1</v>
      </c>
    </row>
    <row r="48" spans="2:18" x14ac:dyDescent="0.25">
      <c r="B48" s="33"/>
      <c r="C48" t="s">
        <v>157</v>
      </c>
      <c r="D48" s="12">
        <f>VLOOKUP($C48,'Technomic Top 500 Chains'!$1:$1048576,12,0)</f>
        <v>-1</v>
      </c>
      <c r="H48" s="33"/>
      <c r="I48" t="s">
        <v>396</v>
      </c>
      <c r="J48" s="12">
        <f>VLOOKUP($I48,'Technomic Top 500 Chains'!$1:$1048576,14,0)</f>
        <v>0</v>
      </c>
      <c r="N48" s="33"/>
      <c r="O48" t="s">
        <v>475</v>
      </c>
      <c r="P48" s="25">
        <f t="shared" si="3"/>
        <v>-1</v>
      </c>
      <c r="Q48" s="25">
        <f t="shared" si="4"/>
        <v>0</v>
      </c>
      <c r="R48" s="12">
        <f t="shared" si="5"/>
        <v>1</v>
      </c>
    </row>
    <row r="49" spans="2:18" x14ac:dyDescent="0.25">
      <c r="B49" s="33"/>
      <c r="C49" t="s">
        <v>103</v>
      </c>
      <c r="D49" s="12">
        <f>VLOOKUP($C49,'Technomic Top 500 Chains'!$1:$1048576,12,0)</f>
        <v>-1</v>
      </c>
      <c r="H49" s="33"/>
      <c r="I49" t="s">
        <v>391</v>
      </c>
      <c r="J49" s="12">
        <f>VLOOKUP($I49,'Technomic Top 500 Chains'!$1:$1048576,14,0)</f>
        <v>0</v>
      </c>
      <c r="N49" s="33"/>
      <c r="O49" t="s">
        <v>244</v>
      </c>
      <c r="P49" s="25">
        <f t="shared" si="3"/>
        <v>-1</v>
      </c>
      <c r="Q49" s="25">
        <f t="shared" si="4"/>
        <v>0</v>
      </c>
      <c r="R49" s="12">
        <f t="shared" si="5"/>
        <v>1</v>
      </c>
    </row>
    <row r="50" spans="2:18" x14ac:dyDescent="0.25">
      <c r="B50" s="33"/>
      <c r="C50" t="s">
        <v>396</v>
      </c>
      <c r="D50" s="12">
        <f>VLOOKUP($C50,'Technomic Top 500 Chains'!$1:$1048576,12,0)</f>
        <v>6.2021075820265725E-2</v>
      </c>
      <c r="H50" s="33"/>
      <c r="I50" t="s">
        <v>475</v>
      </c>
      <c r="J50" s="12">
        <f>VLOOKUP($I50,'Technomic Top 500 Chains'!$1:$1048576,14,0)</f>
        <v>0</v>
      </c>
      <c r="N50" s="33"/>
      <c r="O50" t="s">
        <v>468</v>
      </c>
      <c r="P50" s="25">
        <f t="shared" si="3"/>
        <v>6.2021075820265725E-2</v>
      </c>
      <c r="Q50" s="25">
        <f t="shared" si="4"/>
        <v>0</v>
      </c>
      <c r="R50" s="12">
        <f t="shared" si="5"/>
        <v>1</v>
      </c>
    </row>
    <row r="51" spans="2:18" x14ac:dyDescent="0.25">
      <c r="B51" s="33"/>
      <c r="C51" t="s">
        <v>200</v>
      </c>
      <c r="D51" s="12">
        <f>VLOOKUP($C51,'Technomic Top 500 Chains'!$1:$1048576,12,0)</f>
        <v>-1</v>
      </c>
      <c r="H51" s="33"/>
      <c r="I51" t="s">
        <v>19</v>
      </c>
      <c r="J51" s="12">
        <f>VLOOKUP($I51,'Technomic Top 500 Chains'!$1:$1048576,14,0)</f>
        <v>0</v>
      </c>
      <c r="N51" s="33"/>
      <c r="O51" t="s">
        <v>391</v>
      </c>
      <c r="P51" s="25">
        <f t="shared" si="3"/>
        <v>-1</v>
      </c>
      <c r="Q51" s="25">
        <f t="shared" si="4"/>
        <v>0</v>
      </c>
      <c r="R51" s="12">
        <f t="shared" si="5"/>
        <v>1</v>
      </c>
    </row>
    <row r="52" spans="2:18" x14ac:dyDescent="0.25">
      <c r="B52" s="33"/>
      <c r="C52" t="s">
        <v>303</v>
      </c>
      <c r="D52" s="12">
        <f>VLOOKUP($C52,'Technomic Top 500 Chains'!$1:$1048576,12,0)</f>
        <v>-1</v>
      </c>
      <c r="H52" s="33"/>
      <c r="I52" t="s">
        <v>303</v>
      </c>
      <c r="J52" s="12">
        <f>VLOOKUP($I52,'Technomic Top 500 Chains'!$1:$1048576,14,0)</f>
        <v>0</v>
      </c>
      <c r="N52" s="33"/>
      <c r="O52" t="s">
        <v>296</v>
      </c>
      <c r="P52" s="25">
        <f t="shared" si="3"/>
        <v>-1</v>
      </c>
      <c r="Q52" s="25">
        <f t="shared" si="4"/>
        <v>0</v>
      </c>
      <c r="R52" s="12">
        <f t="shared" si="5"/>
        <v>1</v>
      </c>
    </row>
    <row r="53" spans="2:18" x14ac:dyDescent="0.25">
      <c r="B53" s="33"/>
      <c r="C53" t="s">
        <v>475</v>
      </c>
      <c r="D53" s="12">
        <f>VLOOKUP($C53,'Technomic Top 500 Chains'!$1:$1048576,12,0)</f>
        <v>-1</v>
      </c>
      <c r="H53" s="33"/>
      <c r="I53" t="s">
        <v>103</v>
      </c>
      <c r="J53" s="12">
        <f>VLOOKUP($I53,'Technomic Top 500 Chains'!$1:$1048576,14,0)</f>
        <v>0</v>
      </c>
      <c r="N53" s="33"/>
      <c r="O53" t="s">
        <v>303</v>
      </c>
      <c r="P53" s="25">
        <f t="shared" si="3"/>
        <v>-1</v>
      </c>
      <c r="Q53" s="25">
        <f t="shared" si="4"/>
        <v>0</v>
      </c>
      <c r="R53" s="12">
        <f t="shared" si="5"/>
        <v>1</v>
      </c>
    </row>
    <row r="54" spans="2:18" x14ac:dyDescent="0.25">
      <c r="B54" s="33"/>
      <c r="C54" t="s">
        <v>468</v>
      </c>
      <c r="D54" s="12">
        <f>VLOOKUP($C54,'Technomic Top 500 Chains'!$1:$1048576,12,0)</f>
        <v>-1</v>
      </c>
      <c r="H54" s="33"/>
      <c r="I54" t="s">
        <v>468</v>
      </c>
      <c r="J54" s="12">
        <f>VLOOKUP($I54,'Technomic Top 500 Chains'!$1:$1048576,14,0)</f>
        <v>0</v>
      </c>
      <c r="N54" s="33"/>
      <c r="O54" t="s">
        <v>19</v>
      </c>
      <c r="P54" s="25">
        <f t="shared" si="3"/>
        <v>-1</v>
      </c>
      <c r="Q54" s="25">
        <f t="shared" si="4"/>
        <v>0</v>
      </c>
      <c r="R54" s="12">
        <f t="shared" si="5"/>
        <v>1</v>
      </c>
    </row>
    <row r="55" spans="2:18" x14ac:dyDescent="0.25">
      <c r="B55" s="33" t="s">
        <v>576</v>
      </c>
      <c r="C55" t="s">
        <v>379</v>
      </c>
      <c r="D55" s="12">
        <f>VLOOKUP($C55,'Technomic Top 500 Chains'!$1:$1048576,12,0)</f>
        <v>-1</v>
      </c>
      <c r="H55" s="33" t="s">
        <v>576</v>
      </c>
      <c r="I55" t="s">
        <v>379</v>
      </c>
      <c r="J55" s="12">
        <f>VLOOKUP($I55,'Technomic Top 500 Chains'!$1:$1048576,14,0)</f>
        <v>0</v>
      </c>
      <c r="N55" s="33" t="s">
        <v>576</v>
      </c>
      <c r="O55" t="s">
        <v>80</v>
      </c>
      <c r="P55" s="25">
        <f t="shared" si="3"/>
        <v>-1</v>
      </c>
      <c r="Q55" s="25">
        <f t="shared" si="4"/>
        <v>0</v>
      </c>
      <c r="R55" s="12">
        <f t="shared" si="5"/>
        <v>1</v>
      </c>
    </row>
    <row r="56" spans="2:18" x14ac:dyDescent="0.25">
      <c r="B56" s="33"/>
      <c r="C56" t="s">
        <v>425</v>
      </c>
      <c r="D56" s="12">
        <f>VLOOKUP($C56,'Technomic Top 500 Chains'!$1:$1048576,12,0)</f>
        <v>-1</v>
      </c>
      <c r="H56" s="33"/>
      <c r="I56" t="s">
        <v>425</v>
      </c>
      <c r="J56" s="12">
        <f>VLOOKUP($I56,'Technomic Top 500 Chains'!$1:$1048576,14,0)</f>
        <v>0</v>
      </c>
      <c r="N56" s="33"/>
      <c r="O56" t="s">
        <v>83</v>
      </c>
      <c r="P56" s="25">
        <f t="shared" si="3"/>
        <v>-1</v>
      </c>
      <c r="Q56" s="25">
        <f t="shared" si="4"/>
        <v>0</v>
      </c>
      <c r="R56" s="12">
        <f t="shared" si="5"/>
        <v>1</v>
      </c>
    </row>
    <row r="57" spans="2:18" x14ac:dyDescent="0.25">
      <c r="B57" s="33"/>
      <c r="C57" t="s">
        <v>293</v>
      </c>
      <c r="D57" s="12">
        <f>VLOOKUP($C57,'Technomic Top 500 Chains'!$1:$1048576,12,0)</f>
        <v>7.1582724892409466E-2</v>
      </c>
      <c r="H57" s="33"/>
      <c r="I57" t="s">
        <v>293</v>
      </c>
      <c r="J57" s="12">
        <f>VLOOKUP($I57,'Technomic Top 500 Chains'!$1:$1048576,14,0)</f>
        <v>0</v>
      </c>
      <c r="N57" s="33"/>
      <c r="O57" t="s">
        <v>425</v>
      </c>
      <c r="P57" s="25">
        <f t="shared" si="3"/>
        <v>7.1582724892409466E-2</v>
      </c>
      <c r="Q57" s="25">
        <f t="shared" si="4"/>
        <v>0</v>
      </c>
      <c r="R57" s="12">
        <f t="shared" si="5"/>
        <v>1</v>
      </c>
    </row>
    <row r="58" spans="2:18" x14ac:dyDescent="0.25">
      <c r="B58" s="33"/>
      <c r="C58" t="s">
        <v>229</v>
      </c>
      <c r="D58" s="12">
        <f>VLOOKUP($C58,'Technomic Top 500 Chains'!$1:$1048576,12,0)</f>
        <v>-1</v>
      </c>
      <c r="H58" s="33"/>
      <c r="I58" t="s">
        <v>229</v>
      </c>
      <c r="J58" s="12">
        <f>VLOOKUP($I58,'Technomic Top 500 Chains'!$1:$1048576,14,0)</f>
        <v>0</v>
      </c>
      <c r="N58" s="33"/>
      <c r="O58" t="s">
        <v>229</v>
      </c>
      <c r="P58" s="25">
        <f t="shared" si="3"/>
        <v>-1</v>
      </c>
      <c r="Q58" s="25">
        <f t="shared" si="4"/>
        <v>0</v>
      </c>
      <c r="R58" s="12">
        <f t="shared" si="5"/>
        <v>1</v>
      </c>
    </row>
    <row r="59" spans="2:18" x14ac:dyDescent="0.25">
      <c r="B59" s="33"/>
      <c r="C59" t="s">
        <v>597</v>
      </c>
      <c r="D59" s="12">
        <v>0.152</v>
      </c>
      <c r="H59" s="33"/>
      <c r="I59" t="s">
        <v>80</v>
      </c>
      <c r="J59" s="12">
        <f>VLOOKUP($I59,'Technomic Top 500 Chains'!$1:$1048576,14,0)</f>
        <v>0</v>
      </c>
      <c r="N59" s="33"/>
      <c r="O59" t="s">
        <v>379</v>
      </c>
      <c r="P59" s="25">
        <f t="shared" si="3"/>
        <v>0.152</v>
      </c>
      <c r="Q59" s="25">
        <f t="shared" si="4"/>
        <v>0</v>
      </c>
      <c r="R59" s="12">
        <f t="shared" si="5"/>
        <v>1</v>
      </c>
    </row>
    <row r="60" spans="2:18" x14ac:dyDescent="0.25">
      <c r="B60" s="33"/>
      <c r="C60" t="s">
        <v>80</v>
      </c>
      <c r="D60" s="12">
        <f>VLOOKUP($C60,'Technomic Top 500 Chains'!$1:$1048576,12,0)</f>
        <v>-1</v>
      </c>
      <c r="H60" s="33"/>
      <c r="I60" t="s">
        <v>83</v>
      </c>
      <c r="J60" s="12">
        <f>VLOOKUP($I60,'Technomic Top 500 Chains'!$1:$1048576,14,0)</f>
        <v>0</v>
      </c>
      <c r="N60" s="33"/>
      <c r="O60" t="s">
        <v>279</v>
      </c>
      <c r="P60" s="25">
        <f t="shared" si="3"/>
        <v>-1</v>
      </c>
      <c r="Q60" s="25">
        <f t="shared" si="4"/>
        <v>0</v>
      </c>
      <c r="R60" s="12">
        <f t="shared" si="5"/>
        <v>1</v>
      </c>
    </row>
    <row r="61" spans="2:18" x14ac:dyDescent="0.25">
      <c r="B61" s="33"/>
      <c r="C61" t="s">
        <v>279</v>
      </c>
      <c r="D61" s="12">
        <f>VLOOKUP($C61,'Technomic Top 500 Chains'!$1:$1048576,12,0)</f>
        <v>-1</v>
      </c>
      <c r="H61" s="33"/>
      <c r="I61" t="s">
        <v>13</v>
      </c>
      <c r="J61" s="12">
        <f>VLOOKUP($I61,'Technomic Top 500 Chains'!$1:$1048576,14,0)</f>
        <v>0</v>
      </c>
      <c r="N61" s="33"/>
      <c r="O61" t="s">
        <v>293</v>
      </c>
      <c r="P61" s="25">
        <f t="shared" si="3"/>
        <v>-1</v>
      </c>
      <c r="Q61" s="25">
        <f t="shared" si="4"/>
        <v>0</v>
      </c>
      <c r="R61" s="12">
        <f>P61/D61</f>
        <v>1</v>
      </c>
    </row>
    <row r="62" spans="2:18" x14ac:dyDescent="0.25">
      <c r="B62" s="33"/>
      <c r="C62" t="s">
        <v>13</v>
      </c>
      <c r="D62" s="12">
        <f>VLOOKUP($C62,'Technomic Top 500 Chains'!$1:$1048576,12,0)</f>
        <v>-1</v>
      </c>
      <c r="H62" s="33"/>
      <c r="I62" t="s">
        <v>279</v>
      </c>
      <c r="J62" s="12">
        <f>VLOOKUP($I62,'Technomic Top 500 Chains'!$1:$1048576,14,0)</f>
        <v>0</v>
      </c>
      <c r="N62" s="33"/>
      <c r="O62" t="s">
        <v>13</v>
      </c>
      <c r="P62" s="25">
        <f t="shared" si="3"/>
        <v>-1</v>
      </c>
      <c r="Q62" s="25">
        <f t="shared" si="4"/>
        <v>0</v>
      </c>
      <c r="R62" s="12">
        <f>P62/D62</f>
        <v>1</v>
      </c>
    </row>
    <row r="63" spans="2:18" x14ac:dyDescent="0.25">
      <c r="C63" t="s">
        <v>668</v>
      </c>
      <c r="D63" s="12">
        <v>0.26900000000000002</v>
      </c>
      <c r="I63" t="s">
        <v>509</v>
      </c>
      <c r="J63" s="12">
        <v>0.224</v>
      </c>
      <c r="O63" t="s">
        <v>668</v>
      </c>
      <c r="P63" s="25">
        <f>D63-J63</f>
        <v>4.5000000000000012E-2</v>
      </c>
      <c r="Q63" s="25">
        <f t="shared" si="4"/>
        <v>0.224</v>
      </c>
      <c r="R63" s="12">
        <f>P63/D63</f>
        <v>0.16728624535315989</v>
      </c>
    </row>
  </sheetData>
  <mergeCells count="8">
    <mergeCell ref="H25:H32"/>
    <mergeCell ref="H12:H24"/>
    <mergeCell ref="B2:F2"/>
    <mergeCell ref="H2:L2"/>
    <mergeCell ref="N2:Q2"/>
    <mergeCell ref="B6:F6"/>
    <mergeCell ref="H6:L6"/>
    <mergeCell ref="N6:Q6"/>
  </mergeCells>
  <pageMargins left="0.7" right="0.7" top="0.75" bottom="0.75" header="0.3" footer="0.3"/>
  <headerFooter>
    <oddFooter>&amp;C_x000D_&amp;1#&amp;"Arial"&amp;9&amp;K7C7C80 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4281-C1E7-4EF9-9E69-6F7FDC541495}">
  <dimension ref="B1:Y63"/>
  <sheetViews>
    <sheetView showGridLines="0" zoomScale="80" zoomScaleNormal="80" workbookViewId="0">
      <selection activeCell="H27" sqref="H27"/>
    </sheetView>
  </sheetViews>
  <sheetFormatPr defaultRowHeight="15" x14ac:dyDescent="0.25"/>
  <cols>
    <col min="1" max="1" width="0.85546875" customWidth="1"/>
    <col min="2" max="2" width="21.140625" bestFit="1" customWidth="1"/>
    <col min="3" max="3" width="16.42578125" bestFit="1" customWidth="1"/>
    <col min="4" max="4" width="28.140625" bestFit="1" customWidth="1"/>
    <col min="5" max="5" width="28.140625" customWidth="1"/>
    <col min="6" max="6" width="1.7109375" customWidth="1"/>
    <col min="7" max="7" width="21.5703125" bestFit="1" customWidth="1"/>
    <col min="8" max="8" width="16.42578125" bestFit="1" customWidth="1"/>
    <col min="9" max="9" width="27" bestFit="1" customWidth="1"/>
    <col min="10" max="10" width="27" customWidth="1"/>
    <col min="11" max="11" width="2.7109375" customWidth="1"/>
    <col min="14" max="14" width="12.5703125" customWidth="1"/>
    <col min="16" max="16" width="10.28515625" bestFit="1" customWidth="1"/>
    <col min="17" max="17" width="9.28515625" customWidth="1"/>
    <col min="18" max="18" width="9.42578125" customWidth="1"/>
  </cols>
  <sheetData>
    <row r="1" spans="2:25" ht="5.45" customHeight="1" x14ac:dyDescent="0.25"/>
    <row r="2" spans="2:25" ht="15" customHeight="1" x14ac:dyDescent="0.25">
      <c r="B2" s="110" t="s">
        <v>591</v>
      </c>
      <c r="C2" s="111"/>
      <c r="D2" s="111"/>
      <c r="E2" s="112"/>
      <c r="G2" s="110" t="s">
        <v>680</v>
      </c>
      <c r="H2" s="111"/>
      <c r="I2" s="111"/>
      <c r="J2" s="112"/>
    </row>
    <row r="3" spans="2:25" x14ac:dyDescent="0.25">
      <c r="B3" s="30" t="s">
        <v>552</v>
      </c>
      <c r="C3" s="30" t="s">
        <v>594</v>
      </c>
      <c r="D3" s="30" t="s">
        <v>349</v>
      </c>
      <c r="E3" s="30" t="s">
        <v>595</v>
      </c>
      <c r="G3" s="30" t="s">
        <v>552</v>
      </c>
      <c r="H3" s="30" t="s">
        <v>594</v>
      </c>
      <c r="I3" s="30" t="s">
        <v>349</v>
      </c>
      <c r="J3" s="30" t="s">
        <v>595</v>
      </c>
      <c r="N3" s="113" t="s">
        <v>356</v>
      </c>
      <c r="O3" s="113"/>
      <c r="P3" s="113" t="s">
        <v>364</v>
      </c>
      <c r="Q3" s="113"/>
      <c r="R3" s="113" t="s">
        <v>358</v>
      </c>
      <c r="S3" s="113"/>
      <c r="T3" s="113" t="s">
        <v>634</v>
      </c>
      <c r="U3" s="113"/>
      <c r="V3" s="113" t="s">
        <v>350</v>
      </c>
      <c r="W3" s="113"/>
      <c r="X3" s="113" t="s">
        <v>351</v>
      </c>
      <c r="Y3" s="113"/>
    </row>
    <row r="4" spans="2:25" x14ac:dyDescent="0.25">
      <c r="B4" s="5" t="s">
        <v>359</v>
      </c>
      <c r="C4" s="25">
        <f>_xlfn.MAXIFS('Technomic Top 500 Chains'!W:W,'Technomic Top 500 Chains'!E:E,'Category Leaders'!B4)</f>
        <v>1.3007140572380016</v>
      </c>
      <c r="D4" s="5" t="str">
        <f>INDEX('Technomic Top 500 Chains'!D:D,MATCH('Category Leaders'!C4,'Technomic Top 500 Chains'!W:W,0))</f>
        <v>CDR</v>
      </c>
      <c r="E4" s="5" t="str">
        <f>INDEX('Technomic Top 500 Chains'!A:A,MATCH('Category Leaders'!C4,'Technomic Top 500 Chains'!W:W,0))</f>
        <v>KPOT Korean BBQ &amp; Hot Pot</v>
      </c>
      <c r="G4" s="5" t="s">
        <v>359</v>
      </c>
      <c r="H4" s="61">
        <f>_xlfn.MAXIFS('Technomic Top 500 Chains'!Z:Z,'Technomic Top 500 Chains'!E:E,'Category Leaders'!G4)</f>
        <v>1.0692375873466964</v>
      </c>
      <c r="I4" s="5" t="str">
        <f>INDEX('Technomic Top 500 Chains'!D:D,MATCH('Category Leaders'!H4,'Technomic Top 500 Chains'!Z:Z,0))</f>
        <v>CDR</v>
      </c>
      <c r="J4" s="5" t="str">
        <f>INDEX('Technomic Top 500 Chains'!A:A,MATCH('Category Leaders'!H4,'Technomic Top 500 Chains'!Z:Z,0))</f>
        <v>KPOT Korean BBQ &amp; Hot Pot</v>
      </c>
      <c r="N4" t="s">
        <v>200</v>
      </c>
      <c r="O4" t="s">
        <v>682</v>
      </c>
      <c r="P4" t="s">
        <v>681</v>
      </c>
      <c r="Q4" t="s">
        <v>682</v>
      </c>
      <c r="R4" t="s">
        <v>303</v>
      </c>
      <c r="S4" t="s">
        <v>682</v>
      </c>
      <c r="T4" t="s">
        <v>293</v>
      </c>
      <c r="U4" t="s">
        <v>682</v>
      </c>
      <c r="V4" t="s">
        <v>103</v>
      </c>
      <c r="W4" t="s">
        <v>682</v>
      </c>
      <c r="X4" t="s">
        <v>296</v>
      </c>
      <c r="Y4" t="s">
        <v>682</v>
      </c>
    </row>
    <row r="5" spans="2:25" x14ac:dyDescent="0.25">
      <c r="B5" s="5" t="s">
        <v>363</v>
      </c>
      <c r="C5" s="25">
        <f>_xlfn.MAXIFS('Technomic Top 500 Chains'!W:W,'Technomic Top 500 Chains'!E:E,'Category Leaders'!B5)</f>
        <v>0.81775840938489219</v>
      </c>
      <c r="D5" s="5" t="str">
        <f>INDEX('Technomic Top 500 Chains'!D:D,MATCH('Category Leaders'!C5,'Technomic Top 500 Chains'!W:W,0))</f>
        <v>FC</v>
      </c>
      <c r="E5" s="5" t="str">
        <f>INDEX('Technomic Top 500 Chains'!A:A,MATCH('Category Leaders'!C5,'Technomic Top 500 Chains'!W:W,0))</f>
        <v>Hawaiian Bros Island Grill</v>
      </c>
      <c r="G5" s="5" t="s">
        <v>363</v>
      </c>
      <c r="H5" s="61">
        <f>_xlfn.MAXIFS('Technomic Top 500 Chains'!Z:Z,'Technomic Top 500 Chains'!E:E,'Category Leaders'!G5)</f>
        <v>0.86120971820419912</v>
      </c>
      <c r="I5" s="5" t="str">
        <f>INDEX('Technomic Top 500 Chains'!D:D,MATCH('Category Leaders'!H5,'Technomic Top 500 Chains'!Z:Z,0))</f>
        <v>FC</v>
      </c>
      <c r="J5" s="5" t="str">
        <f>INDEX('Technomic Top 500 Chains'!A:A,MATCH('Category Leaders'!H5,'Technomic Top 500 Chains'!Z:Z,0))</f>
        <v>Hawaiian Bros Island Grill</v>
      </c>
      <c r="N5" s="12">
        <v>-7.0000000000000001E-3</v>
      </c>
      <c r="O5" s="10">
        <v>8.0000000000000002E-3</v>
      </c>
      <c r="P5" s="10">
        <v>4.3999999999999997E-2</v>
      </c>
      <c r="Q5" s="10">
        <v>4.5999999999999999E-2</v>
      </c>
      <c r="R5" s="10">
        <v>2.3E-2</v>
      </c>
      <c r="S5" s="10">
        <v>0.02</v>
      </c>
      <c r="T5" s="10">
        <v>2.1000000000000001E-2</v>
      </c>
      <c r="U5" s="10">
        <v>0.125</v>
      </c>
      <c r="V5" s="10">
        <v>2.8000000000000001E-2</v>
      </c>
      <c r="W5" s="10">
        <v>2E-3</v>
      </c>
      <c r="X5" s="10">
        <v>-2.1999999999999999E-2</v>
      </c>
      <c r="Y5" s="10">
        <v>0.01</v>
      </c>
    </row>
    <row r="6" spans="2:25" x14ac:dyDescent="0.25">
      <c r="B6" s="5" t="s">
        <v>356</v>
      </c>
      <c r="C6" s="25">
        <f>_xlfn.MAXIFS('Technomic Top 500 Chains'!W:W,'Technomic Top 500 Chains'!E:E,'Category Leaders'!B6)</f>
        <v>0.28767589399246507</v>
      </c>
      <c r="D6" s="5" t="str">
        <f>INDEX('Technomic Top 500 Chains'!D:D,MATCH('Category Leaders'!C6,'Technomic Top 500 Chains'!W:W,0))</f>
        <v>FC</v>
      </c>
      <c r="E6" s="5" t="str">
        <f>INDEX('Technomic Top 500 Chains'!A:A,MATCH('Category Leaders'!C6,'Technomic Top 500 Chains'!W:W,0))</f>
        <v>Wahlburgers</v>
      </c>
      <c r="G6" s="5" t="s">
        <v>356</v>
      </c>
      <c r="H6" s="61">
        <f>_xlfn.MAXIFS('Technomic Top 500 Chains'!Z:Z,'Technomic Top 500 Chains'!E:E,'Category Leaders'!G6)</f>
        <v>0.38062683616275295</v>
      </c>
      <c r="I6" s="5" t="str">
        <f>INDEX('Technomic Top 500 Chains'!D:D,MATCH('Category Leaders'!H6,'Technomic Top 500 Chains'!Z:Z,0))</f>
        <v>FC</v>
      </c>
      <c r="J6" s="5" t="str">
        <f>INDEX('Technomic Top 500 Chains'!A:A,MATCH('Category Leaders'!H6,'Technomic Top 500 Chains'!Z:Z,0))</f>
        <v>Wahlburgers</v>
      </c>
    </row>
    <row r="7" spans="2:25" x14ac:dyDescent="0.25">
      <c r="B7" s="5" t="s">
        <v>364</v>
      </c>
      <c r="C7" s="25">
        <f>_xlfn.MAXIFS('Technomic Top 500 Chains'!W:W,'Technomic Top 500 Chains'!E:E,'Category Leaders'!B7)</f>
        <v>1.8805059013868832</v>
      </c>
      <c r="D7" s="5" t="str">
        <f>INDEX('Technomic Top 500 Chains'!D:D,MATCH('Category Leaders'!C7,'Technomic Top 500 Chains'!W:W,0))</f>
        <v>FC</v>
      </c>
      <c r="E7" s="5" t="str">
        <f>INDEX('Technomic Top 500 Chains'!A:A,MATCH('Category Leaders'!C7,'Technomic Top 500 Chains'!W:W,0))</f>
        <v>Dave's Hot Chicken</v>
      </c>
      <c r="G7" s="5" t="s">
        <v>364</v>
      </c>
      <c r="H7" s="61">
        <f>_xlfn.MAXIFS('Technomic Top 500 Chains'!Z:Z,'Technomic Top 500 Chains'!E:E,'Category Leaders'!G7)</f>
        <v>2.0318951425511269</v>
      </c>
      <c r="I7" s="5" t="str">
        <f>INDEX('Technomic Top 500 Chains'!D:D,MATCH('Category Leaders'!H7,'Technomic Top 500 Chains'!Z:Z,0))</f>
        <v>FC</v>
      </c>
      <c r="J7" s="5" t="str">
        <f>INDEX('Technomic Top 500 Chains'!A:A,MATCH('Category Leaders'!H7,'Technomic Top 500 Chains'!Z:Z,0))</f>
        <v>Dave's Hot Chicken</v>
      </c>
    </row>
    <row r="8" spans="2:25" x14ac:dyDescent="0.25">
      <c r="B8" s="5" t="s">
        <v>361</v>
      </c>
      <c r="C8" s="25">
        <f>_xlfn.MAXIFS('Technomic Top 500 Chains'!W:W,'Technomic Top 500 Chains'!E:E,'Category Leaders'!B8)</f>
        <v>0.98915389330200854</v>
      </c>
      <c r="D8" s="5" t="str">
        <f>INDEX('Technomic Top 500 Chains'!D:D,MATCH('Category Leaders'!C8,'Technomic Top 500 Chains'!W:W,0))</f>
        <v>QSR</v>
      </c>
      <c r="E8" s="5" t="str">
        <f>INDEX('Technomic Top 500 Chains'!A:A,MATCH('Category Leaders'!C8,'Technomic Top 500 Chains'!W:W,0))</f>
        <v>7 Brew Drive Thru Coffee</v>
      </c>
      <c r="G8" s="5" t="s">
        <v>361</v>
      </c>
      <c r="H8" s="61">
        <f>_xlfn.MAXIFS('Technomic Top 500 Chains'!Z:Z,'Technomic Top 500 Chains'!E:E,'Category Leaders'!G8)</f>
        <v>1.2518715612510185</v>
      </c>
      <c r="I8" s="5" t="str">
        <f>INDEX('Technomic Top 500 Chains'!D:D,MATCH('Category Leaders'!H8,'Technomic Top 500 Chains'!Z:Z,0))</f>
        <v>QSR</v>
      </c>
      <c r="J8" s="5" t="str">
        <f>INDEX('Technomic Top 500 Chains'!A:A,MATCH('Category Leaders'!H8,'Technomic Top 500 Chains'!Z:Z,0))</f>
        <v>7 Brew Drive Thru Coffee</v>
      </c>
    </row>
    <row r="9" spans="2:25" x14ac:dyDescent="0.25">
      <c r="B9" s="5" t="s">
        <v>354</v>
      </c>
      <c r="C9" s="25">
        <f>_xlfn.MAXIFS('Technomic Top 500 Chains'!W:W,'Technomic Top 500 Chains'!E:E,'Category Leaders'!B9)</f>
        <v>0.42611542696161786</v>
      </c>
      <c r="D9" s="5" t="str">
        <f>INDEX('Technomic Top 500 Chains'!D:D,MATCH('Category Leaders'!C9,'Technomic Top 500 Chains'!W:W,0))</f>
        <v>MSR</v>
      </c>
      <c r="E9" s="5" t="str">
        <f>INDEX('Technomic Top 500 Chains'!A:A,MATCH('Category Leaders'!C9,'Technomic Top 500 Chains'!W:W,0))</f>
        <v>Huckleberry's</v>
      </c>
      <c r="G9" s="5" t="s">
        <v>354</v>
      </c>
      <c r="H9" s="61">
        <f>_xlfn.MAXIFS('Technomic Top 500 Chains'!Z:Z,'Technomic Top 500 Chains'!E:E,'Category Leaders'!G9)</f>
        <v>0.35120015480703448</v>
      </c>
      <c r="I9" s="5" t="str">
        <f>INDEX('Technomic Top 500 Chains'!D:D,MATCH('Category Leaders'!H9,'Technomic Top 500 Chains'!Z:Z,0))</f>
        <v>MSR</v>
      </c>
      <c r="J9" s="5" t="str">
        <f>INDEX('Technomic Top 500 Chains'!A:A,MATCH('Category Leaders'!H9,'Technomic Top 500 Chains'!Z:Z,0))</f>
        <v>Huckleberry's</v>
      </c>
      <c r="O9" s="113" t="s">
        <v>364</v>
      </c>
      <c r="P9" s="113"/>
      <c r="Q9" s="113" t="s">
        <v>358</v>
      </c>
      <c r="R9" s="113"/>
      <c r="S9" s="113" t="s">
        <v>634</v>
      </c>
      <c r="T9" s="113"/>
    </row>
    <row r="10" spans="2:25" x14ac:dyDescent="0.25">
      <c r="B10" s="5" t="s">
        <v>352</v>
      </c>
      <c r="C10" s="25">
        <f>_xlfn.MAXIFS('Technomic Top 500 Chains'!W:W,'Technomic Top 500 Chains'!E:E,'Category Leaders'!B10)</f>
        <v>0.4938123934184746</v>
      </c>
      <c r="D10" s="5" t="str">
        <f>INDEX('Technomic Top 500 Chains'!D:D,MATCH('Category Leaders'!C10,'Technomic Top 500 Chains'!W:W,0))</f>
        <v>QSR</v>
      </c>
      <c r="E10" s="5" t="str">
        <f>INDEX('Technomic Top 500 Chains'!A:A,MATCH('Category Leaders'!C10,'Technomic Top 500 Chains'!W:W,0))</f>
        <v>Jeremiah's Italian Ice</v>
      </c>
      <c r="G10" s="5" t="s">
        <v>352</v>
      </c>
      <c r="H10" s="61">
        <f>_xlfn.MAXIFS('Technomic Top 500 Chains'!Z:Z,'Technomic Top 500 Chains'!E:E,'Category Leaders'!G10)</f>
        <v>0.55938290214344577</v>
      </c>
      <c r="I10" s="5" t="str">
        <f>INDEX('Technomic Top 500 Chains'!D:D,MATCH('Category Leaders'!H10,'Technomic Top 500 Chains'!Z:Z,0))</f>
        <v>QSR</v>
      </c>
      <c r="J10" s="5" t="str">
        <f>INDEX('Technomic Top 500 Chains'!A:A,MATCH('Category Leaders'!H10,'Technomic Top 500 Chains'!Z:Z,0))</f>
        <v>Jeremiah's Italian Ice</v>
      </c>
      <c r="O10" s="5" t="s">
        <v>13</v>
      </c>
      <c r="P10" s="5" t="s">
        <v>169</v>
      </c>
      <c r="Q10" s="5" t="s">
        <v>597</v>
      </c>
      <c r="R10" s="5" t="s">
        <v>99</v>
      </c>
      <c r="S10" s="5" t="s">
        <v>668</v>
      </c>
      <c r="T10" s="5" t="s">
        <v>396</v>
      </c>
    </row>
    <row r="11" spans="2:25" x14ac:dyDescent="0.25">
      <c r="B11" s="5" t="s">
        <v>357</v>
      </c>
      <c r="C11" s="25">
        <f>_xlfn.MAXIFS('Technomic Top 500 Chains'!W:W,'Technomic Top 500 Chains'!E:E,'Category Leaders'!B11)</f>
        <v>0.74661350506504798</v>
      </c>
      <c r="D11" s="5" t="str">
        <f>INDEX('Technomic Top 500 Chains'!D:D,MATCH('Category Leaders'!C11,'Technomic Top 500 Chains'!W:W,0))</f>
        <v>CDR</v>
      </c>
      <c r="E11" s="5" t="str">
        <f>INDEX('Technomic Top 500 Chains'!A:A,MATCH('Category Leaders'!C11,'Technomic Top 500 Chains'!W:W,0))</f>
        <v>Johnny's New York Style Pizza</v>
      </c>
      <c r="G11" s="5" t="s">
        <v>357</v>
      </c>
      <c r="H11" s="61">
        <f>_xlfn.MAXIFS('Technomic Top 500 Chains'!Z:Z,'Technomic Top 500 Chains'!E:E,'Category Leaders'!G11)</f>
        <v>0.24466595457695672</v>
      </c>
      <c r="I11" s="5" t="str">
        <f>INDEX('Technomic Top 500 Chains'!D:D,MATCH('Category Leaders'!H11,'Technomic Top 500 Chains'!Z:Z,0))</f>
        <v>CDR</v>
      </c>
      <c r="J11" s="5" t="str">
        <f>INDEX('Technomic Top 500 Chains'!A:A,MATCH('Category Leaders'!H11,'Technomic Top 500 Chains'!Z:Z,0))</f>
        <v>Emmy Squared Pizza</v>
      </c>
      <c r="O11" s="25">
        <f>I61</f>
        <v>0</v>
      </c>
      <c r="P11" s="25">
        <f>I45</f>
        <v>0</v>
      </c>
      <c r="Q11" s="25">
        <f>I60</f>
        <v>0</v>
      </c>
      <c r="R11" s="25">
        <v>-1.6820917405649949E-3</v>
      </c>
      <c r="S11" s="25">
        <f>I63</f>
        <v>0</v>
      </c>
      <c r="T11" s="25">
        <v>-1.3005619920691824E-3</v>
      </c>
    </row>
    <row r="12" spans="2:25" x14ac:dyDescent="0.25">
      <c r="B12" s="5" t="s">
        <v>358</v>
      </c>
      <c r="C12" s="25">
        <f>_xlfn.MAXIFS('Technomic Top 500 Chains'!W:W,'Technomic Top 500 Chains'!E:E,'Category Leaders'!B12)</f>
        <v>0.35754933518601062</v>
      </c>
      <c r="D12" s="5" t="str">
        <f>INDEX('Technomic Top 500 Chains'!D:D,MATCH('Category Leaders'!C12,'Technomic Top 500 Chains'!W:W,0))</f>
        <v>FC</v>
      </c>
      <c r="E12" s="5" t="str">
        <f>INDEX('Technomic Top 500 Chains'!A:A,MATCH('Category Leaders'!C12,'Technomic Top 500 Chains'!W:W,0))</f>
        <v>Bubbakoo's Burritos</v>
      </c>
      <c r="G12" s="5" t="s">
        <v>358</v>
      </c>
      <c r="H12" s="61">
        <f>_xlfn.MAXIFS('Technomic Top 500 Chains'!Z:Z,'Technomic Top 500 Chains'!E:E,'Category Leaders'!G12)</f>
        <v>0.37384810252723621</v>
      </c>
      <c r="I12" s="5" t="str">
        <f>INDEX('Technomic Top 500 Chains'!D:D,MATCH('Category Leaders'!H12,'Technomic Top 500 Chains'!Z:Z,0))</f>
        <v>FC</v>
      </c>
      <c r="J12" s="5" t="str">
        <f>INDEX('Technomic Top 500 Chains'!A:A,MATCH('Category Leaders'!H12,'Technomic Top 500 Chains'!Z:Z,0))</f>
        <v>Bubbakoo's Burritos</v>
      </c>
    </row>
    <row r="13" spans="2:25" x14ac:dyDescent="0.25">
      <c r="B13" s="5" t="s">
        <v>446</v>
      </c>
      <c r="C13" s="25">
        <f>_xlfn.MAXIFS('Technomic Top 500 Chains'!W:W,'Technomic Top 500 Chains'!E:E,'Category Leaders'!B13)</f>
        <v>1.1073549560656688</v>
      </c>
      <c r="D13" s="5" t="str">
        <f>INDEX('Technomic Top 500 Chains'!D:D,MATCH('Category Leaders'!C13,'Technomic Top 500 Chains'!W:W,0))</f>
        <v>QSR</v>
      </c>
      <c r="E13" s="5" t="str">
        <f>INDEX('Technomic Top 500 Chains'!A:A,MATCH('Category Leaders'!C13,'Technomic Top 500 Chains'!W:W,0))</f>
        <v>Crumbl</v>
      </c>
      <c r="G13" s="5" t="s">
        <v>446</v>
      </c>
      <c r="H13" s="61">
        <f>_xlfn.MAXIFS('Technomic Top 500 Chains'!Z:Z,'Technomic Top 500 Chains'!E:E,'Category Leaders'!G13)</f>
        <v>1.0492845281353551</v>
      </c>
      <c r="I13" s="5" t="str">
        <f>INDEX('Technomic Top 500 Chains'!D:D,MATCH('Category Leaders'!H13,'Technomic Top 500 Chains'!Z:Z,0))</f>
        <v>QSR</v>
      </c>
      <c r="J13" s="5" t="str">
        <f>INDEX('Technomic Top 500 Chains'!A:A,MATCH('Category Leaders'!H13,'Technomic Top 500 Chains'!Z:Z,0))</f>
        <v>Crumbl</v>
      </c>
    </row>
    <row r="14" spans="2:25" x14ac:dyDescent="0.25">
      <c r="B14" s="5" t="s">
        <v>350</v>
      </c>
      <c r="C14" s="25">
        <f>_xlfn.MAXIFS('Technomic Top 500 Chains'!W:W,'Technomic Top 500 Chains'!E:E,'Category Leaders'!B14)</f>
        <v>0.13470826210702214</v>
      </c>
      <c r="D14" s="5" t="str">
        <f>INDEX('Technomic Top 500 Chains'!D:D,MATCH('Category Leaders'!C14,'Technomic Top 500 Chains'!W:W,0))</f>
        <v>QSR</v>
      </c>
      <c r="E14" s="5" t="str">
        <f>INDEX('Technomic Top 500 Chains'!A:A,MATCH('Category Leaders'!C14,'Technomic Top 500 Chains'!W:W,0))</f>
        <v>Marco's Pizza</v>
      </c>
      <c r="G14" s="5" t="s">
        <v>350</v>
      </c>
      <c r="H14" s="61">
        <f>_xlfn.MAXIFS('Technomic Top 500 Chains'!Z:Z,'Technomic Top 500 Chains'!E:E,'Category Leaders'!G14)</f>
        <v>8.9744085549771979E-2</v>
      </c>
      <c r="I14" s="5" t="str">
        <f>INDEX('Technomic Top 500 Chains'!D:D,MATCH('Category Leaders'!H14,'Technomic Top 500 Chains'!Z:Z,0))</f>
        <v>FC</v>
      </c>
      <c r="J14" s="5" t="str">
        <f>INDEX('Technomic Top 500 Chains'!A:A,MATCH('Category Leaders'!H14,'Technomic Top 500 Chains'!Z:Z,0))</f>
        <v>&amp;pizza</v>
      </c>
    </row>
    <row r="15" spans="2:25" x14ac:dyDescent="0.25">
      <c r="B15" s="5" t="s">
        <v>351</v>
      </c>
      <c r="C15" s="25">
        <f>_xlfn.MAXIFS('Technomic Top 500 Chains'!W:W,'Technomic Top 500 Chains'!E:E,'Category Leaders'!B15)</f>
        <v>0.28436113754148917</v>
      </c>
      <c r="D15" s="5" t="str">
        <f>INDEX('Technomic Top 500 Chains'!D:D,MATCH('Category Leaders'!C15,'Technomic Top 500 Chains'!W:W,0))</f>
        <v>QSR</v>
      </c>
      <c r="E15" s="5" t="str">
        <f>INDEX('Technomic Top 500 Chains'!A:A,MATCH('Category Leaders'!C15,'Technomic Top 500 Chains'!W:W,0))</f>
        <v>Cheba Hut</v>
      </c>
      <c r="G15" s="5" t="s">
        <v>351</v>
      </c>
      <c r="H15" s="61">
        <f>_xlfn.MAXIFS('Technomic Top 500 Chains'!Z:Z,'Technomic Top 500 Chains'!E:E,'Category Leaders'!G15)</f>
        <v>0.26871198857974821</v>
      </c>
      <c r="I15" s="5" t="str">
        <f>INDEX('Technomic Top 500 Chains'!D:D,MATCH('Category Leaders'!H15,'Technomic Top 500 Chains'!Z:Z,0))</f>
        <v>QSR</v>
      </c>
      <c r="J15" s="5" t="str">
        <f>INDEX('Technomic Top 500 Chains'!A:A,MATCH('Category Leaders'!H15,'Technomic Top 500 Chains'!Z:Z,0))</f>
        <v>Clean Eatz</v>
      </c>
    </row>
    <row r="16" spans="2:25" x14ac:dyDescent="0.25">
      <c r="B16" s="5" t="s">
        <v>360</v>
      </c>
      <c r="C16" s="25">
        <f>_xlfn.MAXIFS('Technomic Top 500 Chains'!W:W,'Technomic Top 500 Chains'!E:E,'Category Leaders'!B16)</f>
        <v>0.49575496047400192</v>
      </c>
      <c r="D16" s="5" t="str">
        <f>INDEX('Technomic Top 500 Chains'!D:D,MATCH('Category Leaders'!C16,'Technomic Top 500 Chains'!W:W,0))</f>
        <v>CDR</v>
      </c>
      <c r="E16" s="5" t="str">
        <f>INDEX('Technomic Top 500 Chains'!A:A,MATCH('Category Leaders'!C16,'Technomic Top 500 Chains'!W:W,0))</f>
        <v>Crafty Crab</v>
      </c>
      <c r="G16" s="5" t="s">
        <v>360</v>
      </c>
      <c r="H16" s="61">
        <f>_xlfn.MAXIFS('Technomic Top 500 Chains'!Z:Z,'Technomic Top 500 Chains'!E:E,'Category Leaders'!G16)</f>
        <v>0.50672107384385701</v>
      </c>
      <c r="I16" s="5" t="str">
        <f>INDEX('Technomic Top 500 Chains'!D:D,MATCH('Category Leaders'!H16,'Technomic Top 500 Chains'!Z:Z,0))</f>
        <v>CDR</v>
      </c>
      <c r="J16" s="5" t="str">
        <f>INDEX('Technomic Top 500 Chains'!A:A,MATCH('Category Leaders'!H16,'Technomic Top 500 Chains'!Z:Z,0))</f>
        <v>Crafty Crab</v>
      </c>
    </row>
    <row r="17" spans="2:10" x14ac:dyDescent="0.25">
      <c r="B17" s="5" t="s">
        <v>362</v>
      </c>
      <c r="C17" s="25">
        <f>_xlfn.MAXIFS('Technomic Top 500 Chains'!W:W,'Technomic Top 500 Chains'!E:E,'Category Leaders'!B17)</f>
        <v>0.25875529401629715</v>
      </c>
      <c r="D17" s="5" t="str">
        <f>INDEX('Technomic Top 500 Chains'!D:D,MATCH('Category Leaders'!C17,'Technomic Top 500 Chains'!W:W,0))</f>
        <v>CDR</v>
      </c>
      <c r="E17" s="5" t="str">
        <f>INDEX('Technomic Top 500 Chains'!A:A,MATCH('Category Leaders'!C17,'Technomic Top 500 Chains'!W:W,0))</f>
        <v>Walk-On's Sports Bistreaux</v>
      </c>
      <c r="G17" s="5" t="s">
        <v>362</v>
      </c>
      <c r="H17" s="61">
        <f>_xlfn.MAXIFS('Technomic Top 500 Chains'!Z:Z,'Technomic Top 500 Chains'!E:E,'Category Leaders'!G17)</f>
        <v>0.24779721442349989</v>
      </c>
      <c r="I17" s="5" t="str">
        <f>INDEX('Technomic Top 500 Chains'!D:D,MATCH('Category Leaders'!H17,'Technomic Top 500 Chains'!Z:Z,0))</f>
        <v>CDR</v>
      </c>
      <c r="J17" s="5" t="str">
        <f>INDEX('Technomic Top 500 Chains'!A:A,MATCH('Category Leaders'!H17,'Technomic Top 500 Chains'!Z:Z,0))</f>
        <v>Walk-On's Sports Bistreaux</v>
      </c>
    </row>
    <row r="18" spans="2:10" x14ac:dyDescent="0.25">
      <c r="B18" s="5" t="s">
        <v>355</v>
      </c>
      <c r="C18" s="25">
        <f>_xlfn.MAXIFS('Technomic Top 500 Chains'!W:W,'Technomic Top 500 Chains'!E:E,'Category Leaders'!B18)</f>
        <v>0.16819042914937321</v>
      </c>
      <c r="D18" s="5" t="str">
        <f>INDEX('Technomic Top 500 Chains'!D:D,MATCH('Category Leaders'!C18,'Technomic Top 500 Chains'!W:W,0))</f>
        <v>CDR</v>
      </c>
      <c r="E18" s="5" t="str">
        <f>INDEX('Technomic Top 500 Chains'!A:A,MATCH('Category Leaders'!C18,'Technomic Top 500 Chains'!W:W,0))</f>
        <v>Fogo de Chao</v>
      </c>
      <c r="G18" s="5" t="s">
        <v>355</v>
      </c>
      <c r="H18" s="61">
        <f>_xlfn.MAXIFS('Technomic Top 500 Chains'!Z:Z,'Technomic Top 500 Chains'!E:E,'Category Leaders'!G18)</f>
        <v>0.11306075397264737</v>
      </c>
      <c r="I18" s="5" t="str">
        <f>INDEX('Technomic Top 500 Chains'!D:D,MATCH('Category Leaders'!H18,'Technomic Top 500 Chains'!Z:Z,0))</f>
        <v>CDR</v>
      </c>
      <c r="J18" s="5" t="str">
        <f>INDEX('Technomic Top 500 Chains'!A:A,MATCH('Category Leaders'!H18,'Technomic Top 500 Chains'!Z:Z,0))</f>
        <v>Fogo de Chao</v>
      </c>
    </row>
    <row r="19" spans="2:10" x14ac:dyDescent="0.25">
      <c r="B19" s="5" t="s">
        <v>353</v>
      </c>
      <c r="C19" s="25">
        <f>_xlfn.MAXIFS('Technomic Top 500 Chains'!W:W,'Technomic Top 500 Chains'!E:E,'Category Leaders'!B19)</f>
        <v>0.21715083349727116</v>
      </c>
      <c r="D19" s="5" t="str">
        <f>INDEX('Technomic Top 500 Chains'!D:D,MATCH('Category Leaders'!C19,'Technomic Top 500 Chains'!W:W,0))</f>
        <v>CDR</v>
      </c>
      <c r="E19" s="5" t="str">
        <f>INDEX('Technomic Top 500 Chains'!A:A,MATCH('Category Leaders'!C19,'Technomic Top 500 Chains'!W:W,0))</f>
        <v>Panini Kabob Grill</v>
      </c>
      <c r="G19" s="5" t="s">
        <v>353</v>
      </c>
      <c r="H19" s="61">
        <f>_xlfn.MAXIFS('Technomic Top 500 Chains'!Z:Z,'Technomic Top 500 Chains'!E:E,'Category Leaders'!G19)</f>
        <v>0.18920711500272103</v>
      </c>
      <c r="I19" s="5" t="str">
        <f>INDEX('Technomic Top 500 Chains'!D:D,MATCH('Category Leaders'!H19,'Technomic Top 500 Chains'!Z:Z,0))</f>
        <v>FC</v>
      </c>
      <c r="J19" s="5" t="str">
        <f>INDEX('Technomic Top 500 Chains'!A:A,MATCH('Category Leaders'!H19,'Technomic Top 500 Chains'!Z:Z,0))</f>
        <v>Mendocino Farms</v>
      </c>
    </row>
    <row r="20" spans="2:10" x14ac:dyDescent="0.25">
      <c r="B20" s="5" t="s">
        <v>699</v>
      </c>
      <c r="C20" s="25">
        <f>_xlfn.MAXIFS('Technomic Top 500 Chains'!W:W,'Technomic Top 500 Chains'!E:E,'Category Leaders'!B20)</f>
        <v>0.60223903624796771</v>
      </c>
      <c r="D20" s="5" t="str">
        <f>INDEX('Technomic Top 500 Chains'!D:D,MATCH('Category Leaders'!C20,'Technomic Top 500 Chains'!W:W,0))</f>
        <v>FC</v>
      </c>
      <c r="E20" s="5" t="str">
        <f>INDEX('Technomic Top 500 Chains'!A:A,MATCH('Category Leaders'!C20,'Technomic Top 500 Chains'!W:W,0))</f>
        <v>Crisp &amp; Green</v>
      </c>
      <c r="G20" s="5" t="s">
        <v>699</v>
      </c>
      <c r="H20" s="61">
        <f>_xlfn.MAXIFS('Technomic Top 500 Chains'!Z:Z,'Technomic Top 500 Chains'!E:E,'Category Leaders'!G20)</f>
        <v>0.60108706129511358</v>
      </c>
      <c r="I20" s="5" t="str">
        <f>INDEX('Technomic Top 500 Chains'!D:D,MATCH('Category Leaders'!H20,'Technomic Top 500 Chains'!Z:Z,0))</f>
        <v>FC</v>
      </c>
      <c r="J20" s="5" t="str">
        <f>INDEX('Technomic Top 500 Chains'!A:A,MATCH('Category Leaders'!H20,'Technomic Top 500 Chains'!Z:Z,0))</f>
        <v>Crisp &amp; Green</v>
      </c>
    </row>
    <row r="22" spans="2:10" x14ac:dyDescent="0.25">
      <c r="H22" t="s">
        <v>683</v>
      </c>
    </row>
    <row r="23" spans="2:10" x14ac:dyDescent="0.25">
      <c r="G23" s="5" t="s">
        <v>359</v>
      </c>
      <c r="H23" s="12" cm="1">
        <f t="array" ref="H23">MEDIAN(IF('Technomic Top 500 Chains'!$E:$E='Category Leaders'!G23,'Technomic Top 500 Chains'!Z:Z))</f>
        <v>5.9400870401525419E-2</v>
      </c>
    </row>
    <row r="24" spans="2:10" x14ac:dyDescent="0.25">
      <c r="G24" s="5" t="s">
        <v>363</v>
      </c>
      <c r="H24" s="12" cm="1">
        <f t="array" ref="H24">MEDIAN(IF('Technomic Top 500 Chains'!$E:$E='Category Leaders'!G24,'Technomic Top 500 Chains'!Z:Z))</f>
        <v>3.2164612662692438E-2</v>
      </c>
    </row>
    <row r="25" spans="2:10" x14ac:dyDescent="0.25">
      <c r="G25" s="5" t="s">
        <v>356</v>
      </c>
      <c r="H25" s="12" cm="1">
        <f t="array" ref="H25">MEDIAN(IF('Technomic Top 500 Chains'!$E:$E='Category Leaders'!G25,'Technomic Top 500 Chains'!Z:Z))</f>
        <v>7.5190087388465887E-3</v>
      </c>
    </row>
    <row r="26" spans="2:10" x14ac:dyDescent="0.25">
      <c r="G26" s="5" t="s">
        <v>364</v>
      </c>
      <c r="H26" s="12" cm="1">
        <f t="array" ref="H26">MEDIAN(IF('Technomic Top 500 Chains'!$E:$E='Category Leaders'!G26,'Technomic Top 500 Chains'!Z:Z))</f>
        <v>4.5685809490773055E-2</v>
      </c>
    </row>
    <row r="27" spans="2:10" x14ac:dyDescent="0.25">
      <c r="G27" s="5" t="s">
        <v>361</v>
      </c>
      <c r="H27" s="12" cm="1">
        <f t="array" ref="H27">MEDIAN(IF('Technomic Top 500 Chains'!$E:$E='Category Leaders'!G27,'Technomic Top 500 Chains'!Z:Z))</f>
        <v>0.12512355839758116</v>
      </c>
    </row>
    <row r="28" spans="2:10" x14ac:dyDescent="0.25">
      <c r="G28" s="5" t="s">
        <v>354</v>
      </c>
      <c r="H28" s="12" cm="1">
        <f t="array" ref="H28">MEDIAN(IF('Technomic Top 500 Chains'!$E:$E='Category Leaders'!G28,'Technomic Top 500 Chains'!Z:Z))</f>
        <v>-9.7572642574346169E-3</v>
      </c>
    </row>
    <row r="29" spans="2:10" x14ac:dyDescent="0.25">
      <c r="G29" s="5" t="s">
        <v>352</v>
      </c>
      <c r="H29" s="12" cm="1">
        <f t="array" ref="H29">MEDIAN(IF('Technomic Top 500 Chains'!$E:$E='Category Leaders'!G29,'Technomic Top 500 Chains'!Z:Z))</f>
        <v>8.1974069906867175E-3</v>
      </c>
    </row>
    <row r="30" spans="2:10" x14ac:dyDescent="0.25">
      <c r="G30" s="5" t="s">
        <v>357</v>
      </c>
      <c r="H30" s="12" cm="1">
        <f t="array" ref="H30">MEDIAN(IF('Technomic Top 500 Chains'!$E:$E='Category Leaders'!G30,'Technomic Top 500 Chains'!Z:Z))</f>
        <v>-1.5919323608373948E-2</v>
      </c>
    </row>
    <row r="31" spans="2:10" x14ac:dyDescent="0.25">
      <c r="G31" s="5" t="s">
        <v>358</v>
      </c>
      <c r="H31" s="12" cm="1">
        <f t="array" ref="H31">MEDIAN(IF('Technomic Top 500 Chains'!$E:$E='Category Leaders'!G31,'Technomic Top 500 Chains'!Z:Z))</f>
        <v>1.2453396571605602E-3</v>
      </c>
    </row>
    <row r="32" spans="2:10" x14ac:dyDescent="0.25">
      <c r="G32" s="5" t="s">
        <v>446</v>
      </c>
      <c r="H32" s="12" cm="1">
        <f t="array" ref="H32">MEDIAN(IF('Technomic Top 500 Chains'!$E:$E='Category Leaders'!G32,'Technomic Top 500 Chains'!Z:Z))</f>
        <v>4.3389720048858216E-2</v>
      </c>
    </row>
    <row r="33" spans="7:10" x14ac:dyDescent="0.25">
      <c r="G33" s="5" t="s">
        <v>350</v>
      </c>
      <c r="H33" s="12" cm="1">
        <f t="array" ref="H33">MEDIAN(IF('Technomic Top 500 Chains'!$E:$E='Category Leaders'!G33,'Technomic Top 500 Chains'!Z:Z))</f>
        <v>5.6149442202597655E-3</v>
      </c>
    </row>
    <row r="34" spans="7:10" x14ac:dyDescent="0.25">
      <c r="G34" s="5" t="s">
        <v>351</v>
      </c>
      <c r="H34" s="12" cm="1">
        <f t="array" ref="H34">MEDIAN(IF('Technomic Top 500 Chains'!$E:$E='Category Leaders'!G34,'Technomic Top 500 Chains'!Z:Z))</f>
        <v>2.5413165504626356E-3</v>
      </c>
    </row>
    <row r="35" spans="7:10" x14ac:dyDescent="0.25">
      <c r="G35" s="5" t="s">
        <v>360</v>
      </c>
      <c r="H35" s="12" cm="1">
        <f t="array" ref="H35">MEDIAN(IF('Technomic Top 500 Chains'!$E:$E='Category Leaders'!G35,'Technomic Top 500 Chains'!Z:Z))</f>
        <v>0</v>
      </c>
    </row>
    <row r="36" spans="7:10" x14ac:dyDescent="0.25">
      <c r="G36" s="5" t="s">
        <v>362</v>
      </c>
      <c r="H36" s="12" cm="1">
        <f t="array" ref="H36">MEDIAN(IF('Technomic Top 500 Chains'!$E:$E='Category Leaders'!G36,'Technomic Top 500 Chains'!Z:Z))</f>
        <v>2.2043961694782843E-2</v>
      </c>
    </row>
    <row r="37" spans="7:10" x14ac:dyDescent="0.25">
      <c r="G37" s="5" t="s">
        <v>355</v>
      </c>
      <c r="H37" s="12" cm="1">
        <f t="array" ref="H37">MEDIAN(IF('Technomic Top 500 Chains'!$E:$E='Category Leaders'!G37,'Technomic Top 500 Chains'!Z:Z))</f>
        <v>1.2783553316243035E-2</v>
      </c>
    </row>
    <row r="38" spans="7:10" x14ac:dyDescent="0.25">
      <c r="G38" s="5" t="s">
        <v>353</v>
      </c>
      <c r="H38" s="12" cm="1">
        <f t="array" ref="H38">MEDIAN(IF('Technomic Top 500 Chains'!$E:$E='Category Leaders'!G38,'Technomic Top 500 Chains'!Z:Z))</f>
        <v>0</v>
      </c>
    </row>
    <row r="41" spans="7:10" x14ac:dyDescent="0.25">
      <c r="H41" s="29" t="s">
        <v>596</v>
      </c>
      <c r="I41" s="57" t="s">
        <v>590</v>
      </c>
      <c r="J41" s="57"/>
    </row>
    <row r="42" spans="7:10" x14ac:dyDescent="0.25">
      <c r="G42" s="33" t="s">
        <v>575</v>
      </c>
      <c r="H42" t="s">
        <v>296</v>
      </c>
      <c r="I42" s="12">
        <f>VLOOKUP($H42,'Technomic Top 500 Chains'!$1:$1048576,14,0)</f>
        <v>0</v>
      </c>
      <c r="J42" s="12"/>
    </row>
    <row r="43" spans="7:10" x14ac:dyDescent="0.25">
      <c r="G43" s="33"/>
      <c r="H43" t="s">
        <v>244</v>
      </c>
      <c r="I43" s="12">
        <f>VLOOKUP($H43,'Technomic Top 500 Chains'!$1:$1048576,14,0)</f>
        <v>0</v>
      </c>
      <c r="J43" s="12"/>
    </row>
    <row r="44" spans="7:10" x14ac:dyDescent="0.25">
      <c r="G44" s="33"/>
      <c r="H44" t="s">
        <v>62</v>
      </c>
      <c r="I44" s="12">
        <f>VLOOKUP($H44,'Technomic Top 500 Chains'!$1:$1048576,14,0)</f>
        <v>0</v>
      </c>
      <c r="J44" s="12"/>
    </row>
    <row r="45" spans="7:10" x14ac:dyDescent="0.25">
      <c r="G45" s="33"/>
      <c r="H45" t="s">
        <v>169</v>
      </c>
      <c r="I45" s="12">
        <f>VLOOKUP($H45,'Technomic Top 500 Chains'!$1:$1048576,14,0)</f>
        <v>0</v>
      </c>
      <c r="J45" s="12"/>
    </row>
    <row r="46" spans="7:10" x14ac:dyDescent="0.25">
      <c r="G46" s="33"/>
      <c r="H46" t="s">
        <v>200</v>
      </c>
      <c r="I46" s="12">
        <f>VLOOKUP($H46,'Technomic Top 500 Chains'!$1:$1048576,14,0)</f>
        <v>0</v>
      </c>
      <c r="J46" s="12"/>
    </row>
    <row r="47" spans="7:10" x14ac:dyDescent="0.25">
      <c r="G47" s="33"/>
      <c r="H47" t="s">
        <v>157</v>
      </c>
      <c r="I47" s="12">
        <f>VLOOKUP($H47,'Technomic Top 500 Chains'!$1:$1048576,14,0)</f>
        <v>0</v>
      </c>
      <c r="J47" s="12"/>
    </row>
    <row r="48" spans="7:10" x14ac:dyDescent="0.25">
      <c r="G48" s="33"/>
      <c r="H48" t="s">
        <v>396</v>
      </c>
      <c r="I48" s="12">
        <f>VLOOKUP($H48,'Technomic Top 500 Chains'!$1:$1048576,14,0)</f>
        <v>0</v>
      </c>
      <c r="J48" s="12"/>
    </row>
    <row r="49" spans="7:10" x14ac:dyDescent="0.25">
      <c r="G49" s="33"/>
      <c r="H49" t="s">
        <v>391</v>
      </c>
      <c r="I49" s="12">
        <f>VLOOKUP($H49,'Technomic Top 500 Chains'!$1:$1048576,14,0)</f>
        <v>0</v>
      </c>
      <c r="J49" s="12"/>
    </row>
    <row r="50" spans="7:10" x14ac:dyDescent="0.25">
      <c r="G50" s="33"/>
      <c r="H50" t="s">
        <v>475</v>
      </c>
      <c r="I50" s="12">
        <f>VLOOKUP($H50,'Technomic Top 500 Chains'!$1:$1048576,14,0)</f>
        <v>0</v>
      </c>
      <c r="J50" s="12"/>
    </row>
    <row r="51" spans="7:10" x14ac:dyDescent="0.25">
      <c r="G51" s="33"/>
      <c r="H51" t="s">
        <v>19</v>
      </c>
      <c r="I51" s="12">
        <f>VLOOKUP($H51,'Technomic Top 500 Chains'!$1:$1048576,14,0)</f>
        <v>0</v>
      </c>
      <c r="J51" s="12"/>
    </row>
    <row r="52" spans="7:10" x14ac:dyDescent="0.25">
      <c r="G52" s="33"/>
      <c r="H52" t="s">
        <v>303</v>
      </c>
      <c r="I52" s="12">
        <f>VLOOKUP($H52,'Technomic Top 500 Chains'!$1:$1048576,14,0)</f>
        <v>0</v>
      </c>
      <c r="J52" s="12"/>
    </row>
    <row r="53" spans="7:10" x14ac:dyDescent="0.25">
      <c r="G53" s="33"/>
      <c r="H53" t="s">
        <v>103</v>
      </c>
      <c r="I53" s="12">
        <f>VLOOKUP($H53,'Technomic Top 500 Chains'!$1:$1048576,14,0)</f>
        <v>0</v>
      </c>
      <c r="J53" s="12"/>
    </row>
    <row r="54" spans="7:10" x14ac:dyDescent="0.25">
      <c r="G54" s="33"/>
      <c r="H54" t="s">
        <v>468</v>
      </c>
      <c r="I54" s="12">
        <f>VLOOKUP($H54,'Technomic Top 500 Chains'!$1:$1048576,14,0)</f>
        <v>0</v>
      </c>
      <c r="J54" s="12"/>
    </row>
    <row r="55" spans="7:10" x14ac:dyDescent="0.25">
      <c r="G55" s="33" t="s">
        <v>576</v>
      </c>
      <c r="H55" t="s">
        <v>379</v>
      </c>
      <c r="I55" s="12">
        <f>VLOOKUP($H55,'Technomic Top 500 Chains'!$1:$1048576,14,0)</f>
        <v>0</v>
      </c>
      <c r="J55" s="12"/>
    </row>
    <row r="56" spans="7:10" x14ac:dyDescent="0.25">
      <c r="G56" s="33"/>
      <c r="H56" t="s">
        <v>425</v>
      </c>
      <c r="I56" s="12">
        <f>VLOOKUP($H56,'Technomic Top 500 Chains'!$1:$1048576,14,0)</f>
        <v>0</v>
      </c>
      <c r="J56" s="12"/>
    </row>
    <row r="57" spans="7:10" x14ac:dyDescent="0.25">
      <c r="G57" s="33"/>
      <c r="H57" t="s">
        <v>293</v>
      </c>
      <c r="I57" s="12">
        <f>VLOOKUP($H57,'Technomic Top 500 Chains'!$1:$1048576,14,0)</f>
        <v>0</v>
      </c>
      <c r="J57" s="12"/>
    </row>
    <row r="58" spans="7:10" x14ac:dyDescent="0.25">
      <c r="G58" s="33"/>
      <c r="H58" t="s">
        <v>229</v>
      </c>
      <c r="I58" s="12">
        <f>VLOOKUP($H58,'Technomic Top 500 Chains'!$1:$1048576,14,0)</f>
        <v>0</v>
      </c>
      <c r="J58" s="12"/>
    </row>
    <row r="59" spans="7:10" x14ac:dyDescent="0.25">
      <c r="G59" s="33"/>
      <c r="H59" t="s">
        <v>80</v>
      </c>
      <c r="I59" s="12">
        <f>VLOOKUP($H59,'Technomic Top 500 Chains'!$1:$1048576,14,0)</f>
        <v>0</v>
      </c>
      <c r="J59" s="12"/>
    </row>
    <row r="60" spans="7:10" x14ac:dyDescent="0.25">
      <c r="G60" s="33"/>
      <c r="H60" t="s">
        <v>83</v>
      </c>
      <c r="I60" s="12">
        <f>VLOOKUP($H60,'Technomic Top 500 Chains'!$1:$1048576,14,0)</f>
        <v>0</v>
      </c>
      <c r="J60" s="12"/>
    </row>
    <row r="61" spans="7:10" x14ac:dyDescent="0.25">
      <c r="G61" s="33"/>
      <c r="H61" t="s">
        <v>13</v>
      </c>
      <c r="I61" s="12">
        <f>VLOOKUP($H61,'Technomic Top 500 Chains'!$1:$1048576,14,0)</f>
        <v>0</v>
      </c>
      <c r="J61" s="12"/>
    </row>
    <row r="62" spans="7:10" x14ac:dyDescent="0.25">
      <c r="G62" s="33"/>
      <c r="H62" t="s">
        <v>279</v>
      </c>
      <c r="I62" s="12">
        <f>VLOOKUP($H62,'Technomic Top 500 Chains'!$1:$1048576,14,0)</f>
        <v>0</v>
      </c>
      <c r="J62" s="12"/>
    </row>
    <row r="63" spans="7:10" x14ac:dyDescent="0.25">
      <c r="H63" t="s">
        <v>509</v>
      </c>
      <c r="I63" s="12">
        <f>VLOOKUP($H63,'Technomic Top 500 Chains'!$1:$1048576,14,0)</f>
        <v>0</v>
      </c>
      <c r="J63" s="12"/>
    </row>
  </sheetData>
  <mergeCells count="11">
    <mergeCell ref="G2:J2"/>
    <mergeCell ref="B2:E2"/>
    <mergeCell ref="T3:U3"/>
    <mergeCell ref="V3:W3"/>
    <mergeCell ref="X3:Y3"/>
    <mergeCell ref="O9:P9"/>
    <mergeCell ref="Q9:R9"/>
    <mergeCell ref="S9:T9"/>
    <mergeCell ref="N3:O3"/>
    <mergeCell ref="P3:Q3"/>
    <mergeCell ref="R3:S3"/>
  </mergeCells>
  <pageMargins left="0.7" right="0.7" top="0.75" bottom="0.75" header="0.3" footer="0.3"/>
  <headerFooter>
    <oddFooter>&amp;C_x000D_&amp;1#&amp;"Arial"&amp;9&amp;K7C7C80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78571-8A80-490E-A459-578A6ECF7B48}">
  <dimension ref="B1:AK75"/>
  <sheetViews>
    <sheetView showGridLines="0" zoomScale="80" zoomScaleNormal="80" workbookViewId="0">
      <selection activeCell="K42" sqref="K42"/>
    </sheetView>
  </sheetViews>
  <sheetFormatPr defaultRowHeight="15" x14ac:dyDescent="0.25"/>
  <cols>
    <col min="1" max="1" width="0.85546875" customWidth="1"/>
    <col min="3" max="8" width="15.7109375" customWidth="1"/>
    <col min="9" max="9" width="0.85546875" customWidth="1"/>
    <col min="10" max="10" width="10.7109375" customWidth="1"/>
    <col min="11" max="16" width="15.7109375" customWidth="1"/>
    <col min="17" max="17" width="10.28515625" customWidth="1"/>
    <col min="18" max="18" width="14.7109375" customWidth="1"/>
    <col min="19" max="19" width="14.28515625" bestFit="1" customWidth="1"/>
    <col min="20" max="20" width="18.42578125" bestFit="1" customWidth="1"/>
    <col min="21" max="21" width="13.140625" bestFit="1" customWidth="1"/>
    <col min="22" max="22" width="13.140625" customWidth="1"/>
    <col min="23" max="23" width="10.28515625" customWidth="1"/>
    <col min="24" max="24" width="19.28515625" bestFit="1" customWidth="1"/>
    <col min="25" max="25" width="15.7109375" bestFit="1" customWidth="1"/>
    <col min="26" max="26" width="16.7109375" bestFit="1" customWidth="1"/>
    <col min="27" max="27" width="9.140625" customWidth="1"/>
    <col min="29" max="36" width="9.140625" customWidth="1"/>
  </cols>
  <sheetData>
    <row r="1" spans="2:16" ht="5.45" customHeight="1" x14ac:dyDescent="0.25"/>
    <row r="2" spans="2:16" ht="15" customHeight="1" x14ac:dyDescent="0.25">
      <c r="B2" s="114" t="s">
        <v>716</v>
      </c>
      <c r="C2" s="115"/>
      <c r="D2" s="115"/>
      <c r="E2" s="115"/>
      <c r="F2" s="115"/>
      <c r="G2" s="115"/>
      <c r="H2" s="116"/>
      <c r="J2" s="117" t="s">
        <v>715</v>
      </c>
      <c r="K2" s="117"/>
      <c r="L2" s="117"/>
      <c r="M2" s="117"/>
      <c r="N2" s="117"/>
      <c r="O2" s="117"/>
      <c r="P2" s="117"/>
    </row>
    <row r="3" spans="2:16" ht="15" customHeight="1" x14ac:dyDescent="0.25">
      <c r="B3" s="82" t="s">
        <v>385</v>
      </c>
      <c r="C3" s="83" t="s">
        <v>577</v>
      </c>
      <c r="D3" s="83" t="s">
        <v>713</v>
      </c>
      <c r="E3" s="84" t="s">
        <v>579</v>
      </c>
      <c r="F3" s="84" t="s">
        <v>713</v>
      </c>
      <c r="G3" s="85" t="s">
        <v>714</v>
      </c>
      <c r="H3" s="86" t="s">
        <v>713</v>
      </c>
      <c r="J3" s="28" t="s">
        <v>385</v>
      </c>
      <c r="K3" s="80" t="s">
        <v>577</v>
      </c>
      <c r="L3" s="80" t="s">
        <v>713</v>
      </c>
      <c r="M3" s="81" t="s">
        <v>579</v>
      </c>
      <c r="N3" s="81" t="s">
        <v>713</v>
      </c>
      <c r="O3" s="22" t="s">
        <v>714</v>
      </c>
      <c r="P3" s="22" t="s">
        <v>713</v>
      </c>
    </row>
    <row r="4" spans="2:16" ht="15" customHeight="1" x14ac:dyDescent="0.25">
      <c r="B4" s="5">
        <v>2016</v>
      </c>
      <c r="C4" s="78">
        <v>250.7</v>
      </c>
      <c r="D4" s="25">
        <v>8.9999999999999993E-3</v>
      </c>
      <c r="E4" s="78">
        <v>268.10000000000002</v>
      </c>
      <c r="F4" s="25">
        <v>1.4E-2</v>
      </c>
      <c r="G4" s="70">
        <f>C4+E4</f>
        <v>518.79999999999995</v>
      </c>
      <c r="H4" s="25">
        <v>4.2000000000000003E-2</v>
      </c>
      <c r="J4" s="5">
        <v>2016</v>
      </c>
      <c r="K4" s="76">
        <v>352646</v>
      </c>
      <c r="L4" s="25">
        <v>8.9999999999999993E-3</v>
      </c>
      <c r="M4" s="76">
        <v>345649</v>
      </c>
      <c r="N4" s="25">
        <v>1.4E-2</v>
      </c>
      <c r="O4" s="23">
        <f>K4+M4</f>
        <v>698295</v>
      </c>
      <c r="P4" s="25">
        <v>1.0999999999999999E-2</v>
      </c>
    </row>
    <row r="5" spans="2:16" ht="15" customHeight="1" x14ac:dyDescent="0.25">
      <c r="B5" s="5">
        <f>B4+1</f>
        <v>2017</v>
      </c>
      <c r="C5" s="78">
        <v>258.2</v>
      </c>
      <c r="D5" s="25">
        <f>C5/C4-1</f>
        <v>2.9916234543278852E-2</v>
      </c>
      <c r="E5" s="78">
        <v>278.60000000000002</v>
      </c>
      <c r="F5" s="25">
        <f>E5/E4-1</f>
        <v>3.9164490861618884E-2</v>
      </c>
      <c r="G5" s="70">
        <f t="shared" ref="G5:G15" si="0">C5+E5</f>
        <v>536.79999999999995</v>
      </c>
      <c r="H5" s="25">
        <f>G5/G4-1</f>
        <v>3.4695451040863468E-2</v>
      </c>
      <c r="J5" s="5">
        <f>J4+1</f>
        <v>2017</v>
      </c>
      <c r="K5" s="76">
        <v>355107</v>
      </c>
      <c r="L5" s="25">
        <f>K5/K4-1</f>
        <v>6.9786698275324799E-3</v>
      </c>
      <c r="M5" s="76">
        <v>350328</v>
      </c>
      <c r="N5" s="25">
        <f>M5/M4-1</f>
        <v>1.3536853860419029E-2</v>
      </c>
      <c r="O5" s="23">
        <f t="shared" ref="O5:O15" si="1">K5+M5</f>
        <v>705435</v>
      </c>
      <c r="P5" s="25">
        <f>O5/O4-1</f>
        <v>1.0224904947049529E-2</v>
      </c>
    </row>
    <row r="6" spans="2:16" ht="15" customHeight="1" x14ac:dyDescent="0.25">
      <c r="B6" s="5">
        <f t="shared" ref="B6:B14" si="2">B5+1</f>
        <v>2018</v>
      </c>
      <c r="C6" s="78">
        <v>266.7</v>
      </c>
      <c r="D6" s="25">
        <f t="shared" ref="D6:D15" si="3">C6/C5-1</f>
        <v>3.292021688613489E-2</v>
      </c>
      <c r="E6" s="78">
        <v>289.3</v>
      </c>
      <c r="F6" s="25">
        <f t="shared" ref="F6:H15" si="4">E6/E5-1</f>
        <v>3.8406317300789583E-2</v>
      </c>
      <c r="G6" s="70">
        <f t="shared" si="0"/>
        <v>556</v>
      </c>
      <c r="H6" s="25">
        <f t="shared" si="4"/>
        <v>3.5767511177347222E-2</v>
      </c>
      <c r="J6" s="5">
        <f t="shared" ref="J6:J14" si="5">J5+1</f>
        <v>2018</v>
      </c>
      <c r="K6" s="76">
        <v>350908</v>
      </c>
      <c r="L6" s="25">
        <f t="shared" ref="L6:L15" si="6">K6/K5-1</f>
        <v>-1.1824604978217801E-2</v>
      </c>
      <c r="M6" s="76">
        <v>353000</v>
      </c>
      <c r="N6" s="25">
        <f t="shared" ref="N6" si="7">M6/M5-1</f>
        <v>7.6271379963919195E-3</v>
      </c>
      <c r="O6" s="23">
        <f t="shared" si="1"/>
        <v>703908</v>
      </c>
      <c r="P6" s="25">
        <f t="shared" ref="P6" si="8">O6/O5-1</f>
        <v>-2.1646218290841679E-3</v>
      </c>
    </row>
    <row r="7" spans="2:16" ht="15" customHeight="1" x14ac:dyDescent="0.25">
      <c r="B7" s="5">
        <f t="shared" si="2"/>
        <v>2019</v>
      </c>
      <c r="C7" s="78">
        <v>274.60000000000002</v>
      </c>
      <c r="D7" s="25">
        <f t="shared" si="3"/>
        <v>2.9621297337832919E-2</v>
      </c>
      <c r="E7" s="78">
        <v>303.39999999999998</v>
      </c>
      <c r="F7" s="25">
        <f t="shared" si="4"/>
        <v>4.8738333909436493E-2</v>
      </c>
      <c r="G7" s="70">
        <f t="shared" si="0"/>
        <v>578</v>
      </c>
      <c r="H7" s="25">
        <f t="shared" si="4"/>
        <v>3.9568345323740983E-2</v>
      </c>
      <c r="J7" s="5">
        <f t="shared" si="5"/>
        <v>2019</v>
      </c>
      <c r="K7" s="76">
        <v>349262</v>
      </c>
      <c r="L7" s="25">
        <f t="shared" si="6"/>
        <v>-4.690688157579781E-3</v>
      </c>
      <c r="M7" s="76">
        <v>353303</v>
      </c>
      <c r="N7" s="25">
        <f t="shared" ref="N7" si="9">M7/M6-1</f>
        <v>8.5835694050984124E-4</v>
      </c>
      <c r="O7" s="23">
        <f t="shared" si="1"/>
        <v>702565</v>
      </c>
      <c r="P7" s="25">
        <f t="shared" ref="P7" si="10">O7/O6-1</f>
        <v>-1.9079197849718454E-3</v>
      </c>
    </row>
    <row r="8" spans="2:16" ht="15" customHeight="1" x14ac:dyDescent="0.25">
      <c r="B8" s="5">
        <f t="shared" si="2"/>
        <v>2020</v>
      </c>
      <c r="C8" s="78">
        <v>180.6</v>
      </c>
      <c r="D8" s="25">
        <f t="shared" si="3"/>
        <v>-0.34231609613983982</v>
      </c>
      <c r="E8" s="78">
        <v>284.8</v>
      </c>
      <c r="F8" s="25">
        <f t="shared" si="4"/>
        <v>-6.1305207646670912E-2</v>
      </c>
      <c r="G8" s="70">
        <f t="shared" si="0"/>
        <v>465.4</v>
      </c>
      <c r="H8" s="25">
        <f t="shared" si="4"/>
        <v>-0.19480968858131487</v>
      </c>
      <c r="J8" s="5">
        <f t="shared" si="5"/>
        <v>2020</v>
      </c>
      <c r="K8" s="76">
        <v>301588</v>
      </c>
      <c r="L8" s="25">
        <f t="shared" si="6"/>
        <v>-0.1364992469836398</v>
      </c>
      <c r="M8" s="76">
        <v>329571</v>
      </c>
      <c r="N8" s="25">
        <f t="shared" ref="N8" si="11">M8/M7-1</f>
        <v>-6.7171804371884747E-2</v>
      </c>
      <c r="O8" s="23">
        <f t="shared" si="1"/>
        <v>631159</v>
      </c>
      <c r="P8" s="25">
        <f t="shared" ref="P8" si="12">O8/O7-1</f>
        <v>-0.101636147545067</v>
      </c>
    </row>
    <row r="9" spans="2:16" ht="15" customHeight="1" x14ac:dyDescent="0.25">
      <c r="B9" s="5">
        <f t="shared" si="2"/>
        <v>2021</v>
      </c>
      <c r="C9" s="78">
        <v>245.7</v>
      </c>
      <c r="D9" s="25">
        <f t="shared" si="3"/>
        <v>0.36046511627906974</v>
      </c>
      <c r="E9" s="78">
        <v>330.8</v>
      </c>
      <c r="F9" s="25">
        <f t="shared" si="4"/>
        <v>0.16151685393258419</v>
      </c>
      <c r="G9" s="70">
        <f t="shared" si="0"/>
        <v>576.5</v>
      </c>
      <c r="H9" s="25">
        <f t="shared" si="4"/>
        <v>0.2387193811774817</v>
      </c>
      <c r="J9" s="5">
        <f t="shared" si="5"/>
        <v>2021</v>
      </c>
      <c r="K9" s="76">
        <v>294764</v>
      </c>
      <c r="L9" s="25">
        <f t="shared" si="6"/>
        <v>-2.2626894969295819E-2</v>
      </c>
      <c r="M9" s="76">
        <v>331442</v>
      </c>
      <c r="N9" s="25">
        <f t="shared" ref="N9" si="13">M9/M8-1</f>
        <v>5.6770771700180855E-3</v>
      </c>
      <c r="O9" s="23">
        <f t="shared" si="1"/>
        <v>626206</v>
      </c>
      <c r="P9" s="25">
        <f t="shared" ref="P9" si="14">O9/O8-1</f>
        <v>-7.8474679122059188E-3</v>
      </c>
    </row>
    <row r="10" spans="2:16" ht="15" customHeight="1" x14ac:dyDescent="0.25">
      <c r="B10" s="5">
        <f t="shared" si="2"/>
        <v>2022</v>
      </c>
      <c r="C10" s="78">
        <v>264.39999999999998</v>
      </c>
      <c r="D10" s="25">
        <f t="shared" si="3"/>
        <v>7.6109076109076135E-2</v>
      </c>
      <c r="E10" s="78">
        <v>355.1</v>
      </c>
      <c r="F10" s="25">
        <f t="shared" si="4"/>
        <v>7.3458282950423337E-2</v>
      </c>
      <c r="G10" s="70">
        <f t="shared" si="0"/>
        <v>619.5</v>
      </c>
      <c r="H10" s="25">
        <f t="shared" si="4"/>
        <v>7.4588031222896811E-2</v>
      </c>
      <c r="J10" s="5">
        <f t="shared" si="5"/>
        <v>2022</v>
      </c>
      <c r="K10" s="76">
        <v>294760</v>
      </c>
      <c r="L10" s="25">
        <f t="shared" si="6"/>
        <v>-1.3570178176491865E-5</v>
      </c>
      <c r="M10" s="76">
        <v>336689</v>
      </c>
      <c r="N10" s="25">
        <f t="shared" ref="N10" si="15">M10/M9-1</f>
        <v>1.5830824095920182E-2</v>
      </c>
      <c r="O10" s="23">
        <f t="shared" si="1"/>
        <v>631449</v>
      </c>
      <c r="P10" s="25">
        <f t="shared" ref="P10" si="16">O10/O9-1</f>
        <v>8.3726441458562562E-3</v>
      </c>
    </row>
    <row r="11" spans="2:16" ht="15" customHeight="1" x14ac:dyDescent="0.25">
      <c r="B11" s="5">
        <f t="shared" si="2"/>
        <v>2023</v>
      </c>
      <c r="C11" s="78">
        <v>274.60000000000002</v>
      </c>
      <c r="D11" s="25">
        <f t="shared" si="3"/>
        <v>3.8577912254160518E-2</v>
      </c>
      <c r="E11" s="78">
        <v>382.6</v>
      </c>
      <c r="F11" s="25">
        <f t="shared" si="4"/>
        <v>7.7442973810194271E-2</v>
      </c>
      <c r="G11" s="70">
        <f t="shared" si="0"/>
        <v>657.2</v>
      </c>
      <c r="H11" s="25">
        <f t="shared" si="4"/>
        <v>6.0855528652138835E-2</v>
      </c>
      <c r="J11" s="5">
        <f t="shared" si="5"/>
        <v>2023</v>
      </c>
      <c r="K11" s="76">
        <v>292014</v>
      </c>
      <c r="L11" s="25">
        <f t="shared" si="6"/>
        <v>-9.3160537386348663E-3</v>
      </c>
      <c r="M11" s="76">
        <v>339351</v>
      </c>
      <c r="N11" s="25">
        <f t="shared" ref="N11" si="17">M11/M10-1</f>
        <v>7.9064062086970921E-3</v>
      </c>
      <c r="O11" s="23">
        <f t="shared" si="1"/>
        <v>631365</v>
      </c>
      <c r="P11" s="25">
        <f t="shared" ref="P11" si="18">O11/O10-1</f>
        <v>-1.3302737038145551E-4</v>
      </c>
    </row>
    <row r="12" spans="2:16" ht="15" customHeight="1" thickBot="1" x14ac:dyDescent="0.3">
      <c r="B12" s="71">
        <f t="shared" si="2"/>
        <v>2024</v>
      </c>
      <c r="C12" s="79">
        <v>280.10000000000002</v>
      </c>
      <c r="D12" s="73">
        <f t="shared" si="3"/>
        <v>2.0029133284777956E-2</v>
      </c>
      <c r="E12" s="79">
        <v>398.5</v>
      </c>
      <c r="F12" s="73">
        <f t="shared" si="4"/>
        <v>4.1557762676424304E-2</v>
      </c>
      <c r="G12" s="72">
        <f t="shared" si="0"/>
        <v>678.6</v>
      </c>
      <c r="H12" s="73">
        <f t="shared" si="4"/>
        <v>3.2562385879488787E-2</v>
      </c>
      <c r="J12" s="71">
        <f t="shared" si="5"/>
        <v>2024</v>
      </c>
      <c r="K12" s="77">
        <v>286243</v>
      </c>
      <c r="L12" s="73">
        <f t="shared" si="6"/>
        <v>-1.9762751100974585E-2</v>
      </c>
      <c r="M12" s="77">
        <v>346199</v>
      </c>
      <c r="N12" s="73">
        <f t="shared" ref="N12" si="19">M12/M11-1</f>
        <v>2.0179695949032128E-2</v>
      </c>
      <c r="O12" s="75">
        <f t="shared" si="1"/>
        <v>632442</v>
      </c>
      <c r="P12" s="73">
        <f t="shared" ref="P12" si="20">O12/O11-1</f>
        <v>1.7058278491839385E-3</v>
      </c>
    </row>
    <row r="13" spans="2:16" ht="15" customHeight="1" thickTop="1" x14ac:dyDescent="0.25">
      <c r="B13" s="74">
        <f t="shared" si="2"/>
        <v>2025</v>
      </c>
      <c r="C13" s="78">
        <v>287.2</v>
      </c>
      <c r="D13" s="25">
        <f t="shared" si="3"/>
        <v>2.5348089967868415E-2</v>
      </c>
      <c r="E13" s="78">
        <v>410.6</v>
      </c>
      <c r="F13" s="25">
        <f t="shared" si="4"/>
        <v>3.0363864491844472E-2</v>
      </c>
      <c r="G13" s="70">
        <f t="shared" si="0"/>
        <v>697.8</v>
      </c>
      <c r="H13" s="25">
        <f t="shared" si="4"/>
        <v>2.8293545534924691E-2</v>
      </c>
      <c r="J13" s="74">
        <f t="shared" si="5"/>
        <v>2025</v>
      </c>
      <c r="K13" s="76">
        <v>283793</v>
      </c>
      <c r="L13" s="25">
        <f t="shared" si="6"/>
        <v>-8.5591612720660182E-3</v>
      </c>
      <c r="M13" s="76">
        <v>351299</v>
      </c>
      <c r="N13" s="25">
        <f t="shared" ref="N13" si="21">M13/M12-1</f>
        <v>1.4731411702517905E-2</v>
      </c>
      <c r="O13" s="23">
        <f t="shared" si="1"/>
        <v>635092</v>
      </c>
      <c r="P13" s="25">
        <f t="shared" ref="P13" si="22">O13/O12-1</f>
        <v>4.1901075513643971E-3</v>
      </c>
    </row>
    <row r="14" spans="2:16" ht="15" customHeight="1" x14ac:dyDescent="0.25">
      <c r="B14" s="74">
        <f t="shared" si="2"/>
        <v>2026</v>
      </c>
      <c r="C14" s="78">
        <v>292.39999999999998</v>
      </c>
      <c r="D14" s="25">
        <f t="shared" si="3"/>
        <v>1.8105849582172651E-2</v>
      </c>
      <c r="E14" s="78">
        <v>427</v>
      </c>
      <c r="F14" s="25">
        <f t="shared" si="4"/>
        <v>3.9941548952751926E-2</v>
      </c>
      <c r="G14" s="70">
        <f t="shared" si="0"/>
        <v>719.4</v>
      </c>
      <c r="H14" s="25">
        <f t="shared" si="4"/>
        <v>3.095442820292349E-2</v>
      </c>
      <c r="J14" s="74">
        <f t="shared" si="5"/>
        <v>2026</v>
      </c>
      <c r="K14" s="76">
        <v>282793</v>
      </c>
      <c r="L14" s="25">
        <f t="shared" si="6"/>
        <v>-3.5236950876166295E-3</v>
      </c>
      <c r="M14" s="76">
        <v>357699</v>
      </c>
      <c r="N14" s="25">
        <f t="shared" ref="N14" si="23">M14/M13-1</f>
        <v>1.8218099112152331E-2</v>
      </c>
      <c r="O14" s="23">
        <f t="shared" si="1"/>
        <v>640492</v>
      </c>
      <c r="P14" s="25">
        <f t="shared" ref="P14" si="24">O14/O13-1</f>
        <v>8.5027051198880432E-3</v>
      </c>
    </row>
    <row r="15" spans="2:16" ht="15" customHeight="1" x14ac:dyDescent="0.25">
      <c r="B15" s="74">
        <f>B14+1</f>
        <v>2027</v>
      </c>
      <c r="C15" s="78">
        <v>298.3</v>
      </c>
      <c r="D15" s="25">
        <f t="shared" si="3"/>
        <v>2.0177838577291496E-2</v>
      </c>
      <c r="E15" s="78">
        <v>446.1</v>
      </c>
      <c r="F15" s="25">
        <f t="shared" si="4"/>
        <v>4.4730679156908648E-2</v>
      </c>
      <c r="G15" s="70">
        <f t="shared" si="0"/>
        <v>744.40000000000009</v>
      </c>
      <c r="H15" s="25">
        <f t="shared" si="4"/>
        <v>3.4751181540172427E-2</v>
      </c>
      <c r="J15" s="74">
        <f>J14+1</f>
        <v>2027</v>
      </c>
      <c r="K15" s="76">
        <v>282393</v>
      </c>
      <c r="L15" s="25">
        <f t="shared" si="6"/>
        <v>-1.4144621684412106E-3</v>
      </c>
      <c r="M15" s="76">
        <v>364099</v>
      </c>
      <c r="N15" s="25">
        <f t="shared" ref="N15" si="25">M15/M14-1</f>
        <v>1.7892138362142429E-2</v>
      </c>
      <c r="O15" s="23">
        <f t="shared" si="1"/>
        <v>646492</v>
      </c>
      <c r="P15" s="25">
        <f t="shared" ref="P15" si="26">O15/O14-1</f>
        <v>9.3677985048994383E-3</v>
      </c>
    </row>
    <row r="16" spans="2:16" ht="15" customHeight="1" x14ac:dyDescent="0.25"/>
    <row r="17" spans="2:26" ht="15" customHeight="1" x14ac:dyDescent="0.25"/>
    <row r="18" spans="2:26" ht="15" customHeight="1" x14ac:dyDescent="0.25">
      <c r="B18" s="121" t="s">
        <v>385</v>
      </c>
      <c r="C18" s="118" t="s">
        <v>721</v>
      </c>
      <c r="D18" s="119"/>
      <c r="E18" s="119"/>
      <c r="F18" s="119"/>
      <c r="G18" s="119"/>
      <c r="H18" s="120"/>
      <c r="J18" s="121" t="s">
        <v>385</v>
      </c>
      <c r="K18" s="118" t="s">
        <v>722</v>
      </c>
      <c r="L18" s="119"/>
      <c r="M18" s="119"/>
      <c r="N18" s="119"/>
      <c r="O18" s="119"/>
      <c r="P18" s="120"/>
      <c r="Q18" s="124" t="s">
        <v>385</v>
      </c>
      <c r="R18" s="118" t="s">
        <v>723</v>
      </c>
      <c r="S18" s="119"/>
      <c r="T18" s="119"/>
      <c r="U18" s="119"/>
      <c r="V18" s="120"/>
      <c r="W18" s="124" t="s">
        <v>385</v>
      </c>
      <c r="X18" s="118" t="s">
        <v>728</v>
      </c>
      <c r="Y18" s="119"/>
      <c r="Z18" s="120"/>
    </row>
    <row r="19" spans="2:26" ht="15" customHeight="1" x14ac:dyDescent="0.25">
      <c r="B19" s="122"/>
      <c r="C19" s="87" t="s">
        <v>717</v>
      </c>
      <c r="D19" s="87" t="s">
        <v>713</v>
      </c>
      <c r="E19" s="87" t="s">
        <v>718</v>
      </c>
      <c r="F19" s="87" t="s">
        <v>713</v>
      </c>
      <c r="G19" s="87" t="s">
        <v>719</v>
      </c>
      <c r="H19" s="88" t="s">
        <v>720</v>
      </c>
      <c r="J19" s="122"/>
      <c r="K19" s="87" t="s">
        <v>717</v>
      </c>
      <c r="L19" s="87" t="s">
        <v>713</v>
      </c>
      <c r="M19" s="87" t="s">
        <v>718</v>
      </c>
      <c r="N19" s="87" t="s">
        <v>713</v>
      </c>
      <c r="O19" s="87" t="s">
        <v>719</v>
      </c>
      <c r="P19" s="88" t="s">
        <v>724</v>
      </c>
      <c r="Q19" s="125"/>
      <c r="R19" s="99" t="s">
        <v>717</v>
      </c>
      <c r="S19" s="100" t="s">
        <v>713</v>
      </c>
      <c r="T19" s="100" t="s">
        <v>718</v>
      </c>
      <c r="U19" s="100" t="s">
        <v>713</v>
      </c>
      <c r="V19" s="101" t="s">
        <v>719</v>
      </c>
      <c r="W19" s="125"/>
      <c r="X19" s="99" t="s">
        <v>725</v>
      </c>
      <c r="Y19" s="100" t="s">
        <v>726</v>
      </c>
      <c r="Z19" s="101" t="s">
        <v>727</v>
      </c>
    </row>
    <row r="20" spans="2:26" ht="15" customHeight="1" x14ac:dyDescent="0.25">
      <c r="B20" s="5">
        <v>2016</v>
      </c>
      <c r="C20" s="76">
        <v>27545</v>
      </c>
      <c r="D20" s="94">
        <v>1.0999999999999999E-2</v>
      </c>
      <c r="E20" s="78">
        <v>75</v>
      </c>
      <c r="F20" s="94">
        <v>3.5999999999999997E-2</v>
      </c>
      <c r="G20" s="25">
        <f>F20-D20</f>
        <v>2.4999999999999998E-2</v>
      </c>
      <c r="H20" s="25">
        <f>E20/T20</f>
        <v>0.29904306220095694</v>
      </c>
      <c r="J20" s="5">
        <v>2016</v>
      </c>
      <c r="K20" s="76">
        <v>325101</v>
      </c>
      <c r="L20" s="94">
        <v>8.9999999999999993E-3</v>
      </c>
      <c r="M20" s="78">
        <v>175.8</v>
      </c>
      <c r="N20" s="94">
        <v>0.04</v>
      </c>
      <c r="O20" s="25">
        <f>N20-L20</f>
        <v>3.1E-2</v>
      </c>
      <c r="P20" s="25">
        <f>M20/T20</f>
        <v>0.70095693779904311</v>
      </c>
      <c r="Q20" s="5">
        <v>2016</v>
      </c>
      <c r="R20" s="95">
        <f>C20+K20</f>
        <v>352646</v>
      </c>
      <c r="S20" s="94">
        <v>1.0999999999999999E-2</v>
      </c>
      <c r="T20" s="97">
        <f>E20+M20</f>
        <v>250.8</v>
      </c>
      <c r="U20" s="94">
        <v>3.5999999999999997E-2</v>
      </c>
      <c r="V20" s="25">
        <f>U20-S20</f>
        <v>2.4999999999999998E-2</v>
      </c>
      <c r="W20" s="5">
        <v>2016</v>
      </c>
      <c r="X20" s="25">
        <f t="shared" ref="X20:X28" si="27">D20-L20</f>
        <v>2E-3</v>
      </c>
      <c r="Y20" s="25">
        <f>F20-N20</f>
        <v>-4.0000000000000036E-3</v>
      </c>
      <c r="Z20" s="25">
        <f>G20-O20</f>
        <v>-6.0000000000000019E-3</v>
      </c>
    </row>
    <row r="21" spans="2:26" ht="15" customHeight="1" x14ac:dyDescent="0.25">
      <c r="B21" s="5">
        <f>B20+1</f>
        <v>2017</v>
      </c>
      <c r="C21" s="76">
        <v>27507</v>
      </c>
      <c r="D21" s="25">
        <f>C21/C20-1</f>
        <v>-1.3795607188237247E-3</v>
      </c>
      <c r="E21" s="78">
        <v>75.900000000000006</v>
      </c>
      <c r="F21" s="25">
        <f>E21/E20-1</f>
        <v>1.2000000000000011E-2</v>
      </c>
      <c r="G21" s="25">
        <f t="shared" ref="G21:G31" si="28">F21-D21</f>
        <v>1.3379560718823735E-2</v>
      </c>
      <c r="H21" s="25">
        <f t="shared" ref="H21:H31" si="29">E21/T21</f>
        <v>0.29395817195972113</v>
      </c>
      <c r="J21" s="5">
        <f>J20+1</f>
        <v>2017</v>
      </c>
      <c r="K21" s="76">
        <v>327600</v>
      </c>
      <c r="L21" s="25">
        <f>K21/K20-1</f>
        <v>7.686841935275579E-3</v>
      </c>
      <c r="M21" s="78">
        <v>182.3</v>
      </c>
      <c r="N21" s="25">
        <f>M21/M20-1</f>
        <v>3.6973833902161468E-2</v>
      </c>
      <c r="O21" s="25">
        <f t="shared" ref="O21:O31" si="30">N21-L21</f>
        <v>2.9286991966885889E-2</v>
      </c>
      <c r="P21" s="25">
        <f t="shared" ref="P21:P31" si="31">M21/T21</f>
        <v>0.70604182804027882</v>
      </c>
      <c r="Q21" s="5">
        <f>Q20+1</f>
        <v>2017</v>
      </c>
      <c r="R21" s="95">
        <f t="shared" ref="R21:R31" si="32">C21+K21</f>
        <v>355107</v>
      </c>
      <c r="S21" s="25">
        <f>R21/R20-1</f>
        <v>6.9786698275324799E-3</v>
      </c>
      <c r="T21" s="97">
        <f t="shared" ref="T21:T31" si="33">E21+M21</f>
        <v>258.20000000000005</v>
      </c>
      <c r="U21" s="25">
        <f>T21/T20-1</f>
        <v>2.9505582137161257E-2</v>
      </c>
      <c r="V21" s="25">
        <f t="shared" ref="V21:V31" si="34">U21-S21</f>
        <v>2.2526912309628777E-2</v>
      </c>
      <c r="W21" s="5">
        <f>W20+1</f>
        <v>2017</v>
      </c>
      <c r="X21" s="25">
        <f t="shared" si="27"/>
        <v>-9.0664026540993037E-3</v>
      </c>
      <c r="Y21" s="25">
        <f t="shared" ref="Y21:Y27" si="35">F21-N21</f>
        <v>-2.4973833902161457E-2</v>
      </c>
      <c r="Z21" s="25">
        <f t="shared" ref="Z21:Z27" si="36">G21-O21</f>
        <v>-1.5907431248062154E-2</v>
      </c>
    </row>
    <row r="22" spans="2:26" ht="15" customHeight="1" x14ac:dyDescent="0.25">
      <c r="B22" s="5">
        <f t="shared" ref="B22:B31" si="37">B21+1</f>
        <v>2018</v>
      </c>
      <c r="C22" s="76">
        <v>27228</v>
      </c>
      <c r="D22" s="25">
        <f t="shared" ref="D22:F31" si="38">C22/C21-1</f>
        <v>-1.0142872723306828E-2</v>
      </c>
      <c r="E22" s="78">
        <v>77.7</v>
      </c>
      <c r="F22" s="25">
        <f t="shared" si="38"/>
        <v>2.3715415019762709E-2</v>
      </c>
      <c r="G22" s="25">
        <f t="shared" si="28"/>
        <v>3.3858287743069537E-2</v>
      </c>
      <c r="H22" s="25">
        <f t="shared" si="29"/>
        <v>0.29133858267716539</v>
      </c>
      <c r="J22" s="5">
        <f t="shared" ref="J22:J31" si="39">J21+1</f>
        <v>2018</v>
      </c>
      <c r="K22" s="76">
        <v>323680</v>
      </c>
      <c r="L22" s="25">
        <f t="shared" ref="L22" si="40">K22/K21-1</f>
        <v>-1.1965811965811923E-2</v>
      </c>
      <c r="M22" s="78">
        <v>189</v>
      </c>
      <c r="N22" s="25">
        <f t="shared" ref="N22" si="41">M22/M21-1</f>
        <v>3.6752605595172794E-2</v>
      </c>
      <c r="O22" s="25">
        <f t="shared" si="30"/>
        <v>4.8718417560984717E-2</v>
      </c>
      <c r="P22" s="25">
        <f t="shared" si="31"/>
        <v>0.70866141732283472</v>
      </c>
      <c r="Q22" s="5">
        <f t="shared" ref="Q22:Q31" si="42">Q21+1</f>
        <v>2018</v>
      </c>
      <c r="R22" s="95">
        <f t="shared" si="32"/>
        <v>350908</v>
      </c>
      <c r="S22" s="25">
        <f t="shared" ref="S22" si="43">R22/R21-1</f>
        <v>-1.1824604978217801E-2</v>
      </c>
      <c r="T22" s="97">
        <f t="shared" si="33"/>
        <v>266.7</v>
      </c>
      <c r="U22" s="25">
        <f t="shared" ref="U22" si="44">T22/T21-1</f>
        <v>3.2920216886134446E-2</v>
      </c>
      <c r="V22" s="25">
        <f t="shared" si="34"/>
        <v>4.4744821864352247E-2</v>
      </c>
      <c r="W22" s="5">
        <f t="shared" ref="W22:W31" si="45">W21+1</f>
        <v>2018</v>
      </c>
      <c r="X22" s="25">
        <f t="shared" si="27"/>
        <v>1.822939242505095E-3</v>
      </c>
      <c r="Y22" s="25">
        <f t="shared" si="35"/>
        <v>-1.3037190575410085E-2</v>
      </c>
      <c r="Z22" s="25">
        <f t="shared" si="36"/>
        <v>-1.486012981791518E-2</v>
      </c>
    </row>
    <row r="23" spans="2:26" ht="15" customHeight="1" x14ac:dyDescent="0.25">
      <c r="B23" s="5">
        <f t="shared" si="37"/>
        <v>2019</v>
      </c>
      <c r="C23" s="76">
        <v>27437</v>
      </c>
      <c r="D23" s="25">
        <f t="shared" si="38"/>
        <v>7.6759218451594169E-3</v>
      </c>
      <c r="E23" s="78">
        <v>79.2</v>
      </c>
      <c r="F23" s="25">
        <f t="shared" si="38"/>
        <v>1.9305019305019266E-2</v>
      </c>
      <c r="G23" s="25">
        <f t="shared" si="28"/>
        <v>1.162909745985985E-2</v>
      </c>
      <c r="H23" s="25">
        <f t="shared" si="29"/>
        <v>0.28841951930080117</v>
      </c>
      <c r="J23" s="5">
        <f t="shared" si="39"/>
        <v>2019</v>
      </c>
      <c r="K23" s="76">
        <v>322115</v>
      </c>
      <c r="L23" s="25">
        <f t="shared" ref="L23" si="46">K23/K22-1</f>
        <v>-4.8350222441917445E-3</v>
      </c>
      <c r="M23" s="78">
        <v>195.4</v>
      </c>
      <c r="N23" s="25">
        <f t="shared" ref="N23" si="47">M23/M22-1</f>
        <v>3.3862433862433816E-2</v>
      </c>
      <c r="O23" s="25">
        <f t="shared" si="30"/>
        <v>3.8697456106625561E-2</v>
      </c>
      <c r="P23" s="25">
        <f t="shared" si="31"/>
        <v>0.71158048069919877</v>
      </c>
      <c r="Q23" s="5">
        <f t="shared" si="42"/>
        <v>2019</v>
      </c>
      <c r="R23" s="95">
        <f t="shared" si="32"/>
        <v>349552</v>
      </c>
      <c r="S23" s="25">
        <f t="shared" ref="S23" si="48">R23/R22-1</f>
        <v>-3.8642607179090183E-3</v>
      </c>
      <c r="T23" s="97">
        <f t="shared" si="33"/>
        <v>274.60000000000002</v>
      </c>
      <c r="U23" s="25">
        <f t="shared" ref="U23" si="49">T23/T22-1</f>
        <v>2.9621297337832919E-2</v>
      </c>
      <c r="V23" s="25">
        <f t="shared" si="34"/>
        <v>3.3485558055741937E-2</v>
      </c>
      <c r="W23" s="5">
        <f t="shared" si="45"/>
        <v>2019</v>
      </c>
      <c r="X23" s="25">
        <f t="shared" si="27"/>
        <v>1.2510944089351161E-2</v>
      </c>
      <c r="Y23" s="25">
        <f t="shared" si="35"/>
        <v>-1.455741455741455E-2</v>
      </c>
      <c r="Z23" s="25">
        <f t="shared" si="36"/>
        <v>-2.7068358646765711E-2</v>
      </c>
    </row>
    <row r="24" spans="2:26" ht="15" customHeight="1" x14ac:dyDescent="0.25">
      <c r="B24" s="5">
        <f t="shared" si="37"/>
        <v>2020</v>
      </c>
      <c r="C24" s="76">
        <v>26324</v>
      </c>
      <c r="D24" s="25">
        <f t="shared" si="38"/>
        <v>-4.0565659510879426E-2</v>
      </c>
      <c r="E24" s="78">
        <v>56.3</v>
      </c>
      <c r="F24" s="25">
        <f t="shared" si="38"/>
        <v>-0.28914141414141425</v>
      </c>
      <c r="G24" s="25">
        <f t="shared" si="28"/>
        <v>-0.24857575463053483</v>
      </c>
      <c r="H24" s="25">
        <f t="shared" si="29"/>
        <v>0.31173864894795128</v>
      </c>
      <c r="J24" s="5">
        <f t="shared" si="39"/>
        <v>2020</v>
      </c>
      <c r="K24" s="76">
        <v>275501</v>
      </c>
      <c r="L24" s="25">
        <f t="shared" ref="L24" si="50">K24/K23-1</f>
        <v>-0.14471229219378168</v>
      </c>
      <c r="M24" s="78">
        <v>124.3</v>
      </c>
      <c r="N24" s="25">
        <f t="shared" ref="N24" si="51">M24/M23-1</f>
        <v>-0.36386898669396117</v>
      </c>
      <c r="O24" s="25">
        <f t="shared" si="30"/>
        <v>-0.21915669450017949</v>
      </c>
      <c r="P24" s="25">
        <f t="shared" si="31"/>
        <v>0.68826135105204878</v>
      </c>
      <c r="Q24" s="5">
        <f t="shared" si="42"/>
        <v>2020</v>
      </c>
      <c r="R24" s="95">
        <f t="shared" si="32"/>
        <v>301825</v>
      </c>
      <c r="S24" s="25">
        <f t="shared" ref="S24" si="52">R24/R23-1</f>
        <v>-0.13653762530324531</v>
      </c>
      <c r="T24" s="97">
        <f t="shared" si="33"/>
        <v>180.6</v>
      </c>
      <c r="U24" s="25">
        <f t="shared" ref="U24" si="53">T24/T23-1</f>
        <v>-0.34231609613983982</v>
      </c>
      <c r="V24" s="25">
        <f t="shared" si="34"/>
        <v>-0.20577847083659451</v>
      </c>
      <c r="W24" s="5">
        <f t="shared" si="45"/>
        <v>2020</v>
      </c>
      <c r="X24" s="25">
        <f t="shared" si="27"/>
        <v>0.10414663268290225</v>
      </c>
      <c r="Y24" s="25">
        <f t="shared" si="35"/>
        <v>7.4727572552546917E-2</v>
      </c>
      <c r="Z24" s="25">
        <f t="shared" si="36"/>
        <v>-2.9419060130355335E-2</v>
      </c>
    </row>
    <row r="25" spans="2:26" ht="15" customHeight="1" x14ac:dyDescent="0.25">
      <c r="B25" s="5">
        <f t="shared" si="37"/>
        <v>2021</v>
      </c>
      <c r="C25" s="76">
        <v>26374</v>
      </c>
      <c r="D25" s="25">
        <f t="shared" si="38"/>
        <v>1.8994073848959125E-3</v>
      </c>
      <c r="E25" s="78">
        <v>75.5</v>
      </c>
      <c r="F25" s="25">
        <f t="shared" si="38"/>
        <v>0.34103019538188284</v>
      </c>
      <c r="G25" s="25">
        <f t="shared" si="28"/>
        <v>0.33913078799698693</v>
      </c>
      <c r="H25" s="25">
        <f t="shared" si="29"/>
        <v>0.30741042345276876</v>
      </c>
      <c r="J25" s="5">
        <f t="shared" si="39"/>
        <v>2021</v>
      </c>
      <c r="K25" s="76">
        <v>268625</v>
      </c>
      <c r="L25" s="25">
        <f t="shared" ref="L25" si="54">K25/K24-1</f>
        <v>-2.4958167120990526E-2</v>
      </c>
      <c r="M25" s="78">
        <v>170.1</v>
      </c>
      <c r="N25" s="25">
        <f t="shared" ref="N25" si="55">M25/M24-1</f>
        <v>0.36846339501206749</v>
      </c>
      <c r="O25" s="25">
        <f t="shared" si="30"/>
        <v>0.39342156213305801</v>
      </c>
      <c r="P25" s="25">
        <f t="shared" si="31"/>
        <v>0.6925895765472313</v>
      </c>
      <c r="Q25" s="5">
        <f t="shared" si="42"/>
        <v>2021</v>
      </c>
      <c r="R25" s="95">
        <f t="shared" si="32"/>
        <v>294999</v>
      </c>
      <c r="S25" s="25">
        <f t="shared" ref="S25" si="56">R25/R24-1</f>
        <v>-2.2615754162180091E-2</v>
      </c>
      <c r="T25" s="97">
        <f t="shared" si="33"/>
        <v>245.6</v>
      </c>
      <c r="U25" s="25">
        <f t="shared" ref="U25" si="57">T25/T24-1</f>
        <v>0.35991140642303443</v>
      </c>
      <c r="V25" s="25">
        <f t="shared" si="34"/>
        <v>0.38252716058521452</v>
      </c>
      <c r="W25" s="5">
        <f t="shared" si="45"/>
        <v>2021</v>
      </c>
      <c r="X25" s="25">
        <f t="shared" si="27"/>
        <v>2.6857574505886439E-2</v>
      </c>
      <c r="Y25" s="25">
        <f t="shared" si="35"/>
        <v>-2.7433199630184646E-2</v>
      </c>
      <c r="Z25" s="25">
        <f t="shared" si="36"/>
        <v>-5.4290774136071085E-2</v>
      </c>
    </row>
    <row r="26" spans="2:26" ht="15" customHeight="1" x14ac:dyDescent="0.25">
      <c r="B26" s="5">
        <f t="shared" si="37"/>
        <v>2022</v>
      </c>
      <c r="C26" s="76">
        <v>26527</v>
      </c>
      <c r="D26" s="25">
        <f t="shared" si="38"/>
        <v>5.8011678167892988E-3</v>
      </c>
      <c r="E26" s="78">
        <v>83.2</v>
      </c>
      <c r="F26" s="25">
        <f t="shared" si="38"/>
        <v>0.10198675496688736</v>
      </c>
      <c r="G26" s="25">
        <f t="shared" si="28"/>
        <v>9.6185587150098062E-2</v>
      </c>
      <c r="H26" s="25">
        <f t="shared" si="29"/>
        <v>0.31467473524962181</v>
      </c>
      <c r="J26" s="5">
        <f t="shared" si="39"/>
        <v>2022</v>
      </c>
      <c r="K26" s="76">
        <v>268445</v>
      </c>
      <c r="L26" s="25">
        <f t="shared" ref="L26" si="58">K26/K25-1</f>
        <v>-6.7007910656113889E-4</v>
      </c>
      <c r="M26" s="78">
        <v>181.2</v>
      </c>
      <c r="N26" s="25">
        <f t="shared" ref="N26" si="59">M26/M25-1</f>
        <v>6.525573192239853E-2</v>
      </c>
      <c r="O26" s="25">
        <f t="shared" si="30"/>
        <v>6.5925811028959669E-2</v>
      </c>
      <c r="P26" s="25">
        <f t="shared" si="31"/>
        <v>0.68532526475037825</v>
      </c>
      <c r="Q26" s="5">
        <f t="shared" si="42"/>
        <v>2022</v>
      </c>
      <c r="R26" s="95">
        <f t="shared" si="32"/>
        <v>294972</v>
      </c>
      <c r="S26" s="25">
        <f t="shared" ref="S26" si="60">R26/R25-1</f>
        <v>-9.1525733985520219E-5</v>
      </c>
      <c r="T26" s="97">
        <f t="shared" si="33"/>
        <v>264.39999999999998</v>
      </c>
      <c r="U26" s="25">
        <f t="shared" ref="U26" si="61">T26/T25-1</f>
        <v>7.654723127035834E-2</v>
      </c>
      <c r="V26" s="25">
        <f t="shared" si="34"/>
        <v>7.663875700434386E-2</v>
      </c>
      <c r="W26" s="5">
        <f t="shared" si="45"/>
        <v>2022</v>
      </c>
      <c r="X26" s="25">
        <f t="shared" si="27"/>
        <v>6.4712469233504377E-3</v>
      </c>
      <c r="Y26" s="25">
        <f t="shared" si="35"/>
        <v>3.6731023044488831E-2</v>
      </c>
      <c r="Z26" s="25">
        <f t="shared" si="36"/>
        <v>3.0259776121138393E-2</v>
      </c>
    </row>
    <row r="27" spans="2:26" ht="15" customHeight="1" x14ac:dyDescent="0.25">
      <c r="B27" s="5">
        <f t="shared" si="37"/>
        <v>2023</v>
      </c>
      <c r="C27" s="76">
        <v>26653</v>
      </c>
      <c r="D27" s="25">
        <f t="shared" si="38"/>
        <v>4.7498774833187873E-3</v>
      </c>
      <c r="E27" s="78">
        <v>87.4</v>
      </c>
      <c r="F27" s="25">
        <f t="shared" si="38"/>
        <v>5.0480769230769162E-2</v>
      </c>
      <c r="G27" s="25">
        <f t="shared" si="28"/>
        <v>4.5730891747450375E-2</v>
      </c>
      <c r="H27" s="25">
        <f t="shared" si="29"/>
        <v>0.31828113619810633</v>
      </c>
      <c r="J27" s="5">
        <f t="shared" si="39"/>
        <v>2023</v>
      </c>
      <c r="K27" s="76">
        <v>265521</v>
      </c>
      <c r="L27" s="25">
        <f t="shared" ref="L27" si="62">K27/K26-1</f>
        <v>-1.0892361563821229E-2</v>
      </c>
      <c r="M27" s="78">
        <v>187.2</v>
      </c>
      <c r="N27" s="25">
        <f t="shared" ref="N27" si="63">M27/M26-1</f>
        <v>3.3112582781456901E-2</v>
      </c>
      <c r="O27" s="25">
        <f t="shared" si="30"/>
        <v>4.400494434527813E-2</v>
      </c>
      <c r="P27" s="25">
        <f t="shared" si="31"/>
        <v>0.68171886380189362</v>
      </c>
      <c r="Q27" s="5">
        <f t="shared" si="42"/>
        <v>2023</v>
      </c>
      <c r="R27" s="95">
        <f t="shared" si="32"/>
        <v>292174</v>
      </c>
      <c r="S27" s="25">
        <f t="shared" ref="S27" si="64">R27/R26-1</f>
        <v>-9.4856460952226218E-3</v>
      </c>
      <c r="T27" s="97">
        <f t="shared" si="33"/>
        <v>274.60000000000002</v>
      </c>
      <c r="U27" s="25">
        <f t="shared" ref="U27" si="65">T27/T26-1</f>
        <v>3.8577912254160518E-2</v>
      </c>
      <c r="V27" s="25">
        <f t="shared" si="34"/>
        <v>4.806355834938314E-2</v>
      </c>
      <c r="W27" s="5">
        <f t="shared" si="45"/>
        <v>2023</v>
      </c>
      <c r="X27" s="25">
        <f t="shared" si="27"/>
        <v>1.5642239047140016E-2</v>
      </c>
      <c r="Y27" s="25">
        <f t="shared" si="35"/>
        <v>1.7368186449312262E-2</v>
      </c>
      <c r="Z27" s="25">
        <f t="shared" si="36"/>
        <v>1.7259474021722454E-3</v>
      </c>
    </row>
    <row r="28" spans="2:26" ht="15" customHeight="1" thickBot="1" x14ac:dyDescent="0.3">
      <c r="B28" s="71">
        <f t="shared" si="37"/>
        <v>2024</v>
      </c>
      <c r="C28" s="77">
        <v>26239</v>
      </c>
      <c r="D28" s="73">
        <f t="shared" si="38"/>
        <v>-1.553296064232923E-2</v>
      </c>
      <c r="E28" s="79">
        <v>88.3</v>
      </c>
      <c r="F28" s="73">
        <f t="shared" si="38"/>
        <v>1.0297482837528404E-2</v>
      </c>
      <c r="G28" s="73">
        <f t="shared" si="28"/>
        <v>2.5830443479857634E-2</v>
      </c>
      <c r="H28" s="73">
        <f t="shared" si="29"/>
        <v>0.31535714285714284</v>
      </c>
      <c r="I28" s="29"/>
      <c r="J28" s="71">
        <f t="shared" si="39"/>
        <v>2024</v>
      </c>
      <c r="K28" s="77">
        <v>260004</v>
      </c>
      <c r="L28" s="73">
        <f t="shared" ref="L28" si="66">K28/K27-1</f>
        <v>-2.0778017557933293E-2</v>
      </c>
      <c r="M28" s="79">
        <v>191.7</v>
      </c>
      <c r="N28" s="73">
        <f t="shared" ref="N28" si="67">M28/M27-1</f>
        <v>2.4038461538461453E-2</v>
      </c>
      <c r="O28" s="73">
        <f t="shared" si="30"/>
        <v>4.4816479096394746E-2</v>
      </c>
      <c r="P28" s="73">
        <f t="shared" si="31"/>
        <v>0.68464285714285711</v>
      </c>
      <c r="Q28" s="71">
        <f t="shared" si="42"/>
        <v>2024</v>
      </c>
      <c r="R28" s="96">
        <f t="shared" si="32"/>
        <v>286243</v>
      </c>
      <c r="S28" s="73">
        <f t="shared" ref="S28" si="68">R28/R27-1</f>
        <v>-2.02995475298966E-2</v>
      </c>
      <c r="T28" s="98">
        <f t="shared" si="33"/>
        <v>280</v>
      </c>
      <c r="U28" s="73">
        <f t="shared" ref="U28" si="69">T28/T27-1</f>
        <v>1.9664967225054619E-2</v>
      </c>
      <c r="V28" s="73">
        <f t="shared" si="34"/>
        <v>3.9964514754951219E-2</v>
      </c>
      <c r="W28" s="71">
        <f t="shared" si="45"/>
        <v>2024</v>
      </c>
      <c r="X28" s="73">
        <f t="shared" si="27"/>
        <v>5.2450569156040627E-3</v>
      </c>
      <c r="Y28" s="73">
        <f>F28-N28</f>
        <v>-1.3740978700933049E-2</v>
      </c>
      <c r="Z28" s="73">
        <f t="shared" ref="Z28:Z31" si="70">G28-O28</f>
        <v>-1.8986035616537111E-2</v>
      </c>
    </row>
    <row r="29" spans="2:26" ht="15" customHeight="1" thickTop="1" x14ac:dyDescent="0.25">
      <c r="B29" s="74">
        <f t="shared" si="37"/>
        <v>2025</v>
      </c>
      <c r="C29" s="76">
        <v>26289</v>
      </c>
      <c r="D29" s="25">
        <f t="shared" si="38"/>
        <v>1.9055604253210845E-3</v>
      </c>
      <c r="E29" s="78">
        <v>91</v>
      </c>
      <c r="F29" s="25">
        <f t="shared" si="38"/>
        <v>3.0577576443941101E-2</v>
      </c>
      <c r="G29" s="25">
        <f t="shared" si="28"/>
        <v>2.8672016018620017E-2</v>
      </c>
      <c r="H29" s="25">
        <f t="shared" si="29"/>
        <v>0.31685236768802227</v>
      </c>
      <c r="J29" s="74">
        <f t="shared" si="39"/>
        <v>2025</v>
      </c>
      <c r="K29" s="76">
        <v>257504</v>
      </c>
      <c r="L29" s="25">
        <f t="shared" ref="L29" si="71">K29/K28-1</f>
        <v>-9.6152366886663732E-3</v>
      </c>
      <c r="M29" s="78">
        <v>196.2</v>
      </c>
      <c r="N29" s="25">
        <f t="shared" ref="N29" si="72">M29/M28-1</f>
        <v>2.3474178403755763E-2</v>
      </c>
      <c r="O29" s="25">
        <f t="shared" si="30"/>
        <v>3.3089415092422136E-2</v>
      </c>
      <c r="P29" s="25">
        <f t="shared" si="31"/>
        <v>0.68314763231197773</v>
      </c>
      <c r="Q29" s="74">
        <f t="shared" si="42"/>
        <v>2025</v>
      </c>
      <c r="R29" s="95">
        <f t="shared" si="32"/>
        <v>283793</v>
      </c>
      <c r="S29" s="25">
        <f t="shared" ref="S29" si="73">R29/R28-1</f>
        <v>-8.5591612720660182E-3</v>
      </c>
      <c r="T29" s="97">
        <f t="shared" si="33"/>
        <v>287.2</v>
      </c>
      <c r="U29" s="25">
        <f t="shared" ref="U29" si="74">T29/T28-1</f>
        <v>2.5714285714285579E-2</v>
      </c>
      <c r="V29" s="25">
        <f t="shared" si="34"/>
        <v>3.4273446986351597E-2</v>
      </c>
      <c r="W29" s="74">
        <f t="shared" si="45"/>
        <v>2025</v>
      </c>
      <c r="X29" s="25">
        <f t="shared" ref="X29:X31" si="75">D29-L29</f>
        <v>1.1520797113987458E-2</v>
      </c>
      <c r="Y29" s="25">
        <f t="shared" ref="Y29:Y31" si="76">F29-N29</f>
        <v>7.103398040185338E-3</v>
      </c>
      <c r="Z29" s="25">
        <f t="shared" si="70"/>
        <v>-4.4173990738021196E-3</v>
      </c>
    </row>
    <row r="30" spans="2:26" ht="15" customHeight="1" x14ac:dyDescent="0.25">
      <c r="B30" s="74">
        <f t="shared" si="37"/>
        <v>2026</v>
      </c>
      <c r="C30" s="76">
        <v>26364</v>
      </c>
      <c r="D30" s="25">
        <f t="shared" si="38"/>
        <v>2.852904256533062E-3</v>
      </c>
      <c r="E30" s="78">
        <v>93.1</v>
      </c>
      <c r="F30" s="25">
        <f t="shared" si="38"/>
        <v>2.3076923076922995E-2</v>
      </c>
      <c r="G30" s="25">
        <f t="shared" si="28"/>
        <v>2.0224018820389933E-2</v>
      </c>
      <c r="H30" s="25">
        <f t="shared" si="29"/>
        <v>0.31839945280437759</v>
      </c>
      <c r="J30" s="74">
        <f t="shared" si="39"/>
        <v>2026</v>
      </c>
      <c r="K30" s="76">
        <v>256429</v>
      </c>
      <c r="L30" s="25">
        <f t="shared" ref="L30" si="77">K30/K29-1</f>
        <v>-4.1746924319622236E-3</v>
      </c>
      <c r="M30" s="78">
        <v>199.3</v>
      </c>
      <c r="N30" s="25">
        <f t="shared" ref="N30" si="78">M30/M29-1</f>
        <v>1.5800203873598484E-2</v>
      </c>
      <c r="O30" s="25">
        <f t="shared" si="30"/>
        <v>1.9974896305560708E-2</v>
      </c>
      <c r="P30" s="25">
        <f t="shared" si="31"/>
        <v>0.68160054719562257</v>
      </c>
      <c r="Q30" s="74">
        <f t="shared" si="42"/>
        <v>2026</v>
      </c>
      <c r="R30" s="95">
        <f t="shared" si="32"/>
        <v>282793</v>
      </c>
      <c r="S30" s="25">
        <f t="shared" ref="S30" si="79">R30/R29-1</f>
        <v>-3.5236950876166295E-3</v>
      </c>
      <c r="T30" s="97">
        <f t="shared" si="33"/>
        <v>292.39999999999998</v>
      </c>
      <c r="U30" s="25">
        <f t="shared" ref="U30" si="80">T30/T29-1</f>
        <v>1.8105849582172651E-2</v>
      </c>
      <c r="V30" s="25">
        <f t="shared" si="34"/>
        <v>2.162954466978928E-2</v>
      </c>
      <c r="W30" s="74">
        <f t="shared" si="45"/>
        <v>2026</v>
      </c>
      <c r="X30" s="25">
        <f t="shared" si="75"/>
        <v>7.0275966884952856E-3</v>
      </c>
      <c r="Y30" s="25">
        <f t="shared" si="76"/>
        <v>7.2767192033245109E-3</v>
      </c>
      <c r="Z30" s="25">
        <f t="shared" si="70"/>
        <v>2.4912251482922532E-4</v>
      </c>
    </row>
    <row r="31" spans="2:26" ht="15" customHeight="1" x14ac:dyDescent="0.25">
      <c r="B31" s="74">
        <f t="shared" si="37"/>
        <v>2027</v>
      </c>
      <c r="C31" s="76">
        <v>26484</v>
      </c>
      <c r="D31" s="25">
        <f t="shared" si="38"/>
        <v>4.5516613563951758E-3</v>
      </c>
      <c r="E31" s="78">
        <v>95.4</v>
      </c>
      <c r="F31" s="25">
        <f t="shared" si="38"/>
        <v>2.4704618689581181E-2</v>
      </c>
      <c r="G31" s="25">
        <f t="shared" si="28"/>
        <v>2.0152957333186006E-2</v>
      </c>
      <c r="H31" s="25">
        <f t="shared" si="29"/>
        <v>0.3198122695273215</v>
      </c>
      <c r="J31" s="74">
        <f t="shared" si="39"/>
        <v>2027</v>
      </c>
      <c r="K31" s="76">
        <v>255909</v>
      </c>
      <c r="L31" s="25">
        <f t="shared" ref="L31" si="81">K31/K30-1</f>
        <v>-2.0278517640360816E-3</v>
      </c>
      <c r="M31" s="78">
        <v>202.9</v>
      </c>
      <c r="N31" s="25">
        <f t="shared" ref="N31" si="82">M31/M30-1</f>
        <v>1.8063221274460473E-2</v>
      </c>
      <c r="O31" s="25">
        <f t="shared" si="30"/>
        <v>2.0091073038496554E-2</v>
      </c>
      <c r="P31" s="25">
        <f t="shared" si="31"/>
        <v>0.68018773047267855</v>
      </c>
      <c r="Q31" s="74">
        <f t="shared" si="42"/>
        <v>2027</v>
      </c>
      <c r="R31" s="95">
        <f t="shared" si="32"/>
        <v>282393</v>
      </c>
      <c r="S31" s="25">
        <f t="shared" ref="S31" si="83">R31/R30-1</f>
        <v>-1.4144621684412106E-3</v>
      </c>
      <c r="T31" s="97">
        <f t="shared" si="33"/>
        <v>298.3</v>
      </c>
      <c r="U31" s="25">
        <f t="shared" ref="U31" si="84">T31/T30-1</f>
        <v>2.0177838577291496E-2</v>
      </c>
      <c r="V31" s="25">
        <f t="shared" si="34"/>
        <v>2.1592300745732707E-2</v>
      </c>
      <c r="W31" s="74">
        <f t="shared" si="45"/>
        <v>2027</v>
      </c>
      <c r="X31" s="25">
        <f t="shared" si="75"/>
        <v>6.5795131204312574E-3</v>
      </c>
      <c r="Y31" s="25">
        <f t="shared" si="76"/>
        <v>6.6413974151207089E-3</v>
      </c>
      <c r="Z31" s="25">
        <f t="shared" si="70"/>
        <v>6.1884294689451558E-5</v>
      </c>
    </row>
    <row r="32" spans="2:26" ht="15" customHeight="1" x14ac:dyDescent="0.25"/>
    <row r="33" spans="5:5" ht="15" customHeight="1" x14ac:dyDescent="0.25"/>
    <row r="34" spans="5:5" ht="15" customHeight="1" x14ac:dyDescent="0.25"/>
    <row r="35" spans="5:5" ht="15" customHeight="1" x14ac:dyDescent="0.25"/>
    <row r="36" spans="5:5" ht="15" customHeight="1" x14ac:dyDescent="0.25"/>
    <row r="37" spans="5:5" ht="15" customHeight="1" x14ac:dyDescent="0.25">
      <c r="E37" s="67"/>
    </row>
    <row r="38" spans="5:5" ht="15" customHeight="1" x14ac:dyDescent="0.25"/>
    <row r="39" spans="5:5" ht="15" customHeight="1" x14ac:dyDescent="0.25"/>
    <row r="40" spans="5:5" ht="15" customHeight="1" x14ac:dyDescent="0.25"/>
    <row r="41" spans="5:5" ht="15" customHeight="1" x14ac:dyDescent="0.25"/>
    <row r="42" spans="5:5" ht="15" customHeight="1" x14ac:dyDescent="0.25"/>
    <row r="43" spans="5:5" ht="15" customHeight="1" x14ac:dyDescent="0.25"/>
    <row r="44" spans="5:5" ht="15" customHeight="1" x14ac:dyDescent="0.25"/>
    <row r="45" spans="5:5" ht="15" customHeight="1" x14ac:dyDescent="0.25"/>
    <row r="46" spans="5:5" ht="15" customHeight="1" x14ac:dyDescent="0.25"/>
    <row r="47" spans="5:5" ht="15" customHeight="1" x14ac:dyDescent="0.25"/>
    <row r="48" spans="5:5" ht="15" customHeight="1" x14ac:dyDescent="0.25"/>
    <row r="49" spans="2:37" ht="15" customHeight="1" x14ac:dyDescent="0.25"/>
    <row r="50" spans="2:37" ht="15" customHeight="1" x14ac:dyDescent="0.25"/>
    <row r="51" spans="2:37" ht="15" customHeight="1" x14ac:dyDescent="0.25"/>
    <row r="52" spans="2:37" ht="5.45" customHeight="1" x14ac:dyDescent="0.25"/>
    <row r="53" spans="2:37" ht="15" customHeight="1" x14ac:dyDescent="0.25">
      <c r="B53" s="40" t="s">
        <v>385</v>
      </c>
      <c r="C53" s="40" t="s">
        <v>685</v>
      </c>
      <c r="D53" s="40" t="s">
        <v>684</v>
      </c>
      <c r="E53" s="40" t="s">
        <v>574</v>
      </c>
      <c r="F53" s="40"/>
      <c r="G53" s="40"/>
      <c r="H53" s="40"/>
      <c r="J53" s="40" t="s">
        <v>685</v>
      </c>
      <c r="K53" s="40" t="s">
        <v>684</v>
      </c>
      <c r="L53" s="40" t="s">
        <v>574</v>
      </c>
      <c r="M53" s="40"/>
      <c r="N53" s="40" t="s">
        <v>686</v>
      </c>
      <c r="O53" s="40" t="s">
        <v>693</v>
      </c>
      <c r="P53" s="40" t="s">
        <v>687</v>
      </c>
      <c r="R53" s="40" t="s">
        <v>385</v>
      </c>
      <c r="S53" s="40" t="s">
        <v>689</v>
      </c>
      <c r="T53" s="40" t="s">
        <v>690</v>
      </c>
      <c r="U53" s="40" t="s">
        <v>613</v>
      </c>
      <c r="V53" s="40" t="s">
        <v>574</v>
      </c>
      <c r="X53" s="40" t="s">
        <v>690</v>
      </c>
      <c r="Y53" s="40" t="s">
        <v>613</v>
      </c>
      <c r="Z53" s="40" t="s">
        <v>574</v>
      </c>
      <c r="AB53" s="40" t="s">
        <v>691</v>
      </c>
      <c r="AC53" s="40" t="s">
        <v>689</v>
      </c>
      <c r="AD53" s="40" t="s">
        <v>690</v>
      </c>
      <c r="AE53" s="40" t="s">
        <v>613</v>
      </c>
      <c r="AF53" s="40" t="s">
        <v>574</v>
      </c>
      <c r="AH53" s="66"/>
      <c r="AI53" s="66"/>
      <c r="AJ53" s="66"/>
    </row>
    <row r="54" spans="2:37" x14ac:dyDescent="0.25">
      <c r="B54">
        <v>2016</v>
      </c>
      <c r="C54" s="64">
        <v>355</v>
      </c>
      <c r="D54" s="64">
        <v>283</v>
      </c>
      <c r="E54">
        <f>SUM(C54:D54)</f>
        <v>638</v>
      </c>
      <c r="R54">
        <v>2016</v>
      </c>
      <c r="S54" s="64">
        <v>180</v>
      </c>
      <c r="T54" s="64">
        <v>38</v>
      </c>
      <c r="U54" s="64">
        <v>445</v>
      </c>
      <c r="V54">
        <f t="shared" ref="V54:V56" si="85">SUM(S54:U54)</f>
        <v>663</v>
      </c>
      <c r="AH54">
        <v>2019</v>
      </c>
      <c r="AJ54" t="s">
        <v>682</v>
      </c>
      <c r="AK54" t="s">
        <v>613</v>
      </c>
    </row>
    <row r="55" spans="2:37" x14ac:dyDescent="0.25">
      <c r="B55">
        <f>B54+1</f>
        <v>2017</v>
      </c>
      <c r="C55" s="64">
        <v>350</v>
      </c>
      <c r="D55" s="64">
        <v>355</v>
      </c>
      <c r="E55">
        <f t="shared" ref="E55:E64" si="86">SUM(C55:D55)</f>
        <v>705</v>
      </c>
      <c r="J55" s="12">
        <f>C55/C54-1</f>
        <v>-1.4084507042253502E-2</v>
      </c>
      <c r="K55" s="12">
        <f>D55/D54-1</f>
        <v>0.25441696113074208</v>
      </c>
      <c r="L55" s="12">
        <f>E55/E54-1</f>
        <v>0.10501567398119116</v>
      </c>
      <c r="M55" s="12"/>
      <c r="R55">
        <v>2017</v>
      </c>
      <c r="S55" s="64">
        <v>182</v>
      </c>
      <c r="T55" s="64">
        <v>39</v>
      </c>
      <c r="U55" s="64">
        <v>450</v>
      </c>
      <c r="V55">
        <f t="shared" si="85"/>
        <v>671</v>
      </c>
      <c r="X55" s="12">
        <f t="shared" ref="X55:X64" si="87">T55/T54-1</f>
        <v>2.6315789473684292E-2</v>
      </c>
      <c r="Y55" s="12">
        <f t="shared" ref="Y55:Y64" si="88">U55/U54-1</f>
        <v>1.1235955056179803E-2</v>
      </c>
      <c r="Z55" s="12">
        <f t="shared" ref="Z55:Z64" si="89">V55/V54-1</f>
        <v>1.2066365007541435E-2</v>
      </c>
      <c r="AI55" t="s">
        <v>695</v>
      </c>
      <c r="AJ55" s="12">
        <f>(S57+T57-S54-T54)/(V57-V54)</f>
        <v>0.26315789473684209</v>
      </c>
      <c r="AK55" s="12">
        <f>(U57-U54)/(V57-V54)</f>
        <v>0.73684210526315785</v>
      </c>
    </row>
    <row r="56" spans="2:37" x14ac:dyDescent="0.25">
      <c r="B56">
        <f t="shared" ref="B56:B64" si="90">B55+1</f>
        <v>2018</v>
      </c>
      <c r="C56" s="64">
        <v>352</v>
      </c>
      <c r="D56" s="64">
        <v>350</v>
      </c>
      <c r="E56">
        <f t="shared" si="86"/>
        <v>702</v>
      </c>
      <c r="J56" s="12">
        <f t="shared" ref="J56:J64" si="91">C56/C55-1</f>
        <v>5.7142857142857828E-3</v>
      </c>
      <c r="K56" s="12">
        <f t="shared" ref="K56:K64" si="92">D56/D55-1</f>
        <v>-1.4084507042253502E-2</v>
      </c>
      <c r="L56" s="12">
        <f t="shared" ref="L56:L64" si="93">E56/E55-1</f>
        <v>-4.2553191489361764E-3</v>
      </c>
      <c r="M56" s="12"/>
      <c r="R56">
        <v>2018</v>
      </c>
      <c r="S56" s="64">
        <v>185</v>
      </c>
      <c r="T56" s="64">
        <v>40</v>
      </c>
      <c r="U56" s="64">
        <v>460</v>
      </c>
      <c r="V56">
        <f t="shared" si="85"/>
        <v>685</v>
      </c>
      <c r="X56" s="12">
        <f t="shared" si="87"/>
        <v>2.564102564102555E-2</v>
      </c>
      <c r="Y56" s="12">
        <f t="shared" si="88"/>
        <v>2.2222222222222143E-2</v>
      </c>
      <c r="Z56" s="12">
        <f t="shared" si="89"/>
        <v>2.0864381520119268E-2</v>
      </c>
      <c r="AI56" s="12"/>
    </row>
    <row r="57" spans="2:37" x14ac:dyDescent="0.25">
      <c r="B57">
        <f t="shared" si="90"/>
        <v>2019</v>
      </c>
      <c r="C57" s="64">
        <v>354</v>
      </c>
      <c r="D57" s="64">
        <v>349</v>
      </c>
      <c r="E57">
        <f t="shared" si="86"/>
        <v>703</v>
      </c>
      <c r="J57" s="12">
        <f t="shared" si="91"/>
        <v>5.6818181818181213E-3</v>
      </c>
      <c r="K57" s="12">
        <f t="shared" si="92"/>
        <v>-2.8571428571428914E-3</v>
      </c>
      <c r="L57" s="12">
        <f t="shared" si="93"/>
        <v>1.4245014245013454E-3</v>
      </c>
      <c r="M57" s="12"/>
      <c r="R57">
        <v>2019</v>
      </c>
      <c r="S57" s="64">
        <v>187</v>
      </c>
      <c r="T57" s="64">
        <v>41</v>
      </c>
      <c r="U57" s="64">
        <v>473</v>
      </c>
      <c r="V57">
        <f>SUM(S57:U57)</f>
        <v>701</v>
      </c>
      <c r="X57" s="12">
        <f t="shared" si="87"/>
        <v>2.4999999999999911E-2</v>
      </c>
      <c r="Y57" s="12">
        <f t="shared" si="88"/>
        <v>2.8260869565217339E-2</v>
      </c>
      <c r="Z57" s="12">
        <f t="shared" si="89"/>
        <v>2.3357664233576658E-2</v>
      </c>
    </row>
    <row r="58" spans="2:37" x14ac:dyDescent="0.25">
      <c r="B58">
        <f t="shared" si="90"/>
        <v>2020</v>
      </c>
      <c r="C58" s="64">
        <v>330</v>
      </c>
      <c r="D58" s="64">
        <v>301</v>
      </c>
      <c r="E58">
        <f t="shared" si="86"/>
        <v>631</v>
      </c>
      <c r="J58" s="12">
        <f t="shared" si="91"/>
        <v>-6.7796610169491567E-2</v>
      </c>
      <c r="K58" s="12">
        <f t="shared" si="92"/>
        <v>-0.13753581661891112</v>
      </c>
      <c r="L58" s="12">
        <f t="shared" si="93"/>
        <v>-0.10241820768136556</v>
      </c>
      <c r="M58" s="12"/>
      <c r="N58" s="12">
        <f t="shared" ref="N58:P64" si="94">C58/C$57-1</f>
        <v>-6.7796610169491567E-2</v>
      </c>
      <c r="O58" s="12">
        <f t="shared" si="94"/>
        <v>-0.13753581661891112</v>
      </c>
      <c r="P58" s="12">
        <f t="shared" si="94"/>
        <v>-0.10241820768136556</v>
      </c>
      <c r="R58">
        <f>R57+1</f>
        <v>2020</v>
      </c>
      <c r="S58" s="64">
        <v>184</v>
      </c>
      <c r="T58" s="64">
        <v>40</v>
      </c>
      <c r="U58" s="64">
        <v>407</v>
      </c>
      <c r="V58">
        <f t="shared" ref="V58:V64" si="95">SUM(S58:U58)</f>
        <v>631</v>
      </c>
      <c r="X58" s="12">
        <f t="shared" si="87"/>
        <v>-2.4390243902439046E-2</v>
      </c>
      <c r="Y58" s="12">
        <f t="shared" si="88"/>
        <v>-0.13953488372093026</v>
      </c>
      <c r="Z58" s="12">
        <f t="shared" si="89"/>
        <v>-9.9857346647646228E-2</v>
      </c>
      <c r="AC58" s="12">
        <f t="shared" ref="AC58:AE64" si="96">S58/S$57-1</f>
        <v>-1.6042780748663055E-2</v>
      </c>
      <c r="AD58" s="12">
        <f t="shared" si="96"/>
        <v>-2.4390243902439046E-2</v>
      </c>
      <c r="AE58" s="12">
        <f t="shared" si="96"/>
        <v>-0.13953488372093026</v>
      </c>
    </row>
    <row r="59" spans="2:37" x14ac:dyDescent="0.25">
      <c r="B59">
        <f t="shared" si="90"/>
        <v>2021</v>
      </c>
      <c r="C59" s="64">
        <v>332</v>
      </c>
      <c r="D59" s="64">
        <v>294</v>
      </c>
      <c r="E59">
        <f t="shared" si="86"/>
        <v>626</v>
      </c>
      <c r="J59" s="12">
        <f t="shared" si="91"/>
        <v>6.0606060606060996E-3</v>
      </c>
      <c r="K59" s="12">
        <f t="shared" si="92"/>
        <v>-2.3255813953488413E-2</v>
      </c>
      <c r="L59" s="12">
        <f t="shared" si="93"/>
        <v>-7.923930269413626E-3</v>
      </c>
      <c r="M59" s="12"/>
      <c r="N59" s="12">
        <f t="shared" si="94"/>
        <v>-6.2146892655367214E-2</v>
      </c>
      <c r="O59" s="12">
        <f t="shared" si="94"/>
        <v>-0.15759312320916907</v>
      </c>
      <c r="P59" s="12">
        <f t="shared" si="94"/>
        <v>-0.1095305832147937</v>
      </c>
      <c r="R59">
        <f t="shared" ref="R59:R64" si="97">R58+1</f>
        <v>2021</v>
      </c>
      <c r="S59" s="64">
        <v>185</v>
      </c>
      <c r="T59" s="64">
        <v>41</v>
      </c>
      <c r="U59" s="64">
        <v>400</v>
      </c>
      <c r="V59">
        <f t="shared" si="95"/>
        <v>626</v>
      </c>
      <c r="X59" s="12">
        <f t="shared" si="87"/>
        <v>2.4999999999999911E-2</v>
      </c>
      <c r="Y59" s="12">
        <f t="shared" si="88"/>
        <v>-1.7199017199017175E-2</v>
      </c>
      <c r="Z59" s="12">
        <f t="shared" si="89"/>
        <v>-7.923930269413626E-3</v>
      </c>
      <c r="AC59" s="12">
        <f t="shared" si="96"/>
        <v>-1.0695187165775444E-2</v>
      </c>
      <c r="AD59" s="12">
        <f t="shared" si="96"/>
        <v>0</v>
      </c>
      <c r="AE59" s="12">
        <f t="shared" si="96"/>
        <v>-0.15433403805496826</v>
      </c>
    </row>
    <row r="60" spans="2:37" x14ac:dyDescent="0.25">
      <c r="B60">
        <f t="shared" si="90"/>
        <v>2022</v>
      </c>
      <c r="C60" s="64">
        <v>337</v>
      </c>
      <c r="D60" s="64">
        <v>295</v>
      </c>
      <c r="E60">
        <f t="shared" si="86"/>
        <v>632</v>
      </c>
      <c r="J60" s="12">
        <f t="shared" si="91"/>
        <v>1.5060240963855387E-2</v>
      </c>
      <c r="K60" s="12">
        <f t="shared" si="92"/>
        <v>3.4013605442175798E-3</v>
      </c>
      <c r="L60" s="12">
        <f t="shared" si="93"/>
        <v>9.5846645367412275E-3</v>
      </c>
      <c r="M60" s="12"/>
      <c r="N60" s="12">
        <f t="shared" si="94"/>
        <v>-4.8022598870056443E-2</v>
      </c>
      <c r="O60" s="12">
        <f t="shared" si="94"/>
        <v>-0.1547277936962751</v>
      </c>
      <c r="P60" s="12">
        <f t="shared" si="94"/>
        <v>-0.10099573257467998</v>
      </c>
      <c r="R60">
        <f t="shared" si="97"/>
        <v>2022</v>
      </c>
      <c r="S60" s="64">
        <v>187</v>
      </c>
      <c r="T60" s="64">
        <v>42</v>
      </c>
      <c r="U60" s="64">
        <v>401</v>
      </c>
      <c r="V60">
        <f t="shared" si="95"/>
        <v>630</v>
      </c>
      <c r="X60" s="12">
        <f t="shared" si="87"/>
        <v>2.4390243902439046E-2</v>
      </c>
      <c r="Y60" s="12">
        <f t="shared" si="88"/>
        <v>2.4999999999999467E-3</v>
      </c>
      <c r="Z60" s="12">
        <f t="shared" si="89"/>
        <v>6.389776357827559E-3</v>
      </c>
      <c r="AC60" s="12">
        <f t="shared" si="96"/>
        <v>0</v>
      </c>
      <c r="AD60" s="12">
        <f t="shared" si="96"/>
        <v>2.4390243902439046E-2</v>
      </c>
      <c r="AE60" s="12">
        <f t="shared" si="96"/>
        <v>-0.15221987315010566</v>
      </c>
    </row>
    <row r="61" spans="2:37" x14ac:dyDescent="0.25">
      <c r="B61">
        <f t="shared" si="90"/>
        <v>2023</v>
      </c>
      <c r="C61" s="64">
        <v>340</v>
      </c>
      <c r="D61" s="64">
        <v>291</v>
      </c>
      <c r="E61">
        <f t="shared" si="86"/>
        <v>631</v>
      </c>
      <c r="J61" s="12">
        <f t="shared" si="91"/>
        <v>8.9020771513352859E-3</v>
      </c>
      <c r="K61" s="12">
        <f t="shared" si="92"/>
        <v>-1.3559322033898313E-2</v>
      </c>
      <c r="L61" s="12">
        <f t="shared" si="93"/>
        <v>-1.5822784810126667E-3</v>
      </c>
      <c r="M61" s="12"/>
      <c r="N61" s="12">
        <f t="shared" si="94"/>
        <v>-3.9548022598870025E-2</v>
      </c>
      <c r="O61" s="12">
        <f t="shared" si="94"/>
        <v>-0.166189111747851</v>
      </c>
      <c r="P61" s="12">
        <f t="shared" si="94"/>
        <v>-0.10241820768136556</v>
      </c>
      <c r="R61">
        <f t="shared" si="97"/>
        <v>2023</v>
      </c>
      <c r="S61" s="64">
        <v>191</v>
      </c>
      <c r="T61" s="64">
        <v>42</v>
      </c>
      <c r="U61" s="64">
        <v>398</v>
      </c>
      <c r="V61">
        <f t="shared" si="95"/>
        <v>631</v>
      </c>
      <c r="X61" s="12">
        <f t="shared" si="87"/>
        <v>0</v>
      </c>
      <c r="Y61" s="12">
        <f t="shared" si="88"/>
        <v>-7.4812967581047163E-3</v>
      </c>
      <c r="Z61" s="12">
        <f t="shared" si="89"/>
        <v>1.5873015873015817E-3</v>
      </c>
      <c r="AC61" s="12">
        <f t="shared" si="96"/>
        <v>2.1390374331550888E-2</v>
      </c>
      <c r="AD61" s="12">
        <f t="shared" si="96"/>
        <v>2.4390243902439046E-2</v>
      </c>
      <c r="AE61" s="12">
        <f t="shared" si="96"/>
        <v>-0.15856236786469347</v>
      </c>
    </row>
    <row r="62" spans="2:37" x14ac:dyDescent="0.25">
      <c r="B62">
        <f t="shared" si="90"/>
        <v>2024</v>
      </c>
      <c r="C62" s="64">
        <v>343</v>
      </c>
      <c r="D62" s="64">
        <v>287</v>
      </c>
      <c r="E62">
        <f t="shared" si="86"/>
        <v>630</v>
      </c>
      <c r="J62" s="12">
        <f t="shared" si="91"/>
        <v>8.8235294117646745E-3</v>
      </c>
      <c r="K62" s="12">
        <f t="shared" si="92"/>
        <v>-1.3745704467353903E-2</v>
      </c>
      <c r="L62" s="12">
        <f t="shared" si="93"/>
        <v>-1.5847860538826808E-3</v>
      </c>
      <c r="M62" s="12"/>
      <c r="N62" s="12">
        <f t="shared" si="94"/>
        <v>-3.1073446327683607E-2</v>
      </c>
      <c r="O62" s="12">
        <f t="shared" si="94"/>
        <v>-0.17765042979942691</v>
      </c>
      <c r="P62" s="12">
        <f t="shared" si="94"/>
        <v>-0.10384068278805125</v>
      </c>
      <c r="R62">
        <f t="shared" si="97"/>
        <v>2024</v>
      </c>
      <c r="S62" s="64">
        <v>193</v>
      </c>
      <c r="T62" s="64">
        <v>43</v>
      </c>
      <c r="U62" s="64">
        <v>394</v>
      </c>
      <c r="V62">
        <f t="shared" si="95"/>
        <v>630</v>
      </c>
      <c r="X62" s="12">
        <f t="shared" si="87"/>
        <v>2.3809523809523725E-2</v>
      </c>
      <c r="Y62" s="12">
        <f t="shared" si="88"/>
        <v>-1.0050251256281451E-2</v>
      </c>
      <c r="Z62" s="12">
        <f t="shared" si="89"/>
        <v>-1.5847860538826808E-3</v>
      </c>
      <c r="AC62" s="12">
        <f t="shared" si="96"/>
        <v>3.2085561497326109E-2</v>
      </c>
      <c r="AD62" s="12">
        <f t="shared" si="96"/>
        <v>4.8780487804878092E-2</v>
      </c>
      <c r="AE62" s="12">
        <f t="shared" si="96"/>
        <v>-0.16701902748414377</v>
      </c>
    </row>
    <row r="63" spans="2:37" x14ac:dyDescent="0.25">
      <c r="B63" s="62">
        <f t="shared" si="90"/>
        <v>2025</v>
      </c>
      <c r="C63" s="64">
        <v>346</v>
      </c>
      <c r="D63" s="64">
        <v>286</v>
      </c>
      <c r="E63">
        <f t="shared" si="86"/>
        <v>632</v>
      </c>
      <c r="J63" s="12">
        <f t="shared" si="91"/>
        <v>8.7463556851312685E-3</v>
      </c>
      <c r="K63" s="12">
        <f t="shared" si="92"/>
        <v>-3.4843205574912606E-3</v>
      </c>
      <c r="L63" s="12">
        <f t="shared" si="93"/>
        <v>3.1746031746031633E-3</v>
      </c>
      <c r="M63" s="12"/>
      <c r="N63" s="12">
        <f t="shared" si="94"/>
        <v>-2.2598870056497189E-2</v>
      </c>
      <c r="O63" s="12">
        <f t="shared" si="94"/>
        <v>-0.18051575931232089</v>
      </c>
      <c r="P63" s="12">
        <f t="shared" si="94"/>
        <v>-0.10099573257467998</v>
      </c>
      <c r="R63" s="62">
        <f t="shared" si="97"/>
        <v>2025</v>
      </c>
      <c r="S63" s="64">
        <v>195</v>
      </c>
      <c r="T63" s="64">
        <v>45</v>
      </c>
      <c r="U63" s="64">
        <v>392</v>
      </c>
      <c r="V63">
        <f t="shared" si="95"/>
        <v>632</v>
      </c>
      <c r="X63" s="12">
        <f t="shared" si="87"/>
        <v>4.6511627906976827E-2</v>
      </c>
      <c r="Y63" s="12">
        <f t="shared" si="88"/>
        <v>-5.0761421319797106E-3</v>
      </c>
      <c r="Z63" s="12">
        <f t="shared" si="89"/>
        <v>3.1746031746031633E-3</v>
      </c>
      <c r="AC63" s="12">
        <f t="shared" si="96"/>
        <v>4.2780748663101553E-2</v>
      </c>
      <c r="AD63" s="12">
        <f t="shared" si="96"/>
        <v>9.7560975609756184E-2</v>
      </c>
      <c r="AE63" s="12">
        <f t="shared" si="96"/>
        <v>-0.17124735729386897</v>
      </c>
    </row>
    <row r="64" spans="2:37" x14ac:dyDescent="0.25">
      <c r="B64" s="62">
        <f t="shared" si="90"/>
        <v>2026</v>
      </c>
      <c r="C64" s="64">
        <v>350</v>
      </c>
      <c r="D64" s="64">
        <v>287</v>
      </c>
      <c r="E64">
        <f t="shared" si="86"/>
        <v>637</v>
      </c>
      <c r="J64" s="12">
        <f t="shared" si="91"/>
        <v>1.1560693641618602E-2</v>
      </c>
      <c r="K64" s="12">
        <f t="shared" si="92"/>
        <v>3.4965034965035446E-3</v>
      </c>
      <c r="L64" s="12">
        <f t="shared" si="93"/>
        <v>7.9113924050633333E-3</v>
      </c>
      <c r="M64" s="12"/>
      <c r="N64" s="12">
        <f t="shared" si="94"/>
        <v>-1.1299435028248594E-2</v>
      </c>
      <c r="O64" s="12">
        <f t="shared" si="94"/>
        <v>-0.17765042979942691</v>
      </c>
      <c r="P64" s="12">
        <f t="shared" si="94"/>
        <v>-9.3883357041251725E-2</v>
      </c>
      <c r="R64" s="62">
        <f t="shared" si="97"/>
        <v>2026</v>
      </c>
      <c r="S64" s="64">
        <v>197</v>
      </c>
      <c r="T64" s="64">
        <v>46</v>
      </c>
      <c r="U64" s="64">
        <v>394</v>
      </c>
      <c r="V64">
        <f t="shared" si="95"/>
        <v>637</v>
      </c>
      <c r="X64" s="12">
        <f t="shared" si="87"/>
        <v>2.2222222222222143E-2</v>
      </c>
      <c r="Y64" s="12">
        <f t="shared" si="88"/>
        <v>5.1020408163264808E-3</v>
      </c>
      <c r="Z64" s="12">
        <f t="shared" si="89"/>
        <v>7.9113924050633333E-3</v>
      </c>
      <c r="AC64" s="12">
        <f t="shared" si="96"/>
        <v>5.3475935828876997E-2</v>
      </c>
      <c r="AD64" s="12">
        <f t="shared" si="96"/>
        <v>0.12195121951219523</v>
      </c>
      <c r="AE64" s="12">
        <f t="shared" si="96"/>
        <v>-0.16701902748414377</v>
      </c>
    </row>
    <row r="65" spans="2:26" x14ac:dyDescent="0.25">
      <c r="J65" s="123" t="s">
        <v>688</v>
      </c>
      <c r="K65" s="123"/>
      <c r="L65" s="123"/>
      <c r="M65" s="63"/>
    </row>
    <row r="66" spans="2:26" x14ac:dyDescent="0.25">
      <c r="B66">
        <v>2017</v>
      </c>
      <c r="J66" s="12">
        <f t="shared" ref="J66:J75" si="98">(C55/$E55)*J55</f>
        <v>-6.9923084606932284E-3</v>
      </c>
      <c r="K66" s="12">
        <f t="shared" ref="K66:K75" si="99">(D55/$E55)*K55</f>
        <v>0.12811066837079918</v>
      </c>
      <c r="L66" s="12">
        <f>SUM(J66:K66)</f>
        <v>0.12111835991010596</v>
      </c>
      <c r="M66" s="12"/>
      <c r="W66" s="123" t="s">
        <v>688</v>
      </c>
      <c r="X66" s="123"/>
      <c r="Y66" s="123"/>
    </row>
    <row r="67" spans="2:26" x14ac:dyDescent="0.25">
      <c r="B67">
        <v>2018</v>
      </c>
      <c r="J67" s="12">
        <f t="shared" si="98"/>
        <v>2.8652828652828998E-3</v>
      </c>
      <c r="K67" s="12">
        <f t="shared" si="99"/>
        <v>-7.0221901207816609E-3</v>
      </c>
      <c r="L67" s="12">
        <f t="shared" ref="L67:L75" si="100">SUM(J67:K67)</f>
        <v>-4.1569072554987607E-3</v>
      </c>
      <c r="M67" s="12"/>
    </row>
    <row r="68" spans="2:26" x14ac:dyDescent="0.25">
      <c r="B68">
        <v>2019</v>
      </c>
      <c r="J68" s="12">
        <f t="shared" si="98"/>
        <v>2.8611147032199359E-3</v>
      </c>
      <c r="K68" s="12">
        <f t="shared" si="99"/>
        <v>-1.4184108920951197E-3</v>
      </c>
      <c r="L68" s="12">
        <f t="shared" si="100"/>
        <v>1.4427038111248162E-3</v>
      </c>
      <c r="M68" s="12"/>
      <c r="V68">
        <v>2020</v>
      </c>
      <c r="X68" s="12">
        <f t="shared" ref="X68:Y74" si="101">(T58/$V58)*X58</f>
        <v>-1.5461327354953436E-3</v>
      </c>
      <c r="Y68" s="12">
        <f t="shared" si="101"/>
        <v>-9.0001105664688774E-2</v>
      </c>
      <c r="Z68" s="12">
        <f>SUM(W68:Y68)</f>
        <v>-9.1547238400184111E-2</v>
      </c>
    </row>
    <row r="69" spans="2:26" x14ac:dyDescent="0.25">
      <c r="B69">
        <v>2020</v>
      </c>
      <c r="J69" s="12">
        <f t="shared" si="98"/>
        <v>-3.545623035805423E-2</v>
      </c>
      <c r="K69" s="12">
        <f t="shared" si="99"/>
        <v>-6.560741807019374E-2</v>
      </c>
      <c r="L69" s="12">
        <f t="shared" si="100"/>
        <v>-0.10106364842824797</v>
      </c>
      <c r="M69" s="12"/>
      <c r="V69">
        <v>2021</v>
      </c>
      <c r="X69" s="12">
        <f t="shared" si="101"/>
        <v>1.6373801916932851E-3</v>
      </c>
      <c r="Y69" s="12">
        <f t="shared" si="101"/>
        <v>-1.0989787347614808E-2</v>
      </c>
      <c r="Z69" s="12">
        <f t="shared" ref="Z69:Z74" si="102">SUM(W69:Y69)</f>
        <v>-9.3524071559215223E-3</v>
      </c>
    </row>
    <row r="70" spans="2:26" x14ac:dyDescent="0.25">
      <c r="B70">
        <v>2021</v>
      </c>
      <c r="J70" s="12">
        <f t="shared" si="98"/>
        <v>3.2142511375738421E-3</v>
      </c>
      <c r="K70" s="12">
        <f t="shared" si="99"/>
        <v>-1.0922059588379543E-2</v>
      </c>
      <c r="L70" s="12">
        <f t="shared" si="100"/>
        <v>-7.7078084508057001E-3</v>
      </c>
      <c r="M70" s="12"/>
      <c r="V70">
        <v>2022</v>
      </c>
      <c r="X70" s="12">
        <f t="shared" si="101"/>
        <v>1.6260162601626031E-3</v>
      </c>
      <c r="Y70" s="12">
        <f t="shared" si="101"/>
        <v>1.5912698412698073E-3</v>
      </c>
      <c r="Z70" s="12">
        <f t="shared" si="102"/>
        <v>3.2172861014324104E-3</v>
      </c>
    </row>
    <row r="71" spans="2:26" x14ac:dyDescent="0.25">
      <c r="B71">
        <v>2022</v>
      </c>
      <c r="J71" s="12">
        <f t="shared" si="98"/>
        <v>8.030539881043141E-3</v>
      </c>
      <c r="K71" s="12">
        <f t="shared" si="99"/>
        <v>1.5876603806078892E-3</v>
      </c>
      <c r="L71" s="12">
        <f t="shared" si="100"/>
        <v>9.6182002616510311E-3</v>
      </c>
      <c r="M71" s="12"/>
      <c r="V71">
        <v>2023</v>
      </c>
      <c r="X71" s="12">
        <f t="shared" si="101"/>
        <v>0</v>
      </c>
      <c r="Y71" s="12">
        <f t="shared" si="101"/>
        <v>-4.718789397346556E-3</v>
      </c>
      <c r="Z71" s="12">
        <f t="shared" si="102"/>
        <v>-4.718789397346556E-3</v>
      </c>
    </row>
    <row r="72" spans="2:26" x14ac:dyDescent="0.25">
      <c r="B72">
        <v>2023</v>
      </c>
      <c r="J72" s="12">
        <f t="shared" si="98"/>
        <v>4.7966818248082362E-3</v>
      </c>
      <c r="K72" s="12">
        <f t="shared" si="99"/>
        <v>-6.2531897176932002E-3</v>
      </c>
      <c r="L72" s="12">
        <f t="shared" si="100"/>
        <v>-1.456507892884964E-3</v>
      </c>
      <c r="M72" s="12"/>
      <c r="V72">
        <v>2024</v>
      </c>
      <c r="X72" s="12">
        <f t="shared" si="101"/>
        <v>1.6250944822373335E-3</v>
      </c>
      <c r="Y72" s="12">
        <f t="shared" si="101"/>
        <v>-6.2853952301188754E-3</v>
      </c>
      <c r="Z72" s="12">
        <f t="shared" si="102"/>
        <v>-4.6603007478815423E-3</v>
      </c>
    </row>
    <row r="73" spans="2:26" x14ac:dyDescent="0.25">
      <c r="B73">
        <v>2024</v>
      </c>
      <c r="J73" s="12">
        <f t="shared" si="98"/>
        <v>4.8039215686274334E-3</v>
      </c>
      <c r="K73" s="12">
        <f t="shared" si="99"/>
        <v>-6.2619320351278889E-3</v>
      </c>
      <c r="L73" s="12">
        <f t="shared" si="100"/>
        <v>-1.4580104665004555E-3</v>
      </c>
      <c r="M73" s="12"/>
      <c r="V73">
        <v>2025</v>
      </c>
      <c r="X73" s="12">
        <f t="shared" si="101"/>
        <v>3.3117456579334769E-3</v>
      </c>
      <c r="Y73" s="12">
        <f t="shared" si="101"/>
        <v>-3.1484932211013395E-3</v>
      </c>
      <c r="Z73" s="12">
        <f t="shared" si="102"/>
        <v>1.6325243683213732E-4</v>
      </c>
    </row>
    <row r="74" spans="2:26" x14ac:dyDescent="0.25">
      <c r="B74" s="62">
        <v>2025</v>
      </c>
      <c r="J74" s="12">
        <f t="shared" si="98"/>
        <v>4.7883529542016127E-3</v>
      </c>
      <c r="K74" s="12">
        <f t="shared" si="99"/>
        <v>-1.5767653155735768E-3</v>
      </c>
      <c r="L74" s="12">
        <f t="shared" si="100"/>
        <v>3.211587638628036E-3</v>
      </c>
      <c r="M74" s="12"/>
      <c r="V74" s="62">
        <v>2026</v>
      </c>
      <c r="X74" s="12">
        <f t="shared" si="101"/>
        <v>1.6047444618873133E-3</v>
      </c>
      <c r="Y74" s="12">
        <f t="shared" si="101"/>
        <v>3.1557363918879649E-3</v>
      </c>
      <c r="Z74" s="12">
        <f t="shared" si="102"/>
        <v>4.760480853775278E-3</v>
      </c>
    </row>
    <row r="75" spans="2:26" x14ac:dyDescent="0.25">
      <c r="B75" s="62">
        <v>2026</v>
      </c>
      <c r="J75" s="12">
        <f t="shared" si="98"/>
        <v>6.3520294734168148E-3</v>
      </c>
      <c r="K75" s="12">
        <f t="shared" si="99"/>
        <v>1.5753477291939049E-3</v>
      </c>
      <c r="L75" s="12">
        <f t="shared" si="100"/>
        <v>7.9273772026107192E-3</v>
      </c>
      <c r="M75" s="12"/>
    </row>
  </sheetData>
  <mergeCells count="12">
    <mergeCell ref="J65:L65"/>
    <mergeCell ref="W66:Y66"/>
    <mergeCell ref="Q18:Q19"/>
    <mergeCell ref="R18:V18"/>
    <mergeCell ref="X18:Z18"/>
    <mergeCell ref="W18:W19"/>
    <mergeCell ref="B2:H2"/>
    <mergeCell ref="J2:P2"/>
    <mergeCell ref="C18:H18"/>
    <mergeCell ref="B18:B19"/>
    <mergeCell ref="J18:J19"/>
    <mergeCell ref="K18:P18"/>
  </mergeCells>
  <phoneticPr fontId="22" type="noConversion"/>
  <pageMargins left="0.7" right="0.7" top="0.75" bottom="0.75" header="0.3" footer="0.3"/>
  <headerFooter>
    <oddFooter>&amp;C_x000D_&amp;1#&amp;"Arial"&amp;9&amp;K7C7C80 Internal</oddFooter>
  </headerFooter>
  <ignoredErrors>
    <ignoredError sqref="G5:G16 O5:O15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22D2-946B-43D5-BC94-C423477E5B88}">
  <dimension ref="B1:W56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J55" sqref="J55"/>
    </sheetView>
  </sheetViews>
  <sheetFormatPr defaultRowHeight="15" x14ac:dyDescent="0.25"/>
  <cols>
    <col min="1" max="1" width="0.85546875" customWidth="1"/>
    <col min="2" max="2" width="14" bestFit="1" customWidth="1"/>
    <col min="3" max="4" width="14" customWidth="1"/>
    <col min="5" max="6" width="12.42578125" customWidth="1"/>
    <col min="7" max="8" width="13.5703125" customWidth="1"/>
    <col min="9" max="10" width="14.5703125" customWidth="1"/>
    <col min="11" max="11" width="4.28515625" customWidth="1"/>
    <col min="12" max="12" width="14" customWidth="1"/>
    <col min="13" max="13" width="12" customWidth="1"/>
    <col min="14" max="15" width="12.28515625" customWidth="1"/>
    <col min="16" max="17" width="12.140625" customWidth="1"/>
    <col min="20" max="20" width="13.140625" bestFit="1" customWidth="1"/>
    <col min="21" max="21" width="11.28515625" bestFit="1" customWidth="1"/>
    <col min="22" max="22" width="14.7109375" bestFit="1" customWidth="1"/>
  </cols>
  <sheetData>
    <row r="1" spans="2:23" ht="9.75" customHeight="1" x14ac:dyDescent="0.25"/>
    <row r="2" spans="2:23" ht="19.5" customHeight="1" x14ac:dyDescent="0.25">
      <c r="B2" s="126" t="s">
        <v>711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</row>
    <row r="3" spans="2:23" x14ac:dyDescent="0.25">
      <c r="B3" s="89" t="s">
        <v>385</v>
      </c>
      <c r="C3" s="89" t="s">
        <v>575</v>
      </c>
      <c r="D3" s="127" t="s">
        <v>713</v>
      </c>
      <c r="E3" s="89" t="s">
        <v>576</v>
      </c>
      <c r="F3" s="127" t="s">
        <v>713</v>
      </c>
      <c r="G3" s="89" t="s">
        <v>577</v>
      </c>
      <c r="H3" s="127" t="s">
        <v>713</v>
      </c>
      <c r="I3" s="127" t="s">
        <v>574</v>
      </c>
      <c r="J3" s="127" t="s">
        <v>713</v>
      </c>
      <c r="K3" s="32"/>
      <c r="L3" s="89" t="s">
        <v>575</v>
      </c>
      <c r="M3" s="89" t="s">
        <v>576</v>
      </c>
      <c r="N3" s="128" t="s">
        <v>582</v>
      </c>
      <c r="O3" s="127" t="s">
        <v>713</v>
      </c>
      <c r="P3" s="128" t="s">
        <v>583</v>
      </c>
      <c r="Q3" s="127" t="s">
        <v>713</v>
      </c>
      <c r="T3" s="113" t="s">
        <v>581</v>
      </c>
      <c r="U3" s="113"/>
      <c r="V3" s="113"/>
      <c r="W3" s="113"/>
    </row>
    <row r="4" spans="2:23" x14ac:dyDescent="0.25">
      <c r="B4" s="89"/>
      <c r="C4" s="89" t="s">
        <v>5</v>
      </c>
      <c r="D4" s="127"/>
      <c r="E4" s="89" t="s">
        <v>4</v>
      </c>
      <c r="F4" s="127"/>
      <c r="G4" s="89" t="s">
        <v>1</v>
      </c>
      <c r="H4" s="127"/>
      <c r="I4" s="127"/>
      <c r="J4" s="127"/>
      <c r="K4" s="32"/>
      <c r="L4" s="89" t="s">
        <v>5</v>
      </c>
      <c r="M4" s="89" t="s">
        <v>4</v>
      </c>
      <c r="N4" s="128"/>
      <c r="O4" s="127"/>
      <c r="P4" s="128"/>
      <c r="Q4" s="127"/>
      <c r="T4" t="s">
        <v>575</v>
      </c>
      <c r="U4" t="s">
        <v>576</v>
      </c>
      <c r="V4" t="s">
        <v>579</v>
      </c>
      <c r="W4" t="s">
        <v>577</v>
      </c>
    </row>
    <row r="5" spans="2:23" ht="15" customHeight="1" x14ac:dyDescent="0.25">
      <c r="B5" s="32">
        <v>2009</v>
      </c>
      <c r="C5" s="90">
        <v>182</v>
      </c>
      <c r="D5" s="90"/>
      <c r="E5" s="90">
        <v>23</v>
      </c>
      <c r="F5" s="90"/>
      <c r="G5" s="90">
        <v>219</v>
      </c>
      <c r="H5" s="90"/>
      <c r="I5" s="90">
        <f>C5+E5+G5</f>
        <v>424</v>
      </c>
      <c r="J5" s="90"/>
      <c r="K5" s="93"/>
      <c r="L5" s="90">
        <f t="shared" ref="L5:L19" si="0">C5</f>
        <v>182</v>
      </c>
      <c r="M5" s="90">
        <f t="shared" ref="M5:M19" si="1">E5</f>
        <v>23</v>
      </c>
      <c r="N5" s="90">
        <f t="shared" ref="N5:N20" si="2">L5+M5</f>
        <v>205</v>
      </c>
      <c r="O5" s="90"/>
      <c r="P5" s="90">
        <v>219</v>
      </c>
      <c r="Q5" s="90"/>
      <c r="S5" s="26" t="s">
        <v>712</v>
      </c>
      <c r="T5" s="12">
        <f>_xlfn.RRI($B$20-$B$5,C5,C20)</f>
        <v>3.7028162545412524E-2</v>
      </c>
      <c r="U5" s="12">
        <f>_xlfn.RRI($B$20-$B$5,E5,E20)</f>
        <v>8.9323025886621998E-2</v>
      </c>
      <c r="V5" s="12">
        <f>_xlfn.RRI($B$20-$B$5,N5,N20)</f>
        <v>4.5046888132583618E-2</v>
      </c>
      <c r="W5" s="12">
        <f>_xlfn.RRI($B$20-$B$5,P5,P20)</f>
        <v>1.65160989163331E-2</v>
      </c>
    </row>
    <row r="6" spans="2:23" ht="15" customHeight="1" x14ac:dyDescent="0.25">
      <c r="B6" s="32">
        <f>B5+1</f>
        <v>2010</v>
      </c>
      <c r="C6" s="90">
        <v>182</v>
      </c>
      <c r="D6" s="91">
        <f t="shared" ref="D6:D20" si="3">C6/C5-1</f>
        <v>0</v>
      </c>
      <c r="E6" s="90">
        <v>26</v>
      </c>
      <c r="F6" s="91">
        <f t="shared" ref="F6:F20" si="4">E6/E5-1</f>
        <v>0.13043478260869557</v>
      </c>
      <c r="G6" s="90">
        <v>210</v>
      </c>
      <c r="H6" s="91">
        <f t="shared" ref="H6:H20" si="5">G6/G5-1</f>
        <v>-4.1095890410958957E-2</v>
      </c>
      <c r="I6" s="90">
        <f t="shared" ref="I6:I20" si="6">C6+E6+G6</f>
        <v>418</v>
      </c>
      <c r="J6" s="91">
        <f t="shared" ref="J6:J20" si="7">I6/I5-1</f>
        <v>-1.4150943396226467E-2</v>
      </c>
      <c r="K6" s="93"/>
      <c r="L6" s="90">
        <f t="shared" si="0"/>
        <v>182</v>
      </c>
      <c r="M6" s="90">
        <f t="shared" si="1"/>
        <v>26</v>
      </c>
      <c r="N6" s="90">
        <f t="shared" si="2"/>
        <v>208</v>
      </c>
      <c r="O6" s="25">
        <f t="shared" ref="O6:O20" si="8">N6/N5-1</f>
        <v>1.4634146341463428E-2</v>
      </c>
      <c r="P6" s="90">
        <v>210</v>
      </c>
      <c r="Q6" s="25">
        <f t="shared" ref="Q6:Q20" si="9">P6/P5-1</f>
        <v>-4.1095890410958957E-2</v>
      </c>
    </row>
    <row r="7" spans="2:23" ht="15" customHeight="1" x14ac:dyDescent="0.25">
      <c r="B7" s="32">
        <f t="shared" ref="B7:B20" si="10">B6+1</f>
        <v>2011</v>
      </c>
      <c r="C7" s="90">
        <v>185</v>
      </c>
      <c r="D7" s="91">
        <f t="shared" si="3"/>
        <v>1.6483516483516425E-2</v>
      </c>
      <c r="E7" s="90">
        <v>29</v>
      </c>
      <c r="F7" s="91">
        <f t="shared" si="4"/>
        <v>0.11538461538461542</v>
      </c>
      <c r="G7" s="90">
        <v>208</v>
      </c>
      <c r="H7" s="91">
        <f t="shared" si="5"/>
        <v>-9.52380952380949E-3</v>
      </c>
      <c r="I7" s="90">
        <f t="shared" si="6"/>
        <v>422</v>
      </c>
      <c r="J7" s="91">
        <f t="shared" si="7"/>
        <v>9.5693779904306719E-3</v>
      </c>
      <c r="K7" s="93"/>
      <c r="L7" s="90">
        <f t="shared" si="0"/>
        <v>185</v>
      </c>
      <c r="M7" s="90">
        <f t="shared" si="1"/>
        <v>29</v>
      </c>
      <c r="N7" s="90">
        <f t="shared" si="2"/>
        <v>214</v>
      </c>
      <c r="O7" s="25">
        <f t="shared" si="8"/>
        <v>2.8846153846153744E-2</v>
      </c>
      <c r="P7" s="90">
        <v>208</v>
      </c>
      <c r="Q7" s="25">
        <f t="shared" si="9"/>
        <v>-9.52380952380949E-3</v>
      </c>
    </row>
    <row r="8" spans="2:23" ht="15" customHeight="1" x14ac:dyDescent="0.25">
      <c r="B8" s="32">
        <f t="shared" si="10"/>
        <v>2012</v>
      </c>
      <c r="C8" s="90">
        <v>194</v>
      </c>
      <c r="D8" s="91">
        <f t="shared" si="3"/>
        <v>4.8648648648648596E-2</v>
      </c>
      <c r="E8" s="90">
        <v>32</v>
      </c>
      <c r="F8" s="91">
        <f t="shared" si="4"/>
        <v>0.10344827586206895</v>
      </c>
      <c r="G8" s="90">
        <v>218</v>
      </c>
      <c r="H8" s="91">
        <f t="shared" si="5"/>
        <v>4.8076923076923128E-2</v>
      </c>
      <c r="I8" s="90">
        <f t="shared" si="6"/>
        <v>444</v>
      </c>
      <c r="J8" s="91">
        <f t="shared" si="7"/>
        <v>5.2132701421800931E-2</v>
      </c>
      <c r="K8" s="93"/>
      <c r="L8" s="90">
        <f t="shared" si="0"/>
        <v>194</v>
      </c>
      <c r="M8" s="90">
        <f t="shared" si="1"/>
        <v>32</v>
      </c>
      <c r="N8" s="90">
        <f t="shared" si="2"/>
        <v>226</v>
      </c>
      <c r="O8" s="25">
        <f t="shared" si="8"/>
        <v>5.6074766355140193E-2</v>
      </c>
      <c r="P8" s="90">
        <v>218</v>
      </c>
      <c r="Q8" s="25">
        <f t="shared" si="9"/>
        <v>4.8076923076923128E-2</v>
      </c>
    </row>
    <row r="9" spans="2:23" ht="15" customHeight="1" x14ac:dyDescent="0.25">
      <c r="B9" s="32">
        <f t="shared" si="10"/>
        <v>2013</v>
      </c>
      <c r="C9" s="90">
        <v>199</v>
      </c>
      <c r="D9" s="91">
        <f t="shared" si="3"/>
        <v>2.5773195876288568E-2</v>
      </c>
      <c r="E9" s="90">
        <v>35</v>
      </c>
      <c r="F9" s="91">
        <f t="shared" si="4"/>
        <v>9.375E-2</v>
      </c>
      <c r="G9" s="90">
        <v>225</v>
      </c>
      <c r="H9" s="91">
        <f t="shared" si="5"/>
        <v>3.2110091743119185E-2</v>
      </c>
      <c r="I9" s="90">
        <f t="shared" si="6"/>
        <v>459</v>
      </c>
      <c r="J9" s="91">
        <f t="shared" si="7"/>
        <v>3.3783783783783772E-2</v>
      </c>
      <c r="K9" s="93"/>
      <c r="L9" s="90">
        <f t="shared" si="0"/>
        <v>199</v>
      </c>
      <c r="M9" s="90">
        <f t="shared" si="1"/>
        <v>35</v>
      </c>
      <c r="N9" s="90">
        <f t="shared" si="2"/>
        <v>234</v>
      </c>
      <c r="O9" s="25">
        <f t="shared" si="8"/>
        <v>3.539823008849563E-2</v>
      </c>
      <c r="P9" s="90">
        <v>225</v>
      </c>
      <c r="Q9" s="25">
        <f t="shared" si="9"/>
        <v>3.2110091743119185E-2</v>
      </c>
    </row>
    <row r="10" spans="2:23" ht="15" customHeight="1" x14ac:dyDescent="0.25">
      <c r="B10" s="32">
        <f t="shared" si="10"/>
        <v>2014</v>
      </c>
      <c r="C10" s="90">
        <v>204</v>
      </c>
      <c r="D10" s="91">
        <f t="shared" si="3"/>
        <v>2.5125628140703515E-2</v>
      </c>
      <c r="E10" s="90">
        <v>39</v>
      </c>
      <c r="F10" s="91">
        <f t="shared" si="4"/>
        <v>0.11428571428571432</v>
      </c>
      <c r="G10" s="90">
        <v>232</v>
      </c>
      <c r="H10" s="91">
        <f t="shared" si="5"/>
        <v>3.1111111111111089E-2</v>
      </c>
      <c r="I10" s="90">
        <f t="shared" si="6"/>
        <v>475</v>
      </c>
      <c r="J10" s="91">
        <f t="shared" si="7"/>
        <v>3.4858387799564294E-2</v>
      </c>
      <c r="K10" s="93"/>
      <c r="L10" s="90">
        <f t="shared" si="0"/>
        <v>204</v>
      </c>
      <c r="M10" s="90">
        <f t="shared" si="1"/>
        <v>39</v>
      </c>
      <c r="N10" s="90">
        <f t="shared" si="2"/>
        <v>243</v>
      </c>
      <c r="O10" s="25">
        <f t="shared" si="8"/>
        <v>3.8461538461538547E-2</v>
      </c>
      <c r="P10" s="90">
        <v>232</v>
      </c>
      <c r="Q10" s="25">
        <f t="shared" si="9"/>
        <v>3.1111111111111089E-2</v>
      </c>
    </row>
    <row r="11" spans="2:23" ht="15" customHeight="1" x14ac:dyDescent="0.25">
      <c r="B11" s="32">
        <f t="shared" si="10"/>
        <v>2015</v>
      </c>
      <c r="C11" s="90">
        <v>213</v>
      </c>
      <c r="D11" s="91">
        <f t="shared" si="3"/>
        <v>4.4117647058823595E-2</v>
      </c>
      <c r="E11" s="90">
        <v>44</v>
      </c>
      <c r="F11" s="91">
        <f t="shared" si="4"/>
        <v>0.12820512820512819</v>
      </c>
      <c r="G11" s="90">
        <v>244</v>
      </c>
      <c r="H11" s="91">
        <f t="shared" si="5"/>
        <v>5.1724137931034475E-2</v>
      </c>
      <c r="I11" s="90">
        <f t="shared" si="6"/>
        <v>501</v>
      </c>
      <c r="J11" s="91">
        <f t="shared" si="7"/>
        <v>5.4736842105263195E-2</v>
      </c>
      <c r="K11" s="93"/>
      <c r="L11" s="90">
        <f t="shared" si="0"/>
        <v>213</v>
      </c>
      <c r="M11" s="90">
        <f t="shared" si="1"/>
        <v>44</v>
      </c>
      <c r="N11" s="90">
        <f t="shared" si="2"/>
        <v>257</v>
      </c>
      <c r="O11" s="25">
        <f t="shared" si="8"/>
        <v>5.7613168724279795E-2</v>
      </c>
      <c r="P11" s="90">
        <v>244</v>
      </c>
      <c r="Q11" s="25">
        <f t="shared" si="9"/>
        <v>5.1724137931034475E-2</v>
      </c>
    </row>
    <row r="12" spans="2:23" ht="15" customHeight="1" x14ac:dyDescent="0.25">
      <c r="B12" s="32">
        <f t="shared" si="10"/>
        <v>2016</v>
      </c>
      <c r="C12" s="90">
        <v>221</v>
      </c>
      <c r="D12" s="91">
        <f t="shared" si="3"/>
        <v>3.7558685446009488E-2</v>
      </c>
      <c r="E12" s="90">
        <v>47</v>
      </c>
      <c r="F12" s="91">
        <f t="shared" si="4"/>
        <v>6.8181818181818121E-2</v>
      </c>
      <c r="G12" s="90">
        <v>251</v>
      </c>
      <c r="H12" s="91">
        <f t="shared" si="5"/>
        <v>2.8688524590164022E-2</v>
      </c>
      <c r="I12" s="90">
        <f t="shared" si="6"/>
        <v>519</v>
      </c>
      <c r="J12" s="91">
        <f t="shared" si="7"/>
        <v>3.5928143712574911E-2</v>
      </c>
      <c r="K12" s="93"/>
      <c r="L12" s="90">
        <f t="shared" si="0"/>
        <v>221</v>
      </c>
      <c r="M12" s="90">
        <f t="shared" si="1"/>
        <v>47</v>
      </c>
      <c r="N12" s="90">
        <f t="shared" si="2"/>
        <v>268</v>
      </c>
      <c r="O12" s="25">
        <f t="shared" si="8"/>
        <v>4.2801556420233533E-2</v>
      </c>
      <c r="P12" s="90">
        <v>251</v>
      </c>
      <c r="Q12" s="25">
        <f t="shared" si="9"/>
        <v>2.8688524590164022E-2</v>
      </c>
    </row>
    <row r="13" spans="2:23" ht="15" customHeight="1" x14ac:dyDescent="0.25">
      <c r="B13" s="32">
        <f t="shared" si="10"/>
        <v>2017</v>
      </c>
      <c r="C13" s="90">
        <v>227</v>
      </c>
      <c r="D13" s="91">
        <f t="shared" si="3"/>
        <v>2.7149321266968229E-2</v>
      </c>
      <c r="E13" s="90">
        <v>51</v>
      </c>
      <c r="F13" s="91">
        <f t="shared" si="4"/>
        <v>8.5106382978723305E-2</v>
      </c>
      <c r="G13" s="90">
        <v>258</v>
      </c>
      <c r="H13" s="91">
        <f t="shared" si="5"/>
        <v>2.7888446215139417E-2</v>
      </c>
      <c r="I13" s="90">
        <f t="shared" si="6"/>
        <v>536</v>
      </c>
      <c r="J13" s="91">
        <f t="shared" si="7"/>
        <v>3.2755298651252485E-2</v>
      </c>
      <c r="K13" s="93"/>
      <c r="L13" s="90">
        <f t="shared" si="0"/>
        <v>227</v>
      </c>
      <c r="M13" s="90">
        <f t="shared" si="1"/>
        <v>51</v>
      </c>
      <c r="N13" s="90">
        <f t="shared" si="2"/>
        <v>278</v>
      </c>
      <c r="O13" s="25">
        <f t="shared" si="8"/>
        <v>3.7313432835820892E-2</v>
      </c>
      <c r="P13" s="90">
        <v>258</v>
      </c>
      <c r="Q13" s="25">
        <f t="shared" si="9"/>
        <v>2.7888446215139417E-2</v>
      </c>
    </row>
    <row r="14" spans="2:23" ht="15" customHeight="1" x14ac:dyDescent="0.25">
      <c r="B14" s="32">
        <f t="shared" si="10"/>
        <v>2018</v>
      </c>
      <c r="C14" s="90">
        <v>234</v>
      </c>
      <c r="D14" s="91">
        <f t="shared" si="3"/>
        <v>3.0837004405286361E-2</v>
      </c>
      <c r="E14" s="90">
        <v>55</v>
      </c>
      <c r="F14" s="91">
        <f t="shared" si="4"/>
        <v>7.8431372549019551E-2</v>
      </c>
      <c r="G14" s="90">
        <v>267</v>
      </c>
      <c r="H14" s="91">
        <f t="shared" si="5"/>
        <v>3.488372093023262E-2</v>
      </c>
      <c r="I14" s="90">
        <f t="shared" si="6"/>
        <v>556</v>
      </c>
      <c r="J14" s="91">
        <f t="shared" si="7"/>
        <v>3.7313432835820892E-2</v>
      </c>
      <c r="K14" s="93"/>
      <c r="L14" s="90">
        <f t="shared" si="0"/>
        <v>234</v>
      </c>
      <c r="M14" s="90">
        <f t="shared" si="1"/>
        <v>55</v>
      </c>
      <c r="N14" s="90">
        <f t="shared" si="2"/>
        <v>289</v>
      </c>
      <c r="O14" s="25">
        <f t="shared" si="8"/>
        <v>3.9568345323740983E-2</v>
      </c>
      <c r="P14" s="90">
        <v>267</v>
      </c>
      <c r="Q14" s="25">
        <f t="shared" si="9"/>
        <v>3.488372093023262E-2</v>
      </c>
    </row>
    <row r="15" spans="2:23" ht="15" customHeight="1" x14ac:dyDescent="0.25">
      <c r="B15" s="32">
        <f t="shared" si="10"/>
        <v>2019</v>
      </c>
      <c r="C15" s="90">
        <v>244</v>
      </c>
      <c r="D15" s="91">
        <f t="shared" si="3"/>
        <v>4.2735042735042805E-2</v>
      </c>
      <c r="E15" s="90">
        <v>60</v>
      </c>
      <c r="F15" s="91">
        <f t="shared" si="4"/>
        <v>9.0909090909090828E-2</v>
      </c>
      <c r="G15" s="90">
        <v>275</v>
      </c>
      <c r="H15" s="91">
        <f t="shared" si="5"/>
        <v>2.9962546816479474E-2</v>
      </c>
      <c r="I15" s="90">
        <f t="shared" si="6"/>
        <v>579</v>
      </c>
      <c r="J15" s="91">
        <f t="shared" si="7"/>
        <v>4.1366906474820109E-2</v>
      </c>
      <c r="K15" s="93"/>
      <c r="L15" s="90">
        <f t="shared" si="0"/>
        <v>244</v>
      </c>
      <c r="M15" s="90">
        <f t="shared" si="1"/>
        <v>60</v>
      </c>
      <c r="N15" s="90">
        <f t="shared" si="2"/>
        <v>304</v>
      </c>
      <c r="O15" s="25">
        <f t="shared" si="8"/>
        <v>5.1903114186851118E-2</v>
      </c>
      <c r="P15" s="90">
        <v>275</v>
      </c>
      <c r="Q15" s="25">
        <f t="shared" si="9"/>
        <v>2.9962546816479474E-2</v>
      </c>
    </row>
    <row r="16" spans="2:23" ht="15" customHeight="1" x14ac:dyDescent="0.25">
      <c r="B16" s="32">
        <f t="shared" si="10"/>
        <v>2020</v>
      </c>
      <c r="C16" s="90">
        <v>230</v>
      </c>
      <c r="D16" s="91">
        <f t="shared" si="3"/>
        <v>-5.7377049180327822E-2</v>
      </c>
      <c r="E16" s="90">
        <v>54</v>
      </c>
      <c r="F16" s="91">
        <f t="shared" si="4"/>
        <v>-9.9999999999999978E-2</v>
      </c>
      <c r="G16" s="90">
        <v>181</v>
      </c>
      <c r="H16" s="91">
        <f t="shared" si="5"/>
        <v>-0.3418181818181818</v>
      </c>
      <c r="I16" s="90">
        <f t="shared" si="6"/>
        <v>465</v>
      </c>
      <c r="J16" s="91">
        <f t="shared" si="7"/>
        <v>-0.19689119170984459</v>
      </c>
      <c r="K16" s="93"/>
      <c r="L16" s="90">
        <f t="shared" si="0"/>
        <v>230</v>
      </c>
      <c r="M16" s="90">
        <f t="shared" si="1"/>
        <v>54</v>
      </c>
      <c r="N16" s="90">
        <f t="shared" si="2"/>
        <v>284</v>
      </c>
      <c r="O16" s="25">
        <f t="shared" si="8"/>
        <v>-6.5789473684210509E-2</v>
      </c>
      <c r="P16" s="90">
        <v>181</v>
      </c>
      <c r="Q16" s="25">
        <f t="shared" si="9"/>
        <v>-0.3418181818181818</v>
      </c>
    </row>
    <row r="17" spans="2:17" ht="15" customHeight="1" x14ac:dyDescent="0.25">
      <c r="B17" s="32">
        <f>B16+1</f>
        <v>2021</v>
      </c>
      <c r="C17" s="90">
        <v>265</v>
      </c>
      <c r="D17" s="91">
        <f t="shared" si="3"/>
        <v>0.15217391304347827</v>
      </c>
      <c r="E17" s="90">
        <v>66</v>
      </c>
      <c r="F17" s="91">
        <f t="shared" si="4"/>
        <v>0.22222222222222232</v>
      </c>
      <c r="G17" s="90">
        <v>246</v>
      </c>
      <c r="H17" s="91">
        <f t="shared" si="5"/>
        <v>0.3591160220994476</v>
      </c>
      <c r="I17" s="90">
        <f t="shared" si="6"/>
        <v>577</v>
      </c>
      <c r="J17" s="91">
        <f t="shared" si="7"/>
        <v>0.24086021505376354</v>
      </c>
      <c r="K17" s="93"/>
      <c r="L17" s="90">
        <f t="shared" si="0"/>
        <v>265</v>
      </c>
      <c r="M17" s="90">
        <f t="shared" si="1"/>
        <v>66</v>
      </c>
      <c r="N17" s="90">
        <f t="shared" si="2"/>
        <v>331</v>
      </c>
      <c r="O17" s="25">
        <f t="shared" si="8"/>
        <v>0.16549295774647876</v>
      </c>
      <c r="P17" s="90">
        <v>246</v>
      </c>
      <c r="Q17" s="25">
        <f t="shared" si="9"/>
        <v>0.3591160220994476</v>
      </c>
    </row>
    <row r="18" spans="2:17" ht="15" customHeight="1" x14ac:dyDescent="0.25">
      <c r="B18" s="32">
        <f t="shared" si="10"/>
        <v>2022</v>
      </c>
      <c r="C18" s="90">
        <v>282</v>
      </c>
      <c r="D18" s="91">
        <f t="shared" si="3"/>
        <v>6.4150943396226401E-2</v>
      </c>
      <c r="E18" s="90">
        <v>73</v>
      </c>
      <c r="F18" s="91">
        <f t="shared" si="4"/>
        <v>0.10606060606060597</v>
      </c>
      <c r="G18" s="90">
        <v>264</v>
      </c>
      <c r="H18" s="91">
        <f t="shared" si="5"/>
        <v>7.3170731707317138E-2</v>
      </c>
      <c r="I18" s="90">
        <f t="shared" si="6"/>
        <v>619</v>
      </c>
      <c r="J18" s="91">
        <f t="shared" si="7"/>
        <v>7.2790294627383068E-2</v>
      </c>
      <c r="K18" s="93"/>
      <c r="L18" s="90">
        <f t="shared" si="0"/>
        <v>282</v>
      </c>
      <c r="M18" s="90">
        <f t="shared" si="1"/>
        <v>73</v>
      </c>
      <c r="N18" s="90">
        <f t="shared" si="2"/>
        <v>355</v>
      </c>
      <c r="O18" s="25">
        <f t="shared" si="8"/>
        <v>7.2507552870090697E-2</v>
      </c>
      <c r="P18" s="90">
        <v>264</v>
      </c>
      <c r="Q18" s="25">
        <f t="shared" si="9"/>
        <v>7.3170731707317138E-2</v>
      </c>
    </row>
    <row r="19" spans="2:17" ht="15" customHeight="1" x14ac:dyDescent="0.25">
      <c r="B19" s="32">
        <f t="shared" si="10"/>
        <v>2023</v>
      </c>
      <c r="C19" s="90">
        <v>303</v>
      </c>
      <c r="D19" s="91">
        <f t="shared" si="3"/>
        <v>7.4468085106383031E-2</v>
      </c>
      <c r="E19" s="90">
        <v>80</v>
      </c>
      <c r="F19" s="91">
        <f t="shared" si="4"/>
        <v>9.5890410958904049E-2</v>
      </c>
      <c r="G19" s="90">
        <v>274.60000000000002</v>
      </c>
      <c r="H19" s="91">
        <f t="shared" si="5"/>
        <v>4.0151515151515271E-2</v>
      </c>
      <c r="I19" s="90">
        <f t="shared" si="6"/>
        <v>657.6</v>
      </c>
      <c r="J19" s="91">
        <f t="shared" si="7"/>
        <v>6.235864297253646E-2</v>
      </c>
      <c r="K19" s="93"/>
      <c r="L19" s="90">
        <f t="shared" si="0"/>
        <v>303</v>
      </c>
      <c r="M19" s="90">
        <f t="shared" si="1"/>
        <v>80</v>
      </c>
      <c r="N19" s="90">
        <f t="shared" si="2"/>
        <v>383</v>
      </c>
      <c r="O19" s="25">
        <f t="shared" si="8"/>
        <v>7.8873239436619613E-2</v>
      </c>
      <c r="P19" s="90">
        <v>275</v>
      </c>
      <c r="Q19" s="25">
        <f t="shared" si="9"/>
        <v>4.1666666666666741E-2</v>
      </c>
    </row>
    <row r="20" spans="2:17" x14ac:dyDescent="0.25">
      <c r="B20" s="32">
        <f t="shared" si="10"/>
        <v>2024</v>
      </c>
      <c r="C20" s="92">
        <v>314</v>
      </c>
      <c r="D20" s="91">
        <f t="shared" si="3"/>
        <v>3.630363036303641E-2</v>
      </c>
      <c r="E20" s="92">
        <v>83</v>
      </c>
      <c r="F20" s="91">
        <f t="shared" si="4"/>
        <v>3.7500000000000089E-2</v>
      </c>
      <c r="G20" s="92">
        <v>280.10000000000002</v>
      </c>
      <c r="H20" s="91">
        <f t="shared" si="5"/>
        <v>2.0029133284777956E-2</v>
      </c>
      <c r="I20" s="90">
        <f t="shared" si="6"/>
        <v>677.1</v>
      </c>
      <c r="J20" s="91">
        <f t="shared" si="7"/>
        <v>2.9653284671532942E-2</v>
      </c>
      <c r="K20" s="32"/>
      <c r="L20" s="90">
        <f t="shared" ref="L20" si="11">C20</f>
        <v>314</v>
      </c>
      <c r="M20" s="90">
        <f t="shared" ref="M20" si="12">E20</f>
        <v>83</v>
      </c>
      <c r="N20" s="90">
        <f t="shared" si="2"/>
        <v>397</v>
      </c>
      <c r="O20" s="25">
        <f t="shared" si="8"/>
        <v>3.6553524804177506E-2</v>
      </c>
      <c r="P20" s="90">
        <v>280</v>
      </c>
      <c r="Q20" s="25">
        <f t="shared" si="9"/>
        <v>1.8181818181818077E-2</v>
      </c>
    </row>
    <row r="21" spans="2:17" x14ac:dyDescent="0.25">
      <c r="B21" s="5"/>
      <c r="C21" s="23"/>
      <c r="D21" s="23"/>
      <c r="E21" s="21"/>
      <c r="F21" s="21"/>
      <c r="G21" s="23"/>
      <c r="H21" s="23"/>
      <c r="I21" s="21"/>
      <c r="J21" s="21"/>
      <c r="L21" s="21"/>
      <c r="M21" s="21"/>
      <c r="N21" s="21"/>
      <c r="O21" s="21"/>
    </row>
    <row r="22" spans="2:17" x14ac:dyDescent="0.25">
      <c r="G22" s="5"/>
      <c r="H22" s="5"/>
    </row>
    <row r="23" spans="2:17" x14ac:dyDescent="0.25">
      <c r="B23" t="s">
        <v>578</v>
      </c>
    </row>
    <row r="24" spans="2:17" x14ac:dyDescent="0.25">
      <c r="B24" s="5">
        <v>2009</v>
      </c>
      <c r="C24" s="12">
        <f t="shared" ref="C24:C39" si="13">C5/$I5</f>
        <v>0.42924528301886794</v>
      </c>
      <c r="D24" s="12"/>
      <c r="E24" s="12">
        <f t="shared" ref="E24:E39" si="14">E5/$I5</f>
        <v>5.4245283018867926E-2</v>
      </c>
      <c r="F24" s="12"/>
      <c r="G24" s="12">
        <f t="shared" ref="G24:G39" si="15">G5/$I5</f>
        <v>0.51650943396226412</v>
      </c>
      <c r="H24" s="12"/>
      <c r="L24" s="12">
        <f t="shared" ref="L24:M39" si="16">L5/$N5</f>
        <v>0.8878048780487805</v>
      </c>
      <c r="M24" s="12">
        <f t="shared" si="16"/>
        <v>0.11219512195121951</v>
      </c>
      <c r="N24" s="12">
        <f t="shared" ref="N24:N39" si="17">N5/$I5</f>
        <v>0.48349056603773582</v>
      </c>
      <c r="O24" s="12"/>
      <c r="P24" s="12">
        <f t="shared" ref="P24:P39" si="18">P5/$I5</f>
        <v>0.51650943396226412</v>
      </c>
      <c r="Q24" s="12"/>
    </row>
    <row r="25" spans="2:17" x14ac:dyDescent="0.25">
      <c r="B25" s="5">
        <f>B24+1</f>
        <v>2010</v>
      </c>
      <c r="C25" s="12">
        <f t="shared" si="13"/>
        <v>0.4354066985645933</v>
      </c>
      <c r="D25" s="12"/>
      <c r="E25" s="12">
        <f t="shared" si="14"/>
        <v>6.2200956937799042E-2</v>
      </c>
      <c r="F25" s="12"/>
      <c r="G25" s="12">
        <f t="shared" si="15"/>
        <v>0.50239234449760761</v>
      </c>
      <c r="H25" s="12"/>
      <c r="L25" s="12">
        <f t="shared" si="16"/>
        <v>0.875</v>
      </c>
      <c r="M25" s="12">
        <f t="shared" si="16"/>
        <v>0.125</v>
      </c>
      <c r="N25" s="12">
        <f t="shared" si="17"/>
        <v>0.49760765550239233</v>
      </c>
      <c r="O25" s="12"/>
      <c r="P25" s="12">
        <f t="shared" si="18"/>
        <v>0.50239234449760761</v>
      </c>
      <c r="Q25" s="12"/>
    </row>
    <row r="26" spans="2:17" x14ac:dyDescent="0.25">
      <c r="B26" s="5">
        <f t="shared" ref="B26:B39" si="19">B25+1</f>
        <v>2011</v>
      </c>
      <c r="C26" s="12">
        <f t="shared" si="13"/>
        <v>0.43838862559241704</v>
      </c>
      <c r="D26" s="12"/>
      <c r="E26" s="12">
        <f t="shared" si="14"/>
        <v>6.8720379146919433E-2</v>
      </c>
      <c r="F26" s="12"/>
      <c r="G26" s="12">
        <f t="shared" si="15"/>
        <v>0.49289099526066349</v>
      </c>
      <c r="H26" s="12"/>
      <c r="L26" s="12">
        <f t="shared" si="16"/>
        <v>0.86448598130841126</v>
      </c>
      <c r="M26" s="12">
        <f t="shared" si="16"/>
        <v>0.13551401869158877</v>
      </c>
      <c r="N26" s="12">
        <f t="shared" si="17"/>
        <v>0.50710900473933651</v>
      </c>
      <c r="O26" s="12"/>
      <c r="P26" s="12">
        <f t="shared" si="18"/>
        <v>0.49289099526066349</v>
      </c>
      <c r="Q26" s="12"/>
    </row>
    <row r="27" spans="2:17" x14ac:dyDescent="0.25">
      <c r="B27" s="5">
        <f t="shared" si="19"/>
        <v>2012</v>
      </c>
      <c r="C27" s="12">
        <f t="shared" si="13"/>
        <v>0.43693693693693691</v>
      </c>
      <c r="D27" s="12"/>
      <c r="E27" s="12">
        <f t="shared" si="14"/>
        <v>7.2072072072072071E-2</v>
      </c>
      <c r="F27" s="12"/>
      <c r="G27" s="12">
        <f t="shared" si="15"/>
        <v>0.49099099099099097</v>
      </c>
      <c r="H27" s="12"/>
      <c r="L27" s="12">
        <f t="shared" si="16"/>
        <v>0.8584070796460177</v>
      </c>
      <c r="M27" s="12">
        <f t="shared" si="16"/>
        <v>0.1415929203539823</v>
      </c>
      <c r="N27" s="12">
        <f t="shared" si="17"/>
        <v>0.50900900900900903</v>
      </c>
      <c r="O27" s="12"/>
      <c r="P27" s="12">
        <f t="shared" si="18"/>
        <v>0.49099099099099097</v>
      </c>
      <c r="Q27" s="12"/>
    </row>
    <row r="28" spans="2:17" x14ac:dyDescent="0.25">
      <c r="B28" s="5">
        <f t="shared" si="19"/>
        <v>2013</v>
      </c>
      <c r="C28" s="12">
        <f t="shared" si="13"/>
        <v>0.43355119825708061</v>
      </c>
      <c r="D28" s="12"/>
      <c r="E28" s="12">
        <f t="shared" si="14"/>
        <v>7.6252723311546838E-2</v>
      </c>
      <c r="F28" s="12"/>
      <c r="G28" s="12">
        <f t="shared" si="15"/>
        <v>0.49019607843137253</v>
      </c>
      <c r="H28" s="12"/>
      <c r="L28" s="12">
        <f t="shared" si="16"/>
        <v>0.8504273504273504</v>
      </c>
      <c r="M28" s="12">
        <f t="shared" si="16"/>
        <v>0.14957264957264957</v>
      </c>
      <c r="N28" s="12">
        <f t="shared" si="17"/>
        <v>0.50980392156862742</v>
      </c>
      <c r="O28" s="12"/>
      <c r="P28" s="12">
        <f t="shared" si="18"/>
        <v>0.49019607843137253</v>
      </c>
      <c r="Q28" s="12"/>
    </row>
    <row r="29" spans="2:17" x14ac:dyDescent="0.25">
      <c r="B29" s="5">
        <f t="shared" si="19"/>
        <v>2014</v>
      </c>
      <c r="C29" s="12">
        <f t="shared" si="13"/>
        <v>0.42947368421052634</v>
      </c>
      <c r="D29" s="12"/>
      <c r="E29" s="12">
        <f t="shared" si="14"/>
        <v>8.2105263157894737E-2</v>
      </c>
      <c r="F29" s="12"/>
      <c r="G29" s="12">
        <f t="shared" si="15"/>
        <v>0.48842105263157892</v>
      </c>
      <c r="H29" s="12"/>
      <c r="L29" s="12">
        <f t="shared" si="16"/>
        <v>0.83950617283950613</v>
      </c>
      <c r="M29" s="12">
        <f t="shared" si="16"/>
        <v>0.16049382716049382</v>
      </c>
      <c r="N29" s="12">
        <f t="shared" si="17"/>
        <v>0.51157894736842102</v>
      </c>
      <c r="O29" s="12"/>
      <c r="P29" s="12">
        <f t="shared" si="18"/>
        <v>0.48842105263157892</v>
      </c>
      <c r="Q29" s="12"/>
    </row>
    <row r="30" spans="2:17" x14ac:dyDescent="0.25">
      <c r="B30" s="5">
        <f t="shared" si="19"/>
        <v>2015</v>
      </c>
      <c r="C30" s="12">
        <f t="shared" si="13"/>
        <v>0.42514970059880242</v>
      </c>
      <c r="D30" s="12"/>
      <c r="E30" s="12">
        <f t="shared" si="14"/>
        <v>8.7824351297405193E-2</v>
      </c>
      <c r="F30" s="12"/>
      <c r="G30" s="12">
        <f t="shared" si="15"/>
        <v>0.48702594810379241</v>
      </c>
      <c r="H30" s="12"/>
      <c r="L30" s="12">
        <f t="shared" si="16"/>
        <v>0.8287937743190662</v>
      </c>
      <c r="M30" s="12">
        <f t="shared" si="16"/>
        <v>0.17120622568093385</v>
      </c>
      <c r="N30" s="12">
        <f t="shared" si="17"/>
        <v>0.51297405189620759</v>
      </c>
      <c r="O30" s="12"/>
      <c r="P30" s="12">
        <f t="shared" si="18"/>
        <v>0.48702594810379241</v>
      </c>
      <c r="Q30" s="12"/>
    </row>
    <row r="31" spans="2:17" x14ac:dyDescent="0.25">
      <c r="B31" s="5">
        <f t="shared" si="19"/>
        <v>2016</v>
      </c>
      <c r="C31" s="12">
        <f t="shared" si="13"/>
        <v>0.4258188824662813</v>
      </c>
      <c r="D31" s="12"/>
      <c r="E31" s="12">
        <f t="shared" si="14"/>
        <v>9.05587668593449E-2</v>
      </c>
      <c r="F31" s="12"/>
      <c r="G31" s="12">
        <f t="shared" si="15"/>
        <v>0.48362235067437381</v>
      </c>
      <c r="H31" s="12"/>
      <c r="L31" s="12">
        <f t="shared" si="16"/>
        <v>0.82462686567164178</v>
      </c>
      <c r="M31" s="12">
        <f t="shared" si="16"/>
        <v>0.17537313432835822</v>
      </c>
      <c r="N31" s="12">
        <f t="shared" si="17"/>
        <v>0.51637764932562624</v>
      </c>
      <c r="O31" s="12"/>
      <c r="P31" s="12">
        <f t="shared" si="18"/>
        <v>0.48362235067437381</v>
      </c>
      <c r="Q31" s="12"/>
    </row>
    <row r="32" spans="2:17" x14ac:dyDescent="0.25">
      <c r="B32" s="5">
        <f t="shared" si="19"/>
        <v>2017</v>
      </c>
      <c r="C32" s="12">
        <f t="shared" si="13"/>
        <v>0.42350746268656714</v>
      </c>
      <c r="D32" s="12"/>
      <c r="E32" s="12">
        <f t="shared" si="14"/>
        <v>9.5149253731343281E-2</v>
      </c>
      <c r="F32" s="12"/>
      <c r="G32" s="12">
        <f t="shared" si="15"/>
        <v>0.48134328358208955</v>
      </c>
      <c r="H32" s="12"/>
      <c r="L32" s="12">
        <f t="shared" si="16"/>
        <v>0.81654676258992809</v>
      </c>
      <c r="M32" s="12">
        <f t="shared" si="16"/>
        <v>0.18345323741007194</v>
      </c>
      <c r="N32" s="12">
        <f t="shared" si="17"/>
        <v>0.51865671641791045</v>
      </c>
      <c r="O32" s="12"/>
      <c r="P32" s="12">
        <f t="shared" si="18"/>
        <v>0.48134328358208955</v>
      </c>
      <c r="Q32" s="12"/>
    </row>
    <row r="33" spans="2:17" x14ac:dyDescent="0.25">
      <c r="B33" s="5">
        <f t="shared" si="19"/>
        <v>2018</v>
      </c>
      <c r="C33" s="12">
        <f t="shared" si="13"/>
        <v>0.42086330935251798</v>
      </c>
      <c r="D33" s="12"/>
      <c r="E33" s="12">
        <f t="shared" si="14"/>
        <v>9.8920863309352514E-2</v>
      </c>
      <c r="F33" s="12"/>
      <c r="G33" s="12">
        <f t="shared" si="15"/>
        <v>0.48021582733812951</v>
      </c>
      <c r="H33" s="12"/>
      <c r="L33" s="12">
        <f t="shared" si="16"/>
        <v>0.80968858131487886</v>
      </c>
      <c r="M33" s="12">
        <f t="shared" si="16"/>
        <v>0.19031141868512111</v>
      </c>
      <c r="N33" s="12">
        <f t="shared" si="17"/>
        <v>0.51978417266187049</v>
      </c>
      <c r="O33" s="12"/>
      <c r="P33" s="12">
        <f t="shared" si="18"/>
        <v>0.48021582733812951</v>
      </c>
      <c r="Q33" s="12"/>
    </row>
    <row r="34" spans="2:17" x14ac:dyDescent="0.25">
      <c r="B34" s="5">
        <f t="shared" si="19"/>
        <v>2019</v>
      </c>
      <c r="C34" s="12">
        <f t="shared" si="13"/>
        <v>0.4214162348877375</v>
      </c>
      <c r="D34" s="12"/>
      <c r="E34" s="12">
        <f t="shared" si="14"/>
        <v>0.10362694300518134</v>
      </c>
      <c r="F34" s="12"/>
      <c r="G34" s="12">
        <f t="shared" si="15"/>
        <v>0.47495682210708118</v>
      </c>
      <c r="H34" s="12"/>
      <c r="L34" s="12">
        <f t="shared" si="16"/>
        <v>0.80263157894736847</v>
      </c>
      <c r="M34" s="12">
        <f t="shared" si="16"/>
        <v>0.19736842105263158</v>
      </c>
      <c r="N34" s="12">
        <f t="shared" si="17"/>
        <v>0.52504317789291888</v>
      </c>
      <c r="O34" s="12"/>
      <c r="P34" s="12">
        <f t="shared" si="18"/>
        <v>0.47495682210708118</v>
      </c>
      <c r="Q34" s="12"/>
    </row>
    <row r="35" spans="2:17" x14ac:dyDescent="0.25">
      <c r="B35" s="5">
        <f t="shared" si="19"/>
        <v>2020</v>
      </c>
      <c r="C35" s="12">
        <f t="shared" si="13"/>
        <v>0.4946236559139785</v>
      </c>
      <c r="D35" s="12"/>
      <c r="E35" s="12">
        <f t="shared" si="14"/>
        <v>0.11612903225806452</v>
      </c>
      <c r="F35" s="12"/>
      <c r="G35" s="12">
        <f t="shared" si="15"/>
        <v>0.38924731182795697</v>
      </c>
      <c r="H35" s="12"/>
      <c r="L35" s="12">
        <f t="shared" si="16"/>
        <v>0.8098591549295775</v>
      </c>
      <c r="M35" s="12">
        <f t="shared" si="16"/>
        <v>0.19014084507042253</v>
      </c>
      <c r="N35" s="12">
        <f t="shared" si="17"/>
        <v>0.61075268817204298</v>
      </c>
      <c r="O35" s="12"/>
      <c r="P35" s="12">
        <f t="shared" si="18"/>
        <v>0.38924731182795697</v>
      </c>
      <c r="Q35" s="12"/>
    </row>
    <row r="36" spans="2:17" x14ac:dyDescent="0.25">
      <c r="B36" s="5">
        <f>B35+1</f>
        <v>2021</v>
      </c>
      <c r="C36" s="12">
        <f t="shared" si="13"/>
        <v>0.45927209705372618</v>
      </c>
      <c r="D36" s="12"/>
      <c r="E36" s="12">
        <f t="shared" si="14"/>
        <v>0.11438474870017332</v>
      </c>
      <c r="F36" s="12"/>
      <c r="G36" s="12">
        <f t="shared" si="15"/>
        <v>0.42634315424610053</v>
      </c>
      <c r="H36" s="12"/>
      <c r="L36" s="12">
        <f t="shared" si="16"/>
        <v>0.80060422960725075</v>
      </c>
      <c r="M36" s="12">
        <f t="shared" si="16"/>
        <v>0.19939577039274925</v>
      </c>
      <c r="N36" s="12">
        <f t="shared" si="17"/>
        <v>0.57365684575389952</v>
      </c>
      <c r="O36" s="12"/>
      <c r="P36" s="12">
        <f t="shared" si="18"/>
        <v>0.42634315424610053</v>
      </c>
      <c r="Q36" s="12"/>
    </row>
    <row r="37" spans="2:17" x14ac:dyDescent="0.25">
      <c r="B37" s="5">
        <f t="shared" si="19"/>
        <v>2022</v>
      </c>
      <c r="C37" s="12">
        <f t="shared" si="13"/>
        <v>0.45557350565428112</v>
      </c>
      <c r="D37" s="12"/>
      <c r="E37" s="12">
        <f t="shared" si="14"/>
        <v>0.11793214862681745</v>
      </c>
      <c r="F37" s="12"/>
      <c r="G37" s="12">
        <f t="shared" si="15"/>
        <v>0.42649434571890144</v>
      </c>
      <c r="H37" s="12"/>
      <c r="L37" s="12">
        <f t="shared" si="16"/>
        <v>0.79436619718309864</v>
      </c>
      <c r="M37" s="12">
        <f t="shared" si="16"/>
        <v>0.20563380281690141</v>
      </c>
      <c r="N37" s="12">
        <f t="shared" si="17"/>
        <v>0.57350565428109856</v>
      </c>
      <c r="O37" s="12"/>
      <c r="P37" s="12">
        <f t="shared" si="18"/>
        <v>0.42649434571890144</v>
      </c>
      <c r="Q37" s="12"/>
    </row>
    <row r="38" spans="2:17" x14ac:dyDescent="0.25">
      <c r="B38" s="5">
        <f t="shared" si="19"/>
        <v>2023</v>
      </c>
      <c r="C38" s="12">
        <f t="shared" si="13"/>
        <v>0.46076642335766421</v>
      </c>
      <c r="D38" s="12"/>
      <c r="E38" s="12">
        <f t="shared" si="14"/>
        <v>0.121654501216545</v>
      </c>
      <c r="F38" s="12"/>
      <c r="G38" s="12">
        <f t="shared" si="15"/>
        <v>0.41757907542579076</v>
      </c>
      <c r="H38" s="12"/>
      <c r="L38" s="12">
        <f t="shared" si="16"/>
        <v>0.79112271540469969</v>
      </c>
      <c r="M38" s="12">
        <f t="shared" si="16"/>
        <v>0.20887728459530025</v>
      </c>
      <c r="N38" s="12">
        <f t="shared" si="17"/>
        <v>0.58242092457420924</v>
      </c>
      <c r="O38" s="12"/>
      <c r="P38" s="12">
        <f t="shared" si="18"/>
        <v>0.41818734793187345</v>
      </c>
      <c r="Q38" s="12"/>
    </row>
    <row r="39" spans="2:17" x14ac:dyDescent="0.25">
      <c r="B39" s="5">
        <f t="shared" si="19"/>
        <v>2024</v>
      </c>
      <c r="C39" s="12">
        <f t="shared" si="13"/>
        <v>0.46374243095554568</v>
      </c>
      <c r="D39" s="12"/>
      <c r="E39" s="12">
        <f t="shared" si="14"/>
        <v>0.12258159799143405</v>
      </c>
      <c r="F39" s="12"/>
      <c r="G39" s="12">
        <f t="shared" si="15"/>
        <v>0.41367597105302023</v>
      </c>
      <c r="H39" s="12"/>
      <c r="L39" s="12">
        <f t="shared" si="16"/>
        <v>0.79093198992443325</v>
      </c>
      <c r="M39" s="12">
        <f t="shared" si="16"/>
        <v>0.20906801007556675</v>
      </c>
      <c r="N39" s="12">
        <f t="shared" si="17"/>
        <v>0.58632402894697977</v>
      </c>
      <c r="O39" s="12"/>
      <c r="P39" s="12">
        <f t="shared" si="18"/>
        <v>0.41352828238074141</v>
      </c>
      <c r="Q39" s="12"/>
    </row>
    <row r="40" spans="2:17" x14ac:dyDescent="0.25">
      <c r="B40" t="s">
        <v>580</v>
      </c>
    </row>
    <row r="41" spans="2:17" x14ac:dyDescent="0.25">
      <c r="B41" s="5">
        <v>2010</v>
      </c>
      <c r="C41" s="24">
        <f>(C25-C24)*10000</f>
        <v>61.614155457253574</v>
      </c>
      <c r="D41" s="24"/>
      <c r="E41" s="24">
        <f t="shared" ref="E41:G41" si="20">(E25-E24)*10000</f>
        <v>79.556739189311145</v>
      </c>
      <c r="F41" s="24"/>
      <c r="G41" s="24">
        <f t="shared" si="20"/>
        <v>-141.17089464656507</v>
      </c>
      <c r="H41" s="24"/>
      <c r="L41" s="24">
        <f t="shared" ref="L41:M41" si="21">(L25-L24)*10000</f>
        <v>-128.048780487805</v>
      </c>
      <c r="M41" s="24">
        <f t="shared" si="21"/>
        <v>128.04878048780486</v>
      </c>
      <c r="N41" s="24">
        <f t="shared" ref="N41:P41" si="22">(N25-N24)*10000</f>
        <v>141.17089464656507</v>
      </c>
      <c r="O41" s="24"/>
      <c r="P41" s="24">
        <f t="shared" si="22"/>
        <v>-141.17089464656507</v>
      </c>
      <c r="Q41" s="24"/>
    </row>
    <row r="42" spans="2:17" x14ac:dyDescent="0.25">
      <c r="B42" s="5">
        <v>2011</v>
      </c>
      <c r="C42" s="24">
        <f t="shared" ref="C42:G42" si="23">(C26-C25)*10000</f>
        <v>29.819270278237386</v>
      </c>
      <c r="D42" s="24"/>
      <c r="E42" s="24">
        <f t="shared" si="23"/>
        <v>65.194222091203912</v>
      </c>
      <c r="F42" s="24"/>
      <c r="G42" s="24">
        <f t="shared" si="23"/>
        <v>-95.013492369441238</v>
      </c>
      <c r="H42" s="24"/>
      <c r="L42" s="24">
        <f t="shared" ref="L42:M42" si="24">(L26-L25)*10000</f>
        <v>-105.14018691588744</v>
      </c>
      <c r="M42" s="24">
        <f t="shared" si="24"/>
        <v>105.14018691588772</v>
      </c>
      <c r="N42" s="24">
        <f t="shared" ref="N42:P42" si="25">(N26-N25)*10000</f>
        <v>95.013492369441792</v>
      </c>
      <c r="O42" s="24"/>
      <c r="P42" s="24">
        <f t="shared" si="25"/>
        <v>-95.013492369441238</v>
      </c>
      <c r="Q42" s="24"/>
    </row>
    <row r="43" spans="2:17" x14ac:dyDescent="0.25">
      <c r="B43" s="5">
        <v>2012</v>
      </c>
      <c r="C43" s="24">
        <f>(C27-C26)*10000</f>
        <v>-14.516886554801211</v>
      </c>
      <c r="D43" s="24"/>
      <c r="E43" s="24">
        <f t="shared" ref="E43:G43" si="26">(E27-E26)*10000</f>
        <v>33.516929251526385</v>
      </c>
      <c r="F43" s="24"/>
      <c r="G43" s="24">
        <f t="shared" si="26"/>
        <v>-19.000042696725174</v>
      </c>
      <c r="H43" s="24"/>
      <c r="L43" s="24">
        <f t="shared" ref="L43:M43" si="27">(L27-L26)*10000</f>
        <v>-60.789016623935545</v>
      </c>
      <c r="M43" s="24">
        <f t="shared" si="27"/>
        <v>60.789016623935268</v>
      </c>
      <c r="N43" s="24">
        <f t="shared" ref="N43:P43" si="28">(N27-N26)*10000</f>
        <v>19.000042696725174</v>
      </c>
      <c r="O43" s="24"/>
      <c r="P43" s="24">
        <f t="shared" si="28"/>
        <v>-19.000042696725174</v>
      </c>
      <c r="Q43" s="24"/>
    </row>
    <row r="44" spans="2:17" x14ac:dyDescent="0.25">
      <c r="B44" s="5">
        <v>2013</v>
      </c>
      <c r="C44" s="24">
        <f t="shared" ref="C44:G44" si="29">(C28-C27)*10000</f>
        <v>-33.857386798563091</v>
      </c>
      <c r="D44" s="24"/>
      <c r="E44" s="24">
        <f t="shared" si="29"/>
        <v>41.806512394747671</v>
      </c>
      <c r="F44" s="24"/>
      <c r="G44" s="24">
        <f t="shared" si="29"/>
        <v>-7.9491255961844365</v>
      </c>
      <c r="H44" s="24"/>
      <c r="L44" s="24">
        <f t="shared" ref="L44:M44" si="30">(L28-L27)*10000</f>
        <v>-79.797292186672976</v>
      </c>
      <c r="M44" s="24">
        <f t="shared" si="30"/>
        <v>79.797292186672692</v>
      </c>
      <c r="N44" s="24">
        <f t="shared" ref="N44:P44" si="31">(N28-N27)*10000</f>
        <v>7.9491255961838814</v>
      </c>
      <c r="O44" s="24"/>
      <c r="P44" s="24">
        <f t="shared" si="31"/>
        <v>-7.9491255961844365</v>
      </c>
      <c r="Q44" s="24"/>
    </row>
    <row r="45" spans="2:17" x14ac:dyDescent="0.25">
      <c r="B45" s="5">
        <v>2014</v>
      </c>
      <c r="C45" s="24">
        <f t="shared" ref="C45:G45" si="32">(C29-C28)*10000</f>
        <v>-40.775140465542648</v>
      </c>
      <c r="D45" s="24"/>
      <c r="E45" s="24">
        <f t="shared" si="32"/>
        <v>58.525398463478986</v>
      </c>
      <c r="F45" s="24"/>
      <c r="G45" s="24">
        <f t="shared" si="32"/>
        <v>-17.75025799793606</v>
      </c>
      <c r="H45" s="24"/>
      <c r="L45" s="24">
        <f t="shared" ref="L45:M45" si="33">(L29-L28)*10000</f>
        <v>-109.21177587844278</v>
      </c>
      <c r="M45" s="24">
        <f t="shared" si="33"/>
        <v>109.2117758784425</v>
      </c>
      <c r="N45" s="24">
        <f t="shared" ref="N45:P45" si="34">(N29-N28)*10000</f>
        <v>17.75025799793606</v>
      </c>
      <c r="O45" s="24"/>
      <c r="P45" s="24">
        <f t="shared" si="34"/>
        <v>-17.75025799793606</v>
      </c>
      <c r="Q45" s="24"/>
    </row>
    <row r="46" spans="2:17" x14ac:dyDescent="0.25">
      <c r="B46" s="5">
        <v>2015</v>
      </c>
      <c r="C46" s="24">
        <f t="shared" ref="C46:G46" si="35">(C30-C29)*10000</f>
        <v>-43.23983611723925</v>
      </c>
      <c r="D46" s="24"/>
      <c r="E46" s="24">
        <f t="shared" si="35"/>
        <v>57.190881395104562</v>
      </c>
      <c r="F46" s="24"/>
      <c r="G46" s="24">
        <f t="shared" si="35"/>
        <v>-13.95104527786517</v>
      </c>
      <c r="H46" s="24"/>
      <c r="L46" s="24">
        <f t="shared" ref="L46:M46" si="36">(L30-L29)*10000</f>
        <v>-107.12398520439925</v>
      </c>
      <c r="M46" s="24">
        <f t="shared" si="36"/>
        <v>107.12398520440036</v>
      </c>
      <c r="N46" s="24">
        <f t="shared" ref="N46:P46" si="37">(N30-N29)*10000</f>
        <v>13.951045277865726</v>
      </c>
      <c r="O46" s="24"/>
      <c r="P46" s="24">
        <f t="shared" si="37"/>
        <v>-13.95104527786517</v>
      </c>
      <c r="Q46" s="24"/>
    </row>
    <row r="47" spans="2:17" x14ac:dyDescent="0.25">
      <c r="B47" s="5">
        <v>2016</v>
      </c>
      <c r="C47" s="24">
        <f t="shared" ref="C47:G47" si="38">(C31-C30)*10000</f>
        <v>6.691818674788852</v>
      </c>
      <c r="D47" s="24"/>
      <c r="E47" s="24">
        <f t="shared" si="38"/>
        <v>27.344155619397071</v>
      </c>
      <c r="F47" s="24"/>
      <c r="G47" s="24">
        <f t="shared" si="38"/>
        <v>-34.03597429418592</v>
      </c>
      <c r="H47" s="24"/>
      <c r="L47" s="24">
        <f t="shared" ref="L47:M47" si="39">(L31-L30)*10000</f>
        <v>-41.669086474244168</v>
      </c>
      <c r="M47" s="24">
        <f t="shared" si="39"/>
        <v>41.669086474243613</v>
      </c>
      <c r="N47" s="24">
        <f t="shared" ref="N47:P47" si="40">(N31-N30)*10000</f>
        <v>34.035974294186474</v>
      </c>
      <c r="O47" s="24"/>
      <c r="P47" s="24">
        <f t="shared" si="40"/>
        <v>-34.03597429418592</v>
      </c>
      <c r="Q47" s="24"/>
    </row>
    <row r="48" spans="2:17" x14ac:dyDescent="0.25">
      <c r="B48" s="5">
        <v>2017</v>
      </c>
      <c r="C48" s="24">
        <f t="shared" ref="C48:G48" si="41">(C32-C31)*10000</f>
        <v>-23.114197797141635</v>
      </c>
      <c r="D48" s="24"/>
      <c r="E48" s="24">
        <f t="shared" si="41"/>
        <v>45.90486871998381</v>
      </c>
      <c r="F48" s="24"/>
      <c r="G48" s="24">
        <f t="shared" si="41"/>
        <v>-22.790670922842594</v>
      </c>
      <c r="H48" s="24"/>
      <c r="L48" s="24">
        <f t="shared" ref="L48:M48" si="42">(L32-L31)*10000</f>
        <v>-80.801030817136962</v>
      </c>
      <c r="M48" s="24">
        <f t="shared" si="42"/>
        <v>80.801030817137246</v>
      </c>
      <c r="N48" s="24">
        <f t="shared" ref="N48:P48" si="43">(N32-N31)*10000</f>
        <v>22.79067092284204</v>
      </c>
      <c r="O48" s="24"/>
      <c r="P48" s="24">
        <f t="shared" si="43"/>
        <v>-22.790670922842594</v>
      </c>
      <c r="Q48" s="24"/>
    </row>
    <row r="49" spans="2:17" x14ac:dyDescent="0.25">
      <c r="B49" s="5">
        <v>2018</v>
      </c>
      <c r="C49" s="24">
        <f t="shared" ref="C49:G49" si="44">(C33-C32)*10000</f>
        <v>-26.441533340491596</v>
      </c>
      <c r="D49" s="24"/>
      <c r="E49" s="24">
        <f t="shared" si="44"/>
        <v>37.716095780092331</v>
      </c>
      <c r="F49" s="24"/>
      <c r="G49" s="24">
        <f t="shared" si="44"/>
        <v>-11.274562439600455</v>
      </c>
      <c r="H49" s="24"/>
      <c r="L49" s="24">
        <f t="shared" ref="L49:M49" si="45">(L33-L32)*10000</f>
        <v>-68.581812750492247</v>
      </c>
      <c r="M49" s="24">
        <f t="shared" si="45"/>
        <v>68.581812750491693</v>
      </c>
      <c r="N49" s="24">
        <f t="shared" ref="N49:P49" si="46">(N33-N32)*10000</f>
        <v>11.274562439600455</v>
      </c>
      <c r="O49" s="24"/>
      <c r="P49" s="24">
        <f t="shared" si="46"/>
        <v>-11.274562439600455</v>
      </c>
      <c r="Q49" s="24"/>
    </row>
    <row r="50" spans="2:17" x14ac:dyDescent="0.25">
      <c r="B50" s="5">
        <v>2019</v>
      </c>
      <c r="C50" s="24">
        <f t="shared" ref="C50:G50" si="47">(C34-C33)*10000</f>
        <v>5.5292553521951726</v>
      </c>
      <c r="D50" s="24"/>
      <c r="E50" s="24">
        <f t="shared" si="47"/>
        <v>47.060796958288272</v>
      </c>
      <c r="F50" s="24"/>
      <c r="G50" s="24">
        <f t="shared" si="47"/>
        <v>-52.590052310483301</v>
      </c>
      <c r="H50" s="24"/>
      <c r="L50" s="24">
        <f t="shared" ref="L50:M50" si="48">(L34-L33)*10000</f>
        <v>-70.570023675103897</v>
      </c>
      <c r="M50" s="24">
        <f t="shared" si="48"/>
        <v>70.570023675104736</v>
      </c>
      <c r="N50" s="24">
        <f t="shared" ref="N50:P50" si="49">(N34-N33)*10000</f>
        <v>52.590052310483856</v>
      </c>
      <c r="O50" s="24"/>
      <c r="P50" s="24">
        <f t="shared" si="49"/>
        <v>-52.590052310483301</v>
      </c>
      <c r="Q50" s="24"/>
    </row>
    <row r="51" spans="2:17" x14ac:dyDescent="0.25">
      <c r="B51" s="5">
        <v>2020</v>
      </c>
      <c r="C51" s="24">
        <f t="shared" ref="C51:G51" si="50">(C35-C34)*10000</f>
        <v>732.07421026241002</v>
      </c>
      <c r="D51" s="24"/>
      <c r="E51" s="24">
        <f t="shared" si="50"/>
        <v>125.02089252883181</v>
      </c>
      <c r="F51" s="24"/>
      <c r="G51" s="24">
        <f t="shared" si="50"/>
        <v>-857.09510279124208</v>
      </c>
      <c r="H51" s="24"/>
      <c r="L51" s="24">
        <f t="shared" ref="L51:M51" si="51">(L35-L34)*10000</f>
        <v>72.275759822090222</v>
      </c>
      <c r="M51" s="24">
        <f t="shared" si="51"/>
        <v>-72.275759822090507</v>
      </c>
      <c r="N51" s="24">
        <f t="shared" ref="N51:P51" si="52">(N35-N34)*10000</f>
        <v>857.09510279124106</v>
      </c>
      <c r="O51" s="24"/>
      <c r="P51" s="24">
        <f t="shared" si="52"/>
        <v>-857.09510279124208</v>
      </c>
      <c r="Q51" s="24"/>
    </row>
    <row r="52" spans="2:17" x14ac:dyDescent="0.25">
      <c r="B52" s="5">
        <v>2021</v>
      </c>
      <c r="C52" s="24">
        <f t="shared" ref="C52:G52" si="53">(C36-C35)*10000</f>
        <v>-353.51558860252317</v>
      </c>
      <c r="D52" s="24"/>
      <c r="E52" s="24">
        <f t="shared" si="53"/>
        <v>-17.442835578912046</v>
      </c>
      <c r="F52" s="24"/>
      <c r="G52" s="24">
        <f t="shared" si="53"/>
        <v>370.95842418143565</v>
      </c>
      <c r="H52" s="24"/>
      <c r="L52" s="24">
        <f t="shared" ref="L52:M52" si="54">(L36-L35)*10000</f>
        <v>-92.549253223267456</v>
      </c>
      <c r="M52" s="24">
        <f t="shared" si="54"/>
        <v>92.549253223267186</v>
      </c>
      <c r="N52" s="24">
        <f t="shared" ref="N52:P52" si="55">(N36-N35)*10000</f>
        <v>-370.95842418143457</v>
      </c>
      <c r="O52" s="24"/>
      <c r="P52" s="24">
        <f t="shared" si="55"/>
        <v>370.95842418143565</v>
      </c>
      <c r="Q52" s="24"/>
    </row>
    <row r="53" spans="2:17" x14ac:dyDescent="0.25">
      <c r="B53" s="5">
        <v>2022</v>
      </c>
      <c r="C53" s="24">
        <f t="shared" ref="C53:G53" si="56">(C37-C36)*10000</f>
        <v>-36.985913994450613</v>
      </c>
      <c r="D53" s="24"/>
      <c r="E53" s="24">
        <f t="shared" si="56"/>
        <v>35.47399926644129</v>
      </c>
      <c r="F53" s="24"/>
      <c r="G53" s="24">
        <f t="shared" si="56"/>
        <v>1.511914728009045</v>
      </c>
      <c r="H53" s="24"/>
      <c r="L53" s="24">
        <f t="shared" ref="L53:M53" si="57">(L37-L36)*10000</f>
        <v>-62.380324241521066</v>
      </c>
      <c r="M53" s="24">
        <f t="shared" si="57"/>
        <v>62.38032424152162</v>
      </c>
      <c r="N53" s="24">
        <f t="shared" ref="N53:P53" si="58">(N37-N36)*10000</f>
        <v>-1.5119147280096001</v>
      </c>
      <c r="O53" s="24"/>
      <c r="P53" s="24">
        <f t="shared" si="58"/>
        <v>1.511914728009045</v>
      </c>
      <c r="Q53" s="24"/>
    </row>
    <row r="54" spans="2:17" x14ac:dyDescent="0.25">
      <c r="B54" s="5">
        <v>2023</v>
      </c>
      <c r="C54" s="24">
        <f t="shared" ref="C54:G55" si="59">(C38-C37)*10000</f>
        <v>51.929177033830932</v>
      </c>
      <c r="D54" s="24"/>
      <c r="E54" s="24">
        <f t="shared" si="59"/>
        <v>37.223525897275564</v>
      </c>
      <c r="F54" s="24"/>
      <c r="G54" s="24">
        <f t="shared" si="59"/>
        <v>-89.152702931106774</v>
      </c>
      <c r="H54" s="24"/>
      <c r="L54" s="24">
        <f t="shared" ref="L54:M55" si="60">(L38-L37)*10000</f>
        <v>-32.434817783989487</v>
      </c>
      <c r="M54" s="24">
        <f t="shared" si="60"/>
        <v>32.434817783988379</v>
      </c>
      <c r="N54" s="24">
        <f t="shared" ref="N54:P55" si="61">(N38-N37)*10000</f>
        <v>89.152702931106774</v>
      </c>
      <c r="O54" s="24"/>
      <c r="P54" s="24">
        <f t="shared" si="61"/>
        <v>-83.069977870279814</v>
      </c>
      <c r="Q54" s="24"/>
    </row>
    <row r="55" spans="2:17" x14ac:dyDescent="0.25">
      <c r="B55" s="5">
        <v>2024</v>
      </c>
      <c r="C55" s="24">
        <f>(C39-C38)*10000</f>
        <v>29.760075978814694</v>
      </c>
      <c r="D55" s="24"/>
      <c r="E55" s="24">
        <f t="shared" si="59"/>
        <v>9.2709677488904401</v>
      </c>
      <c r="F55" s="24"/>
      <c r="G55" s="24">
        <f t="shared" si="59"/>
        <v>-39.031043727705274</v>
      </c>
      <c r="H55" s="24"/>
      <c r="L55" s="24">
        <f t="shared" si="60"/>
        <v>-1.9072548026644043</v>
      </c>
      <c r="M55" s="24">
        <f t="shared" si="60"/>
        <v>1.9072548026649594</v>
      </c>
      <c r="N55" s="24">
        <f t="shared" si="61"/>
        <v>39.031043727705274</v>
      </c>
      <c r="O55" s="24"/>
      <c r="P55" s="24">
        <f t="shared" si="61"/>
        <v>-46.590655511320463</v>
      </c>
      <c r="Q55" s="24"/>
    </row>
    <row r="56" spans="2:17" x14ac:dyDescent="0.25">
      <c r="B56" s="5"/>
    </row>
  </sheetData>
  <mergeCells count="11">
    <mergeCell ref="B2:Q2"/>
    <mergeCell ref="I3:I4"/>
    <mergeCell ref="N3:N4"/>
    <mergeCell ref="T3:W3"/>
    <mergeCell ref="P3:P4"/>
    <mergeCell ref="D3:D4"/>
    <mergeCell ref="F3:F4"/>
    <mergeCell ref="H3:H4"/>
    <mergeCell ref="J3:J4"/>
    <mergeCell ref="O3:O4"/>
    <mergeCell ref="Q3:Q4"/>
  </mergeCells>
  <pageMargins left="0.7" right="0.7" top="0.75" bottom="0.75" header="0.3" footer="0.3"/>
  <headerFooter>
    <oddFooter>&amp;C_x000D_&amp;1#&amp;"Arial"&amp;9&amp;K7C7C80 Internal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02"/>
  <sheetViews>
    <sheetView showGridLines="0" zoomScale="80" zoomScaleNormal="80" workbookViewId="0">
      <pane ySplit="1" topLeftCell="A7" activePane="bottomLeft" state="frozen"/>
      <selection pane="bottomLeft" activeCell="G7" sqref="G7"/>
    </sheetView>
  </sheetViews>
  <sheetFormatPr defaultRowHeight="15" x14ac:dyDescent="0.25"/>
  <cols>
    <col min="1" max="1" width="25.85546875" customWidth="1"/>
    <col min="2" max="2" width="10.42578125" style="4" hidden="1" customWidth="1"/>
    <col min="3" max="3" width="10.7109375" customWidth="1"/>
    <col min="4" max="4" width="13.85546875" customWidth="1"/>
    <col min="5" max="5" width="20.42578125" customWidth="1"/>
    <col min="6" max="6" width="7.140625" style="9" customWidth="1"/>
    <col min="7" max="7" width="17.28515625" style="5" customWidth="1"/>
    <col min="8" max="8" width="11.7109375" style="5" customWidth="1"/>
    <col min="9" max="9" width="12.28515625" style="5" customWidth="1"/>
    <col min="10" max="10" width="20.42578125" style="5" customWidth="1"/>
    <col min="11" max="11" width="20.5703125" style="5" customWidth="1"/>
    <col min="12" max="12" width="26.140625" style="5" customWidth="1"/>
    <col min="13" max="13" width="26.28515625" style="5" customWidth="1"/>
    <col min="14" max="14" width="19.7109375" style="5" customWidth="1"/>
    <col min="15" max="15" width="25.42578125" style="5" customWidth="1"/>
  </cols>
  <sheetData>
    <row r="1" spans="1:15" x14ac:dyDescent="0.25">
      <c r="A1" s="1" t="s">
        <v>0</v>
      </c>
      <c r="B1" s="2" t="s">
        <v>401</v>
      </c>
      <c r="C1" s="6" t="s">
        <v>348</v>
      </c>
      <c r="D1" s="6" t="s">
        <v>349</v>
      </c>
      <c r="E1" s="6" t="s">
        <v>422</v>
      </c>
      <c r="F1" s="6" t="s">
        <v>385</v>
      </c>
      <c r="G1" s="7" t="s">
        <v>437</v>
      </c>
      <c r="H1" s="7" t="s">
        <v>436</v>
      </c>
      <c r="I1" s="7" t="s">
        <v>519</v>
      </c>
      <c r="J1" s="6" t="s">
        <v>435</v>
      </c>
      <c r="K1" s="6" t="s">
        <v>534</v>
      </c>
      <c r="L1" s="6" t="s">
        <v>535</v>
      </c>
      <c r="M1" s="6" t="s">
        <v>536</v>
      </c>
      <c r="N1" s="6" t="s">
        <v>537</v>
      </c>
      <c r="O1" s="6" t="s">
        <v>538</v>
      </c>
    </row>
    <row r="2" spans="1:15" hidden="1" x14ac:dyDescent="0.25">
      <c r="A2" t="s">
        <v>200</v>
      </c>
      <c r="B2" s="4">
        <v>823</v>
      </c>
      <c r="C2" t="s">
        <v>3</v>
      </c>
      <c r="D2" t="s">
        <v>5</v>
      </c>
      <c r="E2" t="s">
        <v>356</v>
      </c>
      <c r="F2" s="9">
        <v>2023</v>
      </c>
      <c r="G2" s="3">
        <v>53134100</v>
      </c>
      <c r="H2" s="3">
        <v>13457</v>
      </c>
      <c r="I2" s="3">
        <v>3950</v>
      </c>
      <c r="J2" s="3">
        <v>685</v>
      </c>
      <c r="K2" s="3">
        <v>12772</v>
      </c>
      <c r="L2" s="3">
        <v>3220500</v>
      </c>
      <c r="M2" s="3">
        <v>49913600</v>
      </c>
      <c r="N2" s="3">
        <v>28365</v>
      </c>
      <c r="O2" s="3">
        <v>76357900</v>
      </c>
    </row>
    <row r="3" spans="1:15" hidden="1" x14ac:dyDescent="0.25">
      <c r="A3" t="s">
        <v>200</v>
      </c>
      <c r="B3" s="4">
        <v>823</v>
      </c>
      <c r="C3" t="s">
        <v>3</v>
      </c>
      <c r="D3" t="s">
        <v>5</v>
      </c>
      <c r="E3" t="s">
        <v>356</v>
      </c>
      <c r="F3" s="9">
        <v>2022</v>
      </c>
      <c r="G3" s="3">
        <v>48734200</v>
      </c>
      <c r="H3" s="3">
        <v>13444</v>
      </c>
      <c r="I3" s="3">
        <v>3626</v>
      </c>
      <c r="J3" s="3">
        <v>693</v>
      </c>
      <c r="K3" s="3">
        <v>12751</v>
      </c>
      <c r="L3" s="3">
        <v>2835800</v>
      </c>
      <c r="M3" s="3">
        <v>45898400</v>
      </c>
      <c r="N3" s="3">
        <v>26831</v>
      </c>
      <c r="O3" s="3">
        <v>69487300</v>
      </c>
    </row>
    <row r="4" spans="1:15" hidden="1" x14ac:dyDescent="0.25">
      <c r="A4" t="s">
        <v>200</v>
      </c>
      <c r="B4" s="4">
        <v>823</v>
      </c>
      <c r="C4" t="s">
        <v>3</v>
      </c>
      <c r="D4" t="s">
        <v>5</v>
      </c>
      <c r="E4" t="s">
        <v>356</v>
      </c>
      <c r="F4" s="9">
        <v>2021</v>
      </c>
      <c r="G4" s="3">
        <v>45960500</v>
      </c>
      <c r="H4" s="3">
        <v>13438</v>
      </c>
      <c r="I4" s="3">
        <v>3389</v>
      </c>
      <c r="J4" s="3">
        <v>663</v>
      </c>
      <c r="K4" s="3">
        <v>12775</v>
      </c>
      <c r="L4" s="3">
        <v>2616500</v>
      </c>
      <c r="M4" s="3">
        <v>43344000</v>
      </c>
      <c r="N4" s="3">
        <v>26593</v>
      </c>
      <c r="O4" s="3">
        <v>66501800</v>
      </c>
    </row>
    <row r="5" spans="1:15" hidden="1" x14ac:dyDescent="0.25">
      <c r="A5" t="s">
        <v>200</v>
      </c>
      <c r="B5" s="4">
        <v>823</v>
      </c>
      <c r="C5" t="s">
        <v>3</v>
      </c>
      <c r="D5" t="s">
        <v>5</v>
      </c>
      <c r="E5" t="s">
        <v>356</v>
      </c>
      <c r="F5" s="9">
        <v>2020</v>
      </c>
      <c r="G5" s="3">
        <v>40517000</v>
      </c>
      <c r="H5" s="3">
        <v>13682</v>
      </c>
      <c r="I5" s="3">
        <v>2944</v>
      </c>
      <c r="J5" s="3">
        <v>657</v>
      </c>
      <c r="K5" s="3">
        <v>13025</v>
      </c>
      <c r="L5" s="3">
        <v>2394500</v>
      </c>
      <c r="M5" s="3">
        <v>38122500</v>
      </c>
      <c r="N5" s="3">
        <v>25516</v>
      </c>
      <c r="O5" s="3">
        <v>52800400</v>
      </c>
    </row>
    <row r="6" spans="1:15" hidden="1" x14ac:dyDescent="0.25">
      <c r="A6" t="s">
        <v>200</v>
      </c>
      <c r="B6" s="4">
        <v>823</v>
      </c>
      <c r="C6" t="s">
        <v>3</v>
      </c>
      <c r="D6" t="s">
        <v>5</v>
      </c>
      <c r="E6" t="s">
        <v>356</v>
      </c>
      <c r="F6" s="9">
        <v>2019</v>
      </c>
      <c r="G6" s="3">
        <v>40412700</v>
      </c>
      <c r="H6" s="3">
        <v>13846</v>
      </c>
      <c r="I6" s="3">
        <v>2912</v>
      </c>
      <c r="J6" s="3">
        <v>661</v>
      </c>
      <c r="K6" s="3">
        <v>13185</v>
      </c>
      <c r="L6" s="3">
        <v>2489800</v>
      </c>
      <c r="M6" s="3">
        <v>37922900</v>
      </c>
      <c r="N6" s="3">
        <v>24849</v>
      </c>
      <c r="O6" s="3">
        <v>59765000</v>
      </c>
    </row>
    <row r="7" spans="1:15" x14ac:dyDescent="0.25">
      <c r="A7" t="s">
        <v>293</v>
      </c>
      <c r="B7" s="4">
        <v>846</v>
      </c>
      <c r="C7" t="s">
        <v>3</v>
      </c>
      <c r="D7" t="s">
        <v>5</v>
      </c>
      <c r="E7" t="s">
        <v>361</v>
      </c>
      <c r="F7" s="9">
        <v>2023</v>
      </c>
      <c r="G7" s="3">
        <v>31630800</v>
      </c>
      <c r="H7" s="3">
        <v>16352</v>
      </c>
      <c r="I7" s="3">
        <v>1965</v>
      </c>
      <c r="J7" s="3">
        <v>9651</v>
      </c>
      <c r="K7" s="3">
        <v>6701</v>
      </c>
      <c r="L7" s="3">
        <v>21785200</v>
      </c>
      <c r="M7" s="3">
        <v>9845600</v>
      </c>
      <c r="N7" s="3">
        <v>21686</v>
      </c>
      <c r="O7" s="3">
        <v>23284500</v>
      </c>
    </row>
    <row r="8" spans="1:15" x14ac:dyDescent="0.25">
      <c r="A8" t="s">
        <v>293</v>
      </c>
      <c r="B8" s="4">
        <v>846</v>
      </c>
      <c r="C8" t="s">
        <v>3</v>
      </c>
      <c r="D8" t="s">
        <v>5</v>
      </c>
      <c r="E8" t="s">
        <v>361</v>
      </c>
      <c r="F8" s="9">
        <v>2022</v>
      </c>
      <c r="G8" s="3">
        <v>28125000</v>
      </c>
      <c r="H8" s="3">
        <v>15878</v>
      </c>
      <c r="I8" s="3">
        <v>1795</v>
      </c>
      <c r="J8" s="3">
        <v>9270</v>
      </c>
      <c r="K8" s="3">
        <v>6608</v>
      </c>
      <c r="L8" s="3">
        <v>19335000</v>
      </c>
      <c r="M8" s="3">
        <v>8790000</v>
      </c>
      <c r="N8" s="3">
        <v>19833</v>
      </c>
      <c r="O8" s="3">
        <v>20005000</v>
      </c>
    </row>
    <row r="9" spans="1:15" x14ac:dyDescent="0.25">
      <c r="A9" t="s">
        <v>293</v>
      </c>
      <c r="B9" s="4">
        <v>846</v>
      </c>
      <c r="C9" t="s">
        <v>3</v>
      </c>
      <c r="D9" t="s">
        <v>5</v>
      </c>
      <c r="E9" t="s">
        <v>361</v>
      </c>
      <c r="F9" s="9">
        <v>2021</v>
      </c>
      <c r="G9" s="3">
        <v>24556400</v>
      </c>
      <c r="H9" s="3">
        <v>15450</v>
      </c>
      <c r="I9" s="3">
        <v>1595</v>
      </c>
      <c r="J9" s="3">
        <v>8953</v>
      </c>
      <c r="K9" s="3">
        <v>6497</v>
      </c>
      <c r="L9" s="3">
        <v>17106400</v>
      </c>
      <c r="M9" s="3">
        <v>7450000</v>
      </c>
      <c r="N9" s="3">
        <v>18383</v>
      </c>
      <c r="O9" s="3">
        <v>19415000</v>
      </c>
    </row>
    <row r="10" spans="1:15" x14ac:dyDescent="0.25">
      <c r="A10" t="s">
        <v>293</v>
      </c>
      <c r="B10" s="4">
        <v>846</v>
      </c>
      <c r="C10" t="s">
        <v>3</v>
      </c>
      <c r="D10" t="s">
        <v>5</v>
      </c>
      <c r="E10" t="s">
        <v>361</v>
      </c>
      <c r="F10" s="9">
        <v>2020</v>
      </c>
      <c r="G10" s="3">
        <v>19110500</v>
      </c>
      <c r="H10" s="3">
        <v>15337</v>
      </c>
      <c r="I10" s="3">
        <v>1260</v>
      </c>
      <c r="J10" s="3">
        <v>8950</v>
      </c>
      <c r="K10" s="3">
        <v>6387</v>
      </c>
      <c r="L10" s="3">
        <v>13045500</v>
      </c>
      <c r="M10" s="3">
        <v>6065000</v>
      </c>
      <c r="N10" s="3">
        <v>17323</v>
      </c>
      <c r="O10" s="3">
        <v>15172300</v>
      </c>
    </row>
    <row r="11" spans="1:15" x14ac:dyDescent="0.25">
      <c r="A11" t="s">
        <v>293</v>
      </c>
      <c r="B11" s="4">
        <v>846</v>
      </c>
      <c r="C11" t="s">
        <v>3</v>
      </c>
      <c r="D11" t="s">
        <v>5</v>
      </c>
      <c r="E11" t="s">
        <v>361</v>
      </c>
      <c r="F11" s="9">
        <v>2019</v>
      </c>
      <c r="G11" s="3">
        <v>22266800</v>
      </c>
      <c r="H11" s="3">
        <v>15049</v>
      </c>
      <c r="I11" s="3">
        <v>1500</v>
      </c>
      <c r="J11" s="3">
        <v>8799</v>
      </c>
      <c r="K11" s="3">
        <v>6250</v>
      </c>
      <c r="L11" s="3">
        <v>14898200</v>
      </c>
      <c r="M11" s="3">
        <v>7368600</v>
      </c>
      <c r="N11" s="3">
        <v>16207</v>
      </c>
      <c r="O11" s="3">
        <v>19703200</v>
      </c>
    </row>
    <row r="12" spans="1:15" hidden="1" x14ac:dyDescent="0.25">
      <c r="A12" t="s">
        <v>80</v>
      </c>
      <c r="B12" s="4">
        <v>799</v>
      </c>
      <c r="C12" t="s">
        <v>3</v>
      </c>
      <c r="D12" t="s">
        <v>5</v>
      </c>
      <c r="E12" t="s">
        <v>364</v>
      </c>
      <c r="F12" s="9">
        <v>2023</v>
      </c>
      <c r="G12" s="3">
        <v>21585752</v>
      </c>
      <c r="H12" s="3">
        <v>2964</v>
      </c>
      <c r="I12" s="3">
        <v>7480</v>
      </c>
      <c r="J12" s="3">
        <v>58</v>
      </c>
      <c r="K12" s="3">
        <v>2906</v>
      </c>
      <c r="L12" s="3">
        <v>319407</v>
      </c>
      <c r="M12" s="3">
        <v>21266345</v>
      </c>
      <c r="N12" s="3">
        <v>13</v>
      </c>
      <c r="O12" s="3">
        <v>75700</v>
      </c>
    </row>
    <row r="13" spans="1:15" hidden="1" x14ac:dyDescent="0.25">
      <c r="A13" t="s">
        <v>80</v>
      </c>
      <c r="B13" s="4">
        <v>799</v>
      </c>
      <c r="C13" t="s">
        <v>3</v>
      </c>
      <c r="D13" t="s">
        <v>5</v>
      </c>
      <c r="E13" t="s">
        <v>364</v>
      </c>
      <c r="F13" s="9">
        <v>2022</v>
      </c>
      <c r="G13" s="3">
        <v>18814024</v>
      </c>
      <c r="H13" s="3">
        <v>2806</v>
      </c>
      <c r="I13" s="3">
        <v>6830</v>
      </c>
      <c r="J13" s="3">
        <v>73</v>
      </c>
      <c r="K13" s="3">
        <v>2733</v>
      </c>
      <c r="L13" s="3">
        <v>310400</v>
      </c>
      <c r="M13" s="3">
        <v>18503624</v>
      </c>
      <c r="N13" s="3">
        <v>8</v>
      </c>
      <c r="O13" s="3">
        <v>44400</v>
      </c>
    </row>
    <row r="14" spans="1:15" hidden="1" x14ac:dyDescent="0.25">
      <c r="A14" t="s">
        <v>80</v>
      </c>
      <c r="B14" s="4">
        <v>799</v>
      </c>
      <c r="C14" t="s">
        <v>3</v>
      </c>
      <c r="D14" t="s">
        <v>5</v>
      </c>
      <c r="E14" t="s">
        <v>364</v>
      </c>
      <c r="F14" s="9">
        <v>2021</v>
      </c>
      <c r="G14" s="3">
        <v>16673679</v>
      </c>
      <c r="H14" s="3">
        <v>2704</v>
      </c>
      <c r="I14" s="3">
        <v>6290</v>
      </c>
      <c r="J14" s="3">
        <v>69</v>
      </c>
      <c r="K14" s="3">
        <v>2635</v>
      </c>
      <c r="L14" s="3">
        <v>197117</v>
      </c>
      <c r="M14" s="3">
        <v>16476562</v>
      </c>
      <c r="N14" s="3">
        <v>6</v>
      </c>
      <c r="O14" s="3">
        <v>24000</v>
      </c>
    </row>
    <row r="15" spans="1:15" hidden="1" x14ac:dyDescent="0.25">
      <c r="A15" t="s">
        <v>80</v>
      </c>
      <c r="B15" s="4">
        <v>799</v>
      </c>
      <c r="C15" t="s">
        <v>3</v>
      </c>
      <c r="D15" t="s">
        <v>5</v>
      </c>
      <c r="E15" t="s">
        <v>364</v>
      </c>
      <c r="F15" s="9">
        <v>2020</v>
      </c>
      <c r="G15" s="3">
        <v>13703568</v>
      </c>
      <c r="H15" s="3">
        <v>2598</v>
      </c>
      <c r="I15" s="3">
        <v>5385</v>
      </c>
      <c r="J15" s="3">
        <v>49</v>
      </c>
      <c r="K15" s="3">
        <v>2549</v>
      </c>
      <c r="L15" s="3">
        <v>113157</v>
      </c>
      <c r="M15" s="3">
        <v>13590411</v>
      </c>
      <c r="N15" s="3">
        <v>3</v>
      </c>
      <c r="O15" s="3">
        <v>7800</v>
      </c>
    </row>
    <row r="16" spans="1:15" hidden="1" x14ac:dyDescent="0.25">
      <c r="A16" t="s">
        <v>80</v>
      </c>
      <c r="B16" s="4">
        <v>799</v>
      </c>
      <c r="C16" t="s">
        <v>3</v>
      </c>
      <c r="D16" t="s">
        <v>5</v>
      </c>
      <c r="E16" t="s">
        <v>364</v>
      </c>
      <c r="F16" s="9">
        <v>2019</v>
      </c>
      <c r="G16" s="3">
        <v>12159267</v>
      </c>
      <c r="H16" s="3">
        <v>2493</v>
      </c>
      <c r="I16" s="3">
        <v>5020</v>
      </c>
      <c r="J16" s="3">
        <v>26</v>
      </c>
      <c r="K16" s="3">
        <v>2467</v>
      </c>
      <c r="L16" s="3">
        <v>141091</v>
      </c>
      <c r="M16" s="3">
        <v>12018176</v>
      </c>
      <c r="N16" s="3">
        <v>1</v>
      </c>
      <c r="O16" s="3">
        <v>2600</v>
      </c>
    </row>
    <row r="17" spans="1:15" hidden="1" x14ac:dyDescent="0.25">
      <c r="A17" t="s">
        <v>303</v>
      </c>
      <c r="B17" s="4">
        <v>326</v>
      </c>
      <c r="C17" t="s">
        <v>3</v>
      </c>
      <c r="D17" t="s">
        <v>5</v>
      </c>
      <c r="E17" t="s">
        <v>358</v>
      </c>
      <c r="F17" s="9">
        <v>2023</v>
      </c>
      <c r="G17" s="3">
        <v>14980000</v>
      </c>
      <c r="H17" s="3">
        <v>7405</v>
      </c>
      <c r="I17" s="3">
        <v>2050</v>
      </c>
      <c r="J17" s="3">
        <v>483</v>
      </c>
      <c r="K17" s="3">
        <v>6922</v>
      </c>
      <c r="L17" s="3">
        <v>1069000</v>
      </c>
      <c r="M17" s="3">
        <v>13911000</v>
      </c>
      <c r="N17" s="3">
        <v>1159</v>
      </c>
      <c r="O17" s="3">
        <v>935000</v>
      </c>
    </row>
    <row r="18" spans="1:15" hidden="1" x14ac:dyDescent="0.25">
      <c r="A18" t="s">
        <v>303</v>
      </c>
      <c r="B18" s="4">
        <v>326</v>
      </c>
      <c r="C18" t="s">
        <v>3</v>
      </c>
      <c r="D18" t="s">
        <v>5</v>
      </c>
      <c r="E18" t="s">
        <v>358</v>
      </c>
      <c r="F18" s="9">
        <v>2022</v>
      </c>
      <c r="G18" s="3">
        <v>13850000</v>
      </c>
      <c r="H18" s="3">
        <v>7198</v>
      </c>
      <c r="I18" s="3">
        <v>1950</v>
      </c>
      <c r="J18" s="3">
        <v>464</v>
      </c>
      <c r="K18" s="3">
        <v>6734</v>
      </c>
      <c r="L18" s="3">
        <v>1002000</v>
      </c>
      <c r="M18" s="3">
        <v>12848000</v>
      </c>
      <c r="N18" s="3">
        <v>1020</v>
      </c>
      <c r="O18" s="3">
        <v>803000</v>
      </c>
    </row>
    <row r="19" spans="1:15" hidden="1" x14ac:dyDescent="0.25">
      <c r="A19" t="s">
        <v>303</v>
      </c>
      <c r="B19" s="4">
        <v>326</v>
      </c>
      <c r="C19" t="s">
        <v>3</v>
      </c>
      <c r="D19" t="s">
        <v>5</v>
      </c>
      <c r="E19" t="s">
        <v>358</v>
      </c>
      <c r="F19" s="9">
        <v>2021</v>
      </c>
      <c r="G19" s="3">
        <v>12615000</v>
      </c>
      <c r="H19" s="3">
        <v>7002</v>
      </c>
      <c r="I19" s="3">
        <v>1830</v>
      </c>
      <c r="J19" s="3">
        <v>462</v>
      </c>
      <c r="K19" s="3">
        <v>6540</v>
      </c>
      <c r="L19" s="3">
        <v>944000</v>
      </c>
      <c r="M19" s="3">
        <v>11671000</v>
      </c>
      <c r="N19" s="3">
        <v>789</v>
      </c>
      <c r="O19" s="3">
        <v>665000</v>
      </c>
    </row>
    <row r="20" spans="1:15" hidden="1" x14ac:dyDescent="0.25">
      <c r="A20" t="s">
        <v>303</v>
      </c>
      <c r="B20" s="4">
        <v>326</v>
      </c>
      <c r="C20" t="s">
        <v>3</v>
      </c>
      <c r="D20" t="s">
        <v>5</v>
      </c>
      <c r="E20" t="s">
        <v>358</v>
      </c>
      <c r="F20" s="9">
        <v>2020</v>
      </c>
      <c r="G20" s="3">
        <v>11294000</v>
      </c>
      <c r="H20" s="3">
        <v>6799</v>
      </c>
      <c r="I20" s="3">
        <v>1665</v>
      </c>
      <c r="J20" s="3">
        <v>475</v>
      </c>
      <c r="K20" s="3">
        <v>6324</v>
      </c>
      <c r="L20" s="3">
        <v>882000</v>
      </c>
      <c r="M20" s="3">
        <v>10412000</v>
      </c>
      <c r="N20" s="3">
        <v>628</v>
      </c>
      <c r="O20" s="3">
        <v>451000</v>
      </c>
    </row>
    <row r="21" spans="1:15" hidden="1" x14ac:dyDescent="0.25">
      <c r="A21" t="s">
        <v>303</v>
      </c>
      <c r="B21" s="4">
        <v>326</v>
      </c>
      <c r="C21" t="s">
        <v>3</v>
      </c>
      <c r="D21" t="s">
        <v>5</v>
      </c>
      <c r="E21" t="s">
        <v>358</v>
      </c>
      <c r="F21" s="9">
        <v>2019</v>
      </c>
      <c r="G21" s="3">
        <v>11293000</v>
      </c>
      <c r="H21" s="3">
        <v>6766</v>
      </c>
      <c r="I21" s="3">
        <v>1690</v>
      </c>
      <c r="J21" s="3">
        <v>467</v>
      </c>
      <c r="K21" s="3">
        <v>6299</v>
      </c>
      <c r="L21" s="3">
        <v>921000</v>
      </c>
      <c r="M21" s="3">
        <v>10372000</v>
      </c>
      <c r="N21" s="3">
        <v>597</v>
      </c>
      <c r="O21" s="3">
        <v>491000</v>
      </c>
    </row>
    <row r="22" spans="1:15" hidden="1" x14ac:dyDescent="0.25">
      <c r="A22" t="s">
        <v>19</v>
      </c>
      <c r="B22" s="4">
        <v>550</v>
      </c>
      <c r="C22" t="s">
        <v>3</v>
      </c>
      <c r="D22" t="s">
        <v>5</v>
      </c>
      <c r="E22" t="s">
        <v>356</v>
      </c>
      <c r="F22" s="9">
        <v>2023</v>
      </c>
      <c r="G22" s="3">
        <v>12285300</v>
      </c>
      <c r="H22" s="3">
        <v>6030</v>
      </c>
      <c r="I22" s="3">
        <v>2060</v>
      </c>
      <c r="J22" s="3">
        <v>403</v>
      </c>
      <c r="K22" s="3">
        <v>5627</v>
      </c>
      <c r="L22" s="3">
        <v>905700</v>
      </c>
      <c r="M22" s="3">
        <v>11379600</v>
      </c>
      <c r="N22" s="3">
        <v>1210</v>
      </c>
      <c r="O22" s="3">
        <v>1802400</v>
      </c>
    </row>
    <row r="23" spans="1:15" hidden="1" x14ac:dyDescent="0.25">
      <c r="A23" t="s">
        <v>19</v>
      </c>
      <c r="B23" s="4">
        <v>550</v>
      </c>
      <c r="C23" t="s">
        <v>3</v>
      </c>
      <c r="D23" t="s">
        <v>5</v>
      </c>
      <c r="E23" t="s">
        <v>356</v>
      </c>
      <c r="F23" s="9">
        <v>2022</v>
      </c>
      <c r="G23" s="3">
        <v>11694400</v>
      </c>
      <c r="H23" s="3">
        <v>5994</v>
      </c>
      <c r="I23" s="3">
        <v>1973</v>
      </c>
      <c r="J23" s="3">
        <v>403</v>
      </c>
      <c r="K23" s="3">
        <v>5591</v>
      </c>
      <c r="L23" s="3">
        <v>882700</v>
      </c>
      <c r="M23" s="3">
        <v>10811700</v>
      </c>
      <c r="N23" s="3">
        <v>1101</v>
      </c>
      <c r="O23" s="3">
        <v>1606300</v>
      </c>
    </row>
    <row r="24" spans="1:15" hidden="1" x14ac:dyDescent="0.25">
      <c r="A24" t="s">
        <v>19</v>
      </c>
      <c r="B24" s="4">
        <v>550</v>
      </c>
      <c r="C24" t="s">
        <v>3</v>
      </c>
      <c r="D24" t="s">
        <v>5</v>
      </c>
      <c r="E24" t="s">
        <v>356</v>
      </c>
      <c r="F24" s="9">
        <v>2021</v>
      </c>
      <c r="G24" s="3">
        <v>11110700</v>
      </c>
      <c r="H24" s="3">
        <v>5938</v>
      </c>
      <c r="I24" s="3">
        <v>1895</v>
      </c>
      <c r="J24" s="3">
        <v>403</v>
      </c>
      <c r="K24" s="3">
        <v>5535</v>
      </c>
      <c r="L24" s="3">
        <v>730400</v>
      </c>
      <c r="M24" s="3">
        <v>10380300</v>
      </c>
      <c r="N24" s="3">
        <v>1011</v>
      </c>
      <c r="O24" s="3">
        <v>1396600</v>
      </c>
    </row>
    <row r="25" spans="1:15" hidden="1" x14ac:dyDescent="0.25">
      <c r="A25" t="s">
        <v>19</v>
      </c>
      <c r="B25" s="4">
        <v>550</v>
      </c>
      <c r="C25" t="s">
        <v>3</v>
      </c>
      <c r="D25" t="s">
        <v>5</v>
      </c>
      <c r="E25" t="s">
        <v>356</v>
      </c>
      <c r="F25" s="9">
        <v>2020</v>
      </c>
      <c r="G25" s="3">
        <v>10231300</v>
      </c>
      <c r="H25" s="3">
        <v>5881</v>
      </c>
      <c r="I25" s="3">
        <v>1725</v>
      </c>
      <c r="J25" s="3">
        <v>361</v>
      </c>
      <c r="K25" s="3">
        <v>5520</v>
      </c>
      <c r="L25" s="3">
        <v>722800</v>
      </c>
      <c r="M25" s="3">
        <v>9508500</v>
      </c>
      <c r="N25" s="3">
        <v>947</v>
      </c>
      <c r="O25" s="3">
        <v>1107200</v>
      </c>
    </row>
    <row r="26" spans="1:15" hidden="1" x14ac:dyDescent="0.25">
      <c r="A26" t="s">
        <v>19</v>
      </c>
      <c r="B26" s="4">
        <v>550</v>
      </c>
      <c r="C26" t="s">
        <v>3</v>
      </c>
      <c r="D26" t="s">
        <v>5</v>
      </c>
      <c r="E26" t="s">
        <v>356</v>
      </c>
      <c r="F26" s="9">
        <v>2019</v>
      </c>
      <c r="G26" s="3">
        <v>10216000</v>
      </c>
      <c r="H26" s="3">
        <v>5852</v>
      </c>
      <c r="I26" s="3">
        <v>1684</v>
      </c>
      <c r="J26" s="3">
        <v>357</v>
      </c>
      <c r="K26" s="3">
        <v>5495</v>
      </c>
      <c r="L26" s="3">
        <v>707500</v>
      </c>
      <c r="M26" s="3">
        <v>9508500</v>
      </c>
      <c r="N26" s="3">
        <v>936</v>
      </c>
      <c r="O26" s="3">
        <v>1181600</v>
      </c>
    </row>
    <row r="27" spans="1:15" x14ac:dyDescent="0.25">
      <c r="A27" t="s">
        <v>396</v>
      </c>
      <c r="B27" s="4">
        <v>429</v>
      </c>
      <c r="C27" t="s">
        <v>3</v>
      </c>
      <c r="D27" t="s">
        <v>5</v>
      </c>
      <c r="E27" t="s">
        <v>361</v>
      </c>
      <c r="F27" s="9">
        <v>2023</v>
      </c>
      <c r="G27" s="3">
        <v>11918340</v>
      </c>
      <c r="H27" s="3">
        <v>9580</v>
      </c>
      <c r="I27" s="3">
        <v>1260</v>
      </c>
      <c r="J27" s="3">
        <v>0</v>
      </c>
      <c r="K27" s="3">
        <v>9580</v>
      </c>
      <c r="L27" s="3">
        <v>0</v>
      </c>
      <c r="M27" s="3">
        <v>11918340</v>
      </c>
      <c r="N27" s="3">
        <v>4210</v>
      </c>
      <c r="O27" s="3">
        <v>1409057</v>
      </c>
    </row>
    <row r="28" spans="1:15" x14ac:dyDescent="0.25">
      <c r="A28" t="s">
        <v>396</v>
      </c>
      <c r="B28" s="4">
        <v>429</v>
      </c>
      <c r="C28" t="s">
        <v>3</v>
      </c>
      <c r="D28" t="s">
        <v>5</v>
      </c>
      <c r="E28" t="s">
        <v>361</v>
      </c>
      <c r="F28" s="9">
        <v>2022</v>
      </c>
      <c r="G28" s="3">
        <v>11278863</v>
      </c>
      <c r="H28" s="3">
        <v>9370</v>
      </c>
      <c r="I28" s="3">
        <v>1212</v>
      </c>
      <c r="J28" s="3">
        <v>0</v>
      </c>
      <c r="K28" s="3">
        <v>9370</v>
      </c>
      <c r="L28" s="3">
        <v>0</v>
      </c>
      <c r="M28" s="3">
        <v>11278863</v>
      </c>
      <c r="N28" s="3">
        <v>3872</v>
      </c>
      <c r="O28" s="3">
        <v>1176289</v>
      </c>
    </row>
    <row r="29" spans="1:15" x14ac:dyDescent="0.25">
      <c r="A29" t="s">
        <v>396</v>
      </c>
      <c r="B29" s="4">
        <v>429</v>
      </c>
      <c r="C29" t="s">
        <v>3</v>
      </c>
      <c r="D29" t="s">
        <v>5</v>
      </c>
      <c r="E29" t="s">
        <v>361</v>
      </c>
      <c r="F29" s="9">
        <v>2021</v>
      </c>
      <c r="G29" s="3">
        <v>10415765</v>
      </c>
      <c r="H29" s="3">
        <v>9244</v>
      </c>
      <c r="I29" s="3">
        <v>1127</v>
      </c>
      <c r="J29" s="3">
        <v>0</v>
      </c>
      <c r="K29" s="3">
        <v>9244</v>
      </c>
      <c r="L29" s="3">
        <v>0</v>
      </c>
      <c r="M29" s="3">
        <v>10415765</v>
      </c>
      <c r="N29" s="3">
        <v>3713</v>
      </c>
      <c r="O29" s="3">
        <v>987673</v>
      </c>
    </row>
    <row r="30" spans="1:15" x14ac:dyDescent="0.25">
      <c r="A30" t="s">
        <v>396</v>
      </c>
      <c r="B30" s="4">
        <v>429</v>
      </c>
      <c r="C30" t="s">
        <v>3</v>
      </c>
      <c r="D30" t="s">
        <v>5</v>
      </c>
      <c r="E30" t="s">
        <v>361</v>
      </c>
      <c r="F30" s="9">
        <v>2020</v>
      </c>
      <c r="G30" s="3">
        <v>8762000</v>
      </c>
      <c r="H30" s="3">
        <v>9083</v>
      </c>
      <c r="I30" s="3">
        <v>975</v>
      </c>
      <c r="J30" s="3">
        <v>0</v>
      </c>
      <c r="K30" s="3">
        <v>9083</v>
      </c>
      <c r="L30" s="3">
        <v>0</v>
      </c>
      <c r="M30" s="3">
        <v>8762000</v>
      </c>
      <c r="N30" s="3">
        <v>3536</v>
      </c>
      <c r="O30" s="3">
        <v>686000</v>
      </c>
    </row>
    <row r="31" spans="1:15" x14ac:dyDescent="0.25">
      <c r="A31" t="s">
        <v>396</v>
      </c>
      <c r="B31" s="4">
        <v>429</v>
      </c>
      <c r="C31" t="s">
        <v>3</v>
      </c>
      <c r="D31" t="s">
        <v>5</v>
      </c>
      <c r="E31" t="s">
        <v>361</v>
      </c>
      <c r="F31" s="9">
        <v>2019</v>
      </c>
      <c r="G31" s="3">
        <v>9228500</v>
      </c>
      <c r="H31" s="3">
        <v>9630</v>
      </c>
      <c r="I31" s="3">
        <v>986</v>
      </c>
      <c r="J31" s="3">
        <v>0</v>
      </c>
      <c r="K31" s="3">
        <v>9630</v>
      </c>
      <c r="L31" s="3">
        <v>0</v>
      </c>
      <c r="M31" s="3">
        <v>9228500</v>
      </c>
      <c r="N31" s="3">
        <v>3507</v>
      </c>
      <c r="O31" s="3">
        <v>834500</v>
      </c>
    </row>
    <row r="32" spans="1:15" hidden="1" x14ac:dyDescent="0.25">
      <c r="A32" t="s">
        <v>62</v>
      </c>
      <c r="B32" s="4">
        <v>232</v>
      </c>
      <c r="C32" t="s">
        <v>3</v>
      </c>
      <c r="D32" t="s">
        <v>5</v>
      </c>
      <c r="E32" t="s">
        <v>356</v>
      </c>
      <c r="F32" s="9">
        <v>2023</v>
      </c>
      <c r="G32" s="3">
        <v>10957000</v>
      </c>
      <c r="H32" s="3">
        <v>6778</v>
      </c>
      <c r="I32" s="3">
        <v>1585</v>
      </c>
      <c r="J32" s="3">
        <v>50</v>
      </c>
      <c r="K32" s="3">
        <v>6728</v>
      </c>
      <c r="L32" s="3">
        <v>80000</v>
      </c>
      <c r="M32" s="3">
        <v>10877000</v>
      </c>
      <c r="N32" s="3">
        <v>12240</v>
      </c>
      <c r="O32" s="3">
        <v>15545000</v>
      </c>
    </row>
    <row r="33" spans="1:15" hidden="1" x14ac:dyDescent="0.25">
      <c r="A33" t="s">
        <v>62</v>
      </c>
      <c r="B33" s="4">
        <v>232</v>
      </c>
      <c r="C33" t="s">
        <v>3</v>
      </c>
      <c r="D33" t="s">
        <v>5</v>
      </c>
      <c r="E33" t="s">
        <v>356</v>
      </c>
      <c r="F33" s="9">
        <v>2022</v>
      </c>
      <c r="G33" s="3">
        <v>10278000</v>
      </c>
      <c r="H33" s="3">
        <v>7042</v>
      </c>
      <c r="I33" s="3">
        <v>1455</v>
      </c>
      <c r="J33" s="3">
        <v>50</v>
      </c>
      <c r="K33" s="3">
        <v>6992</v>
      </c>
      <c r="L33" s="3">
        <v>74000</v>
      </c>
      <c r="M33" s="3">
        <v>10204000</v>
      </c>
      <c r="N33" s="3">
        <v>11580</v>
      </c>
      <c r="O33" s="3">
        <v>13656000</v>
      </c>
    </row>
    <row r="34" spans="1:15" hidden="1" x14ac:dyDescent="0.25">
      <c r="A34" t="s">
        <v>62</v>
      </c>
      <c r="B34" s="4">
        <v>232</v>
      </c>
      <c r="C34" t="s">
        <v>3</v>
      </c>
      <c r="D34" t="s">
        <v>5</v>
      </c>
      <c r="E34" t="s">
        <v>356</v>
      </c>
      <c r="F34" s="9">
        <v>2021</v>
      </c>
      <c r="G34" s="3">
        <v>10033000</v>
      </c>
      <c r="H34" s="3">
        <v>7105</v>
      </c>
      <c r="I34" s="3">
        <v>1415</v>
      </c>
      <c r="J34" s="3">
        <v>51</v>
      </c>
      <c r="K34" s="3">
        <v>7054</v>
      </c>
      <c r="L34" s="3">
        <v>90000</v>
      </c>
      <c r="M34" s="3">
        <v>9943000</v>
      </c>
      <c r="N34" s="3">
        <v>10944</v>
      </c>
      <c r="O34" s="3">
        <v>12300000</v>
      </c>
    </row>
    <row r="35" spans="1:15" hidden="1" x14ac:dyDescent="0.25">
      <c r="A35" t="s">
        <v>62</v>
      </c>
      <c r="B35" s="4">
        <v>232</v>
      </c>
      <c r="C35" t="s">
        <v>3</v>
      </c>
      <c r="D35" t="s">
        <v>5</v>
      </c>
      <c r="E35" t="s">
        <v>356</v>
      </c>
      <c r="F35" s="9">
        <v>2020</v>
      </c>
      <c r="G35" s="3">
        <v>9657000</v>
      </c>
      <c r="H35" s="3">
        <v>7081</v>
      </c>
      <c r="I35" s="3">
        <v>1340</v>
      </c>
      <c r="J35" s="3">
        <v>52</v>
      </c>
      <c r="K35" s="3">
        <v>7029</v>
      </c>
      <c r="L35" s="3">
        <v>86000</v>
      </c>
      <c r="M35" s="3">
        <v>9571000</v>
      </c>
      <c r="N35" s="3">
        <v>10478</v>
      </c>
      <c r="O35" s="3">
        <v>9500000</v>
      </c>
    </row>
    <row r="36" spans="1:15" hidden="1" x14ac:dyDescent="0.25">
      <c r="A36" t="s">
        <v>62</v>
      </c>
      <c r="B36" s="4">
        <v>232</v>
      </c>
      <c r="C36" t="s">
        <v>3</v>
      </c>
      <c r="D36" t="s">
        <v>5</v>
      </c>
      <c r="E36" t="s">
        <v>356</v>
      </c>
      <c r="F36" s="9">
        <v>2019</v>
      </c>
      <c r="G36" s="3">
        <v>10204000</v>
      </c>
      <c r="H36" s="3">
        <v>7346</v>
      </c>
      <c r="I36" s="3">
        <v>1390</v>
      </c>
      <c r="J36" s="3">
        <v>52</v>
      </c>
      <c r="K36" s="3">
        <v>7294</v>
      </c>
      <c r="L36" s="3">
        <v>79000</v>
      </c>
      <c r="M36" s="3">
        <v>10125000</v>
      </c>
      <c r="N36" s="3">
        <v>10443</v>
      </c>
      <c r="O36" s="3">
        <v>11700000</v>
      </c>
    </row>
    <row r="37" spans="1:15" hidden="1" x14ac:dyDescent="0.25">
      <c r="A37" t="s">
        <v>296</v>
      </c>
      <c r="B37" s="4">
        <v>435</v>
      </c>
      <c r="C37" t="s">
        <v>3</v>
      </c>
      <c r="D37" t="s">
        <v>5</v>
      </c>
      <c r="E37" t="s">
        <v>351</v>
      </c>
      <c r="F37" s="9">
        <v>2023</v>
      </c>
      <c r="G37" s="3">
        <v>9982800</v>
      </c>
      <c r="H37" s="3">
        <v>20133</v>
      </c>
      <c r="I37" s="3">
        <v>490</v>
      </c>
      <c r="J37" s="3">
        <v>0</v>
      </c>
      <c r="K37" s="3">
        <v>20133</v>
      </c>
      <c r="L37" s="3">
        <v>0</v>
      </c>
      <c r="M37" s="3">
        <v>9982800</v>
      </c>
      <c r="N37" s="3">
        <v>16210</v>
      </c>
      <c r="O37" s="3">
        <v>6336000</v>
      </c>
    </row>
    <row r="38" spans="1:15" hidden="1" x14ac:dyDescent="0.25">
      <c r="A38" t="s">
        <v>296</v>
      </c>
      <c r="B38" s="4">
        <v>435</v>
      </c>
      <c r="C38" t="s">
        <v>3</v>
      </c>
      <c r="D38" t="s">
        <v>5</v>
      </c>
      <c r="E38" t="s">
        <v>351</v>
      </c>
      <c r="F38" s="9">
        <v>2022</v>
      </c>
      <c r="G38" s="3">
        <v>9776000</v>
      </c>
      <c r="H38" s="3">
        <v>20576</v>
      </c>
      <c r="I38" s="3">
        <v>470</v>
      </c>
      <c r="J38" s="3">
        <v>0</v>
      </c>
      <c r="K38" s="3">
        <v>20576</v>
      </c>
      <c r="L38" s="3">
        <v>0</v>
      </c>
      <c r="M38" s="3">
        <v>9776000</v>
      </c>
      <c r="N38" s="3">
        <v>16025</v>
      </c>
      <c r="O38" s="3">
        <v>5841800</v>
      </c>
    </row>
    <row r="39" spans="1:15" hidden="1" x14ac:dyDescent="0.25">
      <c r="A39" t="s">
        <v>296</v>
      </c>
      <c r="B39" s="4">
        <v>435</v>
      </c>
      <c r="C39" t="s">
        <v>3</v>
      </c>
      <c r="D39" t="s">
        <v>5</v>
      </c>
      <c r="E39" t="s">
        <v>351</v>
      </c>
      <c r="F39" s="9">
        <v>2021</v>
      </c>
      <c r="G39" s="3">
        <v>9397300</v>
      </c>
      <c r="H39" s="3">
        <v>21147</v>
      </c>
      <c r="I39" s="3">
        <v>434</v>
      </c>
      <c r="J39" s="3">
        <v>0</v>
      </c>
      <c r="K39" s="3">
        <v>21147</v>
      </c>
      <c r="L39" s="3">
        <v>0</v>
      </c>
      <c r="M39" s="3">
        <v>9397300</v>
      </c>
      <c r="N39" s="3">
        <v>15985</v>
      </c>
      <c r="O39" s="3">
        <v>5263000</v>
      </c>
    </row>
    <row r="40" spans="1:15" hidden="1" x14ac:dyDescent="0.25">
      <c r="A40" t="s">
        <v>296</v>
      </c>
      <c r="B40" s="4">
        <v>435</v>
      </c>
      <c r="C40" t="s">
        <v>3</v>
      </c>
      <c r="D40" t="s">
        <v>5</v>
      </c>
      <c r="E40" t="s">
        <v>351</v>
      </c>
      <c r="F40" s="9">
        <v>2020</v>
      </c>
      <c r="G40" s="3">
        <v>8318000</v>
      </c>
      <c r="H40" s="3">
        <v>22190</v>
      </c>
      <c r="I40" s="3">
        <v>362</v>
      </c>
      <c r="J40" s="3">
        <v>0</v>
      </c>
      <c r="K40" s="3">
        <v>22190</v>
      </c>
      <c r="L40" s="3">
        <v>0</v>
      </c>
      <c r="M40" s="3">
        <v>8318000</v>
      </c>
      <c r="N40" s="3">
        <v>16303</v>
      </c>
      <c r="O40" s="3">
        <v>4457600</v>
      </c>
    </row>
    <row r="41" spans="1:15" hidden="1" x14ac:dyDescent="0.25">
      <c r="A41" t="s">
        <v>296</v>
      </c>
      <c r="B41" s="4">
        <v>435</v>
      </c>
      <c r="C41" t="s">
        <v>3</v>
      </c>
      <c r="D41" t="s">
        <v>5</v>
      </c>
      <c r="E41" t="s">
        <v>351</v>
      </c>
      <c r="F41" s="9">
        <v>2019</v>
      </c>
      <c r="G41" s="3">
        <v>10200000</v>
      </c>
      <c r="H41" s="3">
        <v>23799</v>
      </c>
      <c r="I41" s="3">
        <v>420</v>
      </c>
      <c r="J41" s="3">
        <v>0</v>
      </c>
      <c r="K41" s="3">
        <v>23799</v>
      </c>
      <c r="L41" s="3">
        <v>0</v>
      </c>
      <c r="M41" s="3">
        <v>10200000</v>
      </c>
      <c r="N41" s="3">
        <v>17339</v>
      </c>
      <c r="O41" s="3">
        <v>5902700</v>
      </c>
    </row>
    <row r="42" spans="1:15" hidden="1" x14ac:dyDescent="0.25">
      <c r="A42" t="s">
        <v>83</v>
      </c>
      <c r="B42" s="4">
        <v>1750</v>
      </c>
      <c r="C42" t="s">
        <v>3</v>
      </c>
      <c r="D42" t="s">
        <v>4</v>
      </c>
      <c r="E42" t="s">
        <v>358</v>
      </c>
      <c r="F42" s="9">
        <v>2023</v>
      </c>
      <c r="G42" s="3">
        <v>9804124</v>
      </c>
      <c r="H42" s="3">
        <v>3371</v>
      </c>
      <c r="I42" s="3">
        <v>3015</v>
      </c>
      <c r="J42" s="3">
        <v>3371</v>
      </c>
      <c r="K42" s="3">
        <v>0</v>
      </c>
      <c r="L42" s="3">
        <v>9804124</v>
      </c>
      <c r="M42" s="3">
        <v>0</v>
      </c>
      <c r="N42" s="3">
        <v>66</v>
      </c>
      <c r="O42" s="3">
        <v>148800</v>
      </c>
    </row>
    <row r="43" spans="1:15" hidden="1" x14ac:dyDescent="0.25">
      <c r="A43" t="s">
        <v>83</v>
      </c>
      <c r="B43" s="4">
        <v>1750</v>
      </c>
      <c r="C43" t="s">
        <v>3</v>
      </c>
      <c r="D43" t="s">
        <v>4</v>
      </c>
      <c r="E43" t="s">
        <v>358</v>
      </c>
      <c r="F43" s="9">
        <v>2022</v>
      </c>
      <c r="G43" s="3">
        <v>8558001</v>
      </c>
      <c r="H43" s="3">
        <v>3129</v>
      </c>
      <c r="I43" s="3">
        <v>2830</v>
      </c>
      <c r="J43" s="3">
        <v>3129</v>
      </c>
      <c r="K43" s="3">
        <v>0</v>
      </c>
      <c r="L43" s="3">
        <v>8558001</v>
      </c>
      <c r="M43" s="3">
        <v>0</v>
      </c>
      <c r="N43" s="3">
        <v>53</v>
      </c>
      <c r="O43" s="3">
        <v>109600</v>
      </c>
    </row>
    <row r="44" spans="1:15" hidden="1" x14ac:dyDescent="0.25">
      <c r="A44" t="s">
        <v>83</v>
      </c>
      <c r="B44" s="4">
        <v>1750</v>
      </c>
      <c r="C44" t="s">
        <v>3</v>
      </c>
      <c r="D44" t="s">
        <v>4</v>
      </c>
      <c r="E44" t="s">
        <v>358</v>
      </c>
      <c r="F44" s="9">
        <v>2021</v>
      </c>
      <c r="G44" s="3">
        <v>7457169</v>
      </c>
      <c r="H44" s="3">
        <v>2918</v>
      </c>
      <c r="I44" s="3">
        <v>2645</v>
      </c>
      <c r="J44" s="3">
        <v>2918</v>
      </c>
      <c r="K44" s="3">
        <v>0</v>
      </c>
      <c r="L44" s="3">
        <v>7457169</v>
      </c>
      <c r="M44" s="3">
        <v>0</v>
      </c>
      <c r="N44" s="3">
        <v>44</v>
      </c>
      <c r="O44" s="3">
        <v>86300</v>
      </c>
    </row>
    <row r="45" spans="1:15" hidden="1" x14ac:dyDescent="0.25">
      <c r="A45" t="s">
        <v>83</v>
      </c>
      <c r="B45" s="4">
        <v>1750</v>
      </c>
      <c r="C45" t="s">
        <v>3</v>
      </c>
      <c r="D45" t="s">
        <v>4</v>
      </c>
      <c r="E45" t="s">
        <v>358</v>
      </c>
      <c r="F45" s="9">
        <v>2020</v>
      </c>
      <c r="G45" s="3">
        <v>5920545</v>
      </c>
      <c r="H45" s="3">
        <v>2724</v>
      </c>
      <c r="I45" s="3">
        <v>2230</v>
      </c>
      <c r="J45" s="3">
        <v>2724</v>
      </c>
      <c r="K45" s="3">
        <v>0</v>
      </c>
      <c r="L45" s="3">
        <v>5920545</v>
      </c>
      <c r="M45" s="3">
        <v>0</v>
      </c>
      <c r="N45" s="3">
        <v>40</v>
      </c>
      <c r="O45" s="3">
        <v>64600</v>
      </c>
    </row>
    <row r="46" spans="1:15" hidden="1" x14ac:dyDescent="0.25">
      <c r="A46" t="s">
        <v>83</v>
      </c>
      <c r="B46" s="4">
        <v>1750</v>
      </c>
      <c r="C46" t="s">
        <v>3</v>
      </c>
      <c r="D46" t="s">
        <v>4</v>
      </c>
      <c r="E46" t="s">
        <v>358</v>
      </c>
      <c r="F46" s="9">
        <v>2019</v>
      </c>
      <c r="G46" s="3">
        <v>5561036</v>
      </c>
      <c r="H46" s="3">
        <v>2580</v>
      </c>
      <c r="I46" s="3">
        <v>2205</v>
      </c>
      <c r="J46" s="3">
        <v>2580</v>
      </c>
      <c r="K46" s="3">
        <v>0</v>
      </c>
      <c r="L46" s="3">
        <v>5561036</v>
      </c>
      <c r="M46" s="3">
        <v>0</v>
      </c>
      <c r="N46" s="3">
        <v>39</v>
      </c>
      <c r="O46" s="3">
        <v>82800</v>
      </c>
    </row>
    <row r="47" spans="1:15" hidden="1" x14ac:dyDescent="0.25">
      <c r="A47" t="s">
        <v>103</v>
      </c>
      <c r="B47" s="4">
        <v>808</v>
      </c>
      <c r="C47" t="s">
        <v>3</v>
      </c>
      <c r="D47" t="s">
        <v>5</v>
      </c>
      <c r="E47" t="s">
        <v>350</v>
      </c>
      <c r="F47" s="9">
        <v>2023</v>
      </c>
      <c r="G47" s="3">
        <v>9026100</v>
      </c>
      <c r="H47" s="3">
        <v>6854</v>
      </c>
      <c r="I47" s="3">
        <v>1335</v>
      </c>
      <c r="J47" s="3">
        <v>288</v>
      </c>
      <c r="K47" s="3">
        <v>6566</v>
      </c>
      <c r="L47" s="3">
        <v>376180</v>
      </c>
      <c r="M47" s="3">
        <v>8649920</v>
      </c>
      <c r="N47" s="3">
        <v>13737</v>
      </c>
      <c r="O47" s="3">
        <v>9249700</v>
      </c>
    </row>
    <row r="48" spans="1:15" hidden="1" x14ac:dyDescent="0.25">
      <c r="A48" t="s">
        <v>103</v>
      </c>
      <c r="B48" s="4">
        <v>808</v>
      </c>
      <c r="C48" t="s">
        <v>3</v>
      </c>
      <c r="D48" t="s">
        <v>5</v>
      </c>
      <c r="E48" t="s">
        <v>350</v>
      </c>
      <c r="F48" s="9">
        <v>2022</v>
      </c>
      <c r="G48" s="3">
        <v>8751700</v>
      </c>
      <c r="H48" s="3">
        <v>6686</v>
      </c>
      <c r="I48" s="3">
        <v>1320</v>
      </c>
      <c r="J48" s="3">
        <v>286</v>
      </c>
      <c r="K48" s="3">
        <v>6400</v>
      </c>
      <c r="L48" s="3">
        <v>445810</v>
      </c>
      <c r="M48" s="3">
        <v>8305890</v>
      </c>
      <c r="N48" s="3">
        <v>13194</v>
      </c>
      <c r="O48" s="3">
        <v>8788200</v>
      </c>
    </row>
    <row r="49" spans="1:15" hidden="1" x14ac:dyDescent="0.25">
      <c r="A49" t="s">
        <v>103</v>
      </c>
      <c r="B49" s="4">
        <v>808</v>
      </c>
      <c r="C49" t="s">
        <v>3</v>
      </c>
      <c r="D49" t="s">
        <v>5</v>
      </c>
      <c r="E49" t="s">
        <v>350</v>
      </c>
      <c r="F49" s="9">
        <v>2021</v>
      </c>
      <c r="G49" s="3">
        <v>8641400</v>
      </c>
      <c r="H49" s="3">
        <v>6560</v>
      </c>
      <c r="I49" s="3">
        <v>1340</v>
      </c>
      <c r="J49" s="3">
        <v>375</v>
      </c>
      <c r="K49" s="3">
        <v>6185</v>
      </c>
      <c r="L49" s="3">
        <v>478976</v>
      </c>
      <c r="M49" s="3">
        <v>8162424</v>
      </c>
      <c r="N49" s="3">
        <v>12288</v>
      </c>
      <c r="O49" s="3">
        <v>9137500</v>
      </c>
    </row>
    <row r="50" spans="1:15" hidden="1" x14ac:dyDescent="0.25">
      <c r="A50" t="s">
        <v>103</v>
      </c>
      <c r="B50" s="4">
        <v>808</v>
      </c>
      <c r="C50" t="s">
        <v>3</v>
      </c>
      <c r="D50" t="s">
        <v>5</v>
      </c>
      <c r="E50" t="s">
        <v>350</v>
      </c>
      <c r="F50" s="9">
        <v>2020</v>
      </c>
      <c r="G50" s="3">
        <v>8287100</v>
      </c>
      <c r="H50" s="3">
        <v>6355</v>
      </c>
      <c r="I50" s="3">
        <v>1330</v>
      </c>
      <c r="J50" s="3">
        <v>363</v>
      </c>
      <c r="K50" s="3">
        <v>5992</v>
      </c>
      <c r="L50" s="3">
        <v>485569</v>
      </c>
      <c r="M50" s="3">
        <v>7801531</v>
      </c>
      <c r="N50" s="3">
        <v>11289</v>
      </c>
      <c r="O50" s="3">
        <v>7818600</v>
      </c>
    </row>
    <row r="51" spans="1:15" hidden="1" x14ac:dyDescent="0.25">
      <c r="A51" t="s">
        <v>103</v>
      </c>
      <c r="B51" s="4">
        <v>808</v>
      </c>
      <c r="C51" t="s">
        <v>3</v>
      </c>
      <c r="D51" t="s">
        <v>5</v>
      </c>
      <c r="E51" t="s">
        <v>350</v>
      </c>
      <c r="F51" s="9">
        <v>2019</v>
      </c>
      <c r="G51" s="3">
        <v>7044400</v>
      </c>
      <c r="H51" s="3">
        <v>6126</v>
      </c>
      <c r="I51" s="3">
        <v>1175</v>
      </c>
      <c r="J51" s="3">
        <v>342</v>
      </c>
      <c r="K51" s="3">
        <v>5784</v>
      </c>
      <c r="L51" s="3">
        <v>453560</v>
      </c>
      <c r="M51" s="3">
        <v>6590840</v>
      </c>
      <c r="N51" s="3">
        <v>10894</v>
      </c>
      <c r="O51" s="3">
        <v>7276100</v>
      </c>
    </row>
    <row r="52" spans="1:15" hidden="1" x14ac:dyDescent="0.25">
      <c r="A52" t="s">
        <v>379</v>
      </c>
      <c r="B52" s="4">
        <v>540</v>
      </c>
      <c r="C52" t="s">
        <v>3</v>
      </c>
      <c r="D52" t="s">
        <v>4</v>
      </c>
      <c r="E52" t="s">
        <v>351</v>
      </c>
      <c r="F52" s="9">
        <v>2023</v>
      </c>
      <c r="G52" s="3">
        <v>6456368</v>
      </c>
      <c r="H52" s="3">
        <v>2178</v>
      </c>
      <c r="I52" s="3">
        <v>3000</v>
      </c>
      <c r="J52" s="3">
        <v>1055</v>
      </c>
      <c r="K52" s="3">
        <v>1123</v>
      </c>
      <c r="L52" s="3">
        <v>3302343</v>
      </c>
      <c r="M52" s="3">
        <v>3154025</v>
      </c>
      <c r="N52" s="3">
        <v>10</v>
      </c>
      <c r="O52" s="3">
        <v>21600</v>
      </c>
    </row>
    <row r="53" spans="1:15" hidden="1" x14ac:dyDescent="0.25">
      <c r="A53" t="s">
        <v>379</v>
      </c>
      <c r="B53" s="4">
        <v>540</v>
      </c>
      <c r="C53" t="s">
        <v>3</v>
      </c>
      <c r="D53" t="s">
        <v>4</v>
      </c>
      <c r="E53" t="s">
        <v>351</v>
      </c>
      <c r="F53" s="9">
        <v>2022</v>
      </c>
      <c r="G53" s="3">
        <v>6291497</v>
      </c>
      <c r="H53" s="3">
        <v>2132</v>
      </c>
      <c r="I53" s="3">
        <v>2960</v>
      </c>
      <c r="J53" s="3">
        <v>1031</v>
      </c>
      <c r="K53" s="3">
        <v>1101</v>
      </c>
      <c r="L53" s="3">
        <v>3173951</v>
      </c>
      <c r="M53" s="3">
        <v>3117546</v>
      </c>
      <c r="N53" s="3">
        <v>11</v>
      </c>
      <c r="O53" s="3">
        <v>22609</v>
      </c>
    </row>
    <row r="54" spans="1:15" hidden="1" x14ac:dyDescent="0.25">
      <c r="A54" t="s">
        <v>379</v>
      </c>
      <c r="B54" s="4">
        <v>540</v>
      </c>
      <c r="C54" t="s">
        <v>3</v>
      </c>
      <c r="D54" t="s">
        <v>4</v>
      </c>
      <c r="E54" t="s">
        <v>351</v>
      </c>
      <c r="F54" s="9">
        <v>2021</v>
      </c>
      <c r="G54" s="3">
        <v>5632778</v>
      </c>
      <c r="H54" s="3">
        <v>2121</v>
      </c>
      <c r="I54" s="3">
        <v>2680</v>
      </c>
      <c r="J54" s="3">
        <v>1003</v>
      </c>
      <c r="K54" s="3">
        <v>1118</v>
      </c>
      <c r="L54" s="3">
        <v>2832160</v>
      </c>
      <c r="M54" s="3">
        <v>2800618</v>
      </c>
      <c r="N54" s="3">
        <v>12</v>
      </c>
      <c r="O54" s="3">
        <v>22355</v>
      </c>
    </row>
    <row r="55" spans="1:15" hidden="1" x14ac:dyDescent="0.25">
      <c r="A55" t="s">
        <v>379</v>
      </c>
      <c r="B55" s="4">
        <v>540</v>
      </c>
      <c r="C55" t="s">
        <v>3</v>
      </c>
      <c r="D55" t="s">
        <v>4</v>
      </c>
      <c r="E55" t="s">
        <v>351</v>
      </c>
      <c r="F55" s="9">
        <v>2020</v>
      </c>
      <c r="G55" s="3">
        <v>4984200</v>
      </c>
      <c r="H55" s="3">
        <v>2081</v>
      </c>
      <c r="I55" s="3">
        <v>2350</v>
      </c>
      <c r="J55" s="3">
        <v>954</v>
      </c>
      <c r="K55" s="3">
        <v>1127</v>
      </c>
      <c r="L55" s="3">
        <v>2319500</v>
      </c>
      <c r="M55" s="3">
        <v>2664700</v>
      </c>
      <c r="N55" s="3">
        <v>13</v>
      </c>
      <c r="O55" s="3">
        <v>35600</v>
      </c>
    </row>
    <row r="56" spans="1:15" hidden="1" x14ac:dyDescent="0.25">
      <c r="A56" t="s">
        <v>379</v>
      </c>
      <c r="B56" s="4">
        <v>540</v>
      </c>
      <c r="C56" t="s">
        <v>3</v>
      </c>
      <c r="D56" t="s">
        <v>4</v>
      </c>
      <c r="E56" t="s">
        <v>351</v>
      </c>
      <c r="F56" s="9">
        <v>2019</v>
      </c>
      <c r="G56" s="3">
        <v>6050000</v>
      </c>
      <c r="H56" s="3">
        <v>2156</v>
      </c>
      <c r="I56" s="3">
        <v>2845</v>
      </c>
      <c r="J56" s="3">
        <v>1020</v>
      </c>
      <c r="K56" s="3">
        <v>1136</v>
      </c>
      <c r="L56" s="3">
        <v>2824000</v>
      </c>
      <c r="M56" s="3">
        <v>3226000</v>
      </c>
      <c r="N56" s="3">
        <v>18</v>
      </c>
      <c r="O56" s="3">
        <v>51100</v>
      </c>
    </row>
    <row r="57" spans="1:15" hidden="1" x14ac:dyDescent="0.25">
      <c r="A57" t="s">
        <v>229</v>
      </c>
      <c r="B57" s="4">
        <v>906</v>
      </c>
      <c r="C57" t="s">
        <v>3</v>
      </c>
      <c r="D57" t="s">
        <v>4</v>
      </c>
      <c r="E57" t="s">
        <v>363</v>
      </c>
      <c r="F57" s="9">
        <v>2023</v>
      </c>
      <c r="G57" s="3">
        <v>5885000</v>
      </c>
      <c r="H57" s="3">
        <v>2420</v>
      </c>
      <c r="I57" s="3">
        <v>2465</v>
      </c>
      <c r="J57" s="3">
        <v>2248</v>
      </c>
      <c r="K57" s="3">
        <v>172</v>
      </c>
      <c r="L57" s="3">
        <v>5633000</v>
      </c>
      <c r="M57" s="3">
        <v>252000</v>
      </c>
      <c r="N57" s="3">
        <v>113</v>
      </c>
      <c r="O57" s="3">
        <v>109000</v>
      </c>
    </row>
    <row r="58" spans="1:15" hidden="1" x14ac:dyDescent="0.25">
      <c r="A58" t="s">
        <v>229</v>
      </c>
      <c r="B58" s="4">
        <v>906</v>
      </c>
      <c r="C58" t="s">
        <v>3</v>
      </c>
      <c r="D58" t="s">
        <v>4</v>
      </c>
      <c r="E58" t="s">
        <v>363</v>
      </c>
      <c r="F58" s="9">
        <v>2022</v>
      </c>
      <c r="G58" s="3">
        <v>5348000</v>
      </c>
      <c r="H58" s="3">
        <v>2358</v>
      </c>
      <c r="I58" s="3">
        <v>2290</v>
      </c>
      <c r="J58" s="3">
        <v>2193</v>
      </c>
      <c r="K58" s="3">
        <v>165</v>
      </c>
      <c r="L58" s="3">
        <v>5147000</v>
      </c>
      <c r="M58" s="3">
        <v>201000</v>
      </c>
      <c r="N58" s="3">
        <v>97</v>
      </c>
      <c r="O58" s="3">
        <v>94000</v>
      </c>
    </row>
    <row r="59" spans="1:15" hidden="1" x14ac:dyDescent="0.25">
      <c r="A59" t="s">
        <v>229</v>
      </c>
      <c r="B59" s="4">
        <v>906</v>
      </c>
      <c r="C59" t="s">
        <v>3</v>
      </c>
      <c r="D59" t="s">
        <v>4</v>
      </c>
      <c r="E59" t="s">
        <v>363</v>
      </c>
      <c r="F59" s="9">
        <v>2021</v>
      </c>
      <c r="G59" s="3">
        <v>4578000</v>
      </c>
      <c r="H59" s="3">
        <v>2316</v>
      </c>
      <c r="I59" s="3">
        <v>2000</v>
      </c>
      <c r="J59" s="3">
        <v>2169</v>
      </c>
      <c r="K59" s="3">
        <v>147</v>
      </c>
      <c r="L59" s="3">
        <v>4443000</v>
      </c>
      <c r="M59" s="3">
        <v>135000</v>
      </c>
      <c r="N59" s="3">
        <v>87</v>
      </c>
      <c r="O59" s="3">
        <v>87000</v>
      </c>
    </row>
    <row r="60" spans="1:15" hidden="1" x14ac:dyDescent="0.25">
      <c r="A60" t="s">
        <v>229</v>
      </c>
      <c r="B60" s="4">
        <v>906</v>
      </c>
      <c r="C60" t="s">
        <v>3</v>
      </c>
      <c r="D60" t="s">
        <v>4</v>
      </c>
      <c r="E60" t="s">
        <v>363</v>
      </c>
      <c r="F60" s="9">
        <v>2020</v>
      </c>
      <c r="G60" s="3">
        <v>3817000</v>
      </c>
      <c r="H60" s="3">
        <v>2263</v>
      </c>
      <c r="I60" s="3">
        <v>1720</v>
      </c>
      <c r="J60" s="3">
        <v>2113</v>
      </c>
      <c r="K60" s="3">
        <v>150</v>
      </c>
      <c r="L60" s="3">
        <v>3715000</v>
      </c>
      <c r="M60" s="3">
        <v>102000</v>
      </c>
      <c r="N60" s="3">
        <v>81</v>
      </c>
      <c r="O60" s="3">
        <v>40000</v>
      </c>
    </row>
    <row r="61" spans="1:15" hidden="1" x14ac:dyDescent="0.25">
      <c r="A61" t="s">
        <v>229</v>
      </c>
      <c r="B61" s="4">
        <v>906</v>
      </c>
      <c r="C61" t="s">
        <v>3</v>
      </c>
      <c r="D61" t="s">
        <v>4</v>
      </c>
      <c r="E61" t="s">
        <v>363</v>
      </c>
      <c r="F61" s="9">
        <v>2019</v>
      </c>
      <c r="G61" s="3">
        <v>3946775</v>
      </c>
      <c r="H61" s="3">
        <v>2184</v>
      </c>
      <c r="I61" s="3">
        <v>1840</v>
      </c>
      <c r="J61" s="3">
        <v>2046</v>
      </c>
      <c r="K61" s="3">
        <v>138</v>
      </c>
      <c r="L61" s="3">
        <v>3776832</v>
      </c>
      <c r="M61" s="3">
        <v>169943</v>
      </c>
      <c r="N61" s="3">
        <v>77</v>
      </c>
      <c r="O61" s="3">
        <v>54800</v>
      </c>
    </row>
    <row r="62" spans="1:15" hidden="1" x14ac:dyDescent="0.25">
      <c r="A62" t="s">
        <v>244</v>
      </c>
      <c r="B62" s="4">
        <v>325</v>
      </c>
      <c r="C62" t="s">
        <v>3</v>
      </c>
      <c r="D62" t="s">
        <v>5</v>
      </c>
      <c r="E62" t="s">
        <v>350</v>
      </c>
      <c r="F62" s="9">
        <v>2023</v>
      </c>
      <c r="G62" s="3">
        <v>5577000</v>
      </c>
      <c r="H62" s="3">
        <v>6593</v>
      </c>
      <c r="I62" s="3">
        <v>850</v>
      </c>
      <c r="J62" s="3">
        <v>7</v>
      </c>
      <c r="K62" s="3">
        <v>6586</v>
      </c>
      <c r="L62" s="3">
        <v>14000</v>
      </c>
      <c r="M62" s="3">
        <v>5563000</v>
      </c>
      <c r="N62" s="3">
        <v>13273</v>
      </c>
      <c r="O62" s="3">
        <v>7738000</v>
      </c>
    </row>
    <row r="63" spans="1:15" hidden="1" x14ac:dyDescent="0.25">
      <c r="A63" t="s">
        <v>244</v>
      </c>
      <c r="B63" s="4">
        <v>325</v>
      </c>
      <c r="C63" t="s">
        <v>3</v>
      </c>
      <c r="D63" t="s">
        <v>5</v>
      </c>
      <c r="E63" t="s">
        <v>350</v>
      </c>
      <c r="F63" s="9">
        <v>2022</v>
      </c>
      <c r="G63" s="3">
        <v>5487000</v>
      </c>
      <c r="H63" s="3">
        <v>6561</v>
      </c>
      <c r="I63" s="3">
        <v>835</v>
      </c>
      <c r="J63" s="3">
        <v>21</v>
      </c>
      <c r="K63" s="3">
        <v>6540</v>
      </c>
      <c r="L63" s="3">
        <v>21000</v>
      </c>
      <c r="M63" s="3">
        <v>5466000</v>
      </c>
      <c r="N63" s="3">
        <v>12473</v>
      </c>
      <c r="O63" s="3">
        <v>7366000</v>
      </c>
    </row>
    <row r="64" spans="1:15" hidden="1" x14ac:dyDescent="0.25">
      <c r="A64" t="s">
        <v>244</v>
      </c>
      <c r="B64" s="4">
        <v>325</v>
      </c>
      <c r="C64" t="s">
        <v>3</v>
      </c>
      <c r="D64" t="s">
        <v>5</v>
      </c>
      <c r="E64" t="s">
        <v>350</v>
      </c>
      <c r="F64" s="9">
        <v>2021</v>
      </c>
      <c r="G64" s="3">
        <v>5509000</v>
      </c>
      <c r="H64" s="3">
        <v>6548</v>
      </c>
      <c r="I64" s="3">
        <v>840</v>
      </c>
      <c r="J64" s="3">
        <v>22</v>
      </c>
      <c r="K64" s="3">
        <v>6526</v>
      </c>
      <c r="L64" s="3">
        <v>19500</v>
      </c>
      <c r="M64" s="3">
        <v>5489500</v>
      </c>
      <c r="N64" s="3">
        <v>11833</v>
      </c>
      <c r="O64" s="3">
        <v>7446000</v>
      </c>
    </row>
    <row r="65" spans="1:15" hidden="1" x14ac:dyDescent="0.25">
      <c r="A65" t="s">
        <v>244</v>
      </c>
      <c r="B65" s="4">
        <v>325</v>
      </c>
      <c r="C65" t="s">
        <v>3</v>
      </c>
      <c r="D65" t="s">
        <v>5</v>
      </c>
      <c r="E65" t="s">
        <v>350</v>
      </c>
      <c r="F65" s="9">
        <v>2020</v>
      </c>
      <c r="G65" s="3">
        <v>5436000</v>
      </c>
      <c r="H65" s="3">
        <v>6561</v>
      </c>
      <c r="I65" s="3">
        <v>785</v>
      </c>
      <c r="J65" s="3">
        <v>22</v>
      </c>
      <c r="K65" s="3">
        <v>6539</v>
      </c>
      <c r="L65" s="3">
        <v>19000</v>
      </c>
      <c r="M65" s="3">
        <v>5417000</v>
      </c>
      <c r="N65" s="3">
        <v>11078</v>
      </c>
      <c r="O65" s="3">
        <v>6519000</v>
      </c>
    </row>
    <row r="66" spans="1:15" hidden="1" x14ac:dyDescent="0.25">
      <c r="A66" t="s">
        <v>244</v>
      </c>
      <c r="B66" s="4">
        <v>325</v>
      </c>
      <c r="C66" t="s">
        <v>3</v>
      </c>
      <c r="D66" t="s">
        <v>5</v>
      </c>
      <c r="E66" t="s">
        <v>350</v>
      </c>
      <c r="F66" s="9">
        <v>2019</v>
      </c>
      <c r="G66" s="3">
        <v>5558000</v>
      </c>
      <c r="H66" s="3">
        <v>7306</v>
      </c>
      <c r="I66" s="3">
        <v>750</v>
      </c>
      <c r="J66" s="3">
        <v>23</v>
      </c>
      <c r="K66" s="3">
        <v>7283</v>
      </c>
      <c r="L66" s="3">
        <v>20000</v>
      </c>
      <c r="M66" s="3">
        <v>5538000</v>
      </c>
      <c r="N66" s="3">
        <v>11397</v>
      </c>
      <c r="O66" s="3">
        <v>7342000</v>
      </c>
    </row>
    <row r="67" spans="1:15" hidden="1" x14ac:dyDescent="0.25">
      <c r="A67" t="s">
        <v>391</v>
      </c>
      <c r="B67" s="4">
        <v>536</v>
      </c>
      <c r="C67" t="s">
        <v>3</v>
      </c>
      <c r="D67" t="s">
        <v>5</v>
      </c>
      <c r="E67" t="s">
        <v>356</v>
      </c>
      <c r="F67" s="9">
        <v>2023</v>
      </c>
      <c r="G67" s="3">
        <v>5533582</v>
      </c>
      <c r="H67" s="3">
        <v>3521</v>
      </c>
      <c r="I67" s="3">
        <v>1565</v>
      </c>
      <c r="J67" s="3">
        <v>326</v>
      </c>
      <c r="K67" s="3">
        <v>3195</v>
      </c>
      <c r="L67" s="3">
        <v>510400</v>
      </c>
      <c r="M67" s="3">
        <v>5023182</v>
      </c>
      <c r="N67" s="3"/>
      <c r="O67" s="3"/>
    </row>
    <row r="68" spans="1:15" hidden="1" x14ac:dyDescent="0.25">
      <c r="A68" t="s">
        <v>391</v>
      </c>
      <c r="B68" s="4">
        <v>536</v>
      </c>
      <c r="C68" t="s">
        <v>3</v>
      </c>
      <c r="D68" t="s">
        <v>5</v>
      </c>
      <c r="E68" t="s">
        <v>356</v>
      </c>
      <c r="F68" s="9">
        <v>2022</v>
      </c>
      <c r="G68" s="3">
        <v>5499112</v>
      </c>
      <c r="H68" s="3">
        <v>3546</v>
      </c>
      <c r="I68" s="3">
        <v>1550</v>
      </c>
      <c r="J68" s="3">
        <v>325</v>
      </c>
      <c r="K68" s="3">
        <v>3221</v>
      </c>
      <c r="L68" s="3">
        <v>500000</v>
      </c>
      <c r="M68" s="3">
        <v>4999112</v>
      </c>
      <c r="N68" s="3"/>
      <c r="O68" s="3"/>
    </row>
    <row r="69" spans="1:15" hidden="1" x14ac:dyDescent="0.25">
      <c r="A69" t="s">
        <v>391</v>
      </c>
      <c r="B69" s="4">
        <v>536</v>
      </c>
      <c r="C69" t="s">
        <v>3</v>
      </c>
      <c r="D69" t="s">
        <v>5</v>
      </c>
      <c r="E69" t="s">
        <v>356</v>
      </c>
      <c r="F69" s="9">
        <v>2021</v>
      </c>
      <c r="G69" s="3">
        <v>5835448</v>
      </c>
      <c r="H69" s="3">
        <v>3552</v>
      </c>
      <c r="I69" s="3">
        <v>1643</v>
      </c>
      <c r="J69" s="3">
        <v>320</v>
      </c>
      <c r="K69" s="3">
        <v>3232</v>
      </c>
      <c r="L69" s="3">
        <v>485500</v>
      </c>
      <c r="M69" s="3">
        <v>5349948</v>
      </c>
      <c r="N69" s="3"/>
      <c r="O69" s="3"/>
    </row>
    <row r="70" spans="1:15" hidden="1" x14ac:dyDescent="0.25">
      <c r="A70" t="s">
        <v>391</v>
      </c>
      <c r="B70" s="4">
        <v>536</v>
      </c>
      <c r="C70" t="s">
        <v>3</v>
      </c>
      <c r="D70" t="s">
        <v>5</v>
      </c>
      <c r="E70" t="s">
        <v>356</v>
      </c>
      <c r="F70" s="9">
        <v>2020</v>
      </c>
      <c r="G70" s="3">
        <v>5680323</v>
      </c>
      <c r="H70" s="3">
        <v>3526</v>
      </c>
      <c r="I70" s="3">
        <v>1582</v>
      </c>
      <c r="J70" s="3">
        <v>271</v>
      </c>
      <c r="K70" s="3">
        <v>3255</v>
      </c>
      <c r="L70" s="3">
        <v>347457</v>
      </c>
      <c r="M70" s="3">
        <v>5332866</v>
      </c>
      <c r="N70" s="3"/>
      <c r="O70" s="3"/>
    </row>
    <row r="71" spans="1:15" hidden="1" x14ac:dyDescent="0.25">
      <c r="A71" t="s">
        <v>391</v>
      </c>
      <c r="B71" s="4">
        <v>536</v>
      </c>
      <c r="C71" t="s">
        <v>3</v>
      </c>
      <c r="D71" t="s">
        <v>5</v>
      </c>
      <c r="E71" t="s">
        <v>356</v>
      </c>
      <c r="F71" s="9">
        <v>2019</v>
      </c>
      <c r="G71" s="3">
        <v>4687330</v>
      </c>
      <c r="H71" s="3">
        <v>3526</v>
      </c>
      <c r="I71" s="3">
        <v>1320</v>
      </c>
      <c r="J71" s="3">
        <v>197</v>
      </c>
      <c r="K71" s="3">
        <v>3329</v>
      </c>
      <c r="L71" s="3">
        <v>236540</v>
      </c>
      <c r="M71" s="3">
        <v>4450790</v>
      </c>
      <c r="N71" s="3"/>
      <c r="O71" s="3"/>
    </row>
    <row r="72" spans="1:15" hidden="1" x14ac:dyDescent="0.25">
      <c r="A72" t="s">
        <v>468</v>
      </c>
      <c r="B72" s="4">
        <v>526</v>
      </c>
      <c r="C72" t="s">
        <v>3</v>
      </c>
      <c r="D72" t="s">
        <v>5</v>
      </c>
      <c r="E72" t="s">
        <v>364</v>
      </c>
      <c r="F72" s="9">
        <v>2023</v>
      </c>
      <c r="G72" s="3">
        <v>5511000</v>
      </c>
      <c r="H72" s="3">
        <v>3051</v>
      </c>
      <c r="I72" s="3">
        <v>1845</v>
      </c>
      <c r="J72" s="3">
        <v>41</v>
      </c>
      <c r="K72" s="3">
        <v>3010</v>
      </c>
      <c r="L72" s="3">
        <v>76000</v>
      </c>
      <c r="M72" s="3">
        <v>5435000</v>
      </c>
      <c r="N72" s="3">
        <v>1520</v>
      </c>
      <c r="O72" s="3">
        <v>1302000</v>
      </c>
    </row>
    <row r="73" spans="1:15" hidden="1" x14ac:dyDescent="0.25">
      <c r="A73" t="s">
        <v>468</v>
      </c>
      <c r="B73" s="4">
        <v>526</v>
      </c>
      <c r="C73" t="s">
        <v>3</v>
      </c>
      <c r="D73" t="s">
        <v>5</v>
      </c>
      <c r="E73" t="s">
        <v>364</v>
      </c>
      <c r="F73" s="9">
        <v>2022</v>
      </c>
      <c r="G73" s="3">
        <v>5001000</v>
      </c>
      <c r="H73" s="3">
        <v>2921</v>
      </c>
      <c r="I73" s="3">
        <v>1760</v>
      </c>
      <c r="J73" s="3">
        <v>41</v>
      </c>
      <c r="K73" s="3">
        <v>2880</v>
      </c>
      <c r="L73" s="3">
        <v>73000</v>
      </c>
      <c r="M73" s="3">
        <v>4928000</v>
      </c>
      <c r="N73" s="3">
        <v>1170</v>
      </c>
      <c r="O73" s="3">
        <v>950000</v>
      </c>
    </row>
    <row r="74" spans="1:15" hidden="1" x14ac:dyDescent="0.25">
      <c r="A74" t="s">
        <v>468</v>
      </c>
      <c r="B74" s="4">
        <v>526</v>
      </c>
      <c r="C74" t="s">
        <v>3</v>
      </c>
      <c r="D74" t="s">
        <v>5</v>
      </c>
      <c r="E74" t="s">
        <v>364</v>
      </c>
      <c r="F74" s="9">
        <v>2021</v>
      </c>
      <c r="G74" s="3">
        <v>4775000</v>
      </c>
      <c r="H74" s="3">
        <v>2754</v>
      </c>
      <c r="I74" s="3">
        <v>1780</v>
      </c>
      <c r="J74" s="3">
        <v>41</v>
      </c>
      <c r="K74" s="3">
        <v>2713</v>
      </c>
      <c r="L74" s="3">
        <v>71500</v>
      </c>
      <c r="M74" s="3">
        <v>4703500</v>
      </c>
      <c r="N74" s="3">
        <v>951</v>
      </c>
      <c r="O74" s="3">
        <v>744000</v>
      </c>
    </row>
    <row r="75" spans="1:15" hidden="1" x14ac:dyDescent="0.25">
      <c r="A75" t="s">
        <v>468</v>
      </c>
      <c r="B75" s="4">
        <v>526</v>
      </c>
      <c r="C75" t="s">
        <v>3</v>
      </c>
      <c r="D75" t="s">
        <v>5</v>
      </c>
      <c r="E75" t="s">
        <v>364</v>
      </c>
      <c r="F75" s="9">
        <v>2020</v>
      </c>
      <c r="G75" s="3">
        <v>4587000</v>
      </c>
      <c r="H75" s="3">
        <v>2609</v>
      </c>
      <c r="I75" s="3">
        <v>1805</v>
      </c>
      <c r="J75" s="3">
        <v>41</v>
      </c>
      <c r="K75" s="3">
        <v>2568</v>
      </c>
      <c r="L75" s="3">
        <v>73100</v>
      </c>
      <c r="M75" s="3">
        <v>4513900</v>
      </c>
      <c r="N75" s="3">
        <v>843</v>
      </c>
      <c r="O75" s="3">
        <v>556000</v>
      </c>
    </row>
    <row r="76" spans="1:15" hidden="1" x14ac:dyDescent="0.25">
      <c r="A76" t="s">
        <v>468</v>
      </c>
      <c r="B76" s="4">
        <v>526</v>
      </c>
      <c r="C76" t="s">
        <v>3</v>
      </c>
      <c r="D76" t="s">
        <v>5</v>
      </c>
      <c r="E76" t="s">
        <v>364</v>
      </c>
      <c r="F76" s="9">
        <v>2019</v>
      </c>
      <c r="G76" s="3">
        <v>3812000</v>
      </c>
      <c r="H76" s="3">
        <v>2476</v>
      </c>
      <c r="I76" s="3">
        <v>1580</v>
      </c>
      <c r="J76" s="3">
        <v>41</v>
      </c>
      <c r="K76" s="3">
        <v>2435</v>
      </c>
      <c r="L76" s="3">
        <v>64800</v>
      </c>
      <c r="M76" s="3">
        <v>3747200</v>
      </c>
      <c r="N76" s="3">
        <v>840</v>
      </c>
      <c r="O76" s="3">
        <v>585000</v>
      </c>
    </row>
    <row r="77" spans="1:15" hidden="1" x14ac:dyDescent="0.25">
      <c r="A77" t="s">
        <v>169</v>
      </c>
      <c r="B77" s="4">
        <v>516</v>
      </c>
      <c r="C77" t="s">
        <v>3</v>
      </c>
      <c r="D77" t="s">
        <v>5</v>
      </c>
      <c r="E77" t="s">
        <v>364</v>
      </c>
      <c r="F77" s="9">
        <v>2023</v>
      </c>
      <c r="G77" s="3">
        <v>5176000</v>
      </c>
      <c r="H77" s="3">
        <v>3791</v>
      </c>
      <c r="I77" s="3">
        <v>1345</v>
      </c>
      <c r="J77" s="3">
        <v>46</v>
      </c>
      <c r="K77" s="3">
        <v>3745</v>
      </c>
      <c r="L77" s="3">
        <v>64000</v>
      </c>
      <c r="M77" s="3">
        <v>5112000</v>
      </c>
      <c r="N77" s="3">
        <v>26109</v>
      </c>
      <c r="O77" s="3">
        <v>28687000</v>
      </c>
    </row>
    <row r="78" spans="1:15" hidden="1" x14ac:dyDescent="0.25">
      <c r="A78" t="s">
        <v>169</v>
      </c>
      <c r="B78" s="4">
        <v>516</v>
      </c>
      <c r="C78" t="s">
        <v>3</v>
      </c>
      <c r="D78" t="s">
        <v>5</v>
      </c>
      <c r="E78" t="s">
        <v>364</v>
      </c>
      <c r="F78" s="9">
        <v>2022</v>
      </c>
      <c r="G78" s="3">
        <v>5087000</v>
      </c>
      <c r="H78" s="3">
        <v>3918</v>
      </c>
      <c r="I78" s="3">
        <v>1295</v>
      </c>
      <c r="J78" s="3">
        <v>46</v>
      </c>
      <c r="K78" s="3">
        <v>3872</v>
      </c>
      <c r="L78" s="3">
        <v>60500</v>
      </c>
      <c r="M78" s="3">
        <v>5026500</v>
      </c>
      <c r="N78" s="3">
        <v>23842</v>
      </c>
      <c r="O78" s="3">
        <v>26029000</v>
      </c>
    </row>
    <row r="79" spans="1:15" hidden="1" x14ac:dyDescent="0.25">
      <c r="A79" t="s">
        <v>169</v>
      </c>
      <c r="B79" s="4">
        <v>516</v>
      </c>
      <c r="C79" t="s">
        <v>3</v>
      </c>
      <c r="D79" t="s">
        <v>5</v>
      </c>
      <c r="E79" t="s">
        <v>364</v>
      </c>
      <c r="F79" s="9">
        <v>2021</v>
      </c>
      <c r="G79" s="3">
        <v>5079000</v>
      </c>
      <c r="H79" s="3">
        <v>3953</v>
      </c>
      <c r="I79" s="3">
        <v>1285</v>
      </c>
      <c r="J79" s="3">
        <v>47</v>
      </c>
      <c r="K79" s="3">
        <v>3906</v>
      </c>
      <c r="L79" s="3">
        <v>60400</v>
      </c>
      <c r="M79" s="3">
        <v>5018600</v>
      </c>
      <c r="N79" s="3">
        <v>22981</v>
      </c>
      <c r="O79" s="3">
        <v>26286000</v>
      </c>
    </row>
    <row r="80" spans="1:15" hidden="1" x14ac:dyDescent="0.25">
      <c r="A80" t="s">
        <v>169</v>
      </c>
      <c r="B80" s="4">
        <v>516</v>
      </c>
      <c r="C80" t="s">
        <v>3</v>
      </c>
      <c r="D80" t="s">
        <v>5</v>
      </c>
      <c r="E80" t="s">
        <v>364</v>
      </c>
      <c r="F80" s="9">
        <v>2020</v>
      </c>
      <c r="G80" s="3">
        <v>4742000</v>
      </c>
      <c r="H80" s="3">
        <v>3943</v>
      </c>
      <c r="I80" s="3">
        <v>1185</v>
      </c>
      <c r="J80" s="3">
        <v>47</v>
      </c>
      <c r="K80" s="3">
        <v>3896</v>
      </c>
      <c r="L80" s="3">
        <v>61000</v>
      </c>
      <c r="M80" s="3">
        <v>4681000</v>
      </c>
      <c r="N80" s="3">
        <v>21057</v>
      </c>
      <c r="O80" s="3">
        <v>21547000</v>
      </c>
    </row>
    <row r="81" spans="1:15" hidden="1" x14ac:dyDescent="0.25">
      <c r="A81" t="s">
        <v>169</v>
      </c>
      <c r="B81" s="4">
        <v>516</v>
      </c>
      <c r="C81" t="s">
        <v>3</v>
      </c>
      <c r="D81" t="s">
        <v>5</v>
      </c>
      <c r="E81" t="s">
        <v>364</v>
      </c>
      <c r="F81" s="9">
        <v>2019</v>
      </c>
      <c r="G81" s="3">
        <v>4546000</v>
      </c>
      <c r="H81" s="3">
        <v>4065</v>
      </c>
      <c r="I81" s="3">
        <v>1120</v>
      </c>
      <c r="J81" s="3">
        <v>56</v>
      </c>
      <c r="K81" s="3">
        <v>4009</v>
      </c>
      <c r="L81" s="3">
        <v>62000</v>
      </c>
      <c r="M81" s="3">
        <v>4484000</v>
      </c>
      <c r="N81" s="3">
        <v>20039</v>
      </c>
      <c r="O81" s="3">
        <v>23354000</v>
      </c>
    </row>
    <row r="82" spans="1:15" hidden="1" x14ac:dyDescent="0.25">
      <c r="A82" t="s">
        <v>220</v>
      </c>
      <c r="B82" s="4">
        <v>433</v>
      </c>
      <c r="C82" t="s">
        <v>1</v>
      </c>
      <c r="D82" t="s">
        <v>2</v>
      </c>
      <c r="E82" t="s">
        <v>357</v>
      </c>
      <c r="F82" s="9">
        <v>2023</v>
      </c>
      <c r="G82" s="3">
        <v>5112400</v>
      </c>
      <c r="H82" s="3">
        <v>908</v>
      </c>
      <c r="I82" s="3">
        <v>5695</v>
      </c>
      <c r="J82" s="3">
        <v>897</v>
      </c>
      <c r="K82" s="3">
        <v>11</v>
      </c>
      <c r="L82" s="3">
        <v>5049700</v>
      </c>
      <c r="M82" s="3">
        <v>62700</v>
      </c>
      <c r="N82" s="3">
        <v>41</v>
      </c>
      <c r="O82" s="3">
        <v>148800</v>
      </c>
    </row>
    <row r="83" spans="1:15" hidden="1" x14ac:dyDescent="0.25">
      <c r="A83" t="s">
        <v>220</v>
      </c>
      <c r="B83" s="4">
        <v>433</v>
      </c>
      <c r="C83" t="s">
        <v>1</v>
      </c>
      <c r="D83" t="s">
        <v>2</v>
      </c>
      <c r="E83" t="s">
        <v>357</v>
      </c>
      <c r="F83" s="9">
        <v>2022</v>
      </c>
      <c r="G83" s="3">
        <v>4697000</v>
      </c>
      <c r="H83" s="3">
        <v>887</v>
      </c>
      <c r="I83" s="3">
        <v>5330</v>
      </c>
      <c r="J83" s="3">
        <v>876</v>
      </c>
      <c r="K83" s="3">
        <v>11</v>
      </c>
      <c r="L83" s="3">
        <v>4643700</v>
      </c>
      <c r="M83" s="3">
        <v>53300</v>
      </c>
      <c r="N83" s="3">
        <v>32</v>
      </c>
      <c r="O83" s="3">
        <v>120000</v>
      </c>
    </row>
    <row r="84" spans="1:15" hidden="1" x14ac:dyDescent="0.25">
      <c r="A84" t="s">
        <v>220</v>
      </c>
      <c r="B84" s="4">
        <v>433</v>
      </c>
      <c r="C84" t="s">
        <v>1</v>
      </c>
      <c r="D84" t="s">
        <v>2</v>
      </c>
      <c r="E84" t="s">
        <v>357</v>
      </c>
      <c r="F84" s="9">
        <v>2021</v>
      </c>
      <c r="G84" s="3">
        <v>4181700</v>
      </c>
      <c r="H84" s="3">
        <v>876</v>
      </c>
      <c r="I84" s="3">
        <v>4795</v>
      </c>
      <c r="J84" s="3">
        <v>867</v>
      </c>
      <c r="K84" s="3">
        <v>9</v>
      </c>
      <c r="L84" s="3">
        <v>4143300</v>
      </c>
      <c r="M84" s="3">
        <v>38400</v>
      </c>
      <c r="N84" s="3">
        <v>31</v>
      </c>
      <c r="O84" s="3">
        <v>110000</v>
      </c>
    </row>
    <row r="85" spans="1:15" hidden="1" x14ac:dyDescent="0.25">
      <c r="A85" t="s">
        <v>220</v>
      </c>
      <c r="B85" s="4">
        <v>433</v>
      </c>
      <c r="C85" t="s">
        <v>1</v>
      </c>
      <c r="D85" t="s">
        <v>2</v>
      </c>
      <c r="E85" t="s">
        <v>357</v>
      </c>
      <c r="F85" s="9">
        <v>2020</v>
      </c>
      <c r="G85" s="3">
        <v>3544400</v>
      </c>
      <c r="H85" s="3">
        <v>868</v>
      </c>
      <c r="I85" s="3">
        <v>4088</v>
      </c>
      <c r="J85" s="3">
        <v>861</v>
      </c>
      <c r="K85" s="3">
        <v>7</v>
      </c>
      <c r="L85" s="3">
        <v>3517800</v>
      </c>
      <c r="M85" s="3">
        <v>26600</v>
      </c>
      <c r="N85" s="3">
        <v>36</v>
      </c>
      <c r="O85" s="3">
        <v>94000</v>
      </c>
    </row>
    <row r="86" spans="1:15" hidden="1" x14ac:dyDescent="0.25">
      <c r="A86" t="s">
        <v>220</v>
      </c>
      <c r="B86" s="4">
        <v>433</v>
      </c>
      <c r="C86" t="s">
        <v>1</v>
      </c>
      <c r="D86" t="s">
        <v>2</v>
      </c>
      <c r="E86" t="s">
        <v>357</v>
      </c>
      <c r="F86" s="9">
        <v>2019</v>
      </c>
      <c r="G86" s="3">
        <v>4379000</v>
      </c>
      <c r="H86" s="3">
        <v>866</v>
      </c>
      <c r="I86" s="3">
        <v>5089</v>
      </c>
      <c r="J86" s="3">
        <v>860</v>
      </c>
      <c r="K86" s="3">
        <v>6</v>
      </c>
      <c r="L86" s="3">
        <v>4351000</v>
      </c>
      <c r="M86" s="3">
        <v>28000</v>
      </c>
      <c r="N86" s="3">
        <v>35</v>
      </c>
      <c r="O86" s="3">
        <v>133000</v>
      </c>
    </row>
    <row r="87" spans="1:15" hidden="1" x14ac:dyDescent="0.25">
      <c r="A87" t="s">
        <v>378</v>
      </c>
      <c r="B87" s="4">
        <v>491</v>
      </c>
      <c r="C87" t="s">
        <v>3</v>
      </c>
      <c r="D87" t="s">
        <v>5</v>
      </c>
      <c r="E87" t="s">
        <v>352</v>
      </c>
      <c r="F87" s="9">
        <v>2023</v>
      </c>
      <c r="G87" s="3">
        <v>4967664</v>
      </c>
      <c r="H87" s="3">
        <v>4254</v>
      </c>
      <c r="I87" s="3">
        <v>1168</v>
      </c>
      <c r="J87" s="3">
        <v>2</v>
      </c>
      <c r="K87" s="3">
        <v>4252</v>
      </c>
      <c r="L87" s="3">
        <v>3421</v>
      </c>
      <c r="M87" s="3">
        <v>4964243</v>
      </c>
      <c r="N87" s="3">
        <v>3290</v>
      </c>
      <c r="O87" s="3">
        <v>1397460</v>
      </c>
    </row>
    <row r="88" spans="1:15" hidden="1" x14ac:dyDescent="0.25">
      <c r="A88" t="s">
        <v>378</v>
      </c>
      <c r="B88" s="4">
        <v>491</v>
      </c>
      <c r="C88" t="s">
        <v>3</v>
      </c>
      <c r="D88" t="s">
        <v>5</v>
      </c>
      <c r="E88" t="s">
        <v>352</v>
      </c>
      <c r="F88" s="9">
        <v>2022</v>
      </c>
      <c r="G88" s="3">
        <v>4579057</v>
      </c>
      <c r="H88" s="3">
        <v>4307</v>
      </c>
      <c r="I88" s="3">
        <v>1063</v>
      </c>
      <c r="J88" s="3">
        <v>2</v>
      </c>
      <c r="K88" s="3">
        <v>4305</v>
      </c>
      <c r="L88" s="3">
        <v>3146</v>
      </c>
      <c r="M88" s="3">
        <v>4575911</v>
      </c>
      <c r="N88" s="3">
        <v>2961</v>
      </c>
      <c r="O88" s="3">
        <v>1156468</v>
      </c>
    </row>
    <row r="89" spans="1:15" hidden="1" x14ac:dyDescent="0.25">
      <c r="A89" t="s">
        <v>378</v>
      </c>
      <c r="B89" s="4">
        <v>491</v>
      </c>
      <c r="C89" t="s">
        <v>3</v>
      </c>
      <c r="D89" t="s">
        <v>5</v>
      </c>
      <c r="E89" t="s">
        <v>352</v>
      </c>
      <c r="F89" s="9">
        <v>2021</v>
      </c>
      <c r="G89" s="3">
        <v>4493655</v>
      </c>
      <c r="H89" s="3">
        <v>4339</v>
      </c>
      <c r="I89" s="3">
        <v>1036</v>
      </c>
      <c r="J89" s="3">
        <v>2</v>
      </c>
      <c r="K89" s="3">
        <v>4337</v>
      </c>
      <c r="L89" s="3">
        <v>3265</v>
      </c>
      <c r="M89" s="3">
        <v>4490390</v>
      </c>
      <c r="N89" s="3">
        <v>2849</v>
      </c>
      <c r="O89" s="3">
        <v>1124479</v>
      </c>
    </row>
    <row r="90" spans="1:15" hidden="1" x14ac:dyDescent="0.25">
      <c r="A90" t="s">
        <v>378</v>
      </c>
      <c r="B90" s="4">
        <v>491</v>
      </c>
      <c r="C90" t="s">
        <v>3</v>
      </c>
      <c r="D90" t="s">
        <v>5</v>
      </c>
      <c r="E90" t="s">
        <v>352</v>
      </c>
      <c r="F90" s="9">
        <v>2020</v>
      </c>
      <c r="G90" s="3">
        <v>3981900</v>
      </c>
      <c r="H90" s="3">
        <v>4361</v>
      </c>
      <c r="I90" s="3">
        <v>912</v>
      </c>
      <c r="J90" s="3">
        <v>2</v>
      </c>
      <c r="K90" s="3">
        <v>4359</v>
      </c>
      <c r="L90" s="3">
        <v>2834</v>
      </c>
      <c r="M90" s="3">
        <v>3979066</v>
      </c>
      <c r="N90" s="3">
        <v>2744</v>
      </c>
      <c r="O90" s="3">
        <v>931056</v>
      </c>
    </row>
    <row r="91" spans="1:15" hidden="1" x14ac:dyDescent="0.25">
      <c r="A91" t="s">
        <v>378</v>
      </c>
      <c r="B91" s="4">
        <v>491</v>
      </c>
      <c r="C91" t="s">
        <v>3</v>
      </c>
      <c r="D91" t="s">
        <v>5</v>
      </c>
      <c r="E91" t="s">
        <v>352</v>
      </c>
      <c r="F91" s="9">
        <v>2019</v>
      </c>
      <c r="G91" s="3">
        <v>3760358</v>
      </c>
      <c r="H91" s="3">
        <v>4381</v>
      </c>
      <c r="I91" s="3">
        <v>858</v>
      </c>
      <c r="J91" s="3">
        <v>2</v>
      </c>
      <c r="K91" s="3">
        <v>4379</v>
      </c>
      <c r="L91" s="3">
        <v>3098</v>
      </c>
      <c r="M91" s="3">
        <v>3757260</v>
      </c>
      <c r="N91" s="3">
        <v>2798</v>
      </c>
      <c r="O91" s="3">
        <v>955019</v>
      </c>
    </row>
    <row r="92" spans="1:15" hidden="1" x14ac:dyDescent="0.25">
      <c r="A92" t="s">
        <v>313</v>
      </c>
      <c r="B92" s="4">
        <v>2403</v>
      </c>
      <c r="C92" t="s">
        <v>1</v>
      </c>
      <c r="D92" t="s">
        <v>2</v>
      </c>
      <c r="E92" t="s">
        <v>355</v>
      </c>
      <c r="F92" s="9">
        <v>2023</v>
      </c>
      <c r="G92" s="3">
        <v>4783923</v>
      </c>
      <c r="H92" s="3">
        <v>638</v>
      </c>
      <c r="I92" s="3">
        <v>7642</v>
      </c>
      <c r="J92" s="3">
        <v>582</v>
      </c>
      <c r="K92" s="3">
        <v>56</v>
      </c>
      <c r="L92" s="3">
        <v>4331823</v>
      </c>
      <c r="M92" s="3">
        <v>452100</v>
      </c>
      <c r="N92" s="3">
        <v>48</v>
      </c>
      <c r="O92" s="3">
        <v>204900</v>
      </c>
    </row>
    <row r="93" spans="1:15" hidden="1" x14ac:dyDescent="0.25">
      <c r="A93" t="s">
        <v>313</v>
      </c>
      <c r="B93" s="4">
        <v>2403</v>
      </c>
      <c r="C93" t="s">
        <v>1</v>
      </c>
      <c r="D93" t="s">
        <v>2</v>
      </c>
      <c r="E93" t="s">
        <v>355</v>
      </c>
      <c r="F93" s="9">
        <v>2022</v>
      </c>
      <c r="G93" s="3">
        <v>4201984</v>
      </c>
      <c r="H93" s="3">
        <v>614</v>
      </c>
      <c r="I93" s="3">
        <v>6943</v>
      </c>
      <c r="J93" s="3">
        <v>552</v>
      </c>
      <c r="K93" s="3">
        <v>62</v>
      </c>
      <c r="L93" s="3">
        <v>3762884</v>
      </c>
      <c r="M93" s="3">
        <v>439100</v>
      </c>
      <c r="N93" s="3">
        <v>38</v>
      </c>
      <c r="O93" s="3">
        <v>150100</v>
      </c>
    </row>
    <row r="94" spans="1:15" hidden="1" x14ac:dyDescent="0.25">
      <c r="A94" t="s">
        <v>313</v>
      </c>
      <c r="B94" s="4">
        <v>2403</v>
      </c>
      <c r="C94" t="s">
        <v>1</v>
      </c>
      <c r="D94" t="s">
        <v>2</v>
      </c>
      <c r="E94" t="s">
        <v>355</v>
      </c>
      <c r="F94" s="9">
        <v>2021</v>
      </c>
      <c r="G94" s="3">
        <v>3713089</v>
      </c>
      <c r="H94" s="3">
        <v>596</v>
      </c>
      <c r="I94" s="3">
        <v>6358</v>
      </c>
      <c r="J94" s="3">
        <v>526</v>
      </c>
      <c r="K94" s="3">
        <v>70</v>
      </c>
      <c r="L94" s="3">
        <v>3253889</v>
      </c>
      <c r="M94" s="3">
        <v>459200</v>
      </c>
      <c r="N94" s="3">
        <v>31</v>
      </c>
      <c r="O94" s="3">
        <v>115000</v>
      </c>
    </row>
    <row r="95" spans="1:15" hidden="1" x14ac:dyDescent="0.25">
      <c r="A95" t="s">
        <v>313</v>
      </c>
      <c r="B95" s="4">
        <v>2403</v>
      </c>
      <c r="C95" t="s">
        <v>1</v>
      </c>
      <c r="D95" t="s">
        <v>2</v>
      </c>
      <c r="E95" t="s">
        <v>355</v>
      </c>
      <c r="F95" s="9">
        <v>2020</v>
      </c>
      <c r="G95" s="3">
        <v>2615115</v>
      </c>
      <c r="H95" s="3">
        <v>572</v>
      </c>
      <c r="I95" s="3">
        <v>4649</v>
      </c>
      <c r="J95" s="3">
        <v>503</v>
      </c>
      <c r="K95" s="3">
        <v>69</v>
      </c>
      <c r="L95" s="3">
        <v>2267815</v>
      </c>
      <c r="M95" s="3">
        <v>347300</v>
      </c>
      <c r="N95" s="3">
        <v>28</v>
      </c>
      <c r="O95" s="3">
        <v>92400</v>
      </c>
    </row>
    <row r="96" spans="1:15" hidden="1" x14ac:dyDescent="0.25">
      <c r="A96" t="s">
        <v>313</v>
      </c>
      <c r="B96" s="4">
        <v>2403</v>
      </c>
      <c r="C96" t="s">
        <v>1</v>
      </c>
      <c r="D96" t="s">
        <v>2</v>
      </c>
      <c r="E96" t="s">
        <v>355</v>
      </c>
      <c r="F96" s="9">
        <v>2019</v>
      </c>
      <c r="G96" s="3">
        <v>3016433</v>
      </c>
      <c r="H96" s="3">
        <v>553</v>
      </c>
      <c r="I96" s="3">
        <v>5555</v>
      </c>
      <c r="J96" s="3">
        <v>484</v>
      </c>
      <c r="K96" s="3">
        <v>69</v>
      </c>
      <c r="L96" s="3">
        <v>2612433</v>
      </c>
      <c r="M96" s="3">
        <v>404000</v>
      </c>
      <c r="N96" s="3">
        <v>28</v>
      </c>
      <c r="O96" s="3">
        <v>111700</v>
      </c>
    </row>
    <row r="97" spans="1:15" hidden="1" x14ac:dyDescent="0.25">
      <c r="A97" t="s">
        <v>34</v>
      </c>
      <c r="B97" s="4">
        <v>463</v>
      </c>
      <c r="C97" t="s">
        <v>3</v>
      </c>
      <c r="D97" t="s">
        <v>5</v>
      </c>
      <c r="E97" t="s">
        <v>351</v>
      </c>
      <c r="F97" s="9">
        <v>2023</v>
      </c>
      <c r="G97" s="3">
        <v>4616904</v>
      </c>
      <c r="H97" s="3">
        <v>3413</v>
      </c>
      <c r="I97" s="3">
        <v>1350</v>
      </c>
      <c r="J97" s="3">
        <v>1097</v>
      </c>
      <c r="K97" s="3">
        <v>2316</v>
      </c>
      <c r="L97" s="3">
        <v>1505000</v>
      </c>
      <c r="M97" s="3">
        <v>3111904</v>
      </c>
      <c r="N97" s="3">
        <v>200</v>
      </c>
      <c r="O97" s="3">
        <v>145784</v>
      </c>
    </row>
    <row r="98" spans="1:15" hidden="1" x14ac:dyDescent="0.25">
      <c r="A98" t="s">
        <v>34</v>
      </c>
      <c r="B98" s="4">
        <v>463</v>
      </c>
      <c r="C98" t="s">
        <v>3</v>
      </c>
      <c r="D98" t="s">
        <v>5</v>
      </c>
      <c r="E98" t="s">
        <v>351</v>
      </c>
      <c r="F98" s="9">
        <v>2022</v>
      </c>
      <c r="G98" s="3">
        <v>4535288</v>
      </c>
      <c r="H98" s="3">
        <v>3415</v>
      </c>
      <c r="I98" s="3">
        <v>1330</v>
      </c>
      <c r="J98" s="3">
        <v>1110</v>
      </c>
      <c r="K98" s="3">
        <v>2305</v>
      </c>
      <c r="L98" s="3">
        <v>1490000</v>
      </c>
      <c r="M98" s="3">
        <v>3045288</v>
      </c>
      <c r="N98" s="3">
        <v>174</v>
      </c>
      <c r="O98" s="3">
        <v>105772</v>
      </c>
    </row>
    <row r="99" spans="1:15" hidden="1" x14ac:dyDescent="0.25">
      <c r="A99" t="s">
        <v>34</v>
      </c>
      <c r="B99" s="4">
        <v>463</v>
      </c>
      <c r="C99" t="s">
        <v>3</v>
      </c>
      <c r="D99" t="s">
        <v>5</v>
      </c>
      <c r="E99" t="s">
        <v>351</v>
      </c>
      <c r="F99" s="9">
        <v>2021</v>
      </c>
      <c r="G99" s="3">
        <v>4462374</v>
      </c>
      <c r="H99" s="3">
        <v>3409</v>
      </c>
      <c r="I99" s="3">
        <v>1309</v>
      </c>
      <c r="J99" s="3">
        <v>1116</v>
      </c>
      <c r="K99" s="3">
        <v>2293</v>
      </c>
      <c r="L99" s="3">
        <v>1550000</v>
      </c>
      <c r="M99" s="3">
        <v>2912374</v>
      </c>
      <c r="N99" s="3">
        <v>160</v>
      </c>
      <c r="O99" s="3">
        <v>51518</v>
      </c>
    </row>
    <row r="100" spans="1:15" hidden="1" x14ac:dyDescent="0.25">
      <c r="A100" t="s">
        <v>34</v>
      </c>
      <c r="B100" s="4">
        <v>463</v>
      </c>
      <c r="C100" t="s">
        <v>3</v>
      </c>
      <c r="D100" t="s">
        <v>5</v>
      </c>
      <c r="E100" t="s">
        <v>351</v>
      </c>
      <c r="F100" s="9">
        <v>2020</v>
      </c>
      <c r="G100" s="3">
        <v>4214876</v>
      </c>
      <c r="H100" s="3">
        <v>3369</v>
      </c>
      <c r="I100" s="3">
        <v>1256</v>
      </c>
      <c r="J100" s="3">
        <v>1193</v>
      </c>
      <c r="K100" s="3">
        <v>2176</v>
      </c>
      <c r="L100" s="3">
        <v>1591867</v>
      </c>
      <c r="M100" s="3">
        <v>2623009</v>
      </c>
      <c r="N100" s="3">
        <v>155</v>
      </c>
      <c r="O100" s="3">
        <v>38359</v>
      </c>
    </row>
    <row r="101" spans="1:15" hidden="1" x14ac:dyDescent="0.25">
      <c r="A101" t="s">
        <v>34</v>
      </c>
      <c r="B101" s="4">
        <v>463</v>
      </c>
      <c r="C101" t="s">
        <v>3</v>
      </c>
      <c r="D101" t="s">
        <v>5</v>
      </c>
      <c r="E101" t="s">
        <v>351</v>
      </c>
      <c r="F101" s="9">
        <v>2019</v>
      </c>
      <c r="G101" s="3">
        <v>3884750</v>
      </c>
      <c r="H101" s="3">
        <v>3359</v>
      </c>
      <c r="I101" s="3">
        <v>1183</v>
      </c>
      <c r="J101" s="3">
        <v>1189</v>
      </c>
      <c r="K101" s="3">
        <v>2170</v>
      </c>
      <c r="L101" s="3">
        <v>1415800</v>
      </c>
      <c r="M101" s="3">
        <v>2468950</v>
      </c>
      <c r="N101" s="3">
        <v>156</v>
      </c>
      <c r="O101" s="3">
        <v>87850</v>
      </c>
    </row>
    <row r="102" spans="1:15" hidden="1" x14ac:dyDescent="0.25">
      <c r="A102" t="s">
        <v>183</v>
      </c>
      <c r="B102" s="4">
        <v>821</v>
      </c>
      <c r="C102" t="s">
        <v>3</v>
      </c>
      <c r="D102" t="s">
        <v>5</v>
      </c>
      <c r="E102" t="s">
        <v>350</v>
      </c>
      <c r="F102" s="9">
        <v>2023</v>
      </c>
      <c r="G102" s="3">
        <v>4451200</v>
      </c>
      <c r="H102" s="3">
        <v>4217</v>
      </c>
      <c r="I102" s="3">
        <v>1060</v>
      </c>
      <c r="J102" s="3">
        <v>575</v>
      </c>
      <c r="K102" s="3">
        <v>3642</v>
      </c>
      <c r="L102" s="3">
        <v>615000</v>
      </c>
      <c r="M102" s="3">
        <v>3836200</v>
      </c>
      <c r="N102" s="3">
        <v>970</v>
      </c>
      <c r="O102" s="3">
        <v>667600</v>
      </c>
    </row>
    <row r="103" spans="1:15" hidden="1" x14ac:dyDescent="0.25">
      <c r="A103" t="s">
        <v>183</v>
      </c>
      <c r="B103" s="4">
        <v>821</v>
      </c>
      <c r="C103" t="s">
        <v>3</v>
      </c>
      <c r="D103" t="s">
        <v>5</v>
      </c>
      <c r="E103" t="s">
        <v>350</v>
      </c>
      <c r="F103" s="9">
        <v>2022</v>
      </c>
      <c r="G103" s="3">
        <v>4302300</v>
      </c>
      <c r="H103" s="3">
        <v>4173</v>
      </c>
      <c r="I103" s="3">
        <v>1030</v>
      </c>
      <c r="J103" s="3">
        <v>574</v>
      </c>
      <c r="K103" s="3">
        <v>3599</v>
      </c>
      <c r="L103" s="3">
        <v>594300</v>
      </c>
      <c r="M103" s="3">
        <v>3708000</v>
      </c>
      <c r="N103" s="3">
        <v>965</v>
      </c>
      <c r="O103" s="3">
        <v>636000</v>
      </c>
    </row>
    <row r="104" spans="1:15" hidden="1" x14ac:dyDescent="0.25">
      <c r="A104" t="s">
        <v>183</v>
      </c>
      <c r="B104" s="4">
        <v>821</v>
      </c>
      <c r="C104" t="s">
        <v>3</v>
      </c>
      <c r="D104" t="s">
        <v>5</v>
      </c>
      <c r="E104" t="s">
        <v>350</v>
      </c>
      <c r="F104" s="9">
        <v>2021</v>
      </c>
      <c r="G104" s="3">
        <v>4233500</v>
      </c>
      <c r="H104" s="3">
        <v>4181</v>
      </c>
      <c r="I104" s="3">
        <v>1010</v>
      </c>
      <c r="J104" s="3">
        <v>580</v>
      </c>
      <c r="K104" s="3">
        <v>3601</v>
      </c>
      <c r="L104" s="3">
        <v>585400</v>
      </c>
      <c r="M104" s="3">
        <v>3648100</v>
      </c>
      <c r="N104" s="3">
        <v>962</v>
      </c>
      <c r="O104" s="3">
        <v>595800</v>
      </c>
    </row>
    <row r="105" spans="1:15" hidden="1" x14ac:dyDescent="0.25">
      <c r="A105" t="s">
        <v>183</v>
      </c>
      <c r="B105" s="4">
        <v>821</v>
      </c>
      <c r="C105" t="s">
        <v>3</v>
      </c>
      <c r="D105" t="s">
        <v>5</v>
      </c>
      <c r="E105" t="s">
        <v>350</v>
      </c>
      <c r="F105" s="9">
        <v>2020</v>
      </c>
      <c r="G105" s="3">
        <v>3985000</v>
      </c>
      <c r="H105" s="3">
        <v>4209</v>
      </c>
      <c r="I105" s="3">
        <v>945</v>
      </c>
      <c r="J105" s="3">
        <v>582</v>
      </c>
      <c r="K105" s="3">
        <v>3627</v>
      </c>
      <c r="L105" s="3">
        <v>546000</v>
      </c>
      <c r="M105" s="3">
        <v>3439000</v>
      </c>
      <c r="N105" s="3">
        <v>960</v>
      </c>
      <c r="O105" s="3">
        <v>517000</v>
      </c>
    </row>
    <row r="106" spans="1:15" hidden="1" x14ac:dyDescent="0.25">
      <c r="A106" t="s">
        <v>183</v>
      </c>
      <c r="B106" s="4">
        <v>821</v>
      </c>
      <c r="C106" t="s">
        <v>3</v>
      </c>
      <c r="D106" t="s">
        <v>5</v>
      </c>
      <c r="E106" t="s">
        <v>350</v>
      </c>
      <c r="F106" s="9">
        <v>2019</v>
      </c>
      <c r="G106" s="3">
        <v>3813800</v>
      </c>
      <c r="H106" s="3">
        <v>4214</v>
      </c>
      <c r="I106" s="3">
        <v>900</v>
      </c>
      <c r="J106" s="3">
        <v>561</v>
      </c>
      <c r="K106" s="3">
        <v>3653</v>
      </c>
      <c r="L106" s="3">
        <v>505400</v>
      </c>
      <c r="M106" s="3">
        <v>3308400</v>
      </c>
      <c r="N106" s="3">
        <v>955</v>
      </c>
      <c r="O106" s="3">
        <v>605000</v>
      </c>
    </row>
    <row r="107" spans="1:15" hidden="1" x14ac:dyDescent="0.25">
      <c r="A107" t="s">
        <v>157</v>
      </c>
      <c r="B107" s="4">
        <v>514</v>
      </c>
      <c r="C107" t="s">
        <v>3</v>
      </c>
      <c r="D107" t="s">
        <v>5</v>
      </c>
      <c r="E107" t="s">
        <v>356</v>
      </c>
      <c r="F107" s="9">
        <v>2023</v>
      </c>
      <c r="G107" s="3">
        <v>4419733</v>
      </c>
      <c r="H107" s="3">
        <v>2186</v>
      </c>
      <c r="I107" s="3">
        <v>2025</v>
      </c>
      <c r="J107" s="3">
        <v>142</v>
      </c>
      <c r="K107" s="3">
        <v>2044</v>
      </c>
      <c r="L107" s="3">
        <v>413748</v>
      </c>
      <c r="M107" s="3">
        <v>4005985</v>
      </c>
      <c r="N107" s="3"/>
      <c r="O107" s="3"/>
    </row>
    <row r="108" spans="1:15" hidden="1" x14ac:dyDescent="0.25">
      <c r="A108" t="s">
        <v>157</v>
      </c>
      <c r="B108" s="4">
        <v>514</v>
      </c>
      <c r="C108" t="s">
        <v>3</v>
      </c>
      <c r="D108" t="s">
        <v>5</v>
      </c>
      <c r="E108" t="s">
        <v>356</v>
      </c>
      <c r="F108" s="9">
        <v>2022</v>
      </c>
      <c r="G108" s="3">
        <v>4111042</v>
      </c>
      <c r="H108" s="3">
        <v>2181</v>
      </c>
      <c r="I108" s="3">
        <v>1870</v>
      </c>
      <c r="J108" s="3">
        <v>146</v>
      </c>
      <c r="K108" s="3">
        <v>2035</v>
      </c>
      <c r="L108" s="3">
        <v>414225</v>
      </c>
      <c r="M108" s="3">
        <v>3696817</v>
      </c>
      <c r="N108" s="3"/>
      <c r="O108" s="3"/>
    </row>
    <row r="109" spans="1:15" hidden="1" x14ac:dyDescent="0.25">
      <c r="A109" t="s">
        <v>157</v>
      </c>
      <c r="B109" s="4">
        <v>514</v>
      </c>
      <c r="C109" t="s">
        <v>3</v>
      </c>
      <c r="D109" t="s">
        <v>5</v>
      </c>
      <c r="E109" t="s">
        <v>356</v>
      </c>
      <c r="F109" s="9">
        <v>2021</v>
      </c>
      <c r="G109" s="3">
        <v>4155340</v>
      </c>
      <c r="H109" s="3">
        <v>2218</v>
      </c>
      <c r="I109" s="3">
        <v>1865</v>
      </c>
      <c r="J109" s="3">
        <v>163</v>
      </c>
      <c r="K109" s="3">
        <v>2055</v>
      </c>
      <c r="L109" s="3">
        <v>387766</v>
      </c>
      <c r="M109" s="3">
        <v>3767574</v>
      </c>
      <c r="N109" s="3"/>
      <c r="O109" s="3"/>
    </row>
    <row r="110" spans="1:15" hidden="1" x14ac:dyDescent="0.25">
      <c r="A110" t="s">
        <v>157</v>
      </c>
      <c r="B110" s="4">
        <v>514</v>
      </c>
      <c r="C110" t="s">
        <v>3</v>
      </c>
      <c r="D110" t="s">
        <v>5</v>
      </c>
      <c r="E110" t="s">
        <v>356</v>
      </c>
      <c r="F110" s="9">
        <v>2020</v>
      </c>
      <c r="G110" s="3">
        <v>3672732</v>
      </c>
      <c r="H110" s="3">
        <v>2241</v>
      </c>
      <c r="I110" s="3">
        <v>1640</v>
      </c>
      <c r="J110" s="3">
        <v>144</v>
      </c>
      <c r="K110" s="3">
        <v>2097</v>
      </c>
      <c r="L110" s="3">
        <v>348987</v>
      </c>
      <c r="M110" s="3">
        <v>3323745</v>
      </c>
      <c r="N110" s="3"/>
      <c r="O110" s="3"/>
    </row>
    <row r="111" spans="1:15" hidden="1" x14ac:dyDescent="0.25">
      <c r="A111" t="s">
        <v>157</v>
      </c>
      <c r="B111" s="4">
        <v>514</v>
      </c>
      <c r="C111" t="s">
        <v>3</v>
      </c>
      <c r="D111" t="s">
        <v>5</v>
      </c>
      <c r="E111" t="s">
        <v>356</v>
      </c>
      <c r="F111" s="9">
        <v>2019</v>
      </c>
      <c r="G111" s="3">
        <v>3504727</v>
      </c>
      <c r="H111" s="3">
        <v>2243</v>
      </c>
      <c r="I111" s="3">
        <v>1565</v>
      </c>
      <c r="J111" s="3">
        <v>137</v>
      </c>
      <c r="K111" s="3">
        <v>2106</v>
      </c>
      <c r="L111" s="3">
        <v>336807</v>
      </c>
      <c r="M111" s="3">
        <v>3167920</v>
      </c>
      <c r="N111" s="3"/>
      <c r="O111" s="3"/>
    </row>
    <row r="112" spans="1:15" hidden="1" x14ac:dyDescent="0.25">
      <c r="A112" t="s">
        <v>33</v>
      </c>
      <c r="B112" s="4">
        <v>1029</v>
      </c>
      <c r="C112" t="s">
        <v>1</v>
      </c>
      <c r="D112" t="s">
        <v>2</v>
      </c>
      <c r="E112" t="s">
        <v>353</v>
      </c>
      <c r="F112" s="9">
        <v>2023</v>
      </c>
      <c r="G112" s="3">
        <v>4356600</v>
      </c>
      <c r="H112" s="3">
        <v>1536</v>
      </c>
      <c r="I112" s="3">
        <v>2805</v>
      </c>
      <c r="J112" s="3">
        <v>0</v>
      </c>
      <c r="K112" s="3">
        <v>1536</v>
      </c>
      <c r="L112" s="3">
        <v>0</v>
      </c>
      <c r="M112" s="3">
        <v>4356600</v>
      </c>
      <c r="N112" s="3">
        <v>106</v>
      </c>
      <c r="O112" s="3">
        <v>240300</v>
      </c>
    </row>
    <row r="113" spans="1:15" hidden="1" x14ac:dyDescent="0.25">
      <c r="A113" t="s">
        <v>33</v>
      </c>
      <c r="B113" s="4">
        <v>1029</v>
      </c>
      <c r="C113" t="s">
        <v>1</v>
      </c>
      <c r="D113" t="s">
        <v>2</v>
      </c>
      <c r="E113" t="s">
        <v>353</v>
      </c>
      <c r="F113" s="9">
        <v>2022</v>
      </c>
      <c r="G113" s="3">
        <v>4362000</v>
      </c>
      <c r="H113" s="3">
        <v>1569</v>
      </c>
      <c r="I113" s="3">
        <v>2770</v>
      </c>
      <c r="J113" s="3">
        <v>69</v>
      </c>
      <c r="K113" s="3">
        <v>1500</v>
      </c>
      <c r="L113" s="3">
        <v>126700</v>
      </c>
      <c r="M113" s="3">
        <v>4235300</v>
      </c>
      <c r="N113" s="3">
        <v>109</v>
      </c>
      <c r="O113" s="3">
        <v>226800</v>
      </c>
    </row>
    <row r="114" spans="1:15" hidden="1" x14ac:dyDescent="0.25">
      <c r="A114" t="s">
        <v>33</v>
      </c>
      <c r="B114" s="4">
        <v>1029</v>
      </c>
      <c r="C114" t="s">
        <v>1</v>
      </c>
      <c r="D114" t="s">
        <v>2</v>
      </c>
      <c r="E114" t="s">
        <v>353</v>
      </c>
      <c r="F114" s="9">
        <v>2021</v>
      </c>
      <c r="G114" s="3">
        <v>4167700</v>
      </c>
      <c r="H114" s="3">
        <v>1578</v>
      </c>
      <c r="I114" s="3">
        <v>2625</v>
      </c>
      <c r="J114" s="3">
        <v>69</v>
      </c>
      <c r="K114" s="3">
        <v>1509</v>
      </c>
      <c r="L114" s="3">
        <v>146000</v>
      </c>
      <c r="M114" s="3">
        <v>4021700</v>
      </c>
      <c r="N114" s="3">
        <v>102</v>
      </c>
      <c r="O114" s="3">
        <v>203400</v>
      </c>
    </row>
    <row r="115" spans="1:15" hidden="1" x14ac:dyDescent="0.25">
      <c r="A115" t="s">
        <v>33</v>
      </c>
      <c r="B115" s="4">
        <v>1029</v>
      </c>
      <c r="C115" t="s">
        <v>1</v>
      </c>
      <c r="D115" t="s">
        <v>2</v>
      </c>
      <c r="E115" t="s">
        <v>353</v>
      </c>
      <c r="F115" s="9">
        <v>2020</v>
      </c>
      <c r="G115" s="3">
        <v>3101000</v>
      </c>
      <c r="H115" s="3">
        <v>1598</v>
      </c>
      <c r="I115" s="3">
        <v>1900</v>
      </c>
      <c r="J115" s="3">
        <v>69</v>
      </c>
      <c r="K115" s="3">
        <v>1529</v>
      </c>
      <c r="L115" s="3">
        <v>108000</v>
      </c>
      <c r="M115" s="3">
        <v>2993000</v>
      </c>
      <c r="N115" s="3">
        <v>111</v>
      </c>
      <c r="O115" s="3">
        <v>184700</v>
      </c>
    </row>
    <row r="116" spans="1:15" hidden="1" x14ac:dyDescent="0.25">
      <c r="A116" t="s">
        <v>33</v>
      </c>
      <c r="B116" s="4">
        <v>1029</v>
      </c>
      <c r="C116" t="s">
        <v>1</v>
      </c>
      <c r="D116" t="s">
        <v>2</v>
      </c>
      <c r="E116" t="s">
        <v>353</v>
      </c>
      <c r="F116" s="9">
        <v>2019</v>
      </c>
      <c r="G116" s="3">
        <v>4085500</v>
      </c>
      <c r="H116" s="3">
        <v>1665</v>
      </c>
      <c r="I116" s="3">
        <v>2435</v>
      </c>
      <c r="J116" s="3">
        <v>69</v>
      </c>
      <c r="K116" s="3">
        <v>1596</v>
      </c>
      <c r="L116" s="3">
        <v>131200</v>
      </c>
      <c r="M116" s="3">
        <v>3954300</v>
      </c>
      <c r="N116" s="3">
        <v>122</v>
      </c>
      <c r="O116" s="3">
        <v>291300</v>
      </c>
    </row>
    <row r="117" spans="1:15" hidden="1" x14ac:dyDescent="0.25">
      <c r="A117" t="s">
        <v>82</v>
      </c>
      <c r="B117" s="4">
        <v>482</v>
      </c>
      <c r="C117" t="s">
        <v>1</v>
      </c>
      <c r="D117" t="s">
        <v>2</v>
      </c>
      <c r="E117" t="s">
        <v>353</v>
      </c>
      <c r="F117" s="9">
        <v>2023</v>
      </c>
      <c r="G117" s="3">
        <v>4023300</v>
      </c>
      <c r="H117" s="3">
        <v>1230</v>
      </c>
      <c r="I117" s="3">
        <v>3275</v>
      </c>
      <c r="J117" s="3">
        <v>1130</v>
      </c>
      <c r="K117" s="3">
        <v>100</v>
      </c>
      <c r="L117" s="3">
        <v>3711500</v>
      </c>
      <c r="M117" s="3">
        <v>311800</v>
      </c>
      <c r="N117" s="3">
        <v>371</v>
      </c>
      <c r="O117" s="3">
        <v>800600</v>
      </c>
    </row>
    <row r="118" spans="1:15" hidden="1" x14ac:dyDescent="0.25">
      <c r="A118" t="s">
        <v>82</v>
      </c>
      <c r="B118" s="4">
        <v>482</v>
      </c>
      <c r="C118" t="s">
        <v>1</v>
      </c>
      <c r="D118" t="s">
        <v>2</v>
      </c>
      <c r="E118" t="s">
        <v>353</v>
      </c>
      <c r="F118" s="9">
        <v>2022</v>
      </c>
      <c r="G118" s="3">
        <v>3784100</v>
      </c>
      <c r="H118" s="3">
        <v>1227</v>
      </c>
      <c r="I118" s="3">
        <v>3075</v>
      </c>
      <c r="J118" s="3">
        <v>1126</v>
      </c>
      <c r="K118" s="3">
        <v>101</v>
      </c>
      <c r="L118" s="3">
        <v>3475100</v>
      </c>
      <c r="M118" s="3">
        <v>309000</v>
      </c>
      <c r="N118" s="3">
        <v>368</v>
      </c>
      <c r="O118" s="3">
        <v>762300</v>
      </c>
    </row>
    <row r="119" spans="1:15" hidden="1" x14ac:dyDescent="0.25">
      <c r="A119" t="s">
        <v>82</v>
      </c>
      <c r="B119" s="4">
        <v>482</v>
      </c>
      <c r="C119" t="s">
        <v>1</v>
      </c>
      <c r="D119" t="s">
        <v>2</v>
      </c>
      <c r="E119" t="s">
        <v>353</v>
      </c>
      <c r="F119" s="9">
        <v>2021</v>
      </c>
      <c r="G119" s="3">
        <v>3585800</v>
      </c>
      <c r="H119" s="3">
        <v>1234</v>
      </c>
      <c r="I119" s="3">
        <v>2910</v>
      </c>
      <c r="J119" s="3">
        <v>1125</v>
      </c>
      <c r="K119" s="3">
        <v>109</v>
      </c>
      <c r="L119" s="3">
        <v>3223000</v>
      </c>
      <c r="M119" s="3">
        <v>362800</v>
      </c>
      <c r="N119" s="3">
        <v>365</v>
      </c>
      <c r="O119" s="3">
        <v>640000</v>
      </c>
    </row>
    <row r="120" spans="1:15" hidden="1" x14ac:dyDescent="0.25">
      <c r="A120" t="s">
        <v>82</v>
      </c>
      <c r="B120" s="4">
        <v>482</v>
      </c>
      <c r="C120" t="s">
        <v>1</v>
      </c>
      <c r="D120" t="s">
        <v>2</v>
      </c>
      <c r="E120" t="s">
        <v>353</v>
      </c>
      <c r="F120" s="9">
        <v>2020</v>
      </c>
      <c r="G120" s="3">
        <v>2930000</v>
      </c>
      <c r="H120" s="3">
        <v>1232</v>
      </c>
      <c r="I120" s="3">
        <v>2370</v>
      </c>
      <c r="J120" s="3">
        <v>1061</v>
      </c>
      <c r="K120" s="3">
        <v>171</v>
      </c>
      <c r="L120" s="3">
        <v>2625600</v>
      </c>
      <c r="M120" s="3">
        <v>304400</v>
      </c>
      <c r="N120" s="3">
        <v>369</v>
      </c>
      <c r="O120" s="3">
        <v>504000</v>
      </c>
    </row>
    <row r="121" spans="1:15" hidden="1" x14ac:dyDescent="0.25">
      <c r="A121" t="s">
        <v>82</v>
      </c>
      <c r="B121" s="4">
        <v>482</v>
      </c>
      <c r="C121" t="s">
        <v>1</v>
      </c>
      <c r="D121" t="s">
        <v>2</v>
      </c>
      <c r="E121" t="s">
        <v>353</v>
      </c>
      <c r="F121" s="9">
        <v>2019</v>
      </c>
      <c r="G121" s="3">
        <v>3387000</v>
      </c>
      <c r="H121" s="3">
        <v>1240</v>
      </c>
      <c r="I121" s="3">
        <v>2725</v>
      </c>
      <c r="J121" s="3">
        <v>1060</v>
      </c>
      <c r="K121" s="3">
        <v>180</v>
      </c>
      <c r="L121" s="3">
        <v>2817600</v>
      </c>
      <c r="M121" s="3">
        <v>569400</v>
      </c>
      <c r="N121" s="3">
        <v>382</v>
      </c>
      <c r="O121" s="3">
        <v>782000</v>
      </c>
    </row>
    <row r="122" spans="1:15" hidden="1" x14ac:dyDescent="0.25">
      <c r="A122" t="s">
        <v>61</v>
      </c>
      <c r="B122" s="4">
        <v>1588</v>
      </c>
      <c r="C122" t="s">
        <v>1</v>
      </c>
      <c r="D122" t="s">
        <v>2</v>
      </c>
      <c r="E122" t="s">
        <v>362</v>
      </c>
      <c r="F122" s="9">
        <v>2023</v>
      </c>
      <c r="G122" s="3">
        <v>3958425</v>
      </c>
      <c r="H122" s="3">
        <v>1264</v>
      </c>
      <c r="I122" s="3">
        <v>3160</v>
      </c>
      <c r="J122" s="3">
        <v>700</v>
      </c>
      <c r="K122" s="3">
        <v>564</v>
      </c>
      <c r="L122" s="3">
        <v>2225000</v>
      </c>
      <c r="M122" s="3">
        <v>1733425</v>
      </c>
      <c r="N122" s="3">
        <v>65</v>
      </c>
      <c r="O122" s="3">
        <v>88325</v>
      </c>
    </row>
    <row r="123" spans="1:15" hidden="1" x14ac:dyDescent="0.25">
      <c r="A123" t="s">
        <v>61</v>
      </c>
      <c r="B123" s="4">
        <v>1588</v>
      </c>
      <c r="C123" t="s">
        <v>1</v>
      </c>
      <c r="D123" t="s">
        <v>2</v>
      </c>
      <c r="E123" t="s">
        <v>362</v>
      </c>
      <c r="F123" s="9">
        <v>2022</v>
      </c>
      <c r="G123" s="3">
        <v>3937424</v>
      </c>
      <c r="H123" s="3">
        <v>1242</v>
      </c>
      <c r="I123" s="3">
        <v>3210</v>
      </c>
      <c r="J123" s="3">
        <v>708</v>
      </c>
      <c r="K123" s="3">
        <v>534</v>
      </c>
      <c r="L123" s="3">
        <v>2223000</v>
      </c>
      <c r="M123" s="3">
        <v>1714424</v>
      </c>
      <c r="N123" s="3">
        <v>63</v>
      </c>
      <c r="O123" s="3">
        <v>74965</v>
      </c>
    </row>
    <row r="124" spans="1:15" hidden="1" x14ac:dyDescent="0.25">
      <c r="A124" t="s">
        <v>61</v>
      </c>
      <c r="B124" s="4">
        <v>1588</v>
      </c>
      <c r="C124" t="s">
        <v>1</v>
      </c>
      <c r="D124" t="s">
        <v>2</v>
      </c>
      <c r="E124" t="s">
        <v>362</v>
      </c>
      <c r="F124" s="9">
        <v>2021</v>
      </c>
      <c r="G124" s="3">
        <v>3740250</v>
      </c>
      <c r="H124" s="3">
        <v>1212</v>
      </c>
      <c r="I124" s="3">
        <v>3140</v>
      </c>
      <c r="J124" s="3">
        <v>677</v>
      </c>
      <c r="K124" s="3">
        <v>535</v>
      </c>
      <c r="L124" s="3">
        <v>2093000</v>
      </c>
      <c r="M124" s="3">
        <v>1647250</v>
      </c>
      <c r="N124" s="3">
        <v>64</v>
      </c>
      <c r="O124" s="3">
        <v>74800</v>
      </c>
    </row>
    <row r="125" spans="1:15" hidden="1" x14ac:dyDescent="0.25">
      <c r="A125" t="s">
        <v>61</v>
      </c>
      <c r="B125" s="4">
        <v>1588</v>
      </c>
      <c r="C125" t="s">
        <v>1</v>
      </c>
      <c r="D125" t="s">
        <v>2</v>
      </c>
      <c r="E125" t="s">
        <v>362</v>
      </c>
      <c r="F125" s="9">
        <v>2020</v>
      </c>
      <c r="G125" s="3">
        <v>3163919</v>
      </c>
      <c r="H125" s="3">
        <v>1170</v>
      </c>
      <c r="I125" s="3">
        <v>2582</v>
      </c>
      <c r="J125" s="3">
        <v>656</v>
      </c>
      <c r="K125" s="3">
        <v>514</v>
      </c>
      <c r="L125" s="3">
        <v>1663000</v>
      </c>
      <c r="M125" s="3">
        <v>1500919</v>
      </c>
      <c r="N125" s="3">
        <v>72</v>
      </c>
      <c r="O125" s="3">
        <v>73000</v>
      </c>
    </row>
    <row r="126" spans="1:15" hidden="1" x14ac:dyDescent="0.25">
      <c r="A126" t="s">
        <v>61</v>
      </c>
      <c r="B126" s="4">
        <v>1588</v>
      </c>
      <c r="C126" t="s">
        <v>1</v>
      </c>
      <c r="D126" t="s">
        <v>2</v>
      </c>
      <c r="E126" t="s">
        <v>362</v>
      </c>
      <c r="F126" s="9">
        <v>2019</v>
      </c>
      <c r="G126" s="3">
        <v>3669560</v>
      </c>
      <c r="H126" s="3">
        <v>1206</v>
      </c>
      <c r="I126" s="3">
        <v>3060</v>
      </c>
      <c r="J126" s="3">
        <v>632</v>
      </c>
      <c r="K126" s="3">
        <v>574</v>
      </c>
      <c r="L126" s="3">
        <v>1894670</v>
      </c>
      <c r="M126" s="3">
        <v>1774890</v>
      </c>
      <c r="N126" s="3">
        <v>74</v>
      </c>
      <c r="O126" s="3">
        <v>98000</v>
      </c>
    </row>
    <row r="127" spans="1:15" hidden="1" x14ac:dyDescent="0.25">
      <c r="A127" t="s">
        <v>475</v>
      </c>
      <c r="B127" s="4">
        <v>834</v>
      </c>
      <c r="C127" t="s">
        <v>3</v>
      </c>
      <c r="D127" t="s">
        <v>5</v>
      </c>
      <c r="E127" t="s">
        <v>350</v>
      </c>
      <c r="F127" s="9">
        <v>2023</v>
      </c>
      <c r="G127" s="3">
        <v>3816400</v>
      </c>
      <c r="H127" s="3">
        <v>3220</v>
      </c>
      <c r="I127" s="3">
        <v>1195</v>
      </c>
      <c r="J127" s="3">
        <v>531</v>
      </c>
      <c r="K127" s="3">
        <v>2689</v>
      </c>
      <c r="L127" s="3">
        <v>726400</v>
      </c>
      <c r="M127" s="3">
        <v>3090000</v>
      </c>
      <c r="N127" s="3">
        <v>2686</v>
      </c>
      <c r="O127" s="3">
        <v>1223600</v>
      </c>
    </row>
    <row r="128" spans="1:15" hidden="1" x14ac:dyDescent="0.25">
      <c r="A128" t="s">
        <v>475</v>
      </c>
      <c r="B128" s="4">
        <v>834</v>
      </c>
      <c r="C128" t="s">
        <v>3</v>
      </c>
      <c r="D128" t="s">
        <v>5</v>
      </c>
      <c r="E128" t="s">
        <v>350</v>
      </c>
      <c r="F128" s="9">
        <v>2022</v>
      </c>
      <c r="G128" s="3">
        <v>3698400</v>
      </c>
      <c r="H128" s="3">
        <v>3180</v>
      </c>
      <c r="I128" s="3">
        <v>1165</v>
      </c>
      <c r="J128" s="3">
        <v>522</v>
      </c>
      <c r="K128" s="3">
        <v>2658</v>
      </c>
      <c r="L128" s="3">
        <v>708400</v>
      </c>
      <c r="M128" s="3">
        <v>2990000</v>
      </c>
      <c r="N128" s="3">
        <v>2526</v>
      </c>
      <c r="O128" s="3">
        <v>1141600</v>
      </c>
    </row>
    <row r="129" spans="1:15" hidden="1" x14ac:dyDescent="0.25">
      <c r="A129" t="s">
        <v>475</v>
      </c>
      <c r="B129" s="4">
        <v>834</v>
      </c>
      <c r="C129" t="s">
        <v>3</v>
      </c>
      <c r="D129" t="s">
        <v>5</v>
      </c>
      <c r="E129" t="s">
        <v>350</v>
      </c>
      <c r="F129" s="9">
        <v>2021</v>
      </c>
      <c r="G129" s="3">
        <v>3614300</v>
      </c>
      <c r="H129" s="3">
        <v>3164</v>
      </c>
      <c r="I129" s="3">
        <v>1150</v>
      </c>
      <c r="J129" s="3">
        <v>600</v>
      </c>
      <c r="K129" s="3">
        <v>2564</v>
      </c>
      <c r="L129" s="3">
        <v>778300</v>
      </c>
      <c r="M129" s="3">
        <v>2836000</v>
      </c>
      <c r="N129" s="3">
        <v>2486</v>
      </c>
      <c r="O129" s="3">
        <v>1116000</v>
      </c>
    </row>
    <row r="130" spans="1:15" hidden="1" x14ac:dyDescent="0.25">
      <c r="A130" t="s">
        <v>475</v>
      </c>
      <c r="B130" s="4">
        <v>834</v>
      </c>
      <c r="C130" t="s">
        <v>3</v>
      </c>
      <c r="D130" t="s">
        <v>5</v>
      </c>
      <c r="E130" t="s">
        <v>350</v>
      </c>
      <c r="F130" s="9">
        <v>2020</v>
      </c>
      <c r="G130" s="3">
        <v>3210800</v>
      </c>
      <c r="H130" s="3">
        <v>3134</v>
      </c>
      <c r="I130" s="3">
        <v>1015</v>
      </c>
      <c r="J130" s="3">
        <v>588</v>
      </c>
      <c r="K130" s="3">
        <v>2546</v>
      </c>
      <c r="L130" s="3">
        <v>700800</v>
      </c>
      <c r="M130" s="3">
        <v>2510000</v>
      </c>
      <c r="N130" s="3">
        <v>2266</v>
      </c>
      <c r="O130" s="3">
        <v>897000</v>
      </c>
    </row>
    <row r="131" spans="1:15" hidden="1" x14ac:dyDescent="0.25">
      <c r="A131" t="s">
        <v>475</v>
      </c>
      <c r="B131" s="4">
        <v>834</v>
      </c>
      <c r="C131" t="s">
        <v>3</v>
      </c>
      <c r="D131" t="s">
        <v>5</v>
      </c>
      <c r="E131" t="s">
        <v>350</v>
      </c>
      <c r="F131" s="9">
        <v>2019</v>
      </c>
      <c r="G131" s="3">
        <v>2767100</v>
      </c>
      <c r="H131" s="3">
        <v>3142</v>
      </c>
      <c r="I131" s="3">
        <v>870</v>
      </c>
      <c r="J131" s="3">
        <v>598</v>
      </c>
      <c r="K131" s="3">
        <v>2544</v>
      </c>
      <c r="L131" s="3">
        <v>652100</v>
      </c>
      <c r="M131" s="3">
        <v>2115000</v>
      </c>
      <c r="N131" s="3">
        <v>2253</v>
      </c>
      <c r="O131" s="3">
        <v>776500</v>
      </c>
    </row>
    <row r="132" spans="1:15" hidden="1" x14ac:dyDescent="0.25">
      <c r="A132" t="s">
        <v>17</v>
      </c>
      <c r="B132" s="4">
        <v>853</v>
      </c>
      <c r="C132" t="s">
        <v>3</v>
      </c>
      <c r="D132" t="s">
        <v>5</v>
      </c>
      <c r="E132" t="s">
        <v>356</v>
      </c>
      <c r="F132" s="9">
        <v>2023</v>
      </c>
      <c r="G132" s="3">
        <v>3769100</v>
      </c>
      <c r="H132" s="3">
        <v>997</v>
      </c>
      <c r="I132" s="3">
        <v>3962</v>
      </c>
      <c r="J132" s="3">
        <v>826</v>
      </c>
      <c r="K132" s="3">
        <v>171</v>
      </c>
      <c r="L132" s="3">
        <v>3235200</v>
      </c>
      <c r="M132" s="3">
        <v>533900</v>
      </c>
      <c r="N132" s="3"/>
      <c r="O132" s="3"/>
    </row>
    <row r="133" spans="1:15" hidden="1" x14ac:dyDescent="0.25">
      <c r="A133" t="s">
        <v>17</v>
      </c>
      <c r="B133" s="4">
        <v>853</v>
      </c>
      <c r="C133" t="s">
        <v>3</v>
      </c>
      <c r="D133" t="s">
        <v>5</v>
      </c>
      <c r="E133" t="s">
        <v>356</v>
      </c>
      <c r="F133" s="9">
        <v>2022</v>
      </c>
      <c r="G133" s="3">
        <v>3340100</v>
      </c>
      <c r="H133" s="3">
        <v>925</v>
      </c>
      <c r="I133" s="3">
        <v>3725</v>
      </c>
      <c r="J133" s="3">
        <v>785</v>
      </c>
      <c r="K133" s="3">
        <v>140</v>
      </c>
      <c r="L133" s="3">
        <v>2907900</v>
      </c>
      <c r="M133" s="3">
        <v>432200</v>
      </c>
      <c r="N133" s="3"/>
      <c r="O133" s="3"/>
    </row>
    <row r="134" spans="1:15" hidden="1" x14ac:dyDescent="0.25">
      <c r="A134" t="s">
        <v>17</v>
      </c>
      <c r="B134" s="4">
        <v>853</v>
      </c>
      <c r="C134" t="s">
        <v>3</v>
      </c>
      <c r="D134" t="s">
        <v>5</v>
      </c>
      <c r="E134" t="s">
        <v>356</v>
      </c>
      <c r="F134" s="9">
        <v>2021</v>
      </c>
      <c r="G134" s="3">
        <v>3089500</v>
      </c>
      <c r="H134" s="3">
        <v>873</v>
      </c>
      <c r="I134" s="3">
        <v>3640</v>
      </c>
      <c r="J134" s="3">
        <v>742</v>
      </c>
      <c r="K134" s="3">
        <v>131</v>
      </c>
      <c r="L134" s="3">
        <v>2705200</v>
      </c>
      <c r="M134" s="3">
        <v>384300</v>
      </c>
      <c r="N134" s="3"/>
      <c r="O134" s="3"/>
    </row>
    <row r="135" spans="1:15" hidden="1" x14ac:dyDescent="0.25">
      <c r="A135" t="s">
        <v>17</v>
      </c>
      <c r="B135" s="4">
        <v>853</v>
      </c>
      <c r="C135" t="s">
        <v>3</v>
      </c>
      <c r="D135" t="s">
        <v>5</v>
      </c>
      <c r="E135" t="s">
        <v>356</v>
      </c>
      <c r="F135" s="9">
        <v>2020</v>
      </c>
      <c r="G135" s="3">
        <v>2698300</v>
      </c>
      <c r="H135" s="3">
        <v>844</v>
      </c>
      <c r="I135" s="3">
        <v>3197</v>
      </c>
      <c r="J135" s="3">
        <v>730</v>
      </c>
      <c r="K135" s="3">
        <v>114</v>
      </c>
      <c r="L135" s="3">
        <v>2375400</v>
      </c>
      <c r="M135" s="3">
        <v>322900</v>
      </c>
      <c r="N135" s="3"/>
      <c r="O135" s="3"/>
    </row>
    <row r="136" spans="1:15" hidden="1" x14ac:dyDescent="0.25">
      <c r="A136" t="s">
        <v>17</v>
      </c>
      <c r="B136" s="4">
        <v>853</v>
      </c>
      <c r="C136" t="s">
        <v>3</v>
      </c>
      <c r="D136" t="s">
        <v>5</v>
      </c>
      <c r="E136" t="s">
        <v>356</v>
      </c>
      <c r="F136" s="9">
        <v>2019</v>
      </c>
      <c r="G136" s="3">
        <v>2556096</v>
      </c>
      <c r="H136" s="3">
        <v>830</v>
      </c>
      <c r="I136" s="3">
        <v>3080</v>
      </c>
      <c r="J136" s="3">
        <v>703</v>
      </c>
      <c r="K136" s="3">
        <v>127</v>
      </c>
      <c r="L136" s="3">
        <v>2217054</v>
      </c>
      <c r="M136" s="3">
        <v>339042</v>
      </c>
      <c r="N136" s="3"/>
      <c r="O136" s="3"/>
    </row>
    <row r="137" spans="1:15" hidden="1" x14ac:dyDescent="0.25">
      <c r="A137" t="s">
        <v>492</v>
      </c>
      <c r="B137" s="4">
        <v>2440</v>
      </c>
      <c r="C137" t="s">
        <v>3</v>
      </c>
      <c r="D137" t="s">
        <v>4</v>
      </c>
      <c r="E137" t="s">
        <v>364</v>
      </c>
      <c r="F137" s="9">
        <v>2023</v>
      </c>
      <c r="G137" s="3">
        <v>3758000</v>
      </c>
      <c r="H137" s="3">
        <v>727</v>
      </c>
      <c r="I137" s="3">
        <v>5690</v>
      </c>
      <c r="J137" s="3">
        <v>703</v>
      </c>
      <c r="K137" s="3">
        <v>24</v>
      </c>
      <c r="L137" s="3">
        <v>3671000</v>
      </c>
      <c r="M137" s="3">
        <v>87000</v>
      </c>
      <c r="N137" s="3">
        <v>38</v>
      </c>
      <c r="O137" s="3">
        <v>50900</v>
      </c>
    </row>
    <row r="138" spans="1:15" hidden="1" x14ac:dyDescent="0.25">
      <c r="A138" t="s">
        <v>492</v>
      </c>
      <c r="B138" s="4">
        <v>2440</v>
      </c>
      <c r="C138" t="s">
        <v>3</v>
      </c>
      <c r="D138" t="s">
        <v>4</v>
      </c>
      <c r="E138" t="s">
        <v>364</v>
      </c>
      <c r="F138" s="9">
        <v>2022</v>
      </c>
      <c r="G138" s="3">
        <v>3118000</v>
      </c>
      <c r="H138" s="3">
        <v>646</v>
      </c>
      <c r="I138" s="3">
        <v>5440</v>
      </c>
      <c r="J138" s="3">
        <v>621</v>
      </c>
      <c r="K138" s="3">
        <v>25</v>
      </c>
      <c r="L138" s="3">
        <v>3042000</v>
      </c>
      <c r="M138" s="3">
        <v>76000</v>
      </c>
      <c r="N138" s="3">
        <v>33</v>
      </c>
      <c r="O138" s="3">
        <v>43000</v>
      </c>
    </row>
    <row r="139" spans="1:15" hidden="1" x14ac:dyDescent="0.25">
      <c r="A139" t="s">
        <v>492</v>
      </c>
      <c r="B139" s="4">
        <v>2440</v>
      </c>
      <c r="C139" t="s">
        <v>3</v>
      </c>
      <c r="D139" t="s">
        <v>4</v>
      </c>
      <c r="E139" t="s">
        <v>364</v>
      </c>
      <c r="F139" s="9">
        <v>2021</v>
      </c>
      <c r="G139" s="3">
        <v>2377000</v>
      </c>
      <c r="H139" s="3">
        <v>567</v>
      </c>
      <c r="I139" s="3">
        <v>4893</v>
      </c>
      <c r="J139" s="3">
        <v>544</v>
      </c>
      <c r="K139" s="3">
        <v>23</v>
      </c>
      <c r="L139" s="3">
        <v>2236000</v>
      </c>
      <c r="M139" s="3">
        <v>141000</v>
      </c>
      <c r="N139" s="3">
        <v>30</v>
      </c>
      <c r="O139" s="3">
        <v>33400</v>
      </c>
    </row>
    <row r="140" spans="1:15" hidden="1" x14ac:dyDescent="0.25">
      <c r="A140" t="s">
        <v>492</v>
      </c>
      <c r="B140" s="4">
        <v>2440</v>
      </c>
      <c r="C140" t="s">
        <v>3</v>
      </c>
      <c r="D140" t="s">
        <v>4</v>
      </c>
      <c r="E140" t="s">
        <v>364</v>
      </c>
      <c r="F140" s="9">
        <v>2020</v>
      </c>
      <c r="G140" s="3">
        <v>1722500</v>
      </c>
      <c r="H140" s="3">
        <v>509</v>
      </c>
      <c r="I140" s="3">
        <v>3850</v>
      </c>
      <c r="J140" s="3">
        <v>417</v>
      </c>
      <c r="K140" s="3">
        <v>92</v>
      </c>
      <c r="L140" s="3">
        <v>1475300</v>
      </c>
      <c r="M140" s="3">
        <v>247200</v>
      </c>
      <c r="N140" s="3">
        <v>28</v>
      </c>
      <c r="O140" s="3">
        <v>26200</v>
      </c>
    </row>
    <row r="141" spans="1:15" hidden="1" x14ac:dyDescent="0.25">
      <c r="A141" t="s">
        <v>492</v>
      </c>
      <c r="B141" s="4">
        <v>2440</v>
      </c>
      <c r="C141" t="s">
        <v>3</v>
      </c>
      <c r="D141" t="s">
        <v>4</v>
      </c>
      <c r="E141" t="s">
        <v>364</v>
      </c>
      <c r="F141" s="9">
        <v>2019</v>
      </c>
      <c r="G141" s="3">
        <v>1466165</v>
      </c>
      <c r="H141" s="3">
        <v>457</v>
      </c>
      <c r="I141" s="3">
        <v>3525</v>
      </c>
      <c r="J141" s="3">
        <v>371</v>
      </c>
      <c r="K141" s="3">
        <v>86</v>
      </c>
      <c r="L141" s="3">
        <v>1245427</v>
      </c>
      <c r="M141" s="3">
        <v>220738</v>
      </c>
      <c r="N141" s="3">
        <v>25</v>
      </c>
      <c r="O141" s="3">
        <v>27300</v>
      </c>
    </row>
    <row r="142" spans="1:15" hidden="1" x14ac:dyDescent="0.25">
      <c r="A142" t="s">
        <v>150</v>
      </c>
      <c r="B142" s="4">
        <v>818</v>
      </c>
      <c r="C142" t="s">
        <v>1</v>
      </c>
      <c r="D142" t="s">
        <v>6</v>
      </c>
      <c r="E142" t="s">
        <v>354</v>
      </c>
      <c r="F142" s="9">
        <v>2023</v>
      </c>
      <c r="G142" s="3">
        <v>3398800</v>
      </c>
      <c r="H142" s="3">
        <v>1696</v>
      </c>
      <c r="I142" s="3">
        <v>2020</v>
      </c>
      <c r="J142" s="3">
        <v>0</v>
      </c>
      <c r="K142" s="3">
        <v>1696</v>
      </c>
      <c r="L142" s="3">
        <v>0</v>
      </c>
      <c r="M142" s="3">
        <v>3398800</v>
      </c>
      <c r="N142" s="3">
        <v>118</v>
      </c>
      <c r="O142" s="3">
        <v>164800</v>
      </c>
    </row>
    <row r="143" spans="1:15" hidden="1" x14ac:dyDescent="0.25">
      <c r="A143" t="s">
        <v>150</v>
      </c>
      <c r="B143" s="4">
        <v>818</v>
      </c>
      <c r="C143" t="s">
        <v>1</v>
      </c>
      <c r="D143" t="s">
        <v>6</v>
      </c>
      <c r="E143" t="s">
        <v>354</v>
      </c>
      <c r="F143" s="9">
        <v>2022</v>
      </c>
      <c r="G143" s="3">
        <v>3218200</v>
      </c>
      <c r="H143" s="3">
        <v>1667</v>
      </c>
      <c r="I143" s="3">
        <v>1935</v>
      </c>
      <c r="J143" s="3">
        <v>0</v>
      </c>
      <c r="K143" s="3">
        <v>1667</v>
      </c>
      <c r="L143" s="3">
        <v>0</v>
      </c>
      <c r="M143" s="3">
        <v>3218200</v>
      </c>
      <c r="N143" s="3">
        <v>104</v>
      </c>
      <c r="O143" s="3">
        <v>144500</v>
      </c>
    </row>
    <row r="144" spans="1:15" hidden="1" x14ac:dyDescent="0.25">
      <c r="A144" t="s">
        <v>150</v>
      </c>
      <c r="B144" s="4">
        <v>818</v>
      </c>
      <c r="C144" t="s">
        <v>1</v>
      </c>
      <c r="D144" t="s">
        <v>6</v>
      </c>
      <c r="E144" t="s">
        <v>354</v>
      </c>
      <c r="F144" s="9">
        <v>2021</v>
      </c>
      <c r="G144" s="3">
        <v>2997000</v>
      </c>
      <c r="H144" s="3">
        <v>1657</v>
      </c>
      <c r="I144" s="3">
        <v>1800</v>
      </c>
      <c r="J144" s="3">
        <v>0</v>
      </c>
      <c r="K144" s="3">
        <v>1657</v>
      </c>
      <c r="L144" s="3">
        <v>0</v>
      </c>
      <c r="M144" s="3">
        <v>2997000</v>
      </c>
      <c r="N144" s="3">
        <v>94</v>
      </c>
      <c r="O144" s="3">
        <v>124600</v>
      </c>
    </row>
    <row r="145" spans="1:15" hidden="1" x14ac:dyDescent="0.25">
      <c r="A145" t="s">
        <v>150</v>
      </c>
      <c r="B145" s="4">
        <v>818</v>
      </c>
      <c r="C145" t="s">
        <v>1</v>
      </c>
      <c r="D145" t="s">
        <v>6</v>
      </c>
      <c r="E145" t="s">
        <v>354</v>
      </c>
      <c r="F145" s="9">
        <v>2020</v>
      </c>
      <c r="G145" s="3">
        <v>2141000</v>
      </c>
      <c r="H145" s="3">
        <v>1670</v>
      </c>
      <c r="I145" s="3">
        <v>1265</v>
      </c>
      <c r="J145" s="3">
        <v>3</v>
      </c>
      <c r="K145" s="3">
        <v>1667</v>
      </c>
      <c r="L145" s="3">
        <v>2000</v>
      </c>
      <c r="M145" s="3">
        <v>2139000</v>
      </c>
      <c r="N145" s="3">
        <v>102</v>
      </c>
      <c r="O145" s="3">
        <v>113100</v>
      </c>
    </row>
    <row r="146" spans="1:15" hidden="1" x14ac:dyDescent="0.25">
      <c r="A146" t="s">
        <v>150</v>
      </c>
      <c r="B146" s="4">
        <v>818</v>
      </c>
      <c r="C146" t="s">
        <v>1</v>
      </c>
      <c r="D146" t="s">
        <v>6</v>
      </c>
      <c r="E146" t="s">
        <v>354</v>
      </c>
      <c r="F146" s="9">
        <v>2019</v>
      </c>
      <c r="G146" s="3">
        <v>3269700</v>
      </c>
      <c r="H146" s="3">
        <v>1710</v>
      </c>
      <c r="I146" s="3">
        <v>1915</v>
      </c>
      <c r="J146" s="3">
        <v>0</v>
      </c>
      <c r="K146" s="3">
        <v>1710</v>
      </c>
      <c r="L146" s="3">
        <v>0</v>
      </c>
      <c r="M146" s="3">
        <v>3269700</v>
      </c>
      <c r="N146" s="3">
        <v>131</v>
      </c>
      <c r="O146" s="3">
        <v>194000</v>
      </c>
    </row>
    <row r="147" spans="1:15" hidden="1" x14ac:dyDescent="0.25">
      <c r="A147" t="s">
        <v>161</v>
      </c>
      <c r="B147" s="4">
        <v>2499</v>
      </c>
      <c r="C147" t="s">
        <v>3</v>
      </c>
      <c r="D147" t="s">
        <v>4</v>
      </c>
      <c r="E147" t="s">
        <v>351</v>
      </c>
      <c r="F147" s="9">
        <v>2023</v>
      </c>
      <c r="G147" s="3">
        <v>3342000</v>
      </c>
      <c r="H147" s="3">
        <v>2684</v>
      </c>
      <c r="I147" s="3">
        <v>1315</v>
      </c>
      <c r="J147" s="3">
        <v>19</v>
      </c>
      <c r="K147" s="3">
        <v>2665</v>
      </c>
      <c r="L147" s="3">
        <v>27000</v>
      </c>
      <c r="M147" s="3">
        <v>3315000</v>
      </c>
      <c r="N147" s="3"/>
      <c r="O147" s="3"/>
    </row>
    <row r="148" spans="1:15" hidden="1" x14ac:dyDescent="0.25">
      <c r="A148" t="s">
        <v>161</v>
      </c>
      <c r="B148" s="4">
        <v>2499</v>
      </c>
      <c r="C148" t="s">
        <v>3</v>
      </c>
      <c r="D148" t="s">
        <v>4</v>
      </c>
      <c r="E148" t="s">
        <v>351</v>
      </c>
      <c r="F148" s="9">
        <v>2022</v>
      </c>
      <c r="G148" s="3">
        <v>2678000</v>
      </c>
      <c r="H148" s="3">
        <v>2397</v>
      </c>
      <c r="I148" s="3">
        <v>1190</v>
      </c>
      <c r="J148" s="3">
        <v>18</v>
      </c>
      <c r="K148" s="3">
        <v>2379</v>
      </c>
      <c r="L148" s="3">
        <v>18000</v>
      </c>
      <c r="M148" s="3">
        <v>2660000</v>
      </c>
      <c r="N148" s="3"/>
      <c r="O148" s="3"/>
    </row>
    <row r="149" spans="1:15" hidden="1" x14ac:dyDescent="0.25">
      <c r="A149" t="s">
        <v>161</v>
      </c>
      <c r="B149" s="4">
        <v>2499</v>
      </c>
      <c r="C149" t="s">
        <v>3</v>
      </c>
      <c r="D149" t="s">
        <v>4</v>
      </c>
      <c r="E149" t="s">
        <v>351</v>
      </c>
      <c r="F149" s="9">
        <v>2021</v>
      </c>
      <c r="G149" s="3">
        <v>2203000</v>
      </c>
      <c r="H149" s="3">
        <v>2100</v>
      </c>
      <c r="I149" s="3">
        <v>1150</v>
      </c>
      <c r="J149" s="3">
        <v>13</v>
      </c>
      <c r="K149" s="3">
        <v>2087</v>
      </c>
      <c r="L149" s="3">
        <v>12000</v>
      </c>
      <c r="M149" s="3">
        <v>2191000</v>
      </c>
      <c r="N149" s="3"/>
      <c r="O149" s="3"/>
    </row>
    <row r="150" spans="1:15" hidden="1" x14ac:dyDescent="0.25">
      <c r="A150" t="s">
        <v>161</v>
      </c>
      <c r="B150" s="4">
        <v>2499</v>
      </c>
      <c r="C150" t="s">
        <v>3</v>
      </c>
      <c r="D150" t="s">
        <v>4</v>
      </c>
      <c r="E150" t="s">
        <v>351</v>
      </c>
      <c r="F150" s="9">
        <v>2020</v>
      </c>
      <c r="G150" s="3">
        <v>1595000</v>
      </c>
      <c r="H150" s="3">
        <v>1854</v>
      </c>
      <c r="I150" s="3">
        <v>936</v>
      </c>
      <c r="J150" s="3">
        <v>14</v>
      </c>
      <c r="K150" s="3">
        <v>1840</v>
      </c>
      <c r="L150" s="3">
        <v>12000</v>
      </c>
      <c r="M150" s="3">
        <v>1583000</v>
      </c>
      <c r="N150" s="3"/>
      <c r="O150" s="3"/>
    </row>
    <row r="151" spans="1:15" hidden="1" x14ac:dyDescent="0.25">
      <c r="A151" t="s">
        <v>161</v>
      </c>
      <c r="B151" s="4">
        <v>2499</v>
      </c>
      <c r="C151" t="s">
        <v>3</v>
      </c>
      <c r="D151" t="s">
        <v>4</v>
      </c>
      <c r="E151" t="s">
        <v>351</v>
      </c>
      <c r="F151" s="9">
        <v>2019</v>
      </c>
      <c r="G151" s="3">
        <v>1334000</v>
      </c>
      <c r="H151" s="3">
        <v>1665</v>
      </c>
      <c r="I151" s="3">
        <v>845</v>
      </c>
      <c r="J151" s="3">
        <v>16</v>
      </c>
      <c r="K151" s="3">
        <v>1649</v>
      </c>
      <c r="L151" s="3">
        <v>13000</v>
      </c>
      <c r="M151" s="3">
        <v>1321000</v>
      </c>
      <c r="N151" s="3"/>
      <c r="O151" s="3"/>
    </row>
    <row r="152" spans="1:15" hidden="1" x14ac:dyDescent="0.25">
      <c r="A152" t="s">
        <v>94</v>
      </c>
      <c r="B152" s="4">
        <v>1607</v>
      </c>
      <c r="C152" t="s">
        <v>3</v>
      </c>
      <c r="D152" t="s">
        <v>5</v>
      </c>
      <c r="E152" t="s">
        <v>356</v>
      </c>
      <c r="F152" s="9">
        <v>2023</v>
      </c>
      <c r="G152" s="3">
        <v>3310469</v>
      </c>
      <c r="H152" s="3">
        <v>945</v>
      </c>
      <c r="I152" s="3">
        <v>3505</v>
      </c>
      <c r="J152" s="3">
        <v>7</v>
      </c>
      <c r="K152" s="3">
        <v>938</v>
      </c>
      <c r="L152" s="3">
        <v>28952</v>
      </c>
      <c r="M152" s="3">
        <v>3281517</v>
      </c>
      <c r="N152" s="3"/>
      <c r="O152" s="3"/>
    </row>
    <row r="153" spans="1:15" hidden="1" x14ac:dyDescent="0.25">
      <c r="A153" t="s">
        <v>94</v>
      </c>
      <c r="B153" s="4">
        <v>1607</v>
      </c>
      <c r="C153" t="s">
        <v>3</v>
      </c>
      <c r="D153" t="s">
        <v>5</v>
      </c>
      <c r="E153" t="s">
        <v>356</v>
      </c>
      <c r="F153" s="9">
        <v>2022</v>
      </c>
      <c r="G153" s="3">
        <v>2935261</v>
      </c>
      <c r="H153" s="3">
        <v>893</v>
      </c>
      <c r="I153" s="3">
        <v>3267</v>
      </c>
      <c r="J153" s="3">
        <v>6</v>
      </c>
      <c r="K153" s="3">
        <v>887</v>
      </c>
      <c r="L153" s="3">
        <v>23084</v>
      </c>
      <c r="M153" s="3">
        <v>2912177</v>
      </c>
      <c r="N153" s="3"/>
      <c r="O153" s="3"/>
    </row>
    <row r="154" spans="1:15" hidden="1" x14ac:dyDescent="0.25">
      <c r="A154" t="s">
        <v>94</v>
      </c>
      <c r="B154" s="4">
        <v>1607</v>
      </c>
      <c r="C154" t="s">
        <v>3</v>
      </c>
      <c r="D154" t="s">
        <v>5</v>
      </c>
      <c r="E154" t="s">
        <v>356</v>
      </c>
      <c r="F154" s="9">
        <v>2021</v>
      </c>
      <c r="G154" s="3">
        <v>2489100</v>
      </c>
      <c r="H154" s="3">
        <v>837</v>
      </c>
      <c r="I154" s="3">
        <v>3078</v>
      </c>
      <c r="J154" s="3">
        <v>6</v>
      </c>
      <c r="K154" s="3">
        <v>831</v>
      </c>
      <c r="L154" s="3">
        <v>21077</v>
      </c>
      <c r="M154" s="3">
        <v>2468023</v>
      </c>
      <c r="N154" s="3"/>
      <c r="O154" s="3"/>
    </row>
    <row r="155" spans="1:15" hidden="1" x14ac:dyDescent="0.25">
      <c r="A155" t="s">
        <v>94</v>
      </c>
      <c r="B155" s="4">
        <v>1607</v>
      </c>
      <c r="C155" t="s">
        <v>3</v>
      </c>
      <c r="D155" t="s">
        <v>5</v>
      </c>
      <c r="E155" t="s">
        <v>356</v>
      </c>
      <c r="F155" s="9">
        <v>2020</v>
      </c>
      <c r="G155" s="3">
        <v>1985820</v>
      </c>
      <c r="H155" s="3">
        <v>782</v>
      </c>
      <c r="I155" s="3">
        <v>2624</v>
      </c>
      <c r="J155" s="3">
        <v>6</v>
      </c>
      <c r="K155" s="3">
        <v>776</v>
      </c>
      <c r="L155" s="3">
        <v>18454</v>
      </c>
      <c r="M155" s="3">
        <v>1967366</v>
      </c>
      <c r="N155" s="3"/>
      <c r="O155" s="3"/>
    </row>
    <row r="156" spans="1:15" hidden="1" x14ac:dyDescent="0.25">
      <c r="A156" t="s">
        <v>94</v>
      </c>
      <c r="B156" s="4">
        <v>1607</v>
      </c>
      <c r="C156" t="s">
        <v>3</v>
      </c>
      <c r="D156" t="s">
        <v>5</v>
      </c>
      <c r="E156" t="s">
        <v>356</v>
      </c>
      <c r="F156" s="9">
        <v>2019</v>
      </c>
      <c r="G156" s="3">
        <v>1795361</v>
      </c>
      <c r="H156" s="3">
        <v>732</v>
      </c>
      <c r="I156" s="3">
        <v>2535</v>
      </c>
      <c r="J156" s="3">
        <v>6</v>
      </c>
      <c r="K156" s="3">
        <v>726</v>
      </c>
      <c r="L156" s="3">
        <v>18535</v>
      </c>
      <c r="M156" s="3">
        <v>1776826</v>
      </c>
      <c r="N156" s="3"/>
      <c r="O156" s="3"/>
    </row>
    <row r="157" spans="1:15" hidden="1" x14ac:dyDescent="0.25">
      <c r="A157" t="s">
        <v>13</v>
      </c>
      <c r="B157" s="4">
        <v>2409</v>
      </c>
      <c r="C157" t="s">
        <v>3</v>
      </c>
      <c r="D157" t="s">
        <v>4</v>
      </c>
      <c r="E157" t="s">
        <v>364</v>
      </c>
      <c r="F157" s="9">
        <v>2023</v>
      </c>
      <c r="G157" s="3">
        <v>3210800</v>
      </c>
      <c r="H157" s="3">
        <v>1926</v>
      </c>
      <c r="I157" s="3">
        <v>1827</v>
      </c>
      <c r="J157" s="3">
        <v>49</v>
      </c>
      <c r="K157" s="3">
        <v>1877</v>
      </c>
      <c r="L157" s="3">
        <v>95840</v>
      </c>
      <c r="M157" s="3">
        <v>3114960</v>
      </c>
      <c r="N157" s="3">
        <v>288</v>
      </c>
      <c r="O157" s="3">
        <v>271200</v>
      </c>
    </row>
    <row r="158" spans="1:15" hidden="1" x14ac:dyDescent="0.25">
      <c r="A158" t="s">
        <v>13</v>
      </c>
      <c r="B158" s="4">
        <v>2409</v>
      </c>
      <c r="C158" t="s">
        <v>3</v>
      </c>
      <c r="D158" t="s">
        <v>4</v>
      </c>
      <c r="E158" t="s">
        <v>364</v>
      </c>
      <c r="F158" s="9">
        <v>2022</v>
      </c>
      <c r="G158" s="3">
        <v>2529000</v>
      </c>
      <c r="H158" s="3">
        <v>1721</v>
      </c>
      <c r="I158" s="3">
        <v>1606</v>
      </c>
      <c r="J158" s="3">
        <v>43</v>
      </c>
      <c r="K158" s="3">
        <v>1678</v>
      </c>
      <c r="L158" s="3">
        <v>79896</v>
      </c>
      <c r="M158" s="3">
        <v>2449104</v>
      </c>
      <c r="N158" s="3">
        <v>238</v>
      </c>
      <c r="O158" s="3">
        <v>210200</v>
      </c>
    </row>
    <row r="159" spans="1:15" hidden="1" x14ac:dyDescent="0.25">
      <c r="A159" t="s">
        <v>13</v>
      </c>
      <c r="B159" s="4">
        <v>2409</v>
      </c>
      <c r="C159" t="s">
        <v>3</v>
      </c>
      <c r="D159" t="s">
        <v>4</v>
      </c>
      <c r="E159" t="s">
        <v>364</v>
      </c>
      <c r="F159" s="9">
        <v>2021</v>
      </c>
      <c r="G159" s="3">
        <v>2165000</v>
      </c>
      <c r="H159" s="3">
        <v>1534</v>
      </c>
      <c r="I159" s="3">
        <v>1592</v>
      </c>
      <c r="J159" s="3">
        <v>36</v>
      </c>
      <c r="K159" s="3">
        <v>1498</v>
      </c>
      <c r="L159" s="3">
        <v>70297</v>
      </c>
      <c r="M159" s="3">
        <v>2094703</v>
      </c>
      <c r="N159" s="3">
        <v>197</v>
      </c>
      <c r="O159" s="3">
        <v>179700</v>
      </c>
    </row>
    <row r="160" spans="1:15" hidden="1" x14ac:dyDescent="0.25">
      <c r="A160" t="s">
        <v>13</v>
      </c>
      <c r="B160" s="4">
        <v>2409</v>
      </c>
      <c r="C160" t="s">
        <v>3</v>
      </c>
      <c r="D160" t="s">
        <v>4</v>
      </c>
      <c r="E160" t="s">
        <v>364</v>
      </c>
      <c r="F160" s="9">
        <v>2020</v>
      </c>
      <c r="G160" s="3">
        <v>1804000</v>
      </c>
      <c r="H160" s="3">
        <v>1359</v>
      </c>
      <c r="I160" s="3">
        <v>1489</v>
      </c>
      <c r="J160" s="3">
        <v>32</v>
      </c>
      <c r="K160" s="3">
        <v>1327</v>
      </c>
      <c r="L160" s="3">
        <v>64998</v>
      </c>
      <c r="M160" s="3">
        <v>1739002</v>
      </c>
      <c r="N160" s="3">
        <v>179</v>
      </c>
      <c r="O160" s="3">
        <v>146600</v>
      </c>
    </row>
    <row r="161" spans="1:15" hidden="1" x14ac:dyDescent="0.25">
      <c r="A161" t="s">
        <v>13</v>
      </c>
      <c r="B161" s="4">
        <v>2409</v>
      </c>
      <c r="C161" t="s">
        <v>3</v>
      </c>
      <c r="D161" t="s">
        <v>4</v>
      </c>
      <c r="E161" t="s">
        <v>364</v>
      </c>
      <c r="F161" s="9">
        <v>2019</v>
      </c>
      <c r="G161" s="3">
        <v>1377100</v>
      </c>
      <c r="H161" s="3">
        <v>1231</v>
      </c>
      <c r="I161" s="3">
        <v>1246</v>
      </c>
      <c r="J161" s="3">
        <v>31</v>
      </c>
      <c r="K161" s="3">
        <v>1200</v>
      </c>
      <c r="L161" s="3">
        <v>55453</v>
      </c>
      <c r="M161" s="3">
        <v>1321647</v>
      </c>
      <c r="N161" s="3">
        <v>154</v>
      </c>
      <c r="O161" s="3">
        <v>137500</v>
      </c>
    </row>
    <row r="162" spans="1:15" hidden="1" x14ac:dyDescent="0.25">
      <c r="A162" t="s">
        <v>223</v>
      </c>
      <c r="B162" s="4">
        <v>831</v>
      </c>
      <c r="C162" t="s">
        <v>1</v>
      </c>
      <c r="D162" t="s">
        <v>2</v>
      </c>
      <c r="E162" t="s">
        <v>355</v>
      </c>
      <c r="F162" s="9">
        <v>2023</v>
      </c>
      <c r="G162" s="3">
        <v>2830449</v>
      </c>
      <c r="H162" s="3">
        <v>688</v>
      </c>
      <c r="I162" s="3">
        <v>4094</v>
      </c>
      <c r="J162" s="3">
        <v>562</v>
      </c>
      <c r="K162" s="3">
        <v>126</v>
      </c>
      <c r="L162" s="3">
        <v>2316449</v>
      </c>
      <c r="M162" s="3">
        <v>514000</v>
      </c>
      <c r="N162" s="3">
        <v>330</v>
      </c>
      <c r="O162" s="3">
        <v>1060355</v>
      </c>
    </row>
    <row r="163" spans="1:15" hidden="1" x14ac:dyDescent="0.25">
      <c r="A163" t="s">
        <v>223</v>
      </c>
      <c r="B163" s="4">
        <v>831</v>
      </c>
      <c r="C163" t="s">
        <v>1</v>
      </c>
      <c r="D163" t="s">
        <v>2</v>
      </c>
      <c r="E163" t="s">
        <v>355</v>
      </c>
      <c r="F163" s="9">
        <v>2022</v>
      </c>
      <c r="G163" s="3">
        <v>2734432</v>
      </c>
      <c r="H163" s="3">
        <v>693</v>
      </c>
      <c r="I163" s="3">
        <v>3949</v>
      </c>
      <c r="J163" s="3">
        <v>566</v>
      </c>
      <c r="K163" s="3">
        <v>127</v>
      </c>
      <c r="L163" s="3">
        <v>2240432</v>
      </c>
      <c r="M163" s="3">
        <v>494000</v>
      </c>
      <c r="N163" s="3">
        <v>308</v>
      </c>
      <c r="O163" s="3">
        <v>896679</v>
      </c>
    </row>
    <row r="164" spans="1:15" hidden="1" x14ac:dyDescent="0.25">
      <c r="A164" t="s">
        <v>223</v>
      </c>
      <c r="B164" s="4">
        <v>831</v>
      </c>
      <c r="C164" t="s">
        <v>1</v>
      </c>
      <c r="D164" t="s">
        <v>2</v>
      </c>
      <c r="E164" t="s">
        <v>355</v>
      </c>
      <c r="F164" s="9">
        <v>2021</v>
      </c>
      <c r="G164" s="3">
        <v>2620909</v>
      </c>
      <c r="H164" s="3">
        <v>694</v>
      </c>
      <c r="I164" s="3">
        <v>3822</v>
      </c>
      <c r="J164" s="3">
        <v>564</v>
      </c>
      <c r="K164" s="3">
        <v>130</v>
      </c>
      <c r="L164" s="3">
        <v>2175909</v>
      </c>
      <c r="M164" s="3">
        <v>445000</v>
      </c>
      <c r="N164" s="3">
        <v>287</v>
      </c>
      <c r="O164" s="3">
        <v>763245</v>
      </c>
    </row>
    <row r="165" spans="1:15" hidden="1" x14ac:dyDescent="0.25">
      <c r="A165" t="s">
        <v>223</v>
      </c>
      <c r="B165" s="4">
        <v>831</v>
      </c>
      <c r="C165" t="s">
        <v>1</v>
      </c>
      <c r="D165" t="s">
        <v>2</v>
      </c>
      <c r="E165" t="s">
        <v>355</v>
      </c>
      <c r="F165" s="9">
        <v>2020</v>
      </c>
      <c r="G165" s="3">
        <v>2087071</v>
      </c>
      <c r="H165" s="3">
        <v>706</v>
      </c>
      <c r="I165" s="3">
        <v>3062</v>
      </c>
      <c r="J165" s="3">
        <v>568</v>
      </c>
      <c r="K165" s="3">
        <v>138</v>
      </c>
      <c r="L165" s="3">
        <v>1760071</v>
      </c>
      <c r="M165" s="3">
        <v>327000</v>
      </c>
      <c r="N165" s="3">
        <v>273</v>
      </c>
      <c r="O165" s="3">
        <v>594100</v>
      </c>
    </row>
    <row r="166" spans="1:15" hidden="1" x14ac:dyDescent="0.25">
      <c r="A166" t="s">
        <v>223</v>
      </c>
      <c r="B166" s="4">
        <v>831</v>
      </c>
      <c r="C166" t="s">
        <v>1</v>
      </c>
      <c r="D166" t="s">
        <v>2</v>
      </c>
      <c r="E166" t="s">
        <v>355</v>
      </c>
      <c r="F166" s="9">
        <v>2019</v>
      </c>
      <c r="G166" s="3">
        <v>2635776</v>
      </c>
      <c r="H166" s="3">
        <v>724</v>
      </c>
      <c r="I166" s="3">
        <v>3663</v>
      </c>
      <c r="J166" s="3">
        <v>579</v>
      </c>
      <c r="K166" s="3">
        <v>145</v>
      </c>
      <c r="L166" s="3">
        <v>2135776</v>
      </c>
      <c r="M166" s="3">
        <v>500000</v>
      </c>
      <c r="N166" s="3">
        <v>255</v>
      </c>
      <c r="O166" s="3">
        <v>760300</v>
      </c>
    </row>
    <row r="167" spans="1:15" hidden="1" x14ac:dyDescent="0.25">
      <c r="A167" t="s">
        <v>186</v>
      </c>
      <c r="B167" s="4">
        <v>896</v>
      </c>
      <c r="C167" t="s">
        <v>1</v>
      </c>
      <c r="D167" t="s">
        <v>2</v>
      </c>
      <c r="E167" t="s">
        <v>355</v>
      </c>
      <c r="F167" s="9">
        <v>2023</v>
      </c>
      <c r="G167" s="3">
        <v>2808400</v>
      </c>
      <c r="H167" s="3">
        <v>580</v>
      </c>
      <c r="I167" s="3">
        <v>4910</v>
      </c>
      <c r="J167" s="3">
        <v>562</v>
      </c>
      <c r="K167" s="3">
        <v>18</v>
      </c>
      <c r="L167" s="3">
        <v>2720000</v>
      </c>
      <c r="M167" s="3">
        <v>88400</v>
      </c>
      <c r="N167" s="3"/>
      <c r="O167" s="3"/>
    </row>
    <row r="168" spans="1:15" hidden="1" x14ac:dyDescent="0.25">
      <c r="A168" t="s">
        <v>186</v>
      </c>
      <c r="B168" s="4">
        <v>896</v>
      </c>
      <c r="C168" t="s">
        <v>1</v>
      </c>
      <c r="D168" t="s">
        <v>2</v>
      </c>
      <c r="E168" t="s">
        <v>355</v>
      </c>
      <c r="F168" s="9">
        <v>2022</v>
      </c>
      <c r="G168" s="3">
        <v>2547400</v>
      </c>
      <c r="H168" s="3">
        <v>564</v>
      </c>
      <c r="I168" s="3">
        <v>4570</v>
      </c>
      <c r="J168" s="3">
        <v>546</v>
      </c>
      <c r="K168" s="3">
        <v>18</v>
      </c>
      <c r="L168" s="3">
        <v>2465100</v>
      </c>
      <c r="M168" s="3">
        <v>82300</v>
      </c>
      <c r="N168" s="3"/>
      <c r="O168" s="3"/>
    </row>
    <row r="169" spans="1:15" hidden="1" x14ac:dyDescent="0.25">
      <c r="A169" t="s">
        <v>186</v>
      </c>
      <c r="B169" s="4">
        <v>896</v>
      </c>
      <c r="C169" t="s">
        <v>1</v>
      </c>
      <c r="D169" t="s">
        <v>2</v>
      </c>
      <c r="E169" t="s">
        <v>355</v>
      </c>
      <c r="F169" s="9">
        <v>2021</v>
      </c>
      <c r="G169" s="3">
        <v>2208600</v>
      </c>
      <c r="H169" s="3">
        <v>551</v>
      </c>
      <c r="I169" s="3">
        <v>4055</v>
      </c>
      <c r="J169" s="3">
        <v>533</v>
      </c>
      <c r="K169" s="3">
        <v>18</v>
      </c>
      <c r="L169" s="3">
        <v>2140600</v>
      </c>
      <c r="M169" s="3">
        <v>68000</v>
      </c>
      <c r="N169" s="3"/>
      <c r="O169" s="3"/>
    </row>
    <row r="170" spans="1:15" hidden="1" x14ac:dyDescent="0.25">
      <c r="A170" t="s">
        <v>186</v>
      </c>
      <c r="B170" s="4">
        <v>896</v>
      </c>
      <c r="C170" t="s">
        <v>1</v>
      </c>
      <c r="D170" t="s">
        <v>2</v>
      </c>
      <c r="E170" t="s">
        <v>355</v>
      </c>
      <c r="F170" s="9">
        <v>2020</v>
      </c>
      <c r="G170" s="3">
        <v>1636100</v>
      </c>
      <c r="H170" s="3">
        <v>538</v>
      </c>
      <c r="I170" s="3">
        <v>3065</v>
      </c>
      <c r="J170" s="3">
        <v>522</v>
      </c>
      <c r="K170" s="3">
        <v>16</v>
      </c>
      <c r="L170" s="3">
        <v>1587800</v>
      </c>
      <c r="M170" s="3">
        <v>48300</v>
      </c>
      <c r="N170" s="3"/>
      <c r="O170" s="3"/>
    </row>
    <row r="171" spans="1:15" hidden="1" x14ac:dyDescent="0.25">
      <c r="A171" t="s">
        <v>186</v>
      </c>
      <c r="B171" s="4">
        <v>896</v>
      </c>
      <c r="C171" t="s">
        <v>1</v>
      </c>
      <c r="D171" t="s">
        <v>2</v>
      </c>
      <c r="E171" t="s">
        <v>355</v>
      </c>
      <c r="F171" s="9">
        <v>2019</v>
      </c>
      <c r="G171" s="3">
        <v>1923700</v>
      </c>
      <c r="H171" s="3">
        <v>530</v>
      </c>
      <c r="I171" s="3">
        <v>3665</v>
      </c>
      <c r="J171" s="3">
        <v>514</v>
      </c>
      <c r="K171" s="3">
        <v>16</v>
      </c>
      <c r="L171" s="3">
        <v>1865100</v>
      </c>
      <c r="M171" s="3">
        <v>58600</v>
      </c>
      <c r="N171" s="3"/>
      <c r="O171" s="3"/>
    </row>
    <row r="172" spans="1:15" hidden="1" x14ac:dyDescent="0.25">
      <c r="A172" t="s">
        <v>100</v>
      </c>
      <c r="B172" s="4">
        <v>494</v>
      </c>
      <c r="C172" t="s">
        <v>1</v>
      </c>
      <c r="D172" t="s">
        <v>6</v>
      </c>
      <c r="E172" t="s">
        <v>354</v>
      </c>
      <c r="F172" s="9">
        <v>2023</v>
      </c>
      <c r="G172" s="3">
        <v>2694300</v>
      </c>
      <c r="H172" s="3">
        <v>1407</v>
      </c>
      <c r="I172" s="3">
        <v>1906</v>
      </c>
      <c r="J172" s="3">
        <v>65</v>
      </c>
      <c r="K172" s="3">
        <v>1342</v>
      </c>
      <c r="L172" s="3">
        <v>200559</v>
      </c>
      <c r="M172" s="3">
        <v>2493741</v>
      </c>
      <c r="N172" s="3">
        <v>166</v>
      </c>
      <c r="O172" s="3">
        <v>301170</v>
      </c>
    </row>
    <row r="173" spans="1:15" hidden="1" x14ac:dyDescent="0.25">
      <c r="A173" t="s">
        <v>100</v>
      </c>
      <c r="B173" s="4">
        <v>494</v>
      </c>
      <c r="C173" t="s">
        <v>1</v>
      </c>
      <c r="D173" t="s">
        <v>6</v>
      </c>
      <c r="E173" t="s">
        <v>354</v>
      </c>
      <c r="F173" s="9">
        <v>2022</v>
      </c>
      <c r="G173" s="3">
        <v>2616731</v>
      </c>
      <c r="H173" s="3">
        <v>1445</v>
      </c>
      <c r="I173" s="3">
        <v>1800</v>
      </c>
      <c r="J173" s="3">
        <v>66</v>
      </c>
      <c r="K173" s="3">
        <v>1379</v>
      </c>
      <c r="L173" s="3">
        <v>193061</v>
      </c>
      <c r="M173" s="3">
        <v>2423670</v>
      </c>
      <c r="N173" s="3">
        <v>157</v>
      </c>
      <c r="O173" s="3">
        <v>242533</v>
      </c>
    </row>
    <row r="174" spans="1:15" hidden="1" x14ac:dyDescent="0.25">
      <c r="A174" t="s">
        <v>100</v>
      </c>
      <c r="B174" s="4">
        <v>494</v>
      </c>
      <c r="C174" t="s">
        <v>1</v>
      </c>
      <c r="D174" t="s">
        <v>6</v>
      </c>
      <c r="E174" t="s">
        <v>354</v>
      </c>
      <c r="F174" s="9">
        <v>2021</v>
      </c>
      <c r="G174" s="3">
        <v>2462351</v>
      </c>
      <c r="H174" s="3">
        <v>1487</v>
      </c>
      <c r="I174" s="3">
        <v>1645</v>
      </c>
      <c r="J174" s="3">
        <v>65</v>
      </c>
      <c r="K174" s="3">
        <v>1422</v>
      </c>
      <c r="L174" s="3">
        <v>175017</v>
      </c>
      <c r="M174" s="3">
        <v>2287334</v>
      </c>
      <c r="N174" s="3">
        <v>153</v>
      </c>
      <c r="O174" s="3">
        <v>191239</v>
      </c>
    </row>
    <row r="175" spans="1:15" hidden="1" x14ac:dyDescent="0.25">
      <c r="A175" t="s">
        <v>100</v>
      </c>
      <c r="B175" s="4">
        <v>494</v>
      </c>
      <c r="C175" t="s">
        <v>1</v>
      </c>
      <c r="D175" t="s">
        <v>6</v>
      </c>
      <c r="E175" t="s">
        <v>354</v>
      </c>
      <c r="F175" s="9">
        <v>2020</v>
      </c>
      <c r="G175" s="3">
        <v>1744452</v>
      </c>
      <c r="H175" s="3">
        <v>1504</v>
      </c>
      <c r="I175" s="3">
        <v>1140</v>
      </c>
      <c r="J175" s="3">
        <v>65</v>
      </c>
      <c r="K175" s="3">
        <v>1439</v>
      </c>
      <c r="L175" s="3">
        <v>118160</v>
      </c>
      <c r="M175" s="3">
        <v>1626292</v>
      </c>
      <c r="N175" s="3">
        <v>146</v>
      </c>
      <c r="O175" s="3">
        <v>143027</v>
      </c>
    </row>
    <row r="176" spans="1:15" hidden="1" x14ac:dyDescent="0.25">
      <c r="A176" t="s">
        <v>100</v>
      </c>
      <c r="B176" s="4">
        <v>494</v>
      </c>
      <c r="C176" t="s">
        <v>1</v>
      </c>
      <c r="D176" t="s">
        <v>6</v>
      </c>
      <c r="E176" t="s">
        <v>354</v>
      </c>
      <c r="F176" s="9">
        <v>2019</v>
      </c>
      <c r="G176" s="3">
        <v>2691721</v>
      </c>
      <c r="H176" s="3">
        <v>1559</v>
      </c>
      <c r="I176" s="3">
        <v>1716</v>
      </c>
      <c r="J176" s="3">
        <v>68</v>
      </c>
      <c r="K176" s="3">
        <v>1491</v>
      </c>
      <c r="L176" s="3">
        <v>306377</v>
      </c>
      <c r="M176" s="3">
        <v>2385344</v>
      </c>
      <c r="N176" s="3">
        <v>144</v>
      </c>
      <c r="O176" s="3">
        <v>235990</v>
      </c>
    </row>
    <row r="177" spans="1:15" hidden="1" x14ac:dyDescent="0.25">
      <c r="A177" t="s">
        <v>393</v>
      </c>
      <c r="B177" s="4">
        <v>805</v>
      </c>
      <c r="C177" t="s">
        <v>1</v>
      </c>
      <c r="D177" t="s">
        <v>6</v>
      </c>
      <c r="E177" t="s">
        <v>354</v>
      </c>
      <c r="F177" s="9">
        <v>2023</v>
      </c>
      <c r="G177" s="3">
        <v>2687932</v>
      </c>
      <c r="H177" s="3">
        <v>662</v>
      </c>
      <c r="I177" s="3">
        <v>4050</v>
      </c>
      <c r="J177" s="3">
        <v>662</v>
      </c>
      <c r="K177" s="3">
        <v>0</v>
      </c>
      <c r="L177" s="3">
        <v>2687932</v>
      </c>
      <c r="M177" s="3">
        <v>0</v>
      </c>
      <c r="N177" s="3"/>
      <c r="O177" s="3"/>
    </row>
    <row r="178" spans="1:15" hidden="1" x14ac:dyDescent="0.25">
      <c r="A178" t="s">
        <v>393</v>
      </c>
      <c r="B178" s="4">
        <v>805</v>
      </c>
      <c r="C178" t="s">
        <v>1</v>
      </c>
      <c r="D178" t="s">
        <v>6</v>
      </c>
      <c r="E178" t="s">
        <v>354</v>
      </c>
      <c r="F178" s="9">
        <v>2022</v>
      </c>
      <c r="G178" s="3">
        <v>2617466</v>
      </c>
      <c r="H178" s="3">
        <v>665</v>
      </c>
      <c r="I178" s="3">
        <v>3940</v>
      </c>
      <c r="J178" s="3">
        <v>665</v>
      </c>
      <c r="K178" s="3">
        <v>0</v>
      </c>
      <c r="L178" s="3">
        <v>2617466</v>
      </c>
      <c r="M178" s="3">
        <v>0</v>
      </c>
      <c r="N178" s="3"/>
      <c r="O178" s="3"/>
    </row>
    <row r="179" spans="1:15" hidden="1" x14ac:dyDescent="0.25">
      <c r="A179" t="s">
        <v>393</v>
      </c>
      <c r="B179" s="4">
        <v>805</v>
      </c>
      <c r="C179" t="s">
        <v>1</v>
      </c>
      <c r="D179" t="s">
        <v>6</v>
      </c>
      <c r="E179" t="s">
        <v>354</v>
      </c>
      <c r="F179" s="9">
        <v>2021</v>
      </c>
      <c r="G179" s="3">
        <v>2418076</v>
      </c>
      <c r="H179" s="3">
        <v>664</v>
      </c>
      <c r="I179" s="3">
        <v>3645</v>
      </c>
      <c r="J179" s="3">
        <v>664</v>
      </c>
      <c r="K179" s="3">
        <v>0</v>
      </c>
      <c r="L179" s="3">
        <v>2418076</v>
      </c>
      <c r="M179" s="3">
        <v>0</v>
      </c>
      <c r="N179" s="3"/>
      <c r="O179" s="3"/>
    </row>
    <row r="180" spans="1:15" hidden="1" x14ac:dyDescent="0.25">
      <c r="A180" t="s">
        <v>393</v>
      </c>
      <c r="B180" s="4">
        <v>805</v>
      </c>
      <c r="C180" t="s">
        <v>1</v>
      </c>
      <c r="D180" t="s">
        <v>6</v>
      </c>
      <c r="E180" t="s">
        <v>354</v>
      </c>
      <c r="F180" s="9">
        <v>2020</v>
      </c>
      <c r="G180" s="3">
        <v>1770011</v>
      </c>
      <c r="H180" s="3">
        <v>663</v>
      </c>
      <c r="I180" s="3">
        <v>2675</v>
      </c>
      <c r="J180" s="3">
        <v>663</v>
      </c>
      <c r="K180" s="3">
        <v>0</v>
      </c>
      <c r="L180" s="3">
        <v>1770011</v>
      </c>
      <c r="M180" s="3">
        <v>0</v>
      </c>
      <c r="N180" s="3"/>
      <c r="O180" s="3"/>
    </row>
    <row r="181" spans="1:15" hidden="1" x14ac:dyDescent="0.25">
      <c r="A181" t="s">
        <v>393</v>
      </c>
      <c r="B181" s="4">
        <v>805</v>
      </c>
      <c r="C181" t="s">
        <v>1</v>
      </c>
      <c r="D181" t="s">
        <v>6</v>
      </c>
      <c r="E181" t="s">
        <v>354</v>
      </c>
      <c r="F181" s="9">
        <v>2019</v>
      </c>
      <c r="G181" s="3">
        <v>2517888</v>
      </c>
      <c r="H181" s="3">
        <v>660</v>
      </c>
      <c r="I181" s="3">
        <v>3830</v>
      </c>
      <c r="J181" s="3">
        <v>660</v>
      </c>
      <c r="K181" s="3">
        <v>0</v>
      </c>
      <c r="L181" s="3">
        <v>2517888</v>
      </c>
      <c r="M181" s="3">
        <v>0</v>
      </c>
      <c r="N181" s="3"/>
      <c r="O181" s="3"/>
    </row>
    <row r="182" spans="1:15" hidden="1" x14ac:dyDescent="0.25">
      <c r="A182" t="s">
        <v>79</v>
      </c>
      <c r="B182" s="4">
        <v>869</v>
      </c>
      <c r="C182" t="s">
        <v>1</v>
      </c>
      <c r="D182" t="s">
        <v>2</v>
      </c>
      <c r="E182" t="s">
        <v>353</v>
      </c>
      <c r="F182" s="9">
        <v>2023</v>
      </c>
      <c r="G182" s="3">
        <v>2595066</v>
      </c>
      <c r="H182" s="3">
        <v>216</v>
      </c>
      <c r="I182" s="3">
        <v>12155</v>
      </c>
      <c r="J182" s="3">
        <v>216</v>
      </c>
      <c r="K182" s="3">
        <v>0</v>
      </c>
      <c r="L182" s="3">
        <v>2595066</v>
      </c>
      <c r="M182" s="3">
        <v>0</v>
      </c>
      <c r="N182" s="3">
        <v>32</v>
      </c>
      <c r="O182" s="3">
        <v>306900</v>
      </c>
    </row>
    <row r="183" spans="1:15" hidden="1" x14ac:dyDescent="0.25">
      <c r="A183" t="s">
        <v>79</v>
      </c>
      <c r="B183" s="4">
        <v>869</v>
      </c>
      <c r="C183" t="s">
        <v>1</v>
      </c>
      <c r="D183" t="s">
        <v>2</v>
      </c>
      <c r="E183" t="s">
        <v>353</v>
      </c>
      <c r="F183" s="9">
        <v>2022</v>
      </c>
      <c r="G183" s="3">
        <v>2528043</v>
      </c>
      <c r="H183" s="3">
        <v>211</v>
      </c>
      <c r="I183" s="3">
        <v>12095</v>
      </c>
      <c r="J183" s="3">
        <v>211</v>
      </c>
      <c r="K183" s="3">
        <v>0</v>
      </c>
      <c r="L183" s="3">
        <v>2528043</v>
      </c>
      <c r="M183" s="3">
        <v>0</v>
      </c>
      <c r="N183" s="3">
        <v>30</v>
      </c>
      <c r="O183" s="3">
        <v>270300</v>
      </c>
    </row>
    <row r="184" spans="1:15" hidden="1" x14ac:dyDescent="0.25">
      <c r="A184" t="s">
        <v>79</v>
      </c>
      <c r="B184" s="4">
        <v>869</v>
      </c>
      <c r="C184" t="s">
        <v>1</v>
      </c>
      <c r="D184" t="s">
        <v>2</v>
      </c>
      <c r="E184" t="s">
        <v>353</v>
      </c>
      <c r="F184" s="9">
        <v>2021</v>
      </c>
      <c r="G184" s="3">
        <v>2293225</v>
      </c>
      <c r="H184" s="3">
        <v>207</v>
      </c>
      <c r="I184" s="3">
        <v>11100</v>
      </c>
      <c r="J184" s="3">
        <v>207</v>
      </c>
      <c r="K184" s="3">
        <v>0</v>
      </c>
      <c r="L184" s="3">
        <v>2293225</v>
      </c>
      <c r="M184" s="3">
        <v>0</v>
      </c>
      <c r="N184" s="3">
        <v>29</v>
      </c>
      <c r="O184" s="3">
        <v>212800</v>
      </c>
    </row>
    <row r="185" spans="1:15" hidden="1" x14ac:dyDescent="0.25">
      <c r="A185" t="s">
        <v>79</v>
      </c>
      <c r="B185" s="4">
        <v>869</v>
      </c>
      <c r="C185" t="s">
        <v>1</v>
      </c>
      <c r="D185" t="s">
        <v>2</v>
      </c>
      <c r="E185" t="s">
        <v>353</v>
      </c>
      <c r="F185" s="9">
        <v>2020</v>
      </c>
      <c r="G185" s="3">
        <v>1585008</v>
      </c>
      <c r="H185" s="3">
        <v>206</v>
      </c>
      <c r="I185" s="3">
        <v>7800</v>
      </c>
      <c r="J185" s="3">
        <v>206</v>
      </c>
      <c r="K185" s="3">
        <v>0</v>
      </c>
      <c r="L185" s="3">
        <v>1585008</v>
      </c>
      <c r="M185" s="3">
        <v>0</v>
      </c>
      <c r="N185" s="3">
        <v>27</v>
      </c>
      <c r="O185" s="3">
        <v>161100</v>
      </c>
    </row>
    <row r="186" spans="1:15" hidden="1" x14ac:dyDescent="0.25">
      <c r="A186" t="s">
        <v>79</v>
      </c>
      <c r="B186" s="4">
        <v>869</v>
      </c>
      <c r="C186" t="s">
        <v>1</v>
      </c>
      <c r="D186" t="s">
        <v>2</v>
      </c>
      <c r="E186" t="s">
        <v>353</v>
      </c>
      <c r="F186" s="9">
        <v>2019</v>
      </c>
      <c r="G186" s="3">
        <v>2180882</v>
      </c>
      <c r="H186" s="3">
        <v>206</v>
      </c>
      <c r="I186" s="3">
        <v>10720</v>
      </c>
      <c r="J186" s="3">
        <v>206</v>
      </c>
      <c r="K186" s="3">
        <v>0</v>
      </c>
      <c r="L186" s="3">
        <v>2180882</v>
      </c>
      <c r="M186" s="3">
        <v>0</v>
      </c>
      <c r="N186" s="3">
        <v>26</v>
      </c>
      <c r="O186" s="3">
        <v>226800</v>
      </c>
    </row>
    <row r="187" spans="1:15" hidden="1" x14ac:dyDescent="0.25">
      <c r="A187" t="s">
        <v>473</v>
      </c>
      <c r="B187" s="4">
        <v>1652</v>
      </c>
      <c r="C187" t="s">
        <v>3</v>
      </c>
      <c r="D187" t="s">
        <v>4</v>
      </c>
      <c r="E187" t="s">
        <v>351</v>
      </c>
      <c r="F187" s="9">
        <v>2023</v>
      </c>
      <c r="G187" s="3">
        <v>2551112</v>
      </c>
      <c r="H187" s="3">
        <v>2644</v>
      </c>
      <c r="I187" s="3">
        <v>965</v>
      </c>
      <c r="J187" s="3">
        <v>40</v>
      </c>
      <c r="K187" s="3">
        <v>2604</v>
      </c>
      <c r="L187" s="3">
        <v>39000</v>
      </c>
      <c r="M187" s="3">
        <v>2512112</v>
      </c>
      <c r="N187" s="3"/>
      <c r="O187" s="3"/>
    </row>
    <row r="188" spans="1:15" hidden="1" x14ac:dyDescent="0.25">
      <c r="A188" t="s">
        <v>473</v>
      </c>
      <c r="B188" s="4">
        <v>1652</v>
      </c>
      <c r="C188" t="s">
        <v>3</v>
      </c>
      <c r="D188" t="s">
        <v>4</v>
      </c>
      <c r="E188" t="s">
        <v>351</v>
      </c>
      <c r="F188" s="9">
        <v>2022</v>
      </c>
      <c r="G188" s="3">
        <v>2364481</v>
      </c>
      <c r="H188" s="3">
        <v>2637</v>
      </c>
      <c r="I188" s="3">
        <v>892</v>
      </c>
      <c r="J188" s="3">
        <v>40</v>
      </c>
      <c r="K188" s="3">
        <v>2597</v>
      </c>
      <c r="L188" s="3">
        <v>37000</v>
      </c>
      <c r="M188" s="3">
        <v>2327481</v>
      </c>
      <c r="N188" s="3"/>
      <c r="O188" s="3"/>
    </row>
    <row r="189" spans="1:15" hidden="1" x14ac:dyDescent="0.25">
      <c r="A189" t="s">
        <v>473</v>
      </c>
      <c r="B189" s="4">
        <v>1652</v>
      </c>
      <c r="C189" t="s">
        <v>3</v>
      </c>
      <c r="D189" t="s">
        <v>4</v>
      </c>
      <c r="E189" t="s">
        <v>351</v>
      </c>
      <c r="F189" s="9">
        <v>2021</v>
      </c>
      <c r="G189" s="3">
        <v>2301060</v>
      </c>
      <c r="H189" s="3">
        <v>2663</v>
      </c>
      <c r="I189" s="3">
        <v>866</v>
      </c>
      <c r="J189" s="3">
        <v>41</v>
      </c>
      <c r="K189" s="3">
        <v>2622</v>
      </c>
      <c r="L189" s="3">
        <v>40000</v>
      </c>
      <c r="M189" s="3">
        <v>2261060</v>
      </c>
      <c r="N189" s="3"/>
      <c r="O189" s="3"/>
    </row>
    <row r="190" spans="1:15" hidden="1" x14ac:dyDescent="0.25">
      <c r="A190" t="s">
        <v>473</v>
      </c>
      <c r="B190" s="4">
        <v>1652</v>
      </c>
      <c r="C190" t="s">
        <v>3</v>
      </c>
      <c r="D190" t="s">
        <v>4</v>
      </c>
      <c r="E190" t="s">
        <v>351</v>
      </c>
      <c r="F190" s="9">
        <v>2020</v>
      </c>
      <c r="G190" s="3">
        <v>1925405</v>
      </c>
      <c r="H190" s="3">
        <v>2705</v>
      </c>
      <c r="I190" s="3">
        <v>680</v>
      </c>
      <c r="J190" s="3">
        <v>51</v>
      </c>
      <c r="K190" s="3">
        <v>2654</v>
      </c>
      <c r="L190" s="3">
        <v>40209</v>
      </c>
      <c r="M190" s="3">
        <v>1885196</v>
      </c>
      <c r="N190" s="3"/>
      <c r="O190" s="3"/>
    </row>
    <row r="191" spans="1:15" hidden="1" x14ac:dyDescent="0.25">
      <c r="A191" t="s">
        <v>473</v>
      </c>
      <c r="B191" s="4">
        <v>1652</v>
      </c>
      <c r="C191" t="s">
        <v>3</v>
      </c>
      <c r="D191" t="s">
        <v>4</v>
      </c>
      <c r="E191" t="s">
        <v>351</v>
      </c>
      <c r="F191" s="9">
        <v>2019</v>
      </c>
      <c r="G191" s="3">
        <v>2105240</v>
      </c>
      <c r="H191" s="3">
        <v>2787</v>
      </c>
      <c r="I191" s="3">
        <v>759</v>
      </c>
      <c r="J191" s="3">
        <v>52</v>
      </c>
      <c r="K191" s="3">
        <v>2735</v>
      </c>
      <c r="L191" s="3">
        <v>47220</v>
      </c>
      <c r="M191" s="3">
        <v>2058020</v>
      </c>
      <c r="N191" s="3"/>
      <c r="O191" s="3"/>
    </row>
    <row r="192" spans="1:15" hidden="1" x14ac:dyDescent="0.25">
      <c r="A192" t="s">
        <v>8</v>
      </c>
      <c r="B192" s="4">
        <v>2716</v>
      </c>
      <c r="C192" t="s">
        <v>3</v>
      </c>
      <c r="D192" t="s">
        <v>4</v>
      </c>
      <c r="E192" t="s">
        <v>364</v>
      </c>
      <c r="F192" s="9">
        <v>2023</v>
      </c>
      <c r="G192" s="3">
        <v>2474500</v>
      </c>
      <c r="H192" s="3">
        <v>941</v>
      </c>
      <c r="I192" s="3">
        <v>2655</v>
      </c>
      <c r="J192" s="3">
        <v>146</v>
      </c>
      <c r="K192" s="3">
        <v>795</v>
      </c>
      <c r="L192" s="3">
        <v>388000</v>
      </c>
      <c r="M192" s="3">
        <v>2086500</v>
      </c>
      <c r="N192" s="3"/>
      <c r="O192" s="3"/>
    </row>
    <row r="193" spans="1:15" hidden="1" x14ac:dyDescent="0.25">
      <c r="A193" t="s">
        <v>8</v>
      </c>
      <c r="B193" s="4">
        <v>2716</v>
      </c>
      <c r="C193" t="s">
        <v>3</v>
      </c>
      <c r="D193" t="s">
        <v>4</v>
      </c>
      <c r="E193" t="s">
        <v>364</v>
      </c>
      <c r="F193" s="9">
        <v>2022</v>
      </c>
      <c r="G193" s="3">
        <v>2380000</v>
      </c>
      <c r="H193" s="3">
        <v>922</v>
      </c>
      <c r="I193" s="3">
        <v>2597</v>
      </c>
      <c r="J193" s="3">
        <v>146</v>
      </c>
      <c r="K193" s="3">
        <v>776</v>
      </c>
      <c r="L193" s="3">
        <v>380000</v>
      </c>
      <c r="M193" s="3">
        <v>2000000</v>
      </c>
      <c r="N193" s="3"/>
      <c r="O193" s="3"/>
    </row>
    <row r="194" spans="1:15" hidden="1" x14ac:dyDescent="0.25">
      <c r="A194" t="s">
        <v>8</v>
      </c>
      <c r="B194" s="4">
        <v>2716</v>
      </c>
      <c r="C194" t="s">
        <v>3</v>
      </c>
      <c r="D194" t="s">
        <v>4</v>
      </c>
      <c r="E194" t="s">
        <v>364</v>
      </c>
      <c r="F194" s="9">
        <v>2021</v>
      </c>
      <c r="G194" s="3">
        <v>2266000</v>
      </c>
      <c r="H194" s="3">
        <v>911</v>
      </c>
      <c r="I194" s="3">
        <v>2490</v>
      </c>
      <c r="J194" s="3">
        <v>146</v>
      </c>
      <c r="K194" s="3">
        <v>765</v>
      </c>
      <c r="L194" s="3">
        <v>365000</v>
      </c>
      <c r="M194" s="3">
        <v>1901000</v>
      </c>
      <c r="N194" s="3"/>
      <c r="O194" s="3"/>
    </row>
    <row r="195" spans="1:15" hidden="1" x14ac:dyDescent="0.25">
      <c r="A195" t="s">
        <v>8</v>
      </c>
      <c r="B195" s="4">
        <v>2716</v>
      </c>
      <c r="C195" t="s">
        <v>3</v>
      </c>
      <c r="D195" t="s">
        <v>4</v>
      </c>
      <c r="E195" t="s">
        <v>364</v>
      </c>
      <c r="F195" s="9">
        <v>2020</v>
      </c>
      <c r="G195" s="3">
        <v>2028700</v>
      </c>
      <c r="H195" s="3">
        <v>908</v>
      </c>
      <c r="I195" s="3">
        <v>2238</v>
      </c>
      <c r="J195" s="3">
        <v>146</v>
      </c>
      <c r="K195" s="3">
        <v>762</v>
      </c>
      <c r="L195" s="3">
        <v>330100</v>
      </c>
      <c r="M195" s="3">
        <v>1698600</v>
      </c>
      <c r="N195" s="3"/>
      <c r="O195" s="3"/>
    </row>
    <row r="196" spans="1:15" hidden="1" x14ac:dyDescent="0.25">
      <c r="A196" t="s">
        <v>8</v>
      </c>
      <c r="B196" s="4">
        <v>2716</v>
      </c>
      <c r="C196" t="s">
        <v>3</v>
      </c>
      <c r="D196" t="s">
        <v>4</v>
      </c>
      <c r="E196" t="s">
        <v>364</v>
      </c>
      <c r="F196" s="9">
        <v>2019</v>
      </c>
      <c r="G196" s="3">
        <v>1908500</v>
      </c>
      <c r="H196" s="3">
        <v>905</v>
      </c>
      <c r="I196" s="3">
        <v>2117</v>
      </c>
      <c r="J196" s="3">
        <v>149</v>
      </c>
      <c r="K196" s="3">
        <v>756</v>
      </c>
      <c r="L196" s="3">
        <v>307000</v>
      </c>
      <c r="M196" s="3">
        <v>1601500</v>
      </c>
      <c r="N196" s="3"/>
      <c r="O196" s="3"/>
    </row>
    <row r="197" spans="1:15" hidden="1" x14ac:dyDescent="0.25">
      <c r="A197" t="s">
        <v>425</v>
      </c>
      <c r="B197" s="4">
        <v>2553</v>
      </c>
      <c r="C197" t="s">
        <v>3</v>
      </c>
      <c r="D197" t="s">
        <v>4</v>
      </c>
      <c r="E197" t="s">
        <v>356</v>
      </c>
      <c r="F197" s="9">
        <v>2023</v>
      </c>
      <c r="G197" s="3">
        <v>2346600</v>
      </c>
      <c r="H197" s="3">
        <v>1453</v>
      </c>
      <c r="I197" s="3">
        <v>1640</v>
      </c>
      <c r="J197" s="3">
        <v>597</v>
      </c>
      <c r="K197" s="3">
        <v>856</v>
      </c>
      <c r="L197" s="3">
        <v>840600</v>
      </c>
      <c r="M197" s="3">
        <v>1506000</v>
      </c>
      <c r="N197" s="3">
        <v>410</v>
      </c>
      <c r="O197" s="3">
        <v>913100</v>
      </c>
    </row>
    <row r="198" spans="1:15" hidden="1" x14ac:dyDescent="0.25">
      <c r="A198" t="s">
        <v>425</v>
      </c>
      <c r="B198" s="4">
        <v>2553</v>
      </c>
      <c r="C198" t="s">
        <v>3</v>
      </c>
      <c r="D198" t="s">
        <v>4</v>
      </c>
      <c r="E198" t="s">
        <v>356</v>
      </c>
      <c r="F198" s="9">
        <v>2022</v>
      </c>
      <c r="G198" s="3">
        <v>2203990</v>
      </c>
      <c r="H198" s="3">
        <v>1409</v>
      </c>
      <c r="I198" s="3">
        <v>1575</v>
      </c>
      <c r="J198" s="3">
        <v>578</v>
      </c>
      <c r="K198" s="3">
        <v>831</v>
      </c>
      <c r="L198" s="3">
        <v>778430</v>
      </c>
      <c r="M198" s="3">
        <v>1425560</v>
      </c>
      <c r="N198" s="3">
        <v>391</v>
      </c>
      <c r="O198" s="3">
        <v>822353</v>
      </c>
    </row>
    <row r="199" spans="1:15" hidden="1" x14ac:dyDescent="0.25">
      <c r="A199" t="s">
        <v>425</v>
      </c>
      <c r="B199" s="4">
        <v>2553</v>
      </c>
      <c r="C199" t="s">
        <v>3</v>
      </c>
      <c r="D199" t="s">
        <v>4</v>
      </c>
      <c r="E199" t="s">
        <v>356</v>
      </c>
      <c r="F199" s="9">
        <v>2021</v>
      </c>
      <c r="G199" s="3">
        <v>2092822</v>
      </c>
      <c r="H199" s="3">
        <v>1390</v>
      </c>
      <c r="I199" s="3">
        <v>1510</v>
      </c>
      <c r="J199" s="3">
        <v>479</v>
      </c>
      <c r="K199" s="3">
        <v>911</v>
      </c>
      <c r="L199" s="3">
        <v>609259</v>
      </c>
      <c r="M199" s="3">
        <v>1483563</v>
      </c>
      <c r="N199" s="3">
        <v>343</v>
      </c>
      <c r="O199" s="3">
        <v>697652</v>
      </c>
    </row>
    <row r="200" spans="1:15" hidden="1" x14ac:dyDescent="0.25">
      <c r="A200" t="s">
        <v>425</v>
      </c>
      <c r="B200" s="4">
        <v>2553</v>
      </c>
      <c r="C200" t="s">
        <v>3</v>
      </c>
      <c r="D200" t="s">
        <v>4</v>
      </c>
      <c r="E200" t="s">
        <v>356</v>
      </c>
      <c r="F200" s="9">
        <v>2020</v>
      </c>
      <c r="G200" s="3">
        <v>1710956</v>
      </c>
      <c r="H200" s="3">
        <v>1382</v>
      </c>
      <c r="I200" s="3">
        <v>1245</v>
      </c>
      <c r="J200" s="3">
        <v>444</v>
      </c>
      <c r="K200" s="3">
        <v>938</v>
      </c>
      <c r="L200" s="3">
        <v>525514</v>
      </c>
      <c r="M200" s="3">
        <v>1185442</v>
      </c>
      <c r="N200" s="3">
        <v>288</v>
      </c>
      <c r="O200" s="3">
        <v>455142</v>
      </c>
    </row>
    <row r="201" spans="1:15" hidden="1" x14ac:dyDescent="0.25">
      <c r="A201" t="s">
        <v>425</v>
      </c>
      <c r="B201" s="4">
        <v>2553</v>
      </c>
      <c r="C201" t="s">
        <v>3</v>
      </c>
      <c r="D201" t="s">
        <v>4</v>
      </c>
      <c r="E201" t="s">
        <v>356</v>
      </c>
      <c r="F201" s="9">
        <v>2019</v>
      </c>
      <c r="G201" s="3">
        <v>1661670</v>
      </c>
      <c r="H201" s="3">
        <v>1368</v>
      </c>
      <c r="I201" s="3">
        <v>1220</v>
      </c>
      <c r="J201" s="3">
        <v>496</v>
      </c>
      <c r="K201" s="3">
        <v>872</v>
      </c>
      <c r="L201" s="3">
        <v>546651</v>
      </c>
      <c r="M201" s="3">
        <v>1115019</v>
      </c>
      <c r="N201" s="3">
        <v>265</v>
      </c>
      <c r="O201" s="3">
        <v>519503</v>
      </c>
    </row>
    <row r="202" spans="1:15" hidden="1" x14ac:dyDescent="0.25">
      <c r="A202" t="s">
        <v>260</v>
      </c>
      <c r="B202" s="4">
        <v>434</v>
      </c>
      <c r="C202" t="s">
        <v>1</v>
      </c>
      <c r="D202" t="s">
        <v>2</v>
      </c>
      <c r="E202" t="s">
        <v>360</v>
      </c>
      <c r="F202" s="9">
        <v>2023</v>
      </c>
      <c r="G202" s="3">
        <v>2173000</v>
      </c>
      <c r="H202" s="3">
        <v>649</v>
      </c>
      <c r="I202" s="3">
        <v>3315</v>
      </c>
      <c r="J202" s="3">
        <v>649</v>
      </c>
      <c r="K202" s="3">
        <v>0</v>
      </c>
      <c r="L202" s="3">
        <v>2173000</v>
      </c>
      <c r="M202" s="3">
        <v>0</v>
      </c>
      <c r="N202" s="3">
        <v>51</v>
      </c>
      <c r="O202" s="3">
        <v>191500</v>
      </c>
    </row>
    <row r="203" spans="1:15" hidden="1" x14ac:dyDescent="0.25">
      <c r="A203" t="s">
        <v>260</v>
      </c>
      <c r="B203" s="4">
        <v>434</v>
      </c>
      <c r="C203" t="s">
        <v>1</v>
      </c>
      <c r="D203" t="s">
        <v>2</v>
      </c>
      <c r="E203" t="s">
        <v>360</v>
      </c>
      <c r="F203" s="9">
        <v>2022</v>
      </c>
      <c r="G203" s="3">
        <v>2364300</v>
      </c>
      <c r="H203" s="3">
        <v>662</v>
      </c>
      <c r="I203" s="3">
        <v>3550</v>
      </c>
      <c r="J203" s="3">
        <v>662</v>
      </c>
      <c r="K203" s="3">
        <v>0</v>
      </c>
      <c r="L203" s="3">
        <v>2364300</v>
      </c>
      <c r="M203" s="3">
        <v>0</v>
      </c>
      <c r="N203" s="3">
        <v>56</v>
      </c>
      <c r="O203" s="3">
        <v>202600</v>
      </c>
    </row>
    <row r="204" spans="1:15" hidden="1" x14ac:dyDescent="0.25">
      <c r="A204" t="s">
        <v>260</v>
      </c>
      <c r="B204" s="4">
        <v>434</v>
      </c>
      <c r="C204" t="s">
        <v>1</v>
      </c>
      <c r="D204" t="s">
        <v>2</v>
      </c>
      <c r="E204" t="s">
        <v>360</v>
      </c>
      <c r="F204" s="9">
        <v>2021</v>
      </c>
      <c r="G204" s="3">
        <v>2303300</v>
      </c>
      <c r="H204" s="3">
        <v>670</v>
      </c>
      <c r="I204" s="3">
        <v>3425</v>
      </c>
      <c r="J204" s="3">
        <v>670</v>
      </c>
      <c r="K204" s="3">
        <v>0</v>
      </c>
      <c r="L204" s="3">
        <v>2303300</v>
      </c>
      <c r="M204" s="3">
        <v>0</v>
      </c>
      <c r="N204" s="3">
        <v>58</v>
      </c>
      <c r="O204" s="3">
        <v>187600</v>
      </c>
    </row>
    <row r="205" spans="1:15" hidden="1" x14ac:dyDescent="0.25">
      <c r="A205" t="s">
        <v>260</v>
      </c>
      <c r="B205" s="4">
        <v>434</v>
      </c>
      <c r="C205" t="s">
        <v>1</v>
      </c>
      <c r="D205" t="s">
        <v>2</v>
      </c>
      <c r="E205" t="s">
        <v>360</v>
      </c>
      <c r="F205" s="9">
        <v>2020</v>
      </c>
      <c r="G205" s="3">
        <v>1753400</v>
      </c>
      <c r="H205" s="3">
        <v>675</v>
      </c>
      <c r="I205" s="3">
        <v>2590</v>
      </c>
      <c r="J205" s="3">
        <v>675</v>
      </c>
      <c r="K205" s="3">
        <v>0</v>
      </c>
      <c r="L205" s="3">
        <v>1753400</v>
      </c>
      <c r="M205" s="3">
        <v>0</v>
      </c>
      <c r="N205" s="3">
        <v>63</v>
      </c>
      <c r="O205" s="3">
        <v>159400</v>
      </c>
    </row>
    <row r="206" spans="1:15" hidden="1" x14ac:dyDescent="0.25">
      <c r="A206" t="s">
        <v>260</v>
      </c>
      <c r="B206" s="4">
        <v>434</v>
      </c>
      <c r="C206" t="s">
        <v>1</v>
      </c>
      <c r="D206" t="s">
        <v>2</v>
      </c>
      <c r="E206" t="s">
        <v>360</v>
      </c>
      <c r="F206" s="9">
        <v>2019</v>
      </c>
      <c r="G206" s="3">
        <v>2490100</v>
      </c>
      <c r="H206" s="3">
        <v>679</v>
      </c>
      <c r="I206" s="3">
        <v>3670</v>
      </c>
      <c r="J206" s="3">
        <v>679</v>
      </c>
      <c r="K206" s="3">
        <v>0</v>
      </c>
      <c r="L206" s="3">
        <v>2490100</v>
      </c>
      <c r="M206" s="3">
        <v>0</v>
      </c>
      <c r="N206" s="3">
        <v>70</v>
      </c>
      <c r="O206" s="3">
        <v>256900</v>
      </c>
    </row>
    <row r="207" spans="1:15" hidden="1" x14ac:dyDescent="0.25">
      <c r="A207" t="s">
        <v>153</v>
      </c>
      <c r="B207" s="4">
        <v>888</v>
      </c>
      <c r="C207" t="s">
        <v>3</v>
      </c>
      <c r="D207" t="s">
        <v>5</v>
      </c>
      <c r="E207" t="s">
        <v>356</v>
      </c>
      <c r="F207" s="9">
        <v>2023</v>
      </c>
      <c r="G207" s="3">
        <v>2111700</v>
      </c>
      <c r="H207" s="3">
        <v>400</v>
      </c>
      <c r="I207" s="3">
        <v>5380</v>
      </c>
      <c r="J207" s="3">
        <v>400</v>
      </c>
      <c r="K207" s="3">
        <v>0</v>
      </c>
      <c r="L207" s="3">
        <v>2111700</v>
      </c>
      <c r="M207" s="3">
        <v>0</v>
      </c>
      <c r="N207" s="3"/>
      <c r="O207" s="3"/>
    </row>
    <row r="208" spans="1:15" hidden="1" x14ac:dyDescent="0.25">
      <c r="A208" t="s">
        <v>153</v>
      </c>
      <c r="B208" s="4">
        <v>888</v>
      </c>
      <c r="C208" t="s">
        <v>3</v>
      </c>
      <c r="D208" t="s">
        <v>5</v>
      </c>
      <c r="E208" t="s">
        <v>356</v>
      </c>
      <c r="F208" s="9">
        <v>2022</v>
      </c>
      <c r="G208" s="3">
        <v>1874200</v>
      </c>
      <c r="H208" s="3">
        <v>385</v>
      </c>
      <c r="I208" s="3">
        <v>4945</v>
      </c>
      <c r="J208" s="3">
        <v>385</v>
      </c>
      <c r="K208" s="3">
        <v>0</v>
      </c>
      <c r="L208" s="3">
        <v>1874200</v>
      </c>
      <c r="M208" s="3">
        <v>0</v>
      </c>
      <c r="N208" s="3"/>
      <c r="O208" s="3"/>
    </row>
    <row r="209" spans="1:15" hidden="1" x14ac:dyDescent="0.25">
      <c r="A209" t="s">
        <v>153</v>
      </c>
      <c r="B209" s="4">
        <v>888</v>
      </c>
      <c r="C209" t="s">
        <v>3</v>
      </c>
      <c r="D209" t="s">
        <v>5</v>
      </c>
      <c r="E209" t="s">
        <v>356</v>
      </c>
      <c r="F209" s="9">
        <v>2021</v>
      </c>
      <c r="G209" s="3">
        <v>1650500</v>
      </c>
      <c r="H209" s="3">
        <v>373</v>
      </c>
      <c r="I209" s="3">
        <v>4485</v>
      </c>
      <c r="J209" s="3">
        <v>373</v>
      </c>
      <c r="K209" s="3">
        <v>0</v>
      </c>
      <c r="L209" s="3">
        <v>1650500</v>
      </c>
      <c r="M209" s="3">
        <v>0</v>
      </c>
      <c r="N209" s="3"/>
      <c r="O209" s="3"/>
    </row>
    <row r="210" spans="1:15" hidden="1" x14ac:dyDescent="0.25">
      <c r="A210" t="s">
        <v>153</v>
      </c>
      <c r="B210" s="4">
        <v>888</v>
      </c>
      <c r="C210" t="s">
        <v>3</v>
      </c>
      <c r="D210" t="s">
        <v>5</v>
      </c>
      <c r="E210" t="s">
        <v>356</v>
      </c>
      <c r="F210" s="9">
        <v>2020</v>
      </c>
      <c r="G210" s="3">
        <v>1472600</v>
      </c>
      <c r="H210" s="3">
        <v>363</v>
      </c>
      <c r="I210" s="3">
        <v>4125</v>
      </c>
      <c r="J210" s="3">
        <v>363</v>
      </c>
      <c r="K210" s="3">
        <v>0</v>
      </c>
      <c r="L210" s="3">
        <v>1472600</v>
      </c>
      <c r="M210" s="3">
        <v>0</v>
      </c>
      <c r="N210" s="3"/>
      <c r="O210" s="3"/>
    </row>
    <row r="211" spans="1:15" hidden="1" x14ac:dyDescent="0.25">
      <c r="A211" t="s">
        <v>153</v>
      </c>
      <c r="B211" s="4">
        <v>888</v>
      </c>
      <c r="C211" t="s">
        <v>3</v>
      </c>
      <c r="D211" t="s">
        <v>5</v>
      </c>
      <c r="E211" t="s">
        <v>356</v>
      </c>
      <c r="F211" s="9">
        <v>2019</v>
      </c>
      <c r="G211" s="3">
        <v>1347200</v>
      </c>
      <c r="H211" s="3">
        <v>351</v>
      </c>
      <c r="I211" s="3">
        <v>3905</v>
      </c>
      <c r="J211" s="3">
        <v>351</v>
      </c>
      <c r="K211" s="3">
        <v>0</v>
      </c>
      <c r="L211" s="3">
        <v>1347200</v>
      </c>
      <c r="M211" s="3">
        <v>0</v>
      </c>
      <c r="N211" s="3"/>
      <c r="O211" s="3"/>
    </row>
    <row r="212" spans="1:15" hidden="1" x14ac:dyDescent="0.25">
      <c r="A212" t="s">
        <v>138</v>
      </c>
      <c r="B212" s="4">
        <v>506</v>
      </c>
      <c r="C212" t="s">
        <v>3</v>
      </c>
      <c r="D212" t="s">
        <v>5</v>
      </c>
      <c r="E212" t="s">
        <v>356</v>
      </c>
      <c r="F212" s="9">
        <v>2023</v>
      </c>
      <c r="G212" s="3">
        <v>1932800</v>
      </c>
      <c r="H212" s="3">
        <v>1597</v>
      </c>
      <c r="I212" s="3">
        <v>1170</v>
      </c>
      <c r="J212" s="3">
        <v>204</v>
      </c>
      <c r="K212" s="3">
        <v>1393</v>
      </c>
      <c r="L212" s="3">
        <v>233400</v>
      </c>
      <c r="M212" s="3">
        <v>1699400</v>
      </c>
      <c r="N212" s="3">
        <v>452</v>
      </c>
      <c r="O212" s="3">
        <v>448000</v>
      </c>
    </row>
    <row r="213" spans="1:15" hidden="1" x14ac:dyDescent="0.25">
      <c r="A213" t="s">
        <v>138</v>
      </c>
      <c r="B213" s="4">
        <v>506</v>
      </c>
      <c r="C213" t="s">
        <v>3</v>
      </c>
      <c r="D213" t="s">
        <v>5</v>
      </c>
      <c r="E213" t="s">
        <v>356</v>
      </c>
      <c r="F213" s="9">
        <v>2022</v>
      </c>
      <c r="G213" s="3">
        <v>2058100</v>
      </c>
      <c r="H213" s="3">
        <v>1707</v>
      </c>
      <c r="I213" s="3">
        <v>1190</v>
      </c>
      <c r="J213" s="3">
        <v>195</v>
      </c>
      <c r="K213" s="3">
        <v>1512</v>
      </c>
      <c r="L213" s="3">
        <v>236200</v>
      </c>
      <c r="M213" s="3">
        <v>1821900</v>
      </c>
      <c r="N213" s="3">
        <v>435</v>
      </c>
      <c r="O213" s="3">
        <v>423600</v>
      </c>
    </row>
    <row r="214" spans="1:15" hidden="1" x14ac:dyDescent="0.25">
      <c r="A214" t="s">
        <v>138</v>
      </c>
      <c r="B214" s="4">
        <v>506</v>
      </c>
      <c r="C214" t="s">
        <v>3</v>
      </c>
      <c r="D214" t="s">
        <v>5</v>
      </c>
      <c r="E214" t="s">
        <v>356</v>
      </c>
      <c r="F214" s="9">
        <v>2021</v>
      </c>
      <c r="G214" s="3">
        <v>2010000</v>
      </c>
      <c r="H214" s="3">
        <v>1752</v>
      </c>
      <c r="I214" s="3">
        <v>1145</v>
      </c>
      <c r="J214" s="3">
        <v>202</v>
      </c>
      <c r="K214" s="3">
        <v>1550</v>
      </c>
      <c r="L214" s="3">
        <v>229000</v>
      </c>
      <c r="M214" s="3">
        <v>1781000</v>
      </c>
      <c r="N214" s="3">
        <v>425</v>
      </c>
      <c r="O214" s="3">
        <v>391500</v>
      </c>
    </row>
    <row r="215" spans="1:15" hidden="1" x14ac:dyDescent="0.25">
      <c r="A215" t="s">
        <v>138</v>
      </c>
      <c r="B215" s="4">
        <v>506</v>
      </c>
      <c r="C215" t="s">
        <v>3</v>
      </c>
      <c r="D215" t="s">
        <v>5</v>
      </c>
      <c r="E215" t="s">
        <v>356</v>
      </c>
      <c r="F215" s="9">
        <v>2020</v>
      </c>
      <c r="G215" s="3">
        <v>1959600</v>
      </c>
      <c r="H215" s="3">
        <v>1759</v>
      </c>
      <c r="I215" s="3">
        <v>1100</v>
      </c>
      <c r="J215" s="3">
        <v>198</v>
      </c>
      <c r="K215" s="3">
        <v>1561</v>
      </c>
      <c r="L215" s="3">
        <v>204600</v>
      </c>
      <c r="M215" s="3">
        <v>1755000</v>
      </c>
      <c r="N215" s="3">
        <v>408</v>
      </c>
      <c r="O215" s="3">
        <v>321000</v>
      </c>
    </row>
    <row r="216" spans="1:15" hidden="1" x14ac:dyDescent="0.25">
      <c r="A216" t="s">
        <v>138</v>
      </c>
      <c r="B216" s="4">
        <v>506</v>
      </c>
      <c r="C216" t="s">
        <v>3</v>
      </c>
      <c r="D216" t="s">
        <v>5</v>
      </c>
      <c r="E216" t="s">
        <v>356</v>
      </c>
      <c r="F216" s="9">
        <v>2019</v>
      </c>
      <c r="G216" s="3">
        <v>1980100</v>
      </c>
      <c r="H216" s="3">
        <v>1804</v>
      </c>
      <c r="I216" s="3">
        <v>1085</v>
      </c>
      <c r="J216" s="3">
        <v>174</v>
      </c>
      <c r="K216" s="3">
        <v>1630</v>
      </c>
      <c r="L216" s="3">
        <v>159000</v>
      </c>
      <c r="M216" s="3">
        <v>1821100</v>
      </c>
      <c r="N216" s="3">
        <v>405</v>
      </c>
      <c r="O216" s="3">
        <v>404400</v>
      </c>
    </row>
    <row r="217" spans="1:15" hidden="1" x14ac:dyDescent="0.25">
      <c r="A217" t="s">
        <v>439</v>
      </c>
      <c r="B217" s="4">
        <v>711</v>
      </c>
      <c r="C217" t="s">
        <v>3</v>
      </c>
      <c r="D217" t="s">
        <v>5</v>
      </c>
      <c r="E217" t="s">
        <v>364</v>
      </c>
      <c r="F217" s="9">
        <v>2023</v>
      </c>
      <c r="G217" s="3">
        <v>1780400</v>
      </c>
      <c r="H217" s="3">
        <v>816</v>
      </c>
      <c r="I217" s="3">
        <v>2220</v>
      </c>
      <c r="J217" s="3">
        <v>293</v>
      </c>
      <c r="K217" s="3">
        <v>523</v>
      </c>
      <c r="L217" s="3">
        <v>600000</v>
      </c>
      <c r="M217" s="3">
        <v>1180400</v>
      </c>
      <c r="N217" s="3"/>
      <c r="O217" s="3"/>
    </row>
    <row r="218" spans="1:15" hidden="1" x14ac:dyDescent="0.25">
      <c r="A218" t="s">
        <v>439</v>
      </c>
      <c r="B218" s="4">
        <v>711</v>
      </c>
      <c r="C218" t="s">
        <v>3</v>
      </c>
      <c r="D218" t="s">
        <v>5</v>
      </c>
      <c r="E218" t="s">
        <v>364</v>
      </c>
      <c r="F218" s="9">
        <v>2022</v>
      </c>
      <c r="G218" s="3">
        <v>1619000</v>
      </c>
      <c r="H218" s="3">
        <v>788</v>
      </c>
      <c r="I218" s="3">
        <v>2075</v>
      </c>
      <c r="J218" s="3">
        <v>281</v>
      </c>
      <c r="K218" s="3">
        <v>507</v>
      </c>
      <c r="L218" s="3">
        <v>544400</v>
      </c>
      <c r="M218" s="3">
        <v>1074600</v>
      </c>
      <c r="N218" s="3"/>
      <c r="O218" s="3"/>
    </row>
    <row r="219" spans="1:15" hidden="1" x14ac:dyDescent="0.25">
      <c r="A219" t="s">
        <v>439</v>
      </c>
      <c r="B219" s="4">
        <v>711</v>
      </c>
      <c r="C219" t="s">
        <v>3</v>
      </c>
      <c r="D219" t="s">
        <v>5</v>
      </c>
      <c r="E219" t="s">
        <v>364</v>
      </c>
      <c r="F219" s="9">
        <v>2021</v>
      </c>
      <c r="G219" s="3">
        <v>1484844</v>
      </c>
      <c r="H219" s="3">
        <v>773</v>
      </c>
      <c r="I219" s="3">
        <v>1940</v>
      </c>
      <c r="J219" s="3">
        <v>277</v>
      </c>
      <c r="K219" s="3">
        <v>496</v>
      </c>
      <c r="L219" s="3">
        <v>522221</v>
      </c>
      <c r="M219" s="3">
        <v>962623</v>
      </c>
      <c r="N219" s="3"/>
      <c r="O219" s="3"/>
    </row>
    <row r="220" spans="1:15" hidden="1" x14ac:dyDescent="0.25">
      <c r="A220" t="s">
        <v>439</v>
      </c>
      <c r="B220" s="4">
        <v>711</v>
      </c>
      <c r="C220" t="s">
        <v>3</v>
      </c>
      <c r="D220" t="s">
        <v>5</v>
      </c>
      <c r="E220" t="s">
        <v>364</v>
      </c>
      <c r="F220" s="9">
        <v>2020</v>
      </c>
      <c r="G220" s="3">
        <v>1374188</v>
      </c>
      <c r="H220" s="3">
        <v>758</v>
      </c>
      <c r="I220" s="3">
        <v>1825</v>
      </c>
      <c r="J220" s="3">
        <v>326</v>
      </c>
      <c r="K220" s="3">
        <v>432</v>
      </c>
      <c r="L220" s="3">
        <v>551635</v>
      </c>
      <c r="M220" s="3">
        <v>822553</v>
      </c>
      <c r="N220" s="3"/>
      <c r="O220" s="3"/>
    </row>
    <row r="221" spans="1:15" hidden="1" x14ac:dyDescent="0.25">
      <c r="A221" t="s">
        <v>439</v>
      </c>
      <c r="B221" s="4">
        <v>711</v>
      </c>
      <c r="C221" t="s">
        <v>3</v>
      </c>
      <c r="D221" t="s">
        <v>5</v>
      </c>
      <c r="E221" t="s">
        <v>364</v>
      </c>
      <c r="F221" s="9">
        <v>2019</v>
      </c>
      <c r="G221" s="3">
        <v>1331623</v>
      </c>
      <c r="H221" s="3">
        <v>746</v>
      </c>
      <c r="I221" s="3">
        <v>1775</v>
      </c>
      <c r="J221" s="3">
        <v>312</v>
      </c>
      <c r="K221" s="3">
        <v>434</v>
      </c>
      <c r="L221" s="3">
        <v>529129</v>
      </c>
      <c r="M221" s="3">
        <v>802494</v>
      </c>
      <c r="N221" s="3"/>
      <c r="O221" s="3"/>
    </row>
    <row r="222" spans="1:15" hidden="1" x14ac:dyDescent="0.25">
      <c r="A222" t="s">
        <v>132</v>
      </c>
      <c r="B222" s="4">
        <v>432</v>
      </c>
      <c r="C222" t="s">
        <v>1</v>
      </c>
      <c r="D222" t="s">
        <v>6</v>
      </c>
      <c r="E222" t="s">
        <v>354</v>
      </c>
      <c r="F222" s="9">
        <v>2023</v>
      </c>
      <c r="G222" s="3">
        <v>1640064</v>
      </c>
      <c r="H222" s="3">
        <v>357</v>
      </c>
      <c r="I222" s="3">
        <v>4600</v>
      </c>
      <c r="J222" s="3">
        <v>3</v>
      </c>
      <c r="K222" s="3">
        <v>354</v>
      </c>
      <c r="L222" s="3">
        <v>16019</v>
      </c>
      <c r="M222" s="3">
        <v>1624045</v>
      </c>
      <c r="N222" s="3"/>
      <c r="O222" s="3"/>
    </row>
    <row r="223" spans="1:15" hidden="1" x14ac:dyDescent="0.25">
      <c r="A223" t="s">
        <v>132</v>
      </c>
      <c r="B223" s="4">
        <v>432</v>
      </c>
      <c r="C223" t="s">
        <v>1</v>
      </c>
      <c r="D223" t="s">
        <v>6</v>
      </c>
      <c r="E223" t="s">
        <v>354</v>
      </c>
      <c r="F223" s="9">
        <v>2022</v>
      </c>
      <c r="G223" s="3">
        <v>1399163</v>
      </c>
      <c r="H223" s="3">
        <v>362</v>
      </c>
      <c r="I223" s="3">
        <v>3919</v>
      </c>
      <c r="J223" s="3">
        <v>4</v>
      </c>
      <c r="K223" s="3">
        <v>358</v>
      </c>
      <c r="L223" s="3">
        <v>15661</v>
      </c>
      <c r="M223" s="3">
        <v>1383502</v>
      </c>
      <c r="N223" s="3"/>
      <c r="O223" s="3"/>
    </row>
    <row r="224" spans="1:15" hidden="1" x14ac:dyDescent="0.25">
      <c r="A224" t="s">
        <v>132</v>
      </c>
      <c r="B224" s="4">
        <v>432</v>
      </c>
      <c r="C224" t="s">
        <v>1</v>
      </c>
      <c r="D224" t="s">
        <v>6</v>
      </c>
      <c r="E224" t="s">
        <v>354</v>
      </c>
      <c r="F224" s="9">
        <v>2021</v>
      </c>
      <c r="G224" s="3">
        <v>1150900</v>
      </c>
      <c r="H224" s="3">
        <v>359</v>
      </c>
      <c r="I224" s="3">
        <v>2955</v>
      </c>
      <c r="J224" s="3">
        <v>4</v>
      </c>
      <c r="K224" s="3">
        <v>355</v>
      </c>
      <c r="L224" s="3">
        <v>17700</v>
      </c>
      <c r="M224" s="3">
        <v>1133200</v>
      </c>
      <c r="N224" s="3"/>
      <c r="O224" s="3"/>
    </row>
    <row r="225" spans="1:15" hidden="1" x14ac:dyDescent="0.25">
      <c r="A225" t="s">
        <v>132</v>
      </c>
      <c r="B225" s="4">
        <v>432</v>
      </c>
      <c r="C225" t="s">
        <v>1</v>
      </c>
      <c r="D225" t="s">
        <v>6</v>
      </c>
      <c r="E225" t="s">
        <v>354</v>
      </c>
      <c r="F225" s="9">
        <v>2020</v>
      </c>
      <c r="G225" s="3">
        <v>602700</v>
      </c>
      <c r="H225" s="3">
        <v>420</v>
      </c>
      <c r="I225" s="3">
        <v>1335</v>
      </c>
      <c r="J225" s="3">
        <v>8</v>
      </c>
      <c r="K225" s="3">
        <v>412</v>
      </c>
      <c r="L225" s="3">
        <v>28700</v>
      </c>
      <c r="M225" s="3">
        <v>574000</v>
      </c>
      <c r="N225" s="3"/>
      <c r="O225" s="3"/>
    </row>
    <row r="226" spans="1:15" hidden="1" x14ac:dyDescent="0.25">
      <c r="A226" t="s">
        <v>132</v>
      </c>
      <c r="B226" s="4">
        <v>432</v>
      </c>
      <c r="C226" t="s">
        <v>1</v>
      </c>
      <c r="D226" t="s">
        <v>6</v>
      </c>
      <c r="E226" t="s">
        <v>354</v>
      </c>
      <c r="F226" s="9">
        <v>2019</v>
      </c>
      <c r="G226" s="3">
        <v>1746321</v>
      </c>
      <c r="H226" s="3">
        <v>483</v>
      </c>
      <c r="I226" s="3">
        <v>3576</v>
      </c>
      <c r="J226" s="3">
        <v>35</v>
      </c>
      <c r="K226" s="3">
        <v>448</v>
      </c>
      <c r="L226" s="3">
        <v>114118</v>
      </c>
      <c r="M226" s="3">
        <v>1632203</v>
      </c>
      <c r="N226" s="3"/>
      <c r="O226" s="3"/>
    </row>
    <row r="227" spans="1:15" hidden="1" x14ac:dyDescent="0.25">
      <c r="A227" t="s">
        <v>72</v>
      </c>
      <c r="B227" s="4">
        <v>478</v>
      </c>
      <c r="C227" t="s">
        <v>3</v>
      </c>
      <c r="D227" t="s">
        <v>5</v>
      </c>
      <c r="E227" t="s">
        <v>356</v>
      </c>
      <c r="F227" s="9">
        <v>2023</v>
      </c>
      <c r="G227" s="3">
        <v>1614300</v>
      </c>
      <c r="H227" s="3">
        <v>1063</v>
      </c>
      <c r="I227" s="3">
        <v>1515</v>
      </c>
      <c r="J227" s="3">
        <v>49</v>
      </c>
      <c r="K227" s="3">
        <v>1014</v>
      </c>
      <c r="L227" s="3">
        <v>73500</v>
      </c>
      <c r="M227" s="3">
        <v>1540800</v>
      </c>
      <c r="N227" s="3">
        <v>661</v>
      </c>
      <c r="O227" s="3">
        <v>640500</v>
      </c>
    </row>
    <row r="228" spans="1:15" hidden="1" x14ac:dyDescent="0.25">
      <c r="A228" t="s">
        <v>72</v>
      </c>
      <c r="B228" s="4">
        <v>478</v>
      </c>
      <c r="C228" t="s">
        <v>3</v>
      </c>
      <c r="D228" t="s">
        <v>5</v>
      </c>
      <c r="E228" t="s">
        <v>356</v>
      </c>
      <c r="F228" s="9">
        <v>2022</v>
      </c>
      <c r="G228" s="3">
        <v>1696500</v>
      </c>
      <c r="H228" s="3">
        <v>1068</v>
      </c>
      <c r="I228" s="3">
        <v>1590</v>
      </c>
      <c r="J228" s="3">
        <v>48</v>
      </c>
      <c r="K228" s="3">
        <v>1020</v>
      </c>
      <c r="L228" s="3">
        <v>76300</v>
      </c>
      <c r="M228" s="3">
        <v>1620200</v>
      </c>
      <c r="N228" s="3">
        <v>620</v>
      </c>
      <c r="O228" s="3">
        <v>583200</v>
      </c>
    </row>
    <row r="229" spans="1:15" hidden="1" x14ac:dyDescent="0.25">
      <c r="A229" t="s">
        <v>72</v>
      </c>
      <c r="B229" s="4">
        <v>478</v>
      </c>
      <c r="C229" t="s">
        <v>3</v>
      </c>
      <c r="D229" t="s">
        <v>5</v>
      </c>
      <c r="E229" t="s">
        <v>356</v>
      </c>
      <c r="F229" s="9">
        <v>2021</v>
      </c>
      <c r="G229" s="3">
        <v>1581900</v>
      </c>
      <c r="H229" s="3">
        <v>1066</v>
      </c>
      <c r="I229" s="3">
        <v>1475</v>
      </c>
      <c r="J229" s="3">
        <v>48</v>
      </c>
      <c r="K229" s="3">
        <v>1018</v>
      </c>
      <c r="L229" s="3">
        <v>70800</v>
      </c>
      <c r="M229" s="3">
        <v>1511100</v>
      </c>
      <c r="N229" s="3">
        <v>595</v>
      </c>
      <c r="O229" s="3">
        <v>524000</v>
      </c>
    </row>
    <row r="230" spans="1:15" hidden="1" x14ac:dyDescent="0.25">
      <c r="A230" t="s">
        <v>72</v>
      </c>
      <c r="B230" s="4">
        <v>478</v>
      </c>
      <c r="C230" t="s">
        <v>3</v>
      </c>
      <c r="D230" t="s">
        <v>5</v>
      </c>
      <c r="E230" t="s">
        <v>356</v>
      </c>
      <c r="F230" s="9">
        <v>2020</v>
      </c>
      <c r="G230" s="3">
        <v>1428700</v>
      </c>
      <c r="H230" s="3">
        <v>1079</v>
      </c>
      <c r="I230" s="3">
        <v>1315</v>
      </c>
      <c r="J230" s="3">
        <v>48</v>
      </c>
      <c r="K230" s="3">
        <v>1031</v>
      </c>
      <c r="L230" s="3">
        <v>63100</v>
      </c>
      <c r="M230" s="3">
        <v>1365600</v>
      </c>
      <c r="N230" s="3">
        <v>576</v>
      </c>
      <c r="O230" s="3">
        <v>448000</v>
      </c>
    </row>
    <row r="231" spans="1:15" hidden="1" x14ac:dyDescent="0.25">
      <c r="A231" t="s">
        <v>72</v>
      </c>
      <c r="B231" s="4">
        <v>478</v>
      </c>
      <c r="C231" t="s">
        <v>3</v>
      </c>
      <c r="D231" t="s">
        <v>5</v>
      </c>
      <c r="E231" t="s">
        <v>356</v>
      </c>
      <c r="F231" s="9">
        <v>2019</v>
      </c>
      <c r="G231" s="3">
        <v>1407200</v>
      </c>
      <c r="H231" s="3">
        <v>1094</v>
      </c>
      <c r="I231" s="3">
        <v>1270</v>
      </c>
      <c r="J231" s="3">
        <v>48</v>
      </c>
      <c r="K231" s="3">
        <v>1046</v>
      </c>
      <c r="L231" s="3">
        <v>61600</v>
      </c>
      <c r="M231" s="3">
        <v>1345600</v>
      </c>
      <c r="N231" s="3">
        <v>567</v>
      </c>
      <c r="O231" s="3">
        <v>546300</v>
      </c>
    </row>
    <row r="232" spans="1:15" hidden="1" x14ac:dyDescent="0.25">
      <c r="A232" t="s">
        <v>440</v>
      </c>
      <c r="B232" s="4">
        <v>531</v>
      </c>
      <c r="C232" t="s">
        <v>1</v>
      </c>
      <c r="D232" t="s">
        <v>2</v>
      </c>
      <c r="E232" t="s">
        <v>353</v>
      </c>
      <c r="F232" s="9">
        <v>2023</v>
      </c>
      <c r="G232" s="3">
        <v>1563600</v>
      </c>
      <c r="H232" s="3">
        <v>506</v>
      </c>
      <c r="I232" s="3">
        <v>3075</v>
      </c>
      <c r="J232" s="3">
        <v>415</v>
      </c>
      <c r="K232" s="3">
        <v>91</v>
      </c>
      <c r="L232" s="3">
        <v>1274300</v>
      </c>
      <c r="M232" s="3">
        <v>289300</v>
      </c>
      <c r="N232" s="3">
        <v>11</v>
      </c>
      <c r="O232" s="3">
        <v>33400</v>
      </c>
    </row>
    <row r="233" spans="1:15" hidden="1" x14ac:dyDescent="0.25">
      <c r="A233" t="s">
        <v>440</v>
      </c>
      <c r="B233" s="4">
        <v>531</v>
      </c>
      <c r="C233" t="s">
        <v>1</v>
      </c>
      <c r="D233" t="s">
        <v>2</v>
      </c>
      <c r="E233" t="s">
        <v>353</v>
      </c>
      <c r="F233" s="9">
        <v>2022</v>
      </c>
      <c r="G233" s="3">
        <v>1518700</v>
      </c>
      <c r="H233" s="3">
        <v>511</v>
      </c>
      <c r="I233" s="3">
        <v>2915</v>
      </c>
      <c r="J233" s="3">
        <v>414</v>
      </c>
      <c r="K233" s="3">
        <v>97</v>
      </c>
      <c r="L233" s="3">
        <v>1230200</v>
      </c>
      <c r="M233" s="3">
        <v>288500</v>
      </c>
      <c r="N233" s="3">
        <v>11</v>
      </c>
      <c r="O233" s="3">
        <v>32200</v>
      </c>
    </row>
    <row r="234" spans="1:15" hidden="1" x14ac:dyDescent="0.25">
      <c r="A234" t="s">
        <v>440</v>
      </c>
      <c r="B234" s="4">
        <v>531</v>
      </c>
      <c r="C234" t="s">
        <v>1</v>
      </c>
      <c r="D234" t="s">
        <v>2</v>
      </c>
      <c r="E234" t="s">
        <v>353</v>
      </c>
      <c r="F234" s="9">
        <v>2021</v>
      </c>
      <c r="G234" s="3">
        <v>1402800</v>
      </c>
      <c r="H234" s="3">
        <v>531</v>
      </c>
      <c r="I234" s="3">
        <v>2605</v>
      </c>
      <c r="J234" s="3">
        <v>430</v>
      </c>
      <c r="K234" s="3">
        <v>101</v>
      </c>
      <c r="L234" s="3">
        <v>1137700</v>
      </c>
      <c r="M234" s="3">
        <v>265100</v>
      </c>
      <c r="N234" s="3">
        <v>12</v>
      </c>
      <c r="O234" s="3">
        <v>29400</v>
      </c>
    </row>
    <row r="235" spans="1:15" hidden="1" x14ac:dyDescent="0.25">
      <c r="A235" t="s">
        <v>440</v>
      </c>
      <c r="B235" s="4">
        <v>531</v>
      </c>
      <c r="C235" t="s">
        <v>1</v>
      </c>
      <c r="D235" t="s">
        <v>2</v>
      </c>
      <c r="E235" t="s">
        <v>353</v>
      </c>
      <c r="F235" s="9">
        <v>2020</v>
      </c>
      <c r="G235" s="3">
        <v>1049336</v>
      </c>
      <c r="H235" s="3">
        <v>546</v>
      </c>
      <c r="I235" s="3">
        <v>1905</v>
      </c>
      <c r="J235" s="3">
        <v>443</v>
      </c>
      <c r="K235" s="3">
        <v>103</v>
      </c>
      <c r="L235" s="3">
        <v>854136</v>
      </c>
      <c r="M235" s="3">
        <v>195200</v>
      </c>
      <c r="N235" s="3">
        <v>12</v>
      </c>
      <c r="O235" s="3">
        <v>30000</v>
      </c>
    </row>
    <row r="236" spans="1:15" hidden="1" x14ac:dyDescent="0.25">
      <c r="A236" t="s">
        <v>440</v>
      </c>
      <c r="B236" s="4">
        <v>531</v>
      </c>
      <c r="C236" t="s">
        <v>1</v>
      </c>
      <c r="D236" t="s">
        <v>2</v>
      </c>
      <c r="E236" t="s">
        <v>353</v>
      </c>
      <c r="F236" s="9">
        <v>2019</v>
      </c>
      <c r="G236" s="3">
        <v>1552121</v>
      </c>
      <c r="H236" s="3">
        <v>556</v>
      </c>
      <c r="I236" s="3">
        <v>2750</v>
      </c>
      <c r="J236" s="3">
        <v>454</v>
      </c>
      <c r="K236" s="3">
        <v>102</v>
      </c>
      <c r="L236" s="3">
        <v>1289521</v>
      </c>
      <c r="M236" s="3">
        <v>262600</v>
      </c>
      <c r="N236" s="3">
        <v>18</v>
      </c>
      <c r="O236" s="3">
        <v>52000</v>
      </c>
    </row>
    <row r="237" spans="1:15" x14ac:dyDescent="0.25">
      <c r="A237" t="s">
        <v>509</v>
      </c>
      <c r="B237" s="4">
        <v>5876</v>
      </c>
      <c r="C237" t="s">
        <v>3</v>
      </c>
      <c r="D237" t="s">
        <v>5</v>
      </c>
      <c r="E237" t="s">
        <v>361</v>
      </c>
      <c r="F237" s="9">
        <v>2023</v>
      </c>
      <c r="G237" s="3">
        <v>1444433</v>
      </c>
      <c r="H237" s="3">
        <v>831</v>
      </c>
      <c r="I237" s="3">
        <v>1973</v>
      </c>
      <c r="J237" s="3">
        <v>542</v>
      </c>
      <c r="K237" s="3">
        <v>289</v>
      </c>
      <c r="L237" s="3">
        <v>857939</v>
      </c>
      <c r="M237" s="3">
        <v>586494</v>
      </c>
      <c r="N237" s="3"/>
      <c r="O237" s="3"/>
    </row>
    <row r="238" spans="1:15" x14ac:dyDescent="0.25">
      <c r="A238" t="s">
        <v>509</v>
      </c>
      <c r="B238" s="4">
        <v>5876</v>
      </c>
      <c r="C238" t="s">
        <v>3</v>
      </c>
      <c r="D238" t="s">
        <v>5</v>
      </c>
      <c r="E238" t="s">
        <v>361</v>
      </c>
      <c r="F238" s="9">
        <v>2022</v>
      </c>
      <c r="G238" s="3">
        <v>1163182</v>
      </c>
      <c r="H238" s="3">
        <v>671</v>
      </c>
      <c r="I238" s="3">
        <v>1924</v>
      </c>
      <c r="J238" s="3">
        <v>396</v>
      </c>
      <c r="K238" s="3">
        <v>275</v>
      </c>
      <c r="L238" s="3">
        <v>639710</v>
      </c>
      <c r="M238" s="3">
        <v>523472</v>
      </c>
      <c r="N238" s="3"/>
      <c r="O238" s="3"/>
    </row>
    <row r="239" spans="1:15" x14ac:dyDescent="0.25">
      <c r="A239" t="s">
        <v>509</v>
      </c>
      <c r="B239" s="4">
        <v>5876</v>
      </c>
      <c r="C239" t="s">
        <v>3</v>
      </c>
      <c r="D239" t="s">
        <v>5</v>
      </c>
      <c r="E239" t="s">
        <v>361</v>
      </c>
      <c r="F239" s="9">
        <v>2021</v>
      </c>
      <c r="G239" s="3">
        <v>913822</v>
      </c>
      <c r="H239" s="3">
        <v>538</v>
      </c>
      <c r="I239" s="3">
        <v>1850</v>
      </c>
      <c r="J239" s="3">
        <v>271</v>
      </c>
      <c r="K239" s="3">
        <v>267</v>
      </c>
      <c r="L239" s="3">
        <v>403746</v>
      </c>
      <c r="M239" s="3">
        <v>510076</v>
      </c>
      <c r="N239" s="3"/>
      <c r="O239" s="3"/>
    </row>
    <row r="240" spans="1:15" x14ac:dyDescent="0.25">
      <c r="A240" t="s">
        <v>509</v>
      </c>
      <c r="B240" s="4">
        <v>5876</v>
      </c>
      <c r="C240" t="s">
        <v>3</v>
      </c>
      <c r="D240" t="s">
        <v>5</v>
      </c>
      <c r="E240" t="s">
        <v>361</v>
      </c>
      <c r="F240" s="9">
        <v>2020</v>
      </c>
      <c r="G240" s="3">
        <v>687238</v>
      </c>
      <c r="H240" s="3">
        <v>441</v>
      </c>
      <c r="I240" s="3">
        <v>1695</v>
      </c>
      <c r="J240" s="3">
        <v>182</v>
      </c>
      <c r="K240" s="3">
        <v>259</v>
      </c>
      <c r="L240" s="3">
        <v>244514</v>
      </c>
      <c r="M240" s="3">
        <v>442724</v>
      </c>
      <c r="N240" s="3"/>
      <c r="O240" s="3"/>
    </row>
    <row r="241" spans="1:15" x14ac:dyDescent="0.25">
      <c r="A241" t="s">
        <v>509</v>
      </c>
      <c r="B241" s="4">
        <v>5876</v>
      </c>
      <c r="C241" t="s">
        <v>3</v>
      </c>
      <c r="D241" t="s">
        <v>5</v>
      </c>
      <c r="E241" t="s">
        <v>361</v>
      </c>
      <c r="F241" s="9">
        <v>2019</v>
      </c>
      <c r="G241" s="3">
        <v>556642</v>
      </c>
      <c r="H241" s="3">
        <v>370</v>
      </c>
      <c r="I241" s="3">
        <v>1595</v>
      </c>
      <c r="J241" s="3">
        <v>118</v>
      </c>
      <c r="K241" s="3">
        <v>252</v>
      </c>
      <c r="L241" s="3">
        <v>151543</v>
      </c>
      <c r="M241" s="3">
        <v>405099</v>
      </c>
      <c r="N241" s="3"/>
      <c r="O241" s="3"/>
    </row>
    <row r="242" spans="1:15" hidden="1" x14ac:dyDescent="0.25">
      <c r="A242" t="s">
        <v>22</v>
      </c>
      <c r="B242" s="4">
        <v>851</v>
      </c>
      <c r="C242" t="s">
        <v>1</v>
      </c>
      <c r="D242" t="s">
        <v>6</v>
      </c>
      <c r="E242" t="s">
        <v>354</v>
      </c>
      <c r="F242" s="9">
        <v>2023</v>
      </c>
      <c r="G242" s="3">
        <v>1384600</v>
      </c>
      <c r="H242" s="3">
        <v>1985</v>
      </c>
      <c r="I242" s="3">
        <v>700</v>
      </c>
      <c r="J242" s="3">
        <v>1520</v>
      </c>
      <c r="K242" s="3">
        <v>465</v>
      </c>
      <c r="L242" s="3">
        <v>1060500</v>
      </c>
      <c r="M242" s="3">
        <v>324100</v>
      </c>
      <c r="N242" s="3"/>
      <c r="O242" s="3"/>
    </row>
    <row r="243" spans="1:15" hidden="1" x14ac:dyDescent="0.25">
      <c r="A243" t="s">
        <v>22</v>
      </c>
      <c r="B243" s="4">
        <v>851</v>
      </c>
      <c r="C243" t="s">
        <v>1</v>
      </c>
      <c r="D243" t="s">
        <v>6</v>
      </c>
      <c r="E243" t="s">
        <v>354</v>
      </c>
      <c r="F243" s="9">
        <v>2022</v>
      </c>
      <c r="G243" s="3">
        <v>1317200</v>
      </c>
      <c r="H243" s="3">
        <v>1971</v>
      </c>
      <c r="I243" s="3">
        <v>670</v>
      </c>
      <c r="J243" s="3">
        <v>1510</v>
      </c>
      <c r="K243" s="3">
        <v>461</v>
      </c>
      <c r="L243" s="3">
        <v>1011000</v>
      </c>
      <c r="M243" s="3">
        <v>306200</v>
      </c>
      <c r="N243" s="3"/>
      <c r="O243" s="3"/>
    </row>
    <row r="244" spans="1:15" hidden="1" x14ac:dyDescent="0.25">
      <c r="A244" t="s">
        <v>22</v>
      </c>
      <c r="B244" s="4">
        <v>851</v>
      </c>
      <c r="C244" t="s">
        <v>1</v>
      </c>
      <c r="D244" t="s">
        <v>6</v>
      </c>
      <c r="E244" t="s">
        <v>354</v>
      </c>
      <c r="F244" s="9">
        <v>2021</v>
      </c>
      <c r="G244" s="3">
        <v>1233500</v>
      </c>
      <c r="H244" s="3">
        <v>1961</v>
      </c>
      <c r="I244" s="3">
        <v>630</v>
      </c>
      <c r="J244" s="3">
        <v>1508</v>
      </c>
      <c r="K244" s="3">
        <v>453</v>
      </c>
      <c r="L244" s="3">
        <v>950000</v>
      </c>
      <c r="M244" s="3">
        <v>283500</v>
      </c>
      <c r="N244" s="3"/>
      <c r="O244" s="3"/>
    </row>
    <row r="245" spans="1:15" hidden="1" x14ac:dyDescent="0.25">
      <c r="A245" t="s">
        <v>22</v>
      </c>
      <c r="B245" s="4">
        <v>851</v>
      </c>
      <c r="C245" t="s">
        <v>1</v>
      </c>
      <c r="D245" t="s">
        <v>6</v>
      </c>
      <c r="E245" t="s">
        <v>354</v>
      </c>
      <c r="F245" s="9">
        <v>2020</v>
      </c>
      <c r="G245" s="3">
        <v>917000</v>
      </c>
      <c r="H245" s="3">
        <v>1955</v>
      </c>
      <c r="I245" s="3">
        <v>470</v>
      </c>
      <c r="J245" s="3">
        <v>1507</v>
      </c>
      <c r="K245" s="3">
        <v>448</v>
      </c>
      <c r="L245" s="3">
        <v>706700</v>
      </c>
      <c r="M245" s="3">
        <v>210300</v>
      </c>
      <c r="N245" s="3"/>
      <c r="O245" s="3"/>
    </row>
    <row r="246" spans="1:15" hidden="1" x14ac:dyDescent="0.25">
      <c r="A246" t="s">
        <v>22</v>
      </c>
      <c r="B246" s="4">
        <v>851</v>
      </c>
      <c r="C246" t="s">
        <v>1</v>
      </c>
      <c r="D246" t="s">
        <v>6</v>
      </c>
      <c r="E246" t="s">
        <v>354</v>
      </c>
      <c r="F246" s="9">
        <v>2019</v>
      </c>
      <c r="G246" s="3">
        <v>1436700</v>
      </c>
      <c r="H246" s="3">
        <v>1947</v>
      </c>
      <c r="I246" s="3">
        <v>740</v>
      </c>
      <c r="J246" s="3">
        <v>1500</v>
      </c>
      <c r="K246" s="3">
        <v>447</v>
      </c>
      <c r="L246" s="3">
        <v>1106300</v>
      </c>
      <c r="M246" s="3">
        <v>330400</v>
      </c>
      <c r="N246" s="3"/>
      <c r="O246" s="3"/>
    </row>
    <row r="247" spans="1:15" hidden="1" x14ac:dyDescent="0.25">
      <c r="A247" t="s">
        <v>49</v>
      </c>
      <c r="B247" s="4">
        <v>2538</v>
      </c>
      <c r="C247" t="s">
        <v>1</v>
      </c>
      <c r="D247" t="s">
        <v>2</v>
      </c>
      <c r="E247" t="s">
        <v>353</v>
      </c>
      <c r="F247" s="9">
        <v>2023</v>
      </c>
      <c r="G247" s="3">
        <v>1333229</v>
      </c>
      <c r="H247" s="3">
        <v>216</v>
      </c>
      <c r="I247" s="3">
        <v>6170</v>
      </c>
      <c r="J247" s="3">
        <v>216</v>
      </c>
      <c r="K247" s="3">
        <v>0</v>
      </c>
      <c r="L247" s="3">
        <v>1333229</v>
      </c>
      <c r="M247" s="3">
        <v>0</v>
      </c>
      <c r="N247" s="3"/>
      <c r="O247" s="3"/>
    </row>
    <row r="248" spans="1:15" hidden="1" x14ac:dyDescent="0.25">
      <c r="A248" t="s">
        <v>49</v>
      </c>
      <c r="B248" s="4">
        <v>2538</v>
      </c>
      <c r="C248" t="s">
        <v>1</v>
      </c>
      <c r="D248" t="s">
        <v>2</v>
      </c>
      <c r="E248" t="s">
        <v>353</v>
      </c>
      <c r="F248" s="9">
        <v>2022</v>
      </c>
      <c r="G248" s="3">
        <v>1283926</v>
      </c>
      <c r="H248" s="3">
        <v>216</v>
      </c>
      <c r="I248" s="3">
        <v>6000</v>
      </c>
      <c r="J248" s="3">
        <v>216</v>
      </c>
      <c r="K248" s="3">
        <v>0</v>
      </c>
      <c r="L248" s="3">
        <v>1283926</v>
      </c>
      <c r="M248" s="3">
        <v>0</v>
      </c>
      <c r="N248" s="3"/>
      <c r="O248" s="3"/>
    </row>
    <row r="249" spans="1:15" hidden="1" x14ac:dyDescent="0.25">
      <c r="A249" t="s">
        <v>49</v>
      </c>
      <c r="B249" s="4">
        <v>2538</v>
      </c>
      <c r="C249" t="s">
        <v>1</v>
      </c>
      <c r="D249" t="s">
        <v>2</v>
      </c>
      <c r="E249" t="s">
        <v>353</v>
      </c>
      <c r="F249" s="9">
        <v>2021</v>
      </c>
      <c r="G249" s="3">
        <v>1087038</v>
      </c>
      <c r="H249" s="3">
        <v>212</v>
      </c>
      <c r="I249" s="3">
        <v>5150</v>
      </c>
      <c r="J249" s="3">
        <v>212</v>
      </c>
      <c r="K249" s="3">
        <v>0</v>
      </c>
      <c r="L249" s="3">
        <v>1087038</v>
      </c>
      <c r="M249" s="3">
        <v>0</v>
      </c>
      <c r="N249" s="3"/>
      <c r="O249" s="3"/>
    </row>
    <row r="250" spans="1:15" hidden="1" x14ac:dyDescent="0.25">
      <c r="A250" t="s">
        <v>49</v>
      </c>
      <c r="B250" s="4">
        <v>2538</v>
      </c>
      <c r="C250" t="s">
        <v>1</v>
      </c>
      <c r="D250" t="s">
        <v>2</v>
      </c>
      <c r="E250" t="s">
        <v>353</v>
      </c>
      <c r="F250" s="9">
        <v>2020</v>
      </c>
      <c r="G250" s="3">
        <v>778510</v>
      </c>
      <c r="H250" s="3">
        <v>210</v>
      </c>
      <c r="I250" s="3">
        <v>3725</v>
      </c>
      <c r="J250" s="3">
        <v>210</v>
      </c>
      <c r="K250" s="3">
        <v>0</v>
      </c>
      <c r="L250" s="3">
        <v>778510</v>
      </c>
      <c r="M250" s="3">
        <v>0</v>
      </c>
      <c r="N250" s="3"/>
      <c r="O250" s="3"/>
    </row>
    <row r="251" spans="1:15" hidden="1" x14ac:dyDescent="0.25">
      <c r="A251" t="s">
        <v>49</v>
      </c>
      <c r="B251" s="4">
        <v>2538</v>
      </c>
      <c r="C251" t="s">
        <v>1</v>
      </c>
      <c r="D251" t="s">
        <v>2</v>
      </c>
      <c r="E251" t="s">
        <v>353</v>
      </c>
      <c r="F251" s="9">
        <v>2019</v>
      </c>
      <c r="G251" s="3">
        <v>1161450</v>
      </c>
      <c r="H251" s="3">
        <v>208</v>
      </c>
      <c r="I251" s="3">
        <v>5665</v>
      </c>
      <c r="J251" s="3">
        <v>208</v>
      </c>
      <c r="K251" s="3">
        <v>0</v>
      </c>
      <c r="L251" s="3">
        <v>1161450</v>
      </c>
      <c r="M251" s="3">
        <v>0</v>
      </c>
      <c r="N251" s="3"/>
      <c r="O251" s="3"/>
    </row>
    <row r="252" spans="1:15" hidden="1" x14ac:dyDescent="0.25">
      <c r="A252" t="s">
        <v>328</v>
      </c>
      <c r="B252" s="4">
        <v>5332</v>
      </c>
      <c r="C252" t="s">
        <v>3</v>
      </c>
      <c r="D252" t="s">
        <v>5</v>
      </c>
      <c r="E252" t="s">
        <v>446</v>
      </c>
      <c r="F252" s="9">
        <v>2023</v>
      </c>
      <c r="G252" s="3">
        <v>1252655</v>
      </c>
      <c r="H252" s="3">
        <v>1372</v>
      </c>
      <c r="I252" s="3">
        <v>980</v>
      </c>
      <c r="J252" s="3">
        <v>1</v>
      </c>
      <c r="K252" s="3">
        <v>1371</v>
      </c>
      <c r="L252" s="3">
        <v>984</v>
      </c>
      <c r="M252" s="3">
        <v>1251671</v>
      </c>
      <c r="N252" s="3"/>
      <c r="O252" s="3"/>
    </row>
    <row r="253" spans="1:15" hidden="1" x14ac:dyDescent="0.25">
      <c r="A253" t="s">
        <v>328</v>
      </c>
      <c r="B253" s="4">
        <v>5332</v>
      </c>
      <c r="C253" t="s">
        <v>3</v>
      </c>
      <c r="D253" t="s">
        <v>5</v>
      </c>
      <c r="E253" t="s">
        <v>446</v>
      </c>
      <c r="F253" s="9">
        <v>2022</v>
      </c>
      <c r="G253" s="3">
        <v>1075391</v>
      </c>
      <c r="H253" s="3">
        <v>1198</v>
      </c>
      <c r="I253" s="3">
        <v>992</v>
      </c>
      <c r="J253" s="3">
        <v>1</v>
      </c>
      <c r="K253" s="3">
        <v>1197</v>
      </c>
      <c r="L253" s="3">
        <v>898</v>
      </c>
      <c r="M253" s="3">
        <v>1074493</v>
      </c>
      <c r="N253" s="3"/>
      <c r="O253" s="3"/>
    </row>
    <row r="254" spans="1:15" hidden="1" x14ac:dyDescent="0.25">
      <c r="A254" t="s">
        <v>328</v>
      </c>
      <c r="B254" s="4">
        <v>5332</v>
      </c>
      <c r="C254" t="s">
        <v>3</v>
      </c>
      <c r="D254" t="s">
        <v>5</v>
      </c>
      <c r="E254" t="s">
        <v>446</v>
      </c>
      <c r="F254" s="9">
        <v>2021</v>
      </c>
      <c r="G254" s="3">
        <v>948348</v>
      </c>
      <c r="H254" s="3">
        <v>1039</v>
      </c>
      <c r="I254" s="3">
        <v>970</v>
      </c>
      <c r="J254" s="3">
        <v>1</v>
      </c>
      <c r="K254" s="3">
        <v>1038</v>
      </c>
      <c r="L254" s="3">
        <v>854</v>
      </c>
      <c r="M254" s="3">
        <v>947494</v>
      </c>
      <c r="N254" s="3"/>
      <c r="O254" s="3"/>
    </row>
    <row r="255" spans="1:15" hidden="1" x14ac:dyDescent="0.25">
      <c r="A255" t="s">
        <v>328</v>
      </c>
      <c r="B255" s="4">
        <v>5332</v>
      </c>
      <c r="C255" t="s">
        <v>3</v>
      </c>
      <c r="D255" t="s">
        <v>5</v>
      </c>
      <c r="E255" t="s">
        <v>446</v>
      </c>
      <c r="F255" s="9">
        <v>2020</v>
      </c>
      <c r="G255" s="3">
        <v>690454</v>
      </c>
      <c r="H255" s="3">
        <v>914</v>
      </c>
      <c r="I255" s="3">
        <v>841</v>
      </c>
      <c r="J255" s="3">
        <v>1</v>
      </c>
      <c r="K255" s="3">
        <v>913</v>
      </c>
      <c r="L255" s="3">
        <v>749</v>
      </c>
      <c r="M255" s="3">
        <v>689705</v>
      </c>
      <c r="N255" s="3"/>
      <c r="O255" s="3"/>
    </row>
    <row r="256" spans="1:15" hidden="1" x14ac:dyDescent="0.25">
      <c r="A256" t="s">
        <v>328</v>
      </c>
      <c r="B256" s="4">
        <v>5332</v>
      </c>
      <c r="C256" t="s">
        <v>3</v>
      </c>
      <c r="D256" t="s">
        <v>5</v>
      </c>
      <c r="E256" t="s">
        <v>446</v>
      </c>
      <c r="F256" s="9">
        <v>2019</v>
      </c>
      <c r="G256" s="3">
        <v>576813</v>
      </c>
      <c r="H256" s="3">
        <v>834</v>
      </c>
      <c r="I256" s="3">
        <v>763</v>
      </c>
      <c r="J256" s="3">
        <v>1</v>
      </c>
      <c r="K256" s="3">
        <v>833</v>
      </c>
      <c r="L256" s="3">
        <v>1096</v>
      </c>
      <c r="M256" s="3">
        <v>575717</v>
      </c>
      <c r="N256" s="3"/>
      <c r="O256" s="3"/>
    </row>
    <row r="257" spans="1:15" hidden="1" x14ac:dyDescent="0.25">
      <c r="A257" t="s">
        <v>117</v>
      </c>
      <c r="B257" s="4">
        <v>2415</v>
      </c>
      <c r="C257" t="s">
        <v>3</v>
      </c>
      <c r="D257" t="s">
        <v>4</v>
      </c>
      <c r="E257" t="s">
        <v>351</v>
      </c>
      <c r="F257" s="9">
        <v>2023</v>
      </c>
      <c r="G257" s="3">
        <v>1138000</v>
      </c>
      <c r="H257" s="3">
        <v>1209</v>
      </c>
      <c r="I257" s="3">
        <v>950</v>
      </c>
      <c r="J257" s="3">
        <v>39</v>
      </c>
      <c r="K257" s="3">
        <v>1170</v>
      </c>
      <c r="L257" s="3">
        <v>38300</v>
      </c>
      <c r="M257" s="3">
        <v>1099700</v>
      </c>
      <c r="N257" s="3">
        <v>70</v>
      </c>
      <c r="O257" s="3">
        <v>71000</v>
      </c>
    </row>
    <row r="258" spans="1:15" hidden="1" x14ac:dyDescent="0.25">
      <c r="A258" t="s">
        <v>117</v>
      </c>
      <c r="B258" s="4">
        <v>2415</v>
      </c>
      <c r="C258" t="s">
        <v>3</v>
      </c>
      <c r="D258" t="s">
        <v>4</v>
      </c>
      <c r="E258" t="s">
        <v>351</v>
      </c>
      <c r="F258" s="9">
        <v>2022</v>
      </c>
      <c r="G258" s="3">
        <v>1102000</v>
      </c>
      <c r="H258" s="3">
        <v>1187</v>
      </c>
      <c r="I258" s="3">
        <v>937</v>
      </c>
      <c r="J258" s="3">
        <v>38</v>
      </c>
      <c r="K258" s="3">
        <v>1149</v>
      </c>
      <c r="L258" s="3">
        <v>39000</v>
      </c>
      <c r="M258" s="3">
        <v>1063000</v>
      </c>
      <c r="N258" s="3">
        <v>55</v>
      </c>
      <c r="O258" s="3">
        <v>52000</v>
      </c>
    </row>
    <row r="259" spans="1:15" hidden="1" x14ac:dyDescent="0.25">
      <c r="A259" t="s">
        <v>117</v>
      </c>
      <c r="B259" s="4">
        <v>2415</v>
      </c>
      <c r="C259" t="s">
        <v>3</v>
      </c>
      <c r="D259" t="s">
        <v>4</v>
      </c>
      <c r="E259" t="s">
        <v>351</v>
      </c>
      <c r="F259" s="9">
        <v>2021</v>
      </c>
      <c r="G259" s="3">
        <v>1044000</v>
      </c>
      <c r="H259" s="3">
        <v>1164</v>
      </c>
      <c r="I259" s="3">
        <v>901</v>
      </c>
      <c r="J259" s="3">
        <v>39</v>
      </c>
      <c r="K259" s="3">
        <v>1125</v>
      </c>
      <c r="L259" s="3">
        <v>38000</v>
      </c>
      <c r="M259" s="3">
        <v>1006000</v>
      </c>
      <c r="N259" s="3">
        <v>49</v>
      </c>
      <c r="O259" s="3">
        <v>47000</v>
      </c>
    </row>
    <row r="260" spans="1:15" hidden="1" x14ac:dyDescent="0.25">
      <c r="A260" t="s">
        <v>117</v>
      </c>
      <c r="B260" s="4">
        <v>2415</v>
      </c>
      <c r="C260" t="s">
        <v>3</v>
      </c>
      <c r="D260" t="s">
        <v>4</v>
      </c>
      <c r="E260" t="s">
        <v>351</v>
      </c>
      <c r="F260" s="9">
        <v>2020</v>
      </c>
      <c r="G260" s="3">
        <v>840016</v>
      </c>
      <c r="H260" s="3">
        <v>1153</v>
      </c>
      <c r="I260" s="3">
        <v>730</v>
      </c>
      <c r="J260" s="3">
        <v>38</v>
      </c>
      <c r="K260" s="3">
        <v>1115</v>
      </c>
      <c r="L260" s="3">
        <v>31938</v>
      </c>
      <c r="M260" s="3">
        <v>808078</v>
      </c>
      <c r="N260" s="3">
        <v>41</v>
      </c>
      <c r="O260" s="3">
        <v>32000</v>
      </c>
    </row>
    <row r="261" spans="1:15" hidden="1" x14ac:dyDescent="0.25">
      <c r="A261" t="s">
        <v>117</v>
      </c>
      <c r="B261" s="4">
        <v>2415</v>
      </c>
      <c r="C261" t="s">
        <v>3</v>
      </c>
      <c r="D261" t="s">
        <v>4</v>
      </c>
      <c r="E261" t="s">
        <v>351</v>
      </c>
      <c r="F261" s="9">
        <v>2019</v>
      </c>
      <c r="G261" s="3">
        <v>832410</v>
      </c>
      <c r="H261" s="3">
        <v>1155</v>
      </c>
      <c r="I261" s="3">
        <v>725</v>
      </c>
      <c r="J261" s="3">
        <v>38</v>
      </c>
      <c r="K261" s="3">
        <v>1117</v>
      </c>
      <c r="L261" s="3">
        <v>30986</v>
      </c>
      <c r="M261" s="3">
        <v>801424</v>
      </c>
      <c r="N261" s="3">
        <v>31</v>
      </c>
      <c r="O261" s="3">
        <v>21500</v>
      </c>
    </row>
    <row r="262" spans="1:15" hidden="1" x14ac:dyDescent="0.25">
      <c r="A262" t="s">
        <v>279</v>
      </c>
      <c r="B262" s="4">
        <v>7716</v>
      </c>
      <c r="C262" t="s">
        <v>3</v>
      </c>
      <c r="D262" t="s">
        <v>4</v>
      </c>
      <c r="E262" t="s">
        <v>356</v>
      </c>
      <c r="F262" s="9">
        <v>2023</v>
      </c>
      <c r="G262" s="3">
        <v>1129219</v>
      </c>
      <c r="H262" s="3">
        <v>334</v>
      </c>
      <c r="I262" s="3">
        <v>3815</v>
      </c>
      <c r="J262" s="3">
        <v>295</v>
      </c>
      <c r="K262" s="3">
        <v>39</v>
      </c>
      <c r="L262" s="3">
        <v>1046819</v>
      </c>
      <c r="M262" s="3">
        <v>82400</v>
      </c>
      <c r="N262" s="3">
        <v>184</v>
      </c>
      <c r="O262" s="3">
        <v>572900</v>
      </c>
    </row>
    <row r="263" spans="1:15" hidden="1" x14ac:dyDescent="0.25">
      <c r="A263" t="s">
        <v>279</v>
      </c>
      <c r="B263" s="4">
        <v>7716</v>
      </c>
      <c r="C263" t="s">
        <v>3</v>
      </c>
      <c r="D263" t="s">
        <v>4</v>
      </c>
      <c r="E263" t="s">
        <v>356</v>
      </c>
      <c r="F263" s="9">
        <v>2022</v>
      </c>
      <c r="G263" s="3">
        <v>933370</v>
      </c>
      <c r="H263" s="3">
        <v>287</v>
      </c>
      <c r="I263" s="3">
        <v>3685</v>
      </c>
      <c r="J263" s="3">
        <v>254</v>
      </c>
      <c r="K263" s="3">
        <v>33</v>
      </c>
      <c r="L263" s="3">
        <v>869270</v>
      </c>
      <c r="M263" s="3">
        <v>64100</v>
      </c>
      <c r="N263" s="3">
        <v>149</v>
      </c>
      <c r="O263" s="3">
        <v>445100</v>
      </c>
    </row>
    <row r="264" spans="1:15" hidden="1" x14ac:dyDescent="0.25">
      <c r="A264" t="s">
        <v>279</v>
      </c>
      <c r="B264" s="4">
        <v>7716</v>
      </c>
      <c r="C264" t="s">
        <v>3</v>
      </c>
      <c r="D264" t="s">
        <v>4</v>
      </c>
      <c r="E264" t="s">
        <v>356</v>
      </c>
      <c r="F264" s="9">
        <v>2021</v>
      </c>
      <c r="G264" s="3">
        <v>765289</v>
      </c>
      <c r="H264" s="3">
        <v>243</v>
      </c>
      <c r="I264" s="3">
        <v>3565</v>
      </c>
      <c r="J264" s="3">
        <v>218</v>
      </c>
      <c r="K264" s="3">
        <v>25</v>
      </c>
      <c r="L264" s="3">
        <v>714989</v>
      </c>
      <c r="M264" s="3">
        <v>50300</v>
      </c>
      <c r="N264" s="3">
        <v>126</v>
      </c>
      <c r="O264" s="3">
        <v>357700</v>
      </c>
    </row>
    <row r="265" spans="1:15" hidden="1" x14ac:dyDescent="0.25">
      <c r="A265" t="s">
        <v>279</v>
      </c>
      <c r="B265" s="4">
        <v>7716</v>
      </c>
      <c r="C265" t="s">
        <v>3</v>
      </c>
      <c r="D265" t="s">
        <v>4</v>
      </c>
      <c r="E265" t="s">
        <v>356</v>
      </c>
      <c r="F265" s="9">
        <v>2020</v>
      </c>
      <c r="G265" s="3">
        <v>544939</v>
      </c>
      <c r="H265" s="3">
        <v>205</v>
      </c>
      <c r="I265" s="3">
        <v>2930</v>
      </c>
      <c r="J265" s="3">
        <v>183</v>
      </c>
      <c r="K265" s="3">
        <v>22</v>
      </c>
      <c r="L265" s="3">
        <v>506339</v>
      </c>
      <c r="M265" s="3">
        <v>38600</v>
      </c>
      <c r="N265" s="3">
        <v>106</v>
      </c>
      <c r="O265" s="3">
        <v>234100</v>
      </c>
    </row>
    <row r="266" spans="1:15" hidden="1" x14ac:dyDescent="0.25">
      <c r="A266" t="s">
        <v>279</v>
      </c>
      <c r="B266" s="4">
        <v>7716</v>
      </c>
      <c r="C266" t="s">
        <v>3</v>
      </c>
      <c r="D266" t="s">
        <v>4</v>
      </c>
      <c r="E266" t="s">
        <v>356</v>
      </c>
      <c r="F266" s="9">
        <v>2019</v>
      </c>
      <c r="G266" s="3">
        <v>615425</v>
      </c>
      <c r="H266" s="3">
        <v>185</v>
      </c>
      <c r="I266" s="3">
        <v>4005</v>
      </c>
      <c r="J266" s="3">
        <v>163</v>
      </c>
      <c r="K266" s="3">
        <v>22</v>
      </c>
      <c r="L266" s="3">
        <v>574625</v>
      </c>
      <c r="M266" s="3">
        <v>40800</v>
      </c>
      <c r="N266" s="3">
        <v>90</v>
      </c>
      <c r="O266" s="3">
        <v>279600</v>
      </c>
    </row>
    <row r="267" spans="1:15" hidden="1" x14ac:dyDescent="0.25">
      <c r="A267" t="s">
        <v>118</v>
      </c>
      <c r="B267" s="4">
        <v>2410</v>
      </c>
      <c r="C267" t="s">
        <v>1</v>
      </c>
      <c r="D267" t="s">
        <v>6</v>
      </c>
      <c r="E267" t="s">
        <v>354</v>
      </c>
      <c r="F267" s="9">
        <v>2023</v>
      </c>
      <c r="G267" s="3">
        <v>1103089</v>
      </c>
      <c r="H267" s="3">
        <v>524</v>
      </c>
      <c r="I267" s="3">
        <v>2250</v>
      </c>
      <c r="J267" s="3">
        <v>425</v>
      </c>
      <c r="K267" s="3">
        <v>99</v>
      </c>
      <c r="L267" s="3">
        <v>877092</v>
      </c>
      <c r="M267" s="3">
        <v>225997</v>
      </c>
      <c r="N267" s="3"/>
      <c r="O267" s="3"/>
    </row>
    <row r="268" spans="1:15" hidden="1" x14ac:dyDescent="0.25">
      <c r="A268" t="s">
        <v>118</v>
      </c>
      <c r="B268" s="4">
        <v>2410</v>
      </c>
      <c r="C268" t="s">
        <v>1</v>
      </c>
      <c r="D268" t="s">
        <v>6</v>
      </c>
      <c r="E268" t="s">
        <v>354</v>
      </c>
      <c r="F268" s="9">
        <v>2022</v>
      </c>
      <c r="G268" s="3">
        <v>914816</v>
      </c>
      <c r="H268" s="3">
        <v>474</v>
      </c>
      <c r="I268" s="3">
        <v>2032</v>
      </c>
      <c r="J268" s="3">
        <v>366</v>
      </c>
      <c r="K268" s="3">
        <v>108</v>
      </c>
      <c r="L268" s="3">
        <v>719181</v>
      </c>
      <c r="M268" s="3">
        <v>195635</v>
      </c>
      <c r="N268" s="3"/>
      <c r="O268" s="3"/>
    </row>
    <row r="269" spans="1:15" hidden="1" x14ac:dyDescent="0.25">
      <c r="A269" t="s">
        <v>118</v>
      </c>
      <c r="B269" s="4">
        <v>2410</v>
      </c>
      <c r="C269" t="s">
        <v>1</v>
      </c>
      <c r="D269" t="s">
        <v>6</v>
      </c>
      <c r="E269" t="s">
        <v>354</v>
      </c>
      <c r="F269" s="9">
        <v>2021</v>
      </c>
      <c r="G269" s="3">
        <v>750674</v>
      </c>
      <c r="H269" s="3">
        <v>435</v>
      </c>
      <c r="I269" s="3">
        <v>1786</v>
      </c>
      <c r="J269" s="3">
        <v>341</v>
      </c>
      <c r="K269" s="3">
        <v>94</v>
      </c>
      <c r="L269" s="3">
        <v>592343</v>
      </c>
      <c r="M269" s="3">
        <v>158331</v>
      </c>
      <c r="N269" s="3"/>
      <c r="O269" s="3"/>
    </row>
    <row r="270" spans="1:15" hidden="1" x14ac:dyDescent="0.25">
      <c r="A270" t="s">
        <v>118</v>
      </c>
      <c r="B270" s="4">
        <v>2410</v>
      </c>
      <c r="C270" t="s">
        <v>1</v>
      </c>
      <c r="D270" t="s">
        <v>6</v>
      </c>
      <c r="E270" t="s">
        <v>354</v>
      </c>
      <c r="F270" s="9">
        <v>2020</v>
      </c>
      <c r="G270" s="3">
        <v>426303</v>
      </c>
      <c r="H270" s="3">
        <v>409</v>
      </c>
      <c r="I270" s="3">
        <v>1119</v>
      </c>
      <c r="J270" s="3">
        <v>321</v>
      </c>
      <c r="K270" s="3">
        <v>88</v>
      </c>
      <c r="L270" s="3">
        <v>337433</v>
      </c>
      <c r="M270" s="3">
        <v>88870</v>
      </c>
      <c r="N270" s="3"/>
      <c r="O270" s="3"/>
    </row>
    <row r="271" spans="1:15" hidden="1" x14ac:dyDescent="0.25">
      <c r="A271" t="s">
        <v>118</v>
      </c>
      <c r="B271" s="4">
        <v>2410</v>
      </c>
      <c r="C271" t="s">
        <v>1</v>
      </c>
      <c r="D271" t="s">
        <v>6</v>
      </c>
      <c r="E271" t="s">
        <v>354</v>
      </c>
      <c r="F271" s="9">
        <v>2019</v>
      </c>
      <c r="G271" s="3">
        <v>558397</v>
      </c>
      <c r="H271" s="3">
        <v>368</v>
      </c>
      <c r="I271" s="3">
        <v>1594</v>
      </c>
      <c r="J271" s="3">
        <v>299</v>
      </c>
      <c r="K271" s="3">
        <v>69</v>
      </c>
      <c r="L271" s="3">
        <v>429000</v>
      </c>
      <c r="M271" s="3">
        <v>129397</v>
      </c>
      <c r="N271" s="3"/>
      <c r="O271" s="3"/>
    </row>
    <row r="272" spans="1:15" hidden="1" x14ac:dyDescent="0.25">
      <c r="A272" t="s">
        <v>110</v>
      </c>
      <c r="B272" s="4">
        <v>497</v>
      </c>
      <c r="C272" t="s">
        <v>3</v>
      </c>
      <c r="D272" t="s">
        <v>5</v>
      </c>
      <c r="E272" t="s">
        <v>364</v>
      </c>
      <c r="F272" s="9">
        <v>2023</v>
      </c>
      <c r="G272" s="3">
        <v>1050214</v>
      </c>
      <c r="H272" s="3">
        <v>495</v>
      </c>
      <c r="I272" s="3">
        <v>2130</v>
      </c>
      <c r="J272" s="3">
        <v>172</v>
      </c>
      <c r="K272" s="3">
        <v>323</v>
      </c>
      <c r="L272" s="3">
        <v>398437</v>
      </c>
      <c r="M272" s="3">
        <v>651777</v>
      </c>
      <c r="N272" s="3"/>
      <c r="O272" s="3"/>
    </row>
    <row r="273" spans="1:15" hidden="1" x14ac:dyDescent="0.25">
      <c r="A273" t="s">
        <v>110</v>
      </c>
      <c r="B273" s="4">
        <v>497</v>
      </c>
      <c r="C273" t="s">
        <v>3</v>
      </c>
      <c r="D273" t="s">
        <v>5</v>
      </c>
      <c r="E273" t="s">
        <v>364</v>
      </c>
      <c r="F273" s="9">
        <v>2022</v>
      </c>
      <c r="G273" s="3">
        <v>1039037</v>
      </c>
      <c r="H273" s="3">
        <v>490</v>
      </c>
      <c r="I273" s="3">
        <v>2140</v>
      </c>
      <c r="J273" s="3">
        <v>188</v>
      </c>
      <c r="K273" s="3">
        <v>302</v>
      </c>
      <c r="L273" s="3">
        <v>403218</v>
      </c>
      <c r="M273" s="3">
        <v>635819</v>
      </c>
      <c r="N273" s="3"/>
      <c r="O273" s="3"/>
    </row>
    <row r="274" spans="1:15" hidden="1" x14ac:dyDescent="0.25">
      <c r="A274" t="s">
        <v>110</v>
      </c>
      <c r="B274" s="4">
        <v>497</v>
      </c>
      <c r="C274" t="s">
        <v>3</v>
      </c>
      <c r="D274" t="s">
        <v>5</v>
      </c>
      <c r="E274" t="s">
        <v>364</v>
      </c>
      <c r="F274" s="9">
        <v>2021</v>
      </c>
      <c r="G274" s="3">
        <v>973230</v>
      </c>
      <c r="H274" s="3">
        <v>480</v>
      </c>
      <c r="I274" s="3">
        <v>2030</v>
      </c>
      <c r="J274" s="3">
        <v>189</v>
      </c>
      <c r="K274" s="3">
        <v>291</v>
      </c>
      <c r="L274" s="3">
        <v>394733</v>
      </c>
      <c r="M274" s="3">
        <v>578497</v>
      </c>
      <c r="N274" s="3"/>
      <c r="O274" s="3"/>
    </row>
    <row r="275" spans="1:15" hidden="1" x14ac:dyDescent="0.25">
      <c r="A275" t="s">
        <v>110</v>
      </c>
      <c r="B275" s="4">
        <v>497</v>
      </c>
      <c r="C275" t="s">
        <v>3</v>
      </c>
      <c r="D275" t="s">
        <v>5</v>
      </c>
      <c r="E275" t="s">
        <v>364</v>
      </c>
      <c r="F275" s="9">
        <v>2020</v>
      </c>
      <c r="G275" s="3">
        <v>879623</v>
      </c>
      <c r="H275" s="3">
        <v>479</v>
      </c>
      <c r="I275" s="3">
        <v>1830</v>
      </c>
      <c r="J275" s="3">
        <v>196</v>
      </c>
      <c r="K275" s="3">
        <v>283</v>
      </c>
      <c r="L275" s="3">
        <v>374064</v>
      </c>
      <c r="M275" s="3">
        <v>505559</v>
      </c>
      <c r="N275" s="3"/>
      <c r="O275" s="3"/>
    </row>
    <row r="276" spans="1:15" hidden="1" x14ac:dyDescent="0.25">
      <c r="A276" t="s">
        <v>110</v>
      </c>
      <c r="B276" s="4">
        <v>497</v>
      </c>
      <c r="C276" t="s">
        <v>3</v>
      </c>
      <c r="D276" t="s">
        <v>5</v>
      </c>
      <c r="E276" t="s">
        <v>364</v>
      </c>
      <c r="F276" s="9">
        <v>2019</v>
      </c>
      <c r="G276" s="3">
        <v>894525</v>
      </c>
      <c r="H276" s="3">
        <v>482</v>
      </c>
      <c r="I276" s="3">
        <v>1850</v>
      </c>
      <c r="J276" s="3">
        <v>195</v>
      </c>
      <c r="K276" s="3">
        <v>287</v>
      </c>
      <c r="L276" s="3">
        <v>391112</v>
      </c>
      <c r="M276" s="3">
        <v>503413</v>
      </c>
      <c r="N276" s="3"/>
      <c r="O276" s="3"/>
    </row>
    <row r="277" spans="1:15" hidden="1" x14ac:dyDescent="0.25">
      <c r="A277" t="s">
        <v>193</v>
      </c>
      <c r="B277" s="4">
        <v>2775</v>
      </c>
      <c r="C277" t="s">
        <v>3</v>
      </c>
      <c r="D277" t="s">
        <v>5</v>
      </c>
      <c r="E277" t="s">
        <v>350</v>
      </c>
      <c r="F277" s="9">
        <v>2023</v>
      </c>
      <c r="G277" s="3">
        <v>1041312</v>
      </c>
      <c r="H277" s="3">
        <v>1144</v>
      </c>
      <c r="I277" s="3">
        <v>943</v>
      </c>
      <c r="J277" s="3">
        <v>43</v>
      </c>
      <c r="K277" s="3">
        <v>1101</v>
      </c>
      <c r="L277" s="3">
        <v>46124</v>
      </c>
      <c r="M277" s="3">
        <v>995188</v>
      </c>
      <c r="N277" s="3">
        <v>62</v>
      </c>
      <c r="O277" s="3">
        <v>71223</v>
      </c>
    </row>
    <row r="278" spans="1:15" hidden="1" x14ac:dyDescent="0.25">
      <c r="A278" t="s">
        <v>193</v>
      </c>
      <c r="B278" s="4">
        <v>2775</v>
      </c>
      <c r="C278" t="s">
        <v>3</v>
      </c>
      <c r="D278" t="s">
        <v>5</v>
      </c>
      <c r="E278" t="s">
        <v>350</v>
      </c>
      <c r="F278" s="9">
        <v>2022</v>
      </c>
      <c r="G278" s="3">
        <v>967571</v>
      </c>
      <c r="H278" s="3">
        <v>1067</v>
      </c>
      <c r="I278" s="3">
        <v>950</v>
      </c>
      <c r="J278" s="3">
        <v>0</v>
      </c>
      <c r="K278" s="3">
        <v>1067</v>
      </c>
      <c r="L278" s="3">
        <v>0</v>
      </c>
      <c r="M278" s="3">
        <v>967571</v>
      </c>
      <c r="N278" s="3">
        <v>62</v>
      </c>
      <c r="O278" s="3">
        <v>67340</v>
      </c>
    </row>
    <row r="279" spans="1:15" hidden="1" x14ac:dyDescent="0.25">
      <c r="A279" t="s">
        <v>193</v>
      </c>
      <c r="B279" s="4">
        <v>2775</v>
      </c>
      <c r="C279" t="s">
        <v>3</v>
      </c>
      <c r="D279" t="s">
        <v>5</v>
      </c>
      <c r="E279" t="s">
        <v>350</v>
      </c>
      <c r="F279" s="9">
        <v>2021</v>
      </c>
      <c r="G279" s="3">
        <v>898630</v>
      </c>
      <c r="H279" s="3">
        <v>1002</v>
      </c>
      <c r="I279" s="3">
        <v>934</v>
      </c>
      <c r="J279" s="3">
        <v>0</v>
      </c>
      <c r="K279" s="3">
        <v>1002</v>
      </c>
      <c r="L279" s="3">
        <v>0</v>
      </c>
      <c r="M279" s="3">
        <v>898630</v>
      </c>
      <c r="N279" s="3">
        <v>57</v>
      </c>
      <c r="O279" s="3">
        <v>57229</v>
      </c>
    </row>
    <row r="280" spans="1:15" hidden="1" x14ac:dyDescent="0.25">
      <c r="A280" t="s">
        <v>193</v>
      </c>
      <c r="B280" s="4">
        <v>2775</v>
      </c>
      <c r="C280" t="s">
        <v>3</v>
      </c>
      <c r="D280" t="s">
        <v>5</v>
      </c>
      <c r="E280" t="s">
        <v>350</v>
      </c>
      <c r="F280" s="9">
        <v>2020</v>
      </c>
      <c r="G280" s="3">
        <v>760258</v>
      </c>
      <c r="H280" s="3">
        <v>954</v>
      </c>
      <c r="I280" s="3">
        <v>833</v>
      </c>
      <c r="J280" s="3">
        <v>0</v>
      </c>
      <c r="K280" s="3">
        <v>954</v>
      </c>
      <c r="L280" s="3">
        <v>0</v>
      </c>
      <c r="M280" s="3">
        <v>760258</v>
      </c>
      <c r="N280" s="3">
        <v>49</v>
      </c>
      <c r="O280" s="3">
        <v>46501</v>
      </c>
    </row>
    <row r="281" spans="1:15" hidden="1" x14ac:dyDescent="0.25">
      <c r="A281" t="s">
        <v>193</v>
      </c>
      <c r="B281" s="4">
        <v>2775</v>
      </c>
      <c r="C281" t="s">
        <v>3</v>
      </c>
      <c r="D281" t="s">
        <v>5</v>
      </c>
      <c r="E281" t="s">
        <v>350</v>
      </c>
      <c r="F281" s="9">
        <v>2019</v>
      </c>
      <c r="G281" s="3">
        <v>628122</v>
      </c>
      <c r="H281" s="3">
        <v>915</v>
      </c>
      <c r="I281" s="3">
        <v>719</v>
      </c>
      <c r="J281" s="3">
        <v>0</v>
      </c>
      <c r="K281" s="3">
        <v>915</v>
      </c>
      <c r="L281" s="3">
        <v>0</v>
      </c>
      <c r="M281" s="3">
        <v>628122</v>
      </c>
      <c r="N281" s="3">
        <v>41</v>
      </c>
      <c r="O281" s="3">
        <v>38817</v>
      </c>
    </row>
    <row r="282" spans="1:15" hidden="1" x14ac:dyDescent="0.25">
      <c r="A282" t="s">
        <v>198</v>
      </c>
      <c r="B282" s="4">
        <v>1655</v>
      </c>
      <c r="C282" t="s">
        <v>3</v>
      </c>
      <c r="D282" t="s">
        <v>4</v>
      </c>
      <c r="E282" t="s">
        <v>351</v>
      </c>
      <c r="F282" s="9">
        <v>2023</v>
      </c>
      <c r="G282" s="3">
        <v>1021833</v>
      </c>
      <c r="H282" s="3">
        <v>539</v>
      </c>
      <c r="I282" s="3">
        <v>1921</v>
      </c>
      <c r="J282" s="3">
        <v>33</v>
      </c>
      <c r="K282" s="3">
        <v>506</v>
      </c>
      <c r="L282" s="3">
        <v>62400</v>
      </c>
      <c r="M282" s="3">
        <v>959433</v>
      </c>
      <c r="N282" s="3"/>
      <c r="O282" s="3"/>
    </row>
    <row r="283" spans="1:15" hidden="1" x14ac:dyDescent="0.25">
      <c r="A283" t="s">
        <v>198</v>
      </c>
      <c r="B283" s="4">
        <v>1655</v>
      </c>
      <c r="C283" t="s">
        <v>3</v>
      </c>
      <c r="D283" t="s">
        <v>4</v>
      </c>
      <c r="E283" t="s">
        <v>351</v>
      </c>
      <c r="F283" s="9">
        <v>2022</v>
      </c>
      <c r="G283" s="3">
        <v>955887</v>
      </c>
      <c r="H283" s="3">
        <v>525</v>
      </c>
      <c r="I283" s="3">
        <v>1856</v>
      </c>
      <c r="J283" s="3">
        <v>32</v>
      </c>
      <c r="K283" s="3">
        <v>493</v>
      </c>
      <c r="L283" s="3">
        <v>60300</v>
      </c>
      <c r="M283" s="3">
        <v>895587</v>
      </c>
      <c r="N283" s="3"/>
      <c r="O283" s="3"/>
    </row>
    <row r="284" spans="1:15" hidden="1" x14ac:dyDescent="0.25">
      <c r="A284" t="s">
        <v>198</v>
      </c>
      <c r="B284" s="4">
        <v>1655</v>
      </c>
      <c r="C284" t="s">
        <v>3</v>
      </c>
      <c r="D284" t="s">
        <v>4</v>
      </c>
      <c r="E284" t="s">
        <v>351</v>
      </c>
      <c r="F284" s="9">
        <v>2021</v>
      </c>
      <c r="G284" s="3">
        <v>869957</v>
      </c>
      <c r="H284" s="3">
        <v>505</v>
      </c>
      <c r="I284" s="3">
        <v>1765</v>
      </c>
      <c r="J284" s="3">
        <v>33</v>
      </c>
      <c r="K284" s="3">
        <v>472</v>
      </c>
      <c r="L284" s="3">
        <v>57400</v>
      </c>
      <c r="M284" s="3">
        <v>812557</v>
      </c>
      <c r="N284" s="3"/>
      <c r="O284" s="3"/>
    </row>
    <row r="285" spans="1:15" hidden="1" x14ac:dyDescent="0.25">
      <c r="A285" t="s">
        <v>198</v>
      </c>
      <c r="B285" s="4">
        <v>1655</v>
      </c>
      <c r="C285" t="s">
        <v>3</v>
      </c>
      <c r="D285" t="s">
        <v>4</v>
      </c>
      <c r="E285" t="s">
        <v>351</v>
      </c>
      <c r="F285" s="9">
        <v>2020</v>
      </c>
      <c r="G285" s="3">
        <v>625028</v>
      </c>
      <c r="H285" s="3">
        <v>481</v>
      </c>
      <c r="I285" s="3">
        <v>1316</v>
      </c>
      <c r="J285" s="3">
        <v>32</v>
      </c>
      <c r="K285" s="3">
        <v>449</v>
      </c>
      <c r="L285" s="3">
        <v>41400</v>
      </c>
      <c r="M285" s="3">
        <v>583628</v>
      </c>
      <c r="N285" s="3"/>
      <c r="O285" s="3"/>
    </row>
    <row r="286" spans="1:15" hidden="1" x14ac:dyDescent="0.25">
      <c r="A286" t="s">
        <v>198</v>
      </c>
      <c r="B286" s="4">
        <v>1655</v>
      </c>
      <c r="C286" t="s">
        <v>3</v>
      </c>
      <c r="D286" t="s">
        <v>4</v>
      </c>
      <c r="E286" t="s">
        <v>351</v>
      </c>
      <c r="F286" s="9">
        <v>2019</v>
      </c>
      <c r="G286" s="3">
        <v>718581</v>
      </c>
      <c r="H286" s="3">
        <v>469</v>
      </c>
      <c r="I286" s="3">
        <v>1574</v>
      </c>
      <c r="J286" s="3">
        <v>31</v>
      </c>
      <c r="K286" s="3">
        <v>438</v>
      </c>
      <c r="L286" s="3">
        <v>47300</v>
      </c>
      <c r="M286" s="3">
        <v>671281</v>
      </c>
      <c r="N286" s="3"/>
      <c r="O286" s="3"/>
    </row>
    <row r="287" spans="1:15" hidden="1" x14ac:dyDescent="0.25">
      <c r="A287" t="s">
        <v>386</v>
      </c>
      <c r="B287" s="4">
        <v>1510</v>
      </c>
      <c r="C287" t="s">
        <v>1</v>
      </c>
      <c r="D287" t="s">
        <v>2</v>
      </c>
      <c r="E287" t="s">
        <v>359</v>
      </c>
      <c r="F287" s="9">
        <v>2023</v>
      </c>
      <c r="G287" s="3">
        <v>994310</v>
      </c>
      <c r="H287" s="3">
        <v>225</v>
      </c>
      <c r="I287" s="3">
        <v>4440</v>
      </c>
      <c r="J287" s="3">
        <v>219</v>
      </c>
      <c r="K287" s="3">
        <v>6</v>
      </c>
      <c r="L287" s="3">
        <v>970685</v>
      </c>
      <c r="M287" s="3">
        <v>23625</v>
      </c>
      <c r="N287" s="3">
        <v>86</v>
      </c>
      <c r="O287" s="3">
        <v>279900</v>
      </c>
    </row>
    <row r="288" spans="1:15" hidden="1" x14ac:dyDescent="0.25">
      <c r="A288" t="s">
        <v>386</v>
      </c>
      <c r="B288" s="4">
        <v>1510</v>
      </c>
      <c r="C288" t="s">
        <v>1</v>
      </c>
      <c r="D288" t="s">
        <v>2</v>
      </c>
      <c r="E288" t="s">
        <v>359</v>
      </c>
      <c r="F288" s="9">
        <v>2022</v>
      </c>
      <c r="G288" s="3">
        <v>1020640</v>
      </c>
      <c r="H288" s="3">
        <v>223</v>
      </c>
      <c r="I288" s="3">
        <v>4680</v>
      </c>
      <c r="J288" s="3">
        <v>219</v>
      </c>
      <c r="K288" s="3">
        <v>4</v>
      </c>
      <c r="L288" s="3">
        <v>996548</v>
      </c>
      <c r="M288" s="3">
        <v>24092</v>
      </c>
      <c r="N288" s="3">
        <v>86</v>
      </c>
      <c r="O288" s="3">
        <v>226900</v>
      </c>
    </row>
    <row r="289" spans="1:15" hidden="1" x14ac:dyDescent="0.25">
      <c r="A289" t="s">
        <v>386</v>
      </c>
      <c r="B289" s="4">
        <v>1510</v>
      </c>
      <c r="C289" t="s">
        <v>1</v>
      </c>
      <c r="D289" t="s">
        <v>2</v>
      </c>
      <c r="E289" t="s">
        <v>359</v>
      </c>
      <c r="F289" s="9">
        <v>2021</v>
      </c>
      <c r="G289" s="3">
        <v>933500</v>
      </c>
      <c r="H289" s="3">
        <v>213</v>
      </c>
      <c r="I289" s="3">
        <v>4435</v>
      </c>
      <c r="J289" s="3">
        <v>209</v>
      </c>
      <c r="K289" s="3">
        <v>4</v>
      </c>
      <c r="L289" s="3">
        <v>922200</v>
      </c>
      <c r="M289" s="3">
        <v>11300</v>
      </c>
      <c r="N289" s="3">
        <v>86</v>
      </c>
      <c r="O289" s="3">
        <v>193000</v>
      </c>
    </row>
    <row r="290" spans="1:15" hidden="1" x14ac:dyDescent="0.25">
      <c r="A290" t="s">
        <v>386</v>
      </c>
      <c r="B290" s="4">
        <v>1510</v>
      </c>
      <c r="C290" t="s">
        <v>1</v>
      </c>
      <c r="D290" t="s">
        <v>2</v>
      </c>
      <c r="E290" t="s">
        <v>359</v>
      </c>
      <c r="F290" s="9">
        <v>2020</v>
      </c>
      <c r="G290" s="3">
        <v>700200</v>
      </c>
      <c r="H290" s="3">
        <v>208</v>
      </c>
      <c r="I290" s="3">
        <v>3310</v>
      </c>
      <c r="J290" s="3">
        <v>208</v>
      </c>
      <c r="K290" s="3">
        <v>0</v>
      </c>
      <c r="L290" s="3">
        <v>700200</v>
      </c>
      <c r="M290" s="3">
        <v>0</v>
      </c>
      <c r="N290" s="3">
        <v>86</v>
      </c>
      <c r="O290" s="3">
        <v>167400</v>
      </c>
    </row>
    <row r="291" spans="1:15" hidden="1" x14ac:dyDescent="0.25">
      <c r="A291" t="s">
        <v>386</v>
      </c>
      <c r="B291" s="4">
        <v>1510</v>
      </c>
      <c r="C291" t="s">
        <v>1</v>
      </c>
      <c r="D291" t="s">
        <v>2</v>
      </c>
      <c r="E291" t="s">
        <v>359</v>
      </c>
      <c r="F291" s="9">
        <v>2019</v>
      </c>
      <c r="G291" s="3">
        <v>883075</v>
      </c>
      <c r="H291" s="3">
        <v>215</v>
      </c>
      <c r="I291" s="3">
        <v>4107</v>
      </c>
      <c r="J291" s="3">
        <v>215</v>
      </c>
      <c r="K291" s="3">
        <v>0</v>
      </c>
      <c r="L291" s="3">
        <v>883075</v>
      </c>
      <c r="M291" s="3">
        <v>0</v>
      </c>
      <c r="N291" s="3">
        <v>87</v>
      </c>
      <c r="O291" s="3">
        <v>232770</v>
      </c>
    </row>
    <row r="292" spans="1:15" hidden="1" x14ac:dyDescent="0.25">
      <c r="A292" t="s">
        <v>255</v>
      </c>
      <c r="B292" s="4">
        <v>1767</v>
      </c>
      <c r="C292" t="s">
        <v>3</v>
      </c>
      <c r="D292" t="s">
        <v>4</v>
      </c>
      <c r="E292" t="s">
        <v>358</v>
      </c>
      <c r="F292" s="9">
        <v>2023</v>
      </c>
      <c r="G292" s="3">
        <v>990400</v>
      </c>
      <c r="H292" s="3">
        <v>747</v>
      </c>
      <c r="I292" s="3">
        <v>1340</v>
      </c>
      <c r="J292" s="3">
        <v>176</v>
      </c>
      <c r="K292" s="3">
        <v>571</v>
      </c>
      <c r="L292" s="3">
        <v>376500</v>
      </c>
      <c r="M292" s="3">
        <v>613900</v>
      </c>
      <c r="N292" s="3">
        <v>13</v>
      </c>
      <c r="O292" s="3">
        <v>20000</v>
      </c>
    </row>
    <row r="293" spans="1:15" hidden="1" x14ac:dyDescent="0.25">
      <c r="A293" t="s">
        <v>255</v>
      </c>
      <c r="B293" s="4">
        <v>1767</v>
      </c>
      <c r="C293" t="s">
        <v>3</v>
      </c>
      <c r="D293" t="s">
        <v>4</v>
      </c>
      <c r="E293" t="s">
        <v>358</v>
      </c>
      <c r="F293" s="9">
        <v>2022</v>
      </c>
      <c r="G293" s="3">
        <v>920000</v>
      </c>
      <c r="H293" s="3">
        <v>733</v>
      </c>
      <c r="I293" s="3">
        <v>1250</v>
      </c>
      <c r="J293" s="3">
        <v>286</v>
      </c>
      <c r="K293" s="3">
        <v>447</v>
      </c>
      <c r="L293" s="3">
        <v>436300</v>
      </c>
      <c r="M293" s="3">
        <v>483700</v>
      </c>
      <c r="N293" s="3">
        <v>12</v>
      </c>
      <c r="O293" s="3">
        <v>18000</v>
      </c>
    </row>
    <row r="294" spans="1:15" hidden="1" x14ac:dyDescent="0.25">
      <c r="A294" t="s">
        <v>255</v>
      </c>
      <c r="B294" s="4">
        <v>1767</v>
      </c>
      <c r="C294" t="s">
        <v>3</v>
      </c>
      <c r="D294" t="s">
        <v>4</v>
      </c>
      <c r="E294" t="s">
        <v>358</v>
      </c>
      <c r="F294" s="9">
        <v>2021</v>
      </c>
      <c r="G294" s="3">
        <v>878212</v>
      </c>
      <c r="H294" s="3">
        <v>739</v>
      </c>
      <c r="I294" s="3">
        <v>1187</v>
      </c>
      <c r="J294" s="3">
        <v>333</v>
      </c>
      <c r="K294" s="3">
        <v>406</v>
      </c>
      <c r="L294" s="3">
        <v>444776</v>
      </c>
      <c r="M294" s="3">
        <v>433436</v>
      </c>
      <c r="N294" s="3">
        <v>12</v>
      </c>
      <c r="O294" s="3">
        <v>16000</v>
      </c>
    </row>
    <row r="295" spans="1:15" hidden="1" x14ac:dyDescent="0.25">
      <c r="A295" t="s">
        <v>255</v>
      </c>
      <c r="B295" s="4">
        <v>1767</v>
      </c>
      <c r="C295" t="s">
        <v>3</v>
      </c>
      <c r="D295" t="s">
        <v>4</v>
      </c>
      <c r="E295" t="s">
        <v>358</v>
      </c>
      <c r="F295" s="9">
        <v>2020</v>
      </c>
      <c r="G295" s="3">
        <v>818000</v>
      </c>
      <c r="H295" s="3">
        <v>741</v>
      </c>
      <c r="I295" s="3">
        <v>1112</v>
      </c>
      <c r="J295" s="3">
        <v>344</v>
      </c>
      <c r="K295" s="3">
        <v>397</v>
      </c>
      <c r="L295" s="3">
        <v>389500</v>
      </c>
      <c r="M295" s="3">
        <v>428500</v>
      </c>
      <c r="N295" s="3">
        <v>11</v>
      </c>
      <c r="O295" s="3">
        <v>10000</v>
      </c>
    </row>
    <row r="296" spans="1:15" hidden="1" x14ac:dyDescent="0.25">
      <c r="A296" t="s">
        <v>255</v>
      </c>
      <c r="B296" s="4">
        <v>1767</v>
      </c>
      <c r="C296" t="s">
        <v>3</v>
      </c>
      <c r="D296" t="s">
        <v>4</v>
      </c>
      <c r="E296" t="s">
        <v>358</v>
      </c>
      <c r="F296" s="9">
        <v>2019</v>
      </c>
      <c r="G296" s="3">
        <v>901192</v>
      </c>
      <c r="H296" s="3">
        <v>730</v>
      </c>
      <c r="I296" s="3">
        <v>1216</v>
      </c>
      <c r="J296" s="3">
        <v>350</v>
      </c>
      <c r="K296" s="3">
        <v>380</v>
      </c>
      <c r="L296" s="3">
        <v>454275</v>
      </c>
      <c r="M296" s="3">
        <v>446917</v>
      </c>
      <c r="N296" s="3">
        <v>9</v>
      </c>
      <c r="O296" s="3">
        <v>11200</v>
      </c>
    </row>
    <row r="297" spans="1:15" hidden="1" x14ac:dyDescent="0.25">
      <c r="A297" t="s">
        <v>99</v>
      </c>
      <c r="B297" s="4">
        <v>807</v>
      </c>
      <c r="C297" t="s">
        <v>3</v>
      </c>
      <c r="D297" t="s">
        <v>5</v>
      </c>
      <c r="E297" t="s">
        <v>358</v>
      </c>
      <c r="F297" s="9">
        <v>2023</v>
      </c>
      <c r="G297" s="3">
        <v>974443</v>
      </c>
      <c r="H297" s="3">
        <v>592</v>
      </c>
      <c r="I297" s="3">
        <v>1645</v>
      </c>
      <c r="J297" s="3">
        <v>171</v>
      </c>
      <c r="K297" s="3">
        <v>421</v>
      </c>
      <c r="L297" s="3">
        <v>432530</v>
      </c>
      <c r="M297" s="3">
        <v>541913</v>
      </c>
      <c r="N297" s="3"/>
      <c r="O297" s="3"/>
    </row>
    <row r="298" spans="1:15" hidden="1" x14ac:dyDescent="0.25">
      <c r="A298" t="s">
        <v>99</v>
      </c>
      <c r="B298" s="4">
        <v>807</v>
      </c>
      <c r="C298" t="s">
        <v>3</v>
      </c>
      <c r="D298" t="s">
        <v>5</v>
      </c>
      <c r="E298" t="s">
        <v>358</v>
      </c>
      <c r="F298" s="9">
        <v>2022</v>
      </c>
      <c r="G298" s="3">
        <v>957029</v>
      </c>
      <c r="H298" s="3">
        <v>591</v>
      </c>
      <c r="I298" s="3">
        <v>1605</v>
      </c>
      <c r="J298" s="3">
        <v>290</v>
      </c>
      <c r="K298" s="3">
        <v>301</v>
      </c>
      <c r="L298" s="3">
        <v>484347</v>
      </c>
      <c r="M298" s="3">
        <v>472682</v>
      </c>
      <c r="N298" s="3"/>
      <c r="O298" s="3"/>
    </row>
    <row r="299" spans="1:15" hidden="1" x14ac:dyDescent="0.25">
      <c r="A299" t="s">
        <v>99</v>
      </c>
      <c r="B299" s="4">
        <v>807</v>
      </c>
      <c r="C299" t="s">
        <v>3</v>
      </c>
      <c r="D299" t="s">
        <v>5</v>
      </c>
      <c r="E299" t="s">
        <v>358</v>
      </c>
      <c r="F299" s="9">
        <v>2021</v>
      </c>
      <c r="G299" s="3">
        <v>920775</v>
      </c>
      <c r="H299" s="3">
        <v>603</v>
      </c>
      <c r="I299" s="3">
        <v>1535</v>
      </c>
      <c r="J299" s="3">
        <v>303</v>
      </c>
      <c r="K299" s="3">
        <v>300</v>
      </c>
      <c r="L299" s="3">
        <v>471385</v>
      </c>
      <c r="M299" s="3">
        <v>449390</v>
      </c>
      <c r="N299" s="3"/>
      <c r="O299" s="3"/>
    </row>
    <row r="300" spans="1:15" hidden="1" x14ac:dyDescent="0.25">
      <c r="A300" t="s">
        <v>99</v>
      </c>
      <c r="B300" s="4">
        <v>807</v>
      </c>
      <c r="C300" t="s">
        <v>3</v>
      </c>
      <c r="D300" t="s">
        <v>5</v>
      </c>
      <c r="E300" t="s">
        <v>358</v>
      </c>
      <c r="F300" s="9">
        <v>2020</v>
      </c>
      <c r="G300" s="3">
        <v>857005</v>
      </c>
      <c r="H300" s="3">
        <v>596</v>
      </c>
      <c r="I300" s="3">
        <v>1440</v>
      </c>
      <c r="J300" s="3">
        <v>301</v>
      </c>
      <c r="K300" s="3">
        <v>295</v>
      </c>
      <c r="L300" s="3">
        <v>446805</v>
      </c>
      <c r="M300" s="3">
        <v>410200</v>
      </c>
      <c r="N300" s="3"/>
      <c r="O300" s="3"/>
    </row>
    <row r="301" spans="1:15" hidden="1" x14ac:dyDescent="0.25">
      <c r="A301" t="s">
        <v>99</v>
      </c>
      <c r="B301" s="4">
        <v>807</v>
      </c>
      <c r="C301" t="s">
        <v>3</v>
      </c>
      <c r="D301" t="s">
        <v>5</v>
      </c>
      <c r="E301" t="s">
        <v>358</v>
      </c>
      <c r="F301" s="9">
        <v>2019</v>
      </c>
      <c r="G301" s="3">
        <v>850615</v>
      </c>
      <c r="H301" s="3">
        <v>596</v>
      </c>
      <c r="I301" s="3">
        <v>1450</v>
      </c>
      <c r="J301" s="3">
        <v>300</v>
      </c>
      <c r="K301" s="3">
        <v>296</v>
      </c>
      <c r="L301" s="3">
        <v>473991</v>
      </c>
      <c r="M301" s="3">
        <v>376624</v>
      </c>
      <c r="N301" s="3"/>
      <c r="O301" s="3"/>
    </row>
    <row r="302" spans="1:15" hidden="1" x14ac:dyDescent="0.25">
      <c r="A302" t="s">
        <v>523</v>
      </c>
      <c r="B302" s="4">
        <v>563010</v>
      </c>
      <c r="C302" t="s">
        <v>3</v>
      </c>
      <c r="D302" t="s">
        <v>5</v>
      </c>
      <c r="E302" t="s">
        <v>446</v>
      </c>
      <c r="F302" s="9">
        <v>2023</v>
      </c>
      <c r="G302" s="3">
        <v>950600</v>
      </c>
      <c r="H302" s="3">
        <v>970</v>
      </c>
      <c r="I302" s="3">
        <v>1157</v>
      </c>
      <c r="J302" s="3">
        <v>2</v>
      </c>
      <c r="K302" s="3">
        <v>968</v>
      </c>
      <c r="L302" s="3">
        <v>2000</v>
      </c>
      <c r="M302" s="3">
        <v>948600</v>
      </c>
      <c r="N302" s="3"/>
      <c r="O302" s="3"/>
    </row>
    <row r="303" spans="1:15" hidden="1" x14ac:dyDescent="0.25">
      <c r="A303" t="s">
        <v>523</v>
      </c>
      <c r="B303" s="4">
        <v>563010</v>
      </c>
      <c r="C303" t="s">
        <v>3</v>
      </c>
      <c r="D303" t="s">
        <v>5</v>
      </c>
      <c r="E303" t="s">
        <v>446</v>
      </c>
      <c r="F303" s="9">
        <v>2022</v>
      </c>
      <c r="G303" s="3">
        <v>860400</v>
      </c>
      <c r="H303" s="3">
        <v>689</v>
      </c>
      <c r="I303" s="3">
        <v>1839</v>
      </c>
      <c r="J303" s="3">
        <v>1</v>
      </c>
      <c r="K303" s="3">
        <v>688</v>
      </c>
      <c r="L303" s="3">
        <v>1800</v>
      </c>
      <c r="M303" s="3">
        <v>858600</v>
      </c>
      <c r="N303" s="3"/>
      <c r="O303" s="3"/>
    </row>
    <row r="304" spans="1:15" hidden="1" x14ac:dyDescent="0.25">
      <c r="A304" t="s">
        <v>523</v>
      </c>
      <c r="B304" s="4">
        <v>563010</v>
      </c>
      <c r="C304" t="s">
        <v>3</v>
      </c>
      <c r="D304" t="s">
        <v>5</v>
      </c>
      <c r="E304" t="s">
        <v>446</v>
      </c>
      <c r="F304" s="9">
        <v>2021</v>
      </c>
      <c r="G304" s="3">
        <v>371200</v>
      </c>
      <c r="H304" s="3">
        <v>326</v>
      </c>
      <c r="I304" s="3">
        <v>1688</v>
      </c>
      <c r="J304" s="3">
        <v>1</v>
      </c>
      <c r="K304" s="3">
        <v>325</v>
      </c>
      <c r="L304" s="3">
        <v>1700</v>
      </c>
      <c r="M304" s="3">
        <v>369500</v>
      </c>
      <c r="N304" s="3"/>
      <c r="O304" s="3"/>
    </row>
    <row r="305" spans="1:15" hidden="1" x14ac:dyDescent="0.25">
      <c r="A305" t="s">
        <v>523</v>
      </c>
      <c r="B305" s="4">
        <v>563010</v>
      </c>
      <c r="C305" t="s">
        <v>3</v>
      </c>
      <c r="D305" t="s">
        <v>5</v>
      </c>
      <c r="E305" t="s">
        <v>446</v>
      </c>
      <c r="F305" s="9">
        <v>2020</v>
      </c>
      <c r="G305" s="3">
        <v>132100</v>
      </c>
      <c r="H305" s="3">
        <v>142</v>
      </c>
      <c r="I305" s="3">
        <v>1274</v>
      </c>
      <c r="J305" s="3">
        <v>1</v>
      </c>
      <c r="K305" s="3">
        <v>141</v>
      </c>
      <c r="L305" s="3">
        <v>1300</v>
      </c>
      <c r="M305" s="3">
        <v>130800</v>
      </c>
      <c r="N305" s="3"/>
      <c r="O305" s="3"/>
    </row>
    <row r="306" spans="1:15" hidden="1" x14ac:dyDescent="0.25">
      <c r="A306" t="s">
        <v>523</v>
      </c>
      <c r="B306" s="4">
        <v>563010</v>
      </c>
      <c r="C306" t="s">
        <v>3</v>
      </c>
      <c r="D306" t="s">
        <v>5</v>
      </c>
      <c r="E306" t="s">
        <v>446</v>
      </c>
      <c r="F306" s="9">
        <v>2019</v>
      </c>
      <c r="G306" s="3">
        <v>48200</v>
      </c>
      <c r="H306" s="3">
        <v>55</v>
      </c>
      <c r="I306" s="3">
        <v>1316</v>
      </c>
      <c r="J306" s="3">
        <v>1</v>
      </c>
      <c r="K306" s="3">
        <v>54</v>
      </c>
      <c r="L306" s="3">
        <v>1300</v>
      </c>
      <c r="M306" s="3">
        <v>46900</v>
      </c>
      <c r="N306" s="3"/>
      <c r="O306" s="3"/>
    </row>
    <row r="307" spans="1:15" hidden="1" x14ac:dyDescent="0.25">
      <c r="A307" t="s">
        <v>122</v>
      </c>
      <c r="B307" s="4">
        <v>6622</v>
      </c>
      <c r="C307" t="s">
        <v>3</v>
      </c>
      <c r="D307" t="s">
        <v>4</v>
      </c>
      <c r="E307" t="s">
        <v>356</v>
      </c>
      <c r="F307" s="9">
        <v>2023</v>
      </c>
      <c r="G307" s="3">
        <v>925096</v>
      </c>
      <c r="H307" s="3">
        <v>515</v>
      </c>
      <c r="I307" s="3">
        <v>1900</v>
      </c>
      <c r="J307" s="3">
        <v>33</v>
      </c>
      <c r="K307" s="3">
        <v>482</v>
      </c>
      <c r="L307" s="3">
        <v>78070</v>
      </c>
      <c r="M307" s="3">
        <v>847026</v>
      </c>
      <c r="N307" s="3"/>
      <c r="O307" s="3"/>
    </row>
    <row r="308" spans="1:15" hidden="1" x14ac:dyDescent="0.25">
      <c r="A308" t="s">
        <v>122</v>
      </c>
      <c r="B308" s="4">
        <v>6622</v>
      </c>
      <c r="C308" t="s">
        <v>3</v>
      </c>
      <c r="D308" t="s">
        <v>4</v>
      </c>
      <c r="E308" t="s">
        <v>356</v>
      </c>
      <c r="F308" s="9">
        <v>2022</v>
      </c>
      <c r="G308" s="3">
        <v>807824</v>
      </c>
      <c r="H308" s="3">
        <v>456</v>
      </c>
      <c r="I308" s="3">
        <v>1845</v>
      </c>
      <c r="J308" s="3">
        <v>29</v>
      </c>
      <c r="K308" s="3">
        <v>427</v>
      </c>
      <c r="L308" s="3">
        <v>70009</v>
      </c>
      <c r="M308" s="3">
        <v>737815</v>
      </c>
      <c r="N308" s="3"/>
      <c r="O308" s="3"/>
    </row>
    <row r="309" spans="1:15" hidden="1" x14ac:dyDescent="0.25">
      <c r="A309" t="s">
        <v>122</v>
      </c>
      <c r="B309" s="4">
        <v>6622</v>
      </c>
      <c r="C309" t="s">
        <v>3</v>
      </c>
      <c r="D309" t="s">
        <v>4</v>
      </c>
      <c r="E309" t="s">
        <v>356</v>
      </c>
      <c r="F309" s="9">
        <v>2021</v>
      </c>
      <c r="G309" s="3">
        <v>759014</v>
      </c>
      <c r="H309" s="3">
        <v>421</v>
      </c>
      <c r="I309" s="3">
        <v>1880</v>
      </c>
      <c r="J309" s="3">
        <v>30</v>
      </c>
      <c r="K309" s="3">
        <v>391</v>
      </c>
      <c r="L309" s="3">
        <v>69521</v>
      </c>
      <c r="M309" s="3">
        <v>689493</v>
      </c>
      <c r="N309" s="3"/>
      <c r="O309" s="3"/>
    </row>
    <row r="310" spans="1:15" hidden="1" x14ac:dyDescent="0.25">
      <c r="A310" t="s">
        <v>122</v>
      </c>
      <c r="B310" s="4">
        <v>6622</v>
      </c>
      <c r="C310" t="s">
        <v>3</v>
      </c>
      <c r="D310" t="s">
        <v>4</v>
      </c>
      <c r="E310" t="s">
        <v>356</v>
      </c>
      <c r="F310" s="9">
        <v>2020</v>
      </c>
      <c r="G310" s="3">
        <v>643130</v>
      </c>
      <c r="H310" s="3">
        <v>390</v>
      </c>
      <c r="I310" s="3">
        <v>1700</v>
      </c>
      <c r="J310" s="3">
        <v>33</v>
      </c>
      <c r="K310" s="3">
        <v>357</v>
      </c>
      <c r="L310" s="3">
        <v>66625</v>
      </c>
      <c r="M310" s="3">
        <v>576505</v>
      </c>
      <c r="N310" s="3"/>
      <c r="O310" s="3"/>
    </row>
    <row r="311" spans="1:15" hidden="1" x14ac:dyDescent="0.25">
      <c r="A311" t="s">
        <v>122</v>
      </c>
      <c r="B311" s="4">
        <v>6622</v>
      </c>
      <c r="C311" t="s">
        <v>3</v>
      </c>
      <c r="D311" t="s">
        <v>4</v>
      </c>
      <c r="E311" t="s">
        <v>356</v>
      </c>
      <c r="F311" s="9">
        <v>2019</v>
      </c>
      <c r="G311" s="3">
        <v>535906</v>
      </c>
      <c r="H311" s="3">
        <v>365</v>
      </c>
      <c r="I311" s="3">
        <v>1540</v>
      </c>
      <c r="J311" s="3">
        <v>30</v>
      </c>
      <c r="K311" s="3">
        <v>335</v>
      </c>
      <c r="L311" s="3">
        <v>54288</v>
      </c>
      <c r="M311" s="3">
        <v>481618</v>
      </c>
      <c r="N311" s="3"/>
      <c r="O311" s="3"/>
    </row>
    <row r="312" spans="1:15" hidden="1" x14ac:dyDescent="0.25">
      <c r="A312" t="s">
        <v>173</v>
      </c>
      <c r="B312" s="4">
        <v>1115</v>
      </c>
      <c r="C312" t="s">
        <v>3</v>
      </c>
      <c r="D312" t="s">
        <v>5</v>
      </c>
      <c r="E312" t="s">
        <v>446</v>
      </c>
      <c r="F312" s="9">
        <v>2023</v>
      </c>
      <c r="G312" s="3">
        <v>884000</v>
      </c>
      <c r="H312" s="3">
        <v>362</v>
      </c>
      <c r="I312" s="3">
        <v>2450</v>
      </c>
      <c r="J312" s="3">
        <v>252</v>
      </c>
      <c r="K312" s="3">
        <v>110</v>
      </c>
      <c r="L312" s="3">
        <v>611000</v>
      </c>
      <c r="M312" s="3">
        <v>273000</v>
      </c>
      <c r="N312" s="3">
        <v>1611</v>
      </c>
      <c r="O312" s="3">
        <v>582100</v>
      </c>
    </row>
    <row r="313" spans="1:15" hidden="1" x14ac:dyDescent="0.25">
      <c r="A313" t="s">
        <v>173</v>
      </c>
      <c r="B313" s="4">
        <v>1115</v>
      </c>
      <c r="C313" t="s">
        <v>3</v>
      </c>
      <c r="D313" t="s">
        <v>5</v>
      </c>
      <c r="E313" t="s">
        <v>446</v>
      </c>
      <c r="F313" s="9">
        <v>2022</v>
      </c>
      <c r="G313" s="3">
        <v>828400</v>
      </c>
      <c r="H313" s="3">
        <v>360</v>
      </c>
      <c r="I313" s="3">
        <v>2290</v>
      </c>
      <c r="J313" s="3">
        <v>242</v>
      </c>
      <c r="K313" s="3">
        <v>118</v>
      </c>
      <c r="L313" s="3">
        <v>544000</v>
      </c>
      <c r="M313" s="3">
        <v>284400</v>
      </c>
      <c r="N313" s="3">
        <v>1413</v>
      </c>
      <c r="O313" s="3">
        <v>519600</v>
      </c>
    </row>
    <row r="314" spans="1:15" hidden="1" x14ac:dyDescent="0.25">
      <c r="A314" t="s">
        <v>173</v>
      </c>
      <c r="B314" s="4">
        <v>1115</v>
      </c>
      <c r="C314" t="s">
        <v>3</v>
      </c>
      <c r="D314" t="s">
        <v>5</v>
      </c>
      <c r="E314" t="s">
        <v>446</v>
      </c>
      <c r="F314" s="9">
        <v>2021</v>
      </c>
      <c r="G314" s="3">
        <v>766200</v>
      </c>
      <c r="H314" s="3">
        <v>363</v>
      </c>
      <c r="I314" s="3">
        <v>2110</v>
      </c>
      <c r="J314" s="3">
        <v>238</v>
      </c>
      <c r="K314" s="3">
        <v>125</v>
      </c>
      <c r="L314" s="3">
        <v>495000</v>
      </c>
      <c r="M314" s="3">
        <v>271200</v>
      </c>
      <c r="N314" s="3">
        <v>1303</v>
      </c>
      <c r="O314" s="3">
        <v>461300</v>
      </c>
    </row>
    <row r="315" spans="1:15" hidden="1" x14ac:dyDescent="0.25">
      <c r="A315" t="s">
        <v>173</v>
      </c>
      <c r="B315" s="4">
        <v>1115</v>
      </c>
      <c r="C315" t="s">
        <v>3</v>
      </c>
      <c r="D315" t="s">
        <v>5</v>
      </c>
      <c r="E315" t="s">
        <v>446</v>
      </c>
      <c r="F315" s="9">
        <v>2020</v>
      </c>
      <c r="G315" s="3">
        <v>655000</v>
      </c>
      <c r="H315" s="3">
        <v>363</v>
      </c>
      <c r="I315" s="3">
        <v>1810</v>
      </c>
      <c r="J315" s="3">
        <v>227</v>
      </c>
      <c r="K315" s="3">
        <v>136</v>
      </c>
      <c r="L315" s="3">
        <v>365000</v>
      </c>
      <c r="M315" s="3">
        <v>290000</v>
      </c>
      <c r="N315" s="3">
        <v>1200</v>
      </c>
      <c r="O315" s="3">
        <v>339400</v>
      </c>
    </row>
    <row r="316" spans="1:15" hidden="1" x14ac:dyDescent="0.25">
      <c r="A316" t="s">
        <v>173</v>
      </c>
      <c r="B316" s="4">
        <v>1115</v>
      </c>
      <c r="C316" t="s">
        <v>3</v>
      </c>
      <c r="D316" t="s">
        <v>5</v>
      </c>
      <c r="E316" t="s">
        <v>446</v>
      </c>
      <c r="F316" s="9">
        <v>2019</v>
      </c>
      <c r="G316" s="3">
        <v>603500</v>
      </c>
      <c r="H316" s="3">
        <v>360</v>
      </c>
      <c r="I316" s="3">
        <v>1700</v>
      </c>
      <c r="J316" s="3">
        <v>173</v>
      </c>
      <c r="K316" s="3">
        <v>187</v>
      </c>
      <c r="L316" s="3">
        <v>271000</v>
      </c>
      <c r="M316" s="3">
        <v>332500</v>
      </c>
      <c r="N316" s="3">
        <v>1125</v>
      </c>
      <c r="O316" s="3">
        <v>371900</v>
      </c>
    </row>
    <row r="317" spans="1:15" hidden="1" x14ac:dyDescent="0.25">
      <c r="A317" t="s">
        <v>271</v>
      </c>
      <c r="B317" s="4">
        <v>606</v>
      </c>
      <c r="C317" t="s">
        <v>1</v>
      </c>
      <c r="D317" t="s">
        <v>7</v>
      </c>
      <c r="E317" t="s">
        <v>355</v>
      </c>
      <c r="F317" s="9">
        <v>2023</v>
      </c>
      <c r="G317" s="3">
        <v>834000</v>
      </c>
      <c r="H317" s="3">
        <v>132</v>
      </c>
      <c r="I317" s="3">
        <v>6415</v>
      </c>
      <c r="J317" s="3">
        <v>78</v>
      </c>
      <c r="K317" s="3">
        <v>54</v>
      </c>
      <c r="L317" s="3">
        <v>503000</v>
      </c>
      <c r="M317" s="3">
        <v>331000</v>
      </c>
      <c r="N317" s="3">
        <v>23</v>
      </c>
      <c r="O317" s="3">
        <v>107200</v>
      </c>
    </row>
    <row r="318" spans="1:15" hidden="1" x14ac:dyDescent="0.25">
      <c r="A318" t="s">
        <v>271</v>
      </c>
      <c r="B318" s="4">
        <v>606</v>
      </c>
      <c r="C318" t="s">
        <v>1</v>
      </c>
      <c r="D318" t="s">
        <v>7</v>
      </c>
      <c r="E318" t="s">
        <v>355</v>
      </c>
      <c r="F318" s="9">
        <v>2022</v>
      </c>
      <c r="G318" s="3">
        <v>764371</v>
      </c>
      <c r="H318" s="3">
        <v>128</v>
      </c>
      <c r="I318" s="3">
        <v>6040</v>
      </c>
      <c r="J318" s="3">
        <v>77</v>
      </c>
      <c r="K318" s="3">
        <v>51</v>
      </c>
      <c r="L318" s="3">
        <v>475371</v>
      </c>
      <c r="M318" s="3">
        <v>289000</v>
      </c>
      <c r="N318" s="3">
        <v>23</v>
      </c>
      <c r="O318" s="3">
        <v>96600</v>
      </c>
    </row>
    <row r="319" spans="1:15" hidden="1" x14ac:dyDescent="0.25">
      <c r="A319" t="s">
        <v>271</v>
      </c>
      <c r="B319" s="4">
        <v>606</v>
      </c>
      <c r="C319" t="s">
        <v>1</v>
      </c>
      <c r="D319" t="s">
        <v>7</v>
      </c>
      <c r="E319" t="s">
        <v>355</v>
      </c>
      <c r="F319" s="9">
        <v>2021</v>
      </c>
      <c r="G319" s="3">
        <v>651415</v>
      </c>
      <c r="H319" s="3">
        <v>125</v>
      </c>
      <c r="I319" s="3">
        <v>5210</v>
      </c>
      <c r="J319" s="3">
        <v>74</v>
      </c>
      <c r="K319" s="3">
        <v>51</v>
      </c>
      <c r="L319" s="3">
        <v>402015</v>
      </c>
      <c r="M319" s="3">
        <v>249400</v>
      </c>
      <c r="N319" s="3">
        <v>23</v>
      </c>
      <c r="O319" s="3">
        <v>74000</v>
      </c>
    </row>
    <row r="320" spans="1:15" hidden="1" x14ac:dyDescent="0.25">
      <c r="A320" t="s">
        <v>271</v>
      </c>
      <c r="B320" s="4">
        <v>606</v>
      </c>
      <c r="C320" t="s">
        <v>1</v>
      </c>
      <c r="D320" t="s">
        <v>7</v>
      </c>
      <c r="E320" t="s">
        <v>355</v>
      </c>
      <c r="F320" s="9">
        <v>2020</v>
      </c>
      <c r="G320" s="3">
        <v>414763</v>
      </c>
      <c r="H320" s="3">
        <v>125</v>
      </c>
      <c r="I320" s="3">
        <v>3190</v>
      </c>
      <c r="J320" s="3">
        <v>74</v>
      </c>
      <c r="K320" s="3">
        <v>51</v>
      </c>
      <c r="L320" s="3">
        <v>260763</v>
      </c>
      <c r="M320" s="3">
        <v>154000</v>
      </c>
      <c r="N320" s="3">
        <v>21</v>
      </c>
      <c r="O320" s="3">
        <v>41700</v>
      </c>
    </row>
    <row r="321" spans="1:15" hidden="1" x14ac:dyDescent="0.25">
      <c r="A321" t="s">
        <v>271</v>
      </c>
      <c r="B321" s="4">
        <v>606</v>
      </c>
      <c r="C321" t="s">
        <v>1</v>
      </c>
      <c r="D321" t="s">
        <v>7</v>
      </c>
      <c r="E321" t="s">
        <v>355</v>
      </c>
      <c r="F321" s="9">
        <v>2019</v>
      </c>
      <c r="G321" s="3">
        <v>705361</v>
      </c>
      <c r="H321" s="3">
        <v>135</v>
      </c>
      <c r="I321" s="3">
        <v>5265</v>
      </c>
      <c r="J321" s="3">
        <v>83</v>
      </c>
      <c r="K321" s="3">
        <v>52</v>
      </c>
      <c r="L321" s="3">
        <v>441361</v>
      </c>
      <c r="M321" s="3">
        <v>264000</v>
      </c>
      <c r="N321" s="3">
        <v>21</v>
      </c>
      <c r="O321" s="3">
        <v>88800</v>
      </c>
    </row>
    <row r="322" spans="1:15" hidden="1" x14ac:dyDescent="0.25">
      <c r="A322" t="s">
        <v>11</v>
      </c>
      <c r="B322" s="4">
        <v>2217</v>
      </c>
      <c r="C322" t="s">
        <v>1</v>
      </c>
      <c r="D322" t="s">
        <v>2</v>
      </c>
      <c r="E322" t="s">
        <v>353</v>
      </c>
      <c r="F322" s="9">
        <v>2023</v>
      </c>
      <c r="G322" s="3">
        <v>813000</v>
      </c>
      <c r="H322" s="3">
        <v>86</v>
      </c>
      <c r="I322" s="3">
        <v>9510</v>
      </c>
      <c r="J322" s="3">
        <v>86</v>
      </c>
      <c r="K322" s="3">
        <v>0</v>
      </c>
      <c r="L322" s="3">
        <v>813000</v>
      </c>
      <c r="M322" s="3">
        <v>0</v>
      </c>
      <c r="N322" s="3"/>
      <c r="O322" s="3"/>
    </row>
    <row r="323" spans="1:15" hidden="1" x14ac:dyDescent="0.25">
      <c r="A323" t="s">
        <v>11</v>
      </c>
      <c r="B323" s="4">
        <v>2217</v>
      </c>
      <c r="C323" t="s">
        <v>1</v>
      </c>
      <c r="D323" t="s">
        <v>2</v>
      </c>
      <c r="E323" t="s">
        <v>353</v>
      </c>
      <c r="F323" s="9">
        <v>2022</v>
      </c>
      <c r="G323" s="3">
        <v>722000</v>
      </c>
      <c r="H323" s="3">
        <v>85</v>
      </c>
      <c r="I323" s="3">
        <v>8700</v>
      </c>
      <c r="J323" s="3">
        <v>85</v>
      </c>
      <c r="K323" s="3">
        <v>0</v>
      </c>
      <c r="L323" s="3">
        <v>722000</v>
      </c>
      <c r="M323" s="3">
        <v>0</v>
      </c>
      <c r="N323" s="3"/>
      <c r="O323" s="3"/>
    </row>
    <row r="324" spans="1:15" hidden="1" x14ac:dyDescent="0.25">
      <c r="A324" t="s">
        <v>11</v>
      </c>
      <c r="B324" s="4">
        <v>2217</v>
      </c>
      <c r="C324" t="s">
        <v>1</v>
      </c>
      <c r="D324" t="s">
        <v>2</v>
      </c>
      <c r="E324" t="s">
        <v>353</v>
      </c>
      <c r="F324" s="9">
        <v>2021</v>
      </c>
      <c r="G324" s="3">
        <v>575200</v>
      </c>
      <c r="H324" s="3">
        <v>81</v>
      </c>
      <c r="I324" s="3">
        <v>7100</v>
      </c>
      <c r="J324" s="3">
        <v>81</v>
      </c>
      <c r="K324" s="3">
        <v>0</v>
      </c>
      <c r="L324" s="3">
        <v>575200</v>
      </c>
      <c r="M324" s="3">
        <v>0</v>
      </c>
      <c r="N324" s="3"/>
      <c r="O324" s="3"/>
    </row>
    <row r="325" spans="1:15" hidden="1" x14ac:dyDescent="0.25">
      <c r="A325" t="s">
        <v>11</v>
      </c>
      <c r="B325" s="4">
        <v>2217</v>
      </c>
      <c r="C325" t="s">
        <v>1</v>
      </c>
      <c r="D325" t="s">
        <v>2</v>
      </c>
      <c r="E325" t="s">
        <v>353</v>
      </c>
      <c r="F325" s="9">
        <v>2020</v>
      </c>
      <c r="G325" s="3">
        <v>420000</v>
      </c>
      <c r="H325" s="3">
        <v>81</v>
      </c>
      <c r="I325" s="3">
        <v>5250</v>
      </c>
      <c r="J325" s="3">
        <v>81</v>
      </c>
      <c r="K325" s="3">
        <v>0</v>
      </c>
      <c r="L325" s="3">
        <v>420000</v>
      </c>
      <c r="M325" s="3">
        <v>0</v>
      </c>
      <c r="N325" s="3"/>
      <c r="O325" s="3"/>
    </row>
    <row r="326" spans="1:15" hidden="1" x14ac:dyDescent="0.25">
      <c r="A326" t="s">
        <v>11</v>
      </c>
      <c r="B326" s="4">
        <v>2217</v>
      </c>
      <c r="C326" t="s">
        <v>1</v>
      </c>
      <c r="D326" t="s">
        <v>2</v>
      </c>
      <c r="E326" t="s">
        <v>353</v>
      </c>
      <c r="F326" s="9">
        <v>2019</v>
      </c>
      <c r="G326" s="3">
        <v>609500</v>
      </c>
      <c r="H326" s="3">
        <v>79</v>
      </c>
      <c r="I326" s="3">
        <v>8075</v>
      </c>
      <c r="J326" s="3">
        <v>79</v>
      </c>
      <c r="K326" s="3">
        <v>0</v>
      </c>
      <c r="L326" s="3">
        <v>609500</v>
      </c>
      <c r="M326" s="3">
        <v>0</v>
      </c>
      <c r="N326" s="3"/>
      <c r="O326" s="3"/>
    </row>
    <row r="327" spans="1:15" hidden="1" x14ac:dyDescent="0.25">
      <c r="A327" t="s">
        <v>487</v>
      </c>
      <c r="B327" s="4">
        <v>484</v>
      </c>
      <c r="C327" t="s">
        <v>3</v>
      </c>
      <c r="D327" t="s">
        <v>5</v>
      </c>
      <c r="E327" t="s">
        <v>364</v>
      </c>
      <c r="F327" s="9">
        <v>2023</v>
      </c>
      <c r="G327" s="3">
        <v>803001</v>
      </c>
      <c r="H327" s="3">
        <v>789</v>
      </c>
      <c r="I327" s="3">
        <v>935</v>
      </c>
      <c r="J327" s="3">
        <v>156</v>
      </c>
      <c r="K327" s="3">
        <v>633</v>
      </c>
      <c r="L327" s="3">
        <v>163404</v>
      </c>
      <c r="M327" s="3">
        <v>639597</v>
      </c>
      <c r="N327" s="3">
        <v>740</v>
      </c>
      <c r="O327" s="3">
        <v>639568</v>
      </c>
    </row>
    <row r="328" spans="1:15" hidden="1" x14ac:dyDescent="0.25">
      <c r="A328" t="s">
        <v>487</v>
      </c>
      <c r="B328" s="4">
        <v>484</v>
      </c>
      <c r="C328" t="s">
        <v>3</v>
      </c>
      <c r="D328" t="s">
        <v>5</v>
      </c>
      <c r="E328" t="s">
        <v>364</v>
      </c>
      <c r="F328" s="9">
        <v>2022</v>
      </c>
      <c r="G328" s="3">
        <v>765226</v>
      </c>
      <c r="H328" s="3">
        <v>925</v>
      </c>
      <c r="I328" s="3">
        <v>795</v>
      </c>
      <c r="J328" s="3">
        <v>158</v>
      </c>
      <c r="K328" s="3">
        <v>767</v>
      </c>
      <c r="L328" s="3">
        <v>151126</v>
      </c>
      <c r="M328" s="3">
        <v>614100</v>
      </c>
      <c r="N328" s="3">
        <v>709</v>
      </c>
      <c r="O328" s="3">
        <v>567752</v>
      </c>
    </row>
    <row r="329" spans="1:15" hidden="1" x14ac:dyDescent="0.25">
      <c r="A329" t="s">
        <v>487</v>
      </c>
      <c r="B329" s="4">
        <v>484</v>
      </c>
      <c r="C329" t="s">
        <v>3</v>
      </c>
      <c r="D329" t="s">
        <v>5</v>
      </c>
      <c r="E329" t="s">
        <v>364</v>
      </c>
      <c r="F329" s="9">
        <v>2021</v>
      </c>
      <c r="G329" s="3">
        <v>755000</v>
      </c>
      <c r="H329" s="3">
        <v>998</v>
      </c>
      <c r="I329" s="3">
        <v>750</v>
      </c>
      <c r="J329" s="3">
        <v>161</v>
      </c>
      <c r="K329" s="3">
        <v>837</v>
      </c>
      <c r="L329" s="3">
        <v>152000</v>
      </c>
      <c r="M329" s="3">
        <v>603000</v>
      </c>
      <c r="N329" s="3">
        <v>695</v>
      </c>
      <c r="O329" s="3">
        <v>549500</v>
      </c>
    </row>
    <row r="330" spans="1:15" hidden="1" x14ac:dyDescent="0.25">
      <c r="A330" t="s">
        <v>487</v>
      </c>
      <c r="B330" s="4">
        <v>484</v>
      </c>
      <c r="C330" t="s">
        <v>3</v>
      </c>
      <c r="D330" t="s">
        <v>5</v>
      </c>
      <c r="E330" t="s">
        <v>364</v>
      </c>
      <c r="F330" s="9">
        <v>2020</v>
      </c>
      <c r="G330" s="3">
        <v>769200</v>
      </c>
      <c r="H330" s="3">
        <v>1015</v>
      </c>
      <c r="I330" s="3">
        <v>745</v>
      </c>
      <c r="J330" s="3">
        <v>160</v>
      </c>
      <c r="K330" s="3">
        <v>855</v>
      </c>
      <c r="L330" s="3">
        <v>143000</v>
      </c>
      <c r="M330" s="3">
        <v>626200</v>
      </c>
      <c r="N330" s="3">
        <v>696</v>
      </c>
      <c r="O330" s="3">
        <v>513000</v>
      </c>
    </row>
    <row r="331" spans="1:15" hidden="1" x14ac:dyDescent="0.25">
      <c r="A331" t="s">
        <v>487</v>
      </c>
      <c r="B331" s="4">
        <v>484</v>
      </c>
      <c r="C331" t="s">
        <v>3</v>
      </c>
      <c r="D331" t="s">
        <v>5</v>
      </c>
      <c r="E331" t="s">
        <v>364</v>
      </c>
      <c r="F331" s="9">
        <v>2019</v>
      </c>
      <c r="G331" s="3">
        <v>880700</v>
      </c>
      <c r="H331" s="3">
        <v>1050</v>
      </c>
      <c r="I331" s="3">
        <v>825</v>
      </c>
      <c r="J331" s="3">
        <v>165</v>
      </c>
      <c r="K331" s="3">
        <v>885</v>
      </c>
      <c r="L331" s="3">
        <v>136100</v>
      </c>
      <c r="M331" s="3">
        <v>744600</v>
      </c>
      <c r="N331" s="3">
        <v>700</v>
      </c>
      <c r="O331" s="3">
        <v>608100</v>
      </c>
    </row>
    <row r="332" spans="1:15" hidden="1" x14ac:dyDescent="0.25">
      <c r="A332" t="s">
        <v>140</v>
      </c>
      <c r="B332" s="4">
        <v>816</v>
      </c>
      <c r="C332" t="s">
        <v>1</v>
      </c>
      <c r="D332" t="s">
        <v>2</v>
      </c>
      <c r="E332" t="s">
        <v>362</v>
      </c>
      <c r="F332" s="9">
        <v>2023</v>
      </c>
      <c r="G332" s="3">
        <v>802500</v>
      </c>
      <c r="H332" s="3">
        <v>292</v>
      </c>
      <c r="I332" s="3">
        <v>2725</v>
      </c>
      <c r="J332" s="3">
        <v>195</v>
      </c>
      <c r="K332" s="3">
        <v>97</v>
      </c>
      <c r="L332" s="3">
        <v>531400</v>
      </c>
      <c r="M332" s="3">
        <v>271100</v>
      </c>
      <c r="N332" s="3">
        <v>67</v>
      </c>
      <c r="O332" s="3">
        <v>170600</v>
      </c>
    </row>
    <row r="333" spans="1:15" hidden="1" x14ac:dyDescent="0.25">
      <c r="A333" t="s">
        <v>140</v>
      </c>
      <c r="B333" s="4">
        <v>816</v>
      </c>
      <c r="C333" t="s">
        <v>1</v>
      </c>
      <c r="D333" t="s">
        <v>2</v>
      </c>
      <c r="E333" t="s">
        <v>362</v>
      </c>
      <c r="F333" s="9">
        <v>2022</v>
      </c>
      <c r="G333" s="3">
        <v>832600</v>
      </c>
      <c r="H333" s="3">
        <v>297</v>
      </c>
      <c r="I333" s="3">
        <v>2780</v>
      </c>
      <c r="J333" s="3">
        <v>195</v>
      </c>
      <c r="K333" s="3">
        <v>102</v>
      </c>
      <c r="L333" s="3">
        <v>544900</v>
      </c>
      <c r="M333" s="3">
        <v>287700</v>
      </c>
      <c r="N333" s="3">
        <v>66</v>
      </c>
      <c r="O333" s="3">
        <v>168300</v>
      </c>
    </row>
    <row r="334" spans="1:15" hidden="1" x14ac:dyDescent="0.25">
      <c r="A334" t="s">
        <v>140</v>
      </c>
      <c r="B334" s="4">
        <v>816</v>
      </c>
      <c r="C334" t="s">
        <v>1</v>
      </c>
      <c r="D334" t="s">
        <v>2</v>
      </c>
      <c r="E334" t="s">
        <v>362</v>
      </c>
      <c r="F334" s="9">
        <v>2021</v>
      </c>
      <c r="G334" s="3">
        <v>834400</v>
      </c>
      <c r="H334" s="3">
        <v>302</v>
      </c>
      <c r="I334" s="3">
        <v>2740</v>
      </c>
      <c r="J334" s="3">
        <v>197</v>
      </c>
      <c r="K334" s="3">
        <v>105</v>
      </c>
      <c r="L334" s="3">
        <v>539800</v>
      </c>
      <c r="M334" s="3">
        <v>294600</v>
      </c>
      <c r="N334" s="3">
        <v>66</v>
      </c>
      <c r="O334" s="3">
        <v>162300</v>
      </c>
    </row>
    <row r="335" spans="1:15" hidden="1" x14ac:dyDescent="0.25">
      <c r="A335" t="s">
        <v>140</v>
      </c>
      <c r="B335" s="4">
        <v>816</v>
      </c>
      <c r="C335" t="s">
        <v>1</v>
      </c>
      <c r="D335" t="s">
        <v>2</v>
      </c>
      <c r="E335" t="s">
        <v>362</v>
      </c>
      <c r="F335" s="9">
        <v>2020</v>
      </c>
      <c r="G335" s="3">
        <v>713300</v>
      </c>
      <c r="H335" s="3">
        <v>307</v>
      </c>
      <c r="I335" s="3">
        <v>2250</v>
      </c>
      <c r="J335" s="3">
        <v>197</v>
      </c>
      <c r="K335" s="3">
        <v>110</v>
      </c>
      <c r="L335" s="3">
        <v>448900</v>
      </c>
      <c r="M335" s="3">
        <v>264400</v>
      </c>
      <c r="N335" s="3">
        <v>82</v>
      </c>
      <c r="O335" s="3">
        <v>153900</v>
      </c>
    </row>
    <row r="336" spans="1:15" hidden="1" x14ac:dyDescent="0.25">
      <c r="A336" t="s">
        <v>140</v>
      </c>
      <c r="B336" s="4">
        <v>816</v>
      </c>
      <c r="C336" t="s">
        <v>1</v>
      </c>
      <c r="D336" t="s">
        <v>2</v>
      </c>
      <c r="E336" t="s">
        <v>362</v>
      </c>
      <c r="F336" s="9">
        <v>2019</v>
      </c>
      <c r="G336" s="3">
        <v>986700</v>
      </c>
      <c r="H336" s="3">
        <v>327</v>
      </c>
      <c r="I336" s="3">
        <v>2990</v>
      </c>
      <c r="J336" s="3">
        <v>202</v>
      </c>
      <c r="K336" s="3">
        <v>125</v>
      </c>
      <c r="L336" s="3">
        <v>602500</v>
      </c>
      <c r="M336" s="3">
        <v>384200</v>
      </c>
      <c r="N336" s="3">
        <v>89</v>
      </c>
      <c r="O336" s="3">
        <v>231400</v>
      </c>
    </row>
    <row r="337" spans="1:15" hidden="1" x14ac:dyDescent="0.25">
      <c r="A337" t="s">
        <v>53</v>
      </c>
      <c r="B337" s="4">
        <v>785</v>
      </c>
      <c r="C337" t="s">
        <v>1</v>
      </c>
      <c r="D337" t="s">
        <v>6</v>
      </c>
      <c r="E337" t="s">
        <v>354</v>
      </c>
      <c r="F337" s="9">
        <v>2023</v>
      </c>
      <c r="G337" s="3">
        <v>782453</v>
      </c>
      <c r="H337" s="3">
        <v>435</v>
      </c>
      <c r="I337" s="3">
        <v>1798</v>
      </c>
      <c r="J337" s="3">
        <v>435</v>
      </c>
      <c r="K337" s="3">
        <v>0</v>
      </c>
      <c r="L337" s="3">
        <v>782453</v>
      </c>
      <c r="M337" s="3">
        <v>0</v>
      </c>
      <c r="N337" s="3"/>
      <c r="O337" s="3"/>
    </row>
    <row r="338" spans="1:15" hidden="1" x14ac:dyDescent="0.25">
      <c r="A338" t="s">
        <v>53</v>
      </c>
      <c r="B338" s="4">
        <v>785</v>
      </c>
      <c r="C338" t="s">
        <v>1</v>
      </c>
      <c r="D338" t="s">
        <v>6</v>
      </c>
      <c r="E338" t="s">
        <v>354</v>
      </c>
      <c r="F338" s="9">
        <v>2022</v>
      </c>
      <c r="G338" s="3">
        <v>767420</v>
      </c>
      <c r="H338" s="3">
        <v>438</v>
      </c>
      <c r="I338" s="3">
        <v>1752</v>
      </c>
      <c r="J338" s="3">
        <v>438</v>
      </c>
      <c r="K338" s="3">
        <v>0</v>
      </c>
      <c r="L338" s="3">
        <v>767420</v>
      </c>
      <c r="M338" s="3">
        <v>0</v>
      </c>
      <c r="N338" s="3"/>
      <c r="O338" s="3"/>
    </row>
    <row r="339" spans="1:15" hidden="1" x14ac:dyDescent="0.25">
      <c r="A339" t="s">
        <v>53</v>
      </c>
      <c r="B339" s="4">
        <v>785</v>
      </c>
      <c r="C339" t="s">
        <v>1</v>
      </c>
      <c r="D339" t="s">
        <v>6</v>
      </c>
      <c r="E339" t="s">
        <v>354</v>
      </c>
      <c r="F339" s="9">
        <v>2021</v>
      </c>
      <c r="G339" s="3">
        <v>749539</v>
      </c>
      <c r="H339" s="3">
        <v>440</v>
      </c>
      <c r="I339" s="3">
        <v>1703</v>
      </c>
      <c r="J339" s="3">
        <v>440</v>
      </c>
      <c r="K339" s="3">
        <v>0</v>
      </c>
      <c r="L339" s="3">
        <v>749539</v>
      </c>
      <c r="M339" s="3">
        <v>0</v>
      </c>
      <c r="N339" s="3"/>
      <c r="O339" s="3"/>
    </row>
    <row r="340" spans="1:15" hidden="1" x14ac:dyDescent="0.25">
      <c r="A340" t="s">
        <v>53</v>
      </c>
      <c r="B340" s="4">
        <v>785</v>
      </c>
      <c r="C340" t="s">
        <v>1</v>
      </c>
      <c r="D340" t="s">
        <v>6</v>
      </c>
      <c r="E340" t="s">
        <v>354</v>
      </c>
      <c r="F340" s="9">
        <v>2020</v>
      </c>
      <c r="G340" s="3">
        <v>583777</v>
      </c>
      <c r="H340" s="3">
        <v>440</v>
      </c>
      <c r="I340" s="3">
        <v>1327</v>
      </c>
      <c r="J340" s="3">
        <v>440</v>
      </c>
      <c r="K340" s="3">
        <v>0</v>
      </c>
      <c r="L340" s="3">
        <v>583777</v>
      </c>
      <c r="M340" s="3">
        <v>0</v>
      </c>
      <c r="N340" s="3"/>
      <c r="O340" s="3"/>
    </row>
    <row r="341" spans="1:15" hidden="1" x14ac:dyDescent="0.25">
      <c r="A341" t="s">
        <v>53</v>
      </c>
      <c r="B341" s="4">
        <v>785</v>
      </c>
      <c r="C341" t="s">
        <v>1</v>
      </c>
      <c r="D341" t="s">
        <v>6</v>
      </c>
      <c r="E341" t="s">
        <v>354</v>
      </c>
      <c r="F341" s="9">
        <v>2019</v>
      </c>
      <c r="G341" s="3">
        <v>783024</v>
      </c>
      <c r="H341" s="3">
        <v>481</v>
      </c>
      <c r="I341" s="3">
        <v>1628</v>
      </c>
      <c r="J341" s="3">
        <v>481</v>
      </c>
      <c r="K341" s="3">
        <v>0</v>
      </c>
      <c r="L341" s="3">
        <v>783024</v>
      </c>
      <c r="M341" s="3">
        <v>0</v>
      </c>
      <c r="N341" s="3"/>
      <c r="O341" s="3"/>
    </row>
    <row r="342" spans="1:15" hidden="1" x14ac:dyDescent="0.25">
      <c r="A342" t="s">
        <v>74</v>
      </c>
      <c r="B342" s="4">
        <v>795</v>
      </c>
      <c r="C342" t="s">
        <v>1</v>
      </c>
      <c r="D342" t="s">
        <v>2</v>
      </c>
      <c r="E342" t="s">
        <v>357</v>
      </c>
      <c r="F342" s="9">
        <v>2023</v>
      </c>
      <c r="G342" s="3">
        <v>769946</v>
      </c>
      <c r="H342" s="3">
        <v>217</v>
      </c>
      <c r="I342" s="3">
        <v>3631</v>
      </c>
      <c r="J342" s="3">
        <v>198</v>
      </c>
      <c r="K342" s="3">
        <v>19</v>
      </c>
      <c r="L342" s="3">
        <v>721946</v>
      </c>
      <c r="M342" s="3">
        <v>48000</v>
      </c>
      <c r="N342" s="3"/>
      <c r="O342" s="3"/>
    </row>
    <row r="343" spans="1:15" hidden="1" x14ac:dyDescent="0.25">
      <c r="A343" t="s">
        <v>74</v>
      </c>
      <c r="B343" s="4">
        <v>795</v>
      </c>
      <c r="C343" t="s">
        <v>1</v>
      </c>
      <c r="D343" t="s">
        <v>2</v>
      </c>
      <c r="E343" t="s">
        <v>357</v>
      </c>
      <c r="F343" s="9">
        <v>2022</v>
      </c>
      <c r="G343" s="3">
        <v>725467</v>
      </c>
      <c r="H343" s="3">
        <v>218</v>
      </c>
      <c r="I343" s="3">
        <v>3406</v>
      </c>
      <c r="J343" s="3">
        <v>199</v>
      </c>
      <c r="K343" s="3">
        <v>19</v>
      </c>
      <c r="L343" s="3">
        <v>676467</v>
      </c>
      <c r="M343" s="3">
        <v>49000</v>
      </c>
      <c r="N343" s="3"/>
      <c r="O343" s="3"/>
    </row>
    <row r="344" spans="1:15" hidden="1" x14ac:dyDescent="0.25">
      <c r="A344" t="s">
        <v>74</v>
      </c>
      <c r="B344" s="4">
        <v>795</v>
      </c>
      <c r="C344" t="s">
        <v>1</v>
      </c>
      <c r="D344" t="s">
        <v>2</v>
      </c>
      <c r="E344" t="s">
        <v>357</v>
      </c>
      <c r="F344" s="9">
        <v>2021</v>
      </c>
      <c r="G344" s="3">
        <v>697231</v>
      </c>
      <c r="H344" s="3">
        <v>219</v>
      </c>
      <c r="I344" s="3">
        <v>3283</v>
      </c>
      <c r="J344" s="3">
        <v>199</v>
      </c>
      <c r="K344" s="3">
        <v>20</v>
      </c>
      <c r="L344" s="3">
        <v>653231</v>
      </c>
      <c r="M344" s="3">
        <v>44000</v>
      </c>
      <c r="N344" s="3"/>
      <c r="O344" s="3"/>
    </row>
    <row r="345" spans="1:15" hidden="1" x14ac:dyDescent="0.25">
      <c r="A345" t="s">
        <v>74</v>
      </c>
      <c r="B345" s="4">
        <v>795</v>
      </c>
      <c r="C345" t="s">
        <v>1</v>
      </c>
      <c r="D345" t="s">
        <v>2</v>
      </c>
      <c r="E345" t="s">
        <v>357</v>
      </c>
      <c r="F345" s="9">
        <v>2020</v>
      </c>
      <c r="G345" s="3">
        <v>529212</v>
      </c>
      <c r="H345" s="3">
        <v>220</v>
      </c>
      <c r="I345" s="3">
        <v>2468</v>
      </c>
      <c r="J345" s="3">
        <v>199</v>
      </c>
      <c r="K345" s="3">
        <v>21</v>
      </c>
      <c r="L345" s="3">
        <v>497212</v>
      </c>
      <c r="M345" s="3">
        <v>32000</v>
      </c>
      <c r="N345" s="3"/>
      <c r="O345" s="3"/>
    </row>
    <row r="346" spans="1:15" hidden="1" x14ac:dyDescent="0.25">
      <c r="A346" t="s">
        <v>74</v>
      </c>
      <c r="B346" s="4">
        <v>795</v>
      </c>
      <c r="C346" t="s">
        <v>1</v>
      </c>
      <c r="D346" t="s">
        <v>2</v>
      </c>
      <c r="E346" t="s">
        <v>357</v>
      </c>
      <c r="F346" s="9">
        <v>2019</v>
      </c>
      <c r="G346" s="3">
        <v>653031</v>
      </c>
      <c r="H346" s="3">
        <v>225</v>
      </c>
      <c r="I346" s="3">
        <v>2934</v>
      </c>
      <c r="J346" s="3">
        <v>204</v>
      </c>
      <c r="K346" s="3">
        <v>21</v>
      </c>
      <c r="L346" s="3">
        <v>613031</v>
      </c>
      <c r="M346" s="3">
        <v>40000</v>
      </c>
      <c r="N346" s="3"/>
      <c r="O346" s="3"/>
    </row>
    <row r="347" spans="1:15" hidden="1" x14ac:dyDescent="0.25">
      <c r="A347" t="s">
        <v>36</v>
      </c>
      <c r="B347" s="4">
        <v>861</v>
      </c>
      <c r="C347" t="s">
        <v>3</v>
      </c>
      <c r="D347" t="s">
        <v>5</v>
      </c>
      <c r="E347" t="s">
        <v>446</v>
      </c>
      <c r="F347" s="9">
        <v>2023</v>
      </c>
      <c r="G347" s="3">
        <v>761803</v>
      </c>
      <c r="H347" s="3">
        <v>1167</v>
      </c>
      <c r="I347" s="3">
        <v>660</v>
      </c>
      <c r="J347" s="3">
        <v>11</v>
      </c>
      <c r="K347" s="3">
        <v>1156</v>
      </c>
      <c r="L347" s="3">
        <v>7500</v>
      </c>
      <c r="M347" s="3">
        <v>754303</v>
      </c>
      <c r="N347" s="3">
        <v>817</v>
      </c>
      <c r="O347" s="3">
        <v>147135</v>
      </c>
    </row>
    <row r="348" spans="1:15" hidden="1" x14ac:dyDescent="0.25">
      <c r="A348" t="s">
        <v>36</v>
      </c>
      <c r="B348" s="4">
        <v>861</v>
      </c>
      <c r="C348" t="s">
        <v>3</v>
      </c>
      <c r="D348" t="s">
        <v>5</v>
      </c>
      <c r="E348" t="s">
        <v>446</v>
      </c>
      <c r="F348" s="9">
        <v>2022</v>
      </c>
      <c r="G348" s="3">
        <v>666832</v>
      </c>
      <c r="H348" s="3">
        <v>1146</v>
      </c>
      <c r="I348" s="3">
        <v>585</v>
      </c>
      <c r="J348" s="3">
        <v>11</v>
      </c>
      <c r="K348" s="3">
        <v>1135</v>
      </c>
      <c r="L348" s="3">
        <v>7200</v>
      </c>
      <c r="M348" s="3">
        <v>659632</v>
      </c>
      <c r="N348" s="3">
        <v>775</v>
      </c>
      <c r="O348" s="3">
        <v>127216</v>
      </c>
    </row>
    <row r="349" spans="1:15" hidden="1" x14ac:dyDescent="0.25">
      <c r="A349" t="s">
        <v>36</v>
      </c>
      <c r="B349" s="4">
        <v>861</v>
      </c>
      <c r="C349" t="s">
        <v>3</v>
      </c>
      <c r="D349" t="s">
        <v>5</v>
      </c>
      <c r="E349" t="s">
        <v>446</v>
      </c>
      <c r="F349" s="9">
        <v>2021</v>
      </c>
      <c r="G349" s="3">
        <v>575601</v>
      </c>
      <c r="H349" s="3">
        <v>1138</v>
      </c>
      <c r="I349" s="3">
        <v>505</v>
      </c>
      <c r="J349" s="3">
        <v>12</v>
      </c>
      <c r="K349" s="3">
        <v>1126</v>
      </c>
      <c r="L349" s="3">
        <v>7000</v>
      </c>
      <c r="M349" s="3">
        <v>568601</v>
      </c>
      <c r="N349" s="3">
        <v>749</v>
      </c>
      <c r="O349" s="3">
        <v>106580</v>
      </c>
    </row>
    <row r="350" spans="1:15" hidden="1" x14ac:dyDescent="0.25">
      <c r="A350" t="s">
        <v>36</v>
      </c>
      <c r="B350" s="4">
        <v>861</v>
      </c>
      <c r="C350" t="s">
        <v>3</v>
      </c>
      <c r="D350" t="s">
        <v>5</v>
      </c>
      <c r="E350" t="s">
        <v>446</v>
      </c>
      <c r="F350" s="9">
        <v>2020</v>
      </c>
      <c r="G350" s="3">
        <v>349620</v>
      </c>
      <c r="H350" s="3">
        <v>1152</v>
      </c>
      <c r="I350" s="3">
        <v>295</v>
      </c>
      <c r="J350" s="3">
        <v>12</v>
      </c>
      <c r="K350" s="3">
        <v>1140</v>
      </c>
      <c r="L350" s="3">
        <v>6800</v>
      </c>
      <c r="M350" s="3">
        <v>342820</v>
      </c>
      <c r="N350" s="3">
        <v>726</v>
      </c>
      <c r="O350" s="3">
        <v>98921</v>
      </c>
    </row>
    <row r="351" spans="1:15" hidden="1" x14ac:dyDescent="0.25">
      <c r="A351" t="s">
        <v>36</v>
      </c>
      <c r="B351" s="4">
        <v>861</v>
      </c>
      <c r="C351" t="s">
        <v>3</v>
      </c>
      <c r="D351" t="s">
        <v>5</v>
      </c>
      <c r="E351" t="s">
        <v>446</v>
      </c>
      <c r="F351" s="9">
        <v>2019</v>
      </c>
      <c r="G351" s="3">
        <v>562969</v>
      </c>
      <c r="H351" s="3">
        <v>1211</v>
      </c>
      <c r="I351" s="3">
        <v>460</v>
      </c>
      <c r="J351" s="3">
        <v>11</v>
      </c>
      <c r="K351" s="3">
        <v>1200</v>
      </c>
      <c r="L351" s="3">
        <v>7000</v>
      </c>
      <c r="M351" s="3">
        <v>555969</v>
      </c>
      <c r="N351" s="3">
        <v>742</v>
      </c>
      <c r="O351" s="3">
        <v>141770</v>
      </c>
    </row>
    <row r="352" spans="1:15" hidden="1" x14ac:dyDescent="0.25">
      <c r="A352" t="s">
        <v>231</v>
      </c>
      <c r="B352" s="4">
        <v>2652</v>
      </c>
      <c r="C352" t="s">
        <v>3</v>
      </c>
      <c r="D352" t="s">
        <v>5</v>
      </c>
      <c r="E352" t="s">
        <v>350</v>
      </c>
      <c r="F352" s="9">
        <v>2023</v>
      </c>
      <c r="G352" s="3">
        <v>758599</v>
      </c>
      <c r="H352" s="3">
        <v>1127</v>
      </c>
      <c r="I352" s="3">
        <v>667</v>
      </c>
      <c r="J352" s="3">
        <v>8</v>
      </c>
      <c r="K352" s="3">
        <v>1119</v>
      </c>
      <c r="L352" s="3">
        <v>5101</v>
      </c>
      <c r="M352" s="3">
        <v>753498</v>
      </c>
      <c r="N352" s="3">
        <v>35</v>
      </c>
      <c r="O352" s="3">
        <v>11715</v>
      </c>
    </row>
    <row r="353" spans="1:15" hidden="1" x14ac:dyDescent="0.25">
      <c r="A353" t="s">
        <v>231</v>
      </c>
      <c r="B353" s="4">
        <v>2652</v>
      </c>
      <c r="C353" t="s">
        <v>3</v>
      </c>
      <c r="D353" t="s">
        <v>5</v>
      </c>
      <c r="E353" t="s">
        <v>350</v>
      </c>
      <c r="F353" s="9">
        <v>2022</v>
      </c>
      <c r="G353" s="3">
        <v>753071</v>
      </c>
      <c r="H353" s="3">
        <v>1168</v>
      </c>
      <c r="I353" s="3">
        <v>632</v>
      </c>
      <c r="J353" s="3">
        <v>23</v>
      </c>
      <c r="K353" s="3">
        <v>1145</v>
      </c>
      <c r="L353" s="3">
        <v>8045</v>
      </c>
      <c r="M353" s="3">
        <v>745026</v>
      </c>
      <c r="N353" s="3">
        <v>37</v>
      </c>
      <c r="O353" s="3">
        <v>10785</v>
      </c>
    </row>
    <row r="354" spans="1:15" hidden="1" x14ac:dyDescent="0.25">
      <c r="A354" t="s">
        <v>231</v>
      </c>
      <c r="B354" s="4">
        <v>2652</v>
      </c>
      <c r="C354" t="s">
        <v>3</v>
      </c>
      <c r="D354" t="s">
        <v>5</v>
      </c>
      <c r="E354" t="s">
        <v>350</v>
      </c>
      <c r="F354" s="9">
        <v>2021</v>
      </c>
      <c r="G354" s="3">
        <v>809199</v>
      </c>
      <c r="H354" s="3">
        <v>1240</v>
      </c>
      <c r="I354" s="3">
        <v>643</v>
      </c>
      <c r="J354" s="3">
        <v>27</v>
      </c>
      <c r="K354" s="3">
        <v>1213</v>
      </c>
      <c r="L354" s="3">
        <v>9875</v>
      </c>
      <c r="M354" s="3">
        <v>799324</v>
      </c>
      <c r="N354" s="3">
        <v>37</v>
      </c>
      <c r="O354" s="3">
        <v>9514</v>
      </c>
    </row>
    <row r="355" spans="1:15" hidden="1" x14ac:dyDescent="0.25">
      <c r="A355" t="s">
        <v>231</v>
      </c>
      <c r="B355" s="4">
        <v>2652</v>
      </c>
      <c r="C355" t="s">
        <v>3</v>
      </c>
      <c r="D355" t="s">
        <v>5</v>
      </c>
      <c r="E355" t="s">
        <v>350</v>
      </c>
      <c r="F355" s="9">
        <v>2020</v>
      </c>
      <c r="G355" s="3">
        <v>797076</v>
      </c>
      <c r="H355" s="3">
        <v>1293</v>
      </c>
      <c r="I355" s="3">
        <v>614</v>
      </c>
      <c r="J355" s="3">
        <v>59</v>
      </c>
      <c r="K355" s="3">
        <v>1234</v>
      </c>
      <c r="L355" s="3">
        <v>25148</v>
      </c>
      <c r="M355" s="3">
        <v>771928</v>
      </c>
      <c r="N355" s="3">
        <v>37</v>
      </c>
      <c r="O355" s="3">
        <v>9654</v>
      </c>
    </row>
    <row r="356" spans="1:15" hidden="1" x14ac:dyDescent="0.25">
      <c r="A356" t="s">
        <v>231</v>
      </c>
      <c r="B356" s="4">
        <v>2652</v>
      </c>
      <c r="C356" t="s">
        <v>3</v>
      </c>
      <c r="D356" t="s">
        <v>5</v>
      </c>
      <c r="E356" t="s">
        <v>350</v>
      </c>
      <c r="F356" s="9">
        <v>2019</v>
      </c>
      <c r="G356" s="3">
        <v>748352</v>
      </c>
      <c r="H356" s="3">
        <v>1329</v>
      </c>
      <c r="I356" s="3">
        <v>551</v>
      </c>
      <c r="J356" s="3">
        <v>67</v>
      </c>
      <c r="K356" s="3">
        <v>1262</v>
      </c>
      <c r="L356" s="3">
        <v>46826</v>
      </c>
      <c r="M356" s="3">
        <v>701526</v>
      </c>
      <c r="N356" s="3">
        <v>39</v>
      </c>
      <c r="O356" s="3">
        <v>12188</v>
      </c>
    </row>
    <row r="357" spans="1:15" hidden="1" x14ac:dyDescent="0.25">
      <c r="A357" t="s">
        <v>78</v>
      </c>
      <c r="B357" s="4">
        <v>2504</v>
      </c>
      <c r="C357" t="s">
        <v>1</v>
      </c>
      <c r="D357" t="s">
        <v>2</v>
      </c>
      <c r="E357" t="s">
        <v>353</v>
      </c>
      <c r="F357" s="9">
        <v>2023</v>
      </c>
      <c r="G357" s="3">
        <v>756800</v>
      </c>
      <c r="H357" s="3">
        <v>184</v>
      </c>
      <c r="I357" s="3">
        <v>4205</v>
      </c>
      <c r="J357" s="3">
        <v>180</v>
      </c>
      <c r="K357" s="3">
        <v>4</v>
      </c>
      <c r="L357" s="3">
        <v>740000</v>
      </c>
      <c r="M357" s="3">
        <v>16800</v>
      </c>
      <c r="N357" s="3"/>
      <c r="O357" s="3"/>
    </row>
    <row r="358" spans="1:15" hidden="1" x14ac:dyDescent="0.25">
      <c r="A358" t="s">
        <v>78</v>
      </c>
      <c r="B358" s="4">
        <v>2504</v>
      </c>
      <c r="C358" t="s">
        <v>1</v>
      </c>
      <c r="D358" t="s">
        <v>2</v>
      </c>
      <c r="E358" t="s">
        <v>353</v>
      </c>
      <c r="F358" s="9">
        <v>2022</v>
      </c>
      <c r="G358" s="3">
        <v>693800</v>
      </c>
      <c r="H358" s="3">
        <v>176</v>
      </c>
      <c r="I358" s="3">
        <v>3955</v>
      </c>
      <c r="J358" s="3">
        <v>172</v>
      </c>
      <c r="K358" s="3">
        <v>4</v>
      </c>
      <c r="L358" s="3">
        <v>676000</v>
      </c>
      <c r="M358" s="3">
        <v>17800</v>
      </c>
      <c r="N358" s="3"/>
      <c r="O358" s="3"/>
    </row>
    <row r="359" spans="1:15" hidden="1" x14ac:dyDescent="0.25">
      <c r="A359" t="s">
        <v>78</v>
      </c>
      <c r="B359" s="4">
        <v>2504</v>
      </c>
      <c r="C359" t="s">
        <v>1</v>
      </c>
      <c r="D359" t="s">
        <v>2</v>
      </c>
      <c r="E359" t="s">
        <v>353</v>
      </c>
      <c r="F359" s="9">
        <v>2021</v>
      </c>
      <c r="G359" s="3">
        <v>647100</v>
      </c>
      <c r="H359" s="3">
        <v>175</v>
      </c>
      <c r="I359" s="3">
        <v>3740</v>
      </c>
      <c r="J359" s="3">
        <v>170</v>
      </c>
      <c r="K359" s="3">
        <v>5</v>
      </c>
      <c r="L359" s="3">
        <v>626500</v>
      </c>
      <c r="M359" s="3">
        <v>20600</v>
      </c>
      <c r="N359" s="3"/>
      <c r="O359" s="3"/>
    </row>
    <row r="360" spans="1:15" hidden="1" x14ac:dyDescent="0.25">
      <c r="A360" t="s">
        <v>78</v>
      </c>
      <c r="B360" s="4">
        <v>2504</v>
      </c>
      <c r="C360" t="s">
        <v>1</v>
      </c>
      <c r="D360" t="s">
        <v>2</v>
      </c>
      <c r="E360" t="s">
        <v>353</v>
      </c>
      <c r="F360" s="9">
        <v>2020</v>
      </c>
      <c r="G360" s="3">
        <v>495300</v>
      </c>
      <c r="H360" s="3">
        <v>171</v>
      </c>
      <c r="I360" s="3">
        <v>2865</v>
      </c>
      <c r="J360" s="3">
        <v>165</v>
      </c>
      <c r="K360" s="3">
        <v>6</v>
      </c>
      <c r="L360" s="3">
        <v>466700</v>
      </c>
      <c r="M360" s="3">
        <v>28600</v>
      </c>
      <c r="N360" s="3"/>
      <c r="O360" s="3"/>
    </row>
    <row r="361" spans="1:15" hidden="1" x14ac:dyDescent="0.25">
      <c r="A361" t="s">
        <v>78</v>
      </c>
      <c r="B361" s="4">
        <v>2504</v>
      </c>
      <c r="C361" t="s">
        <v>1</v>
      </c>
      <c r="D361" t="s">
        <v>2</v>
      </c>
      <c r="E361" t="s">
        <v>353</v>
      </c>
      <c r="F361" s="9">
        <v>2019</v>
      </c>
      <c r="G361" s="3">
        <v>743200</v>
      </c>
      <c r="H361" s="3">
        <v>175</v>
      </c>
      <c r="I361" s="3">
        <v>4305</v>
      </c>
      <c r="J361" s="3">
        <v>161</v>
      </c>
      <c r="K361" s="3">
        <v>14</v>
      </c>
      <c r="L361" s="3">
        <v>682900</v>
      </c>
      <c r="M361" s="3">
        <v>60300</v>
      </c>
      <c r="N361" s="3"/>
      <c r="O361" s="3"/>
    </row>
    <row r="362" spans="1:15" x14ac:dyDescent="0.25">
      <c r="A362" t="s">
        <v>316</v>
      </c>
      <c r="B362" s="4">
        <v>1024</v>
      </c>
      <c r="C362" t="s">
        <v>3</v>
      </c>
      <c r="D362" t="s">
        <v>5</v>
      </c>
      <c r="E362" t="s">
        <v>361</v>
      </c>
      <c r="F362" s="9">
        <v>2023</v>
      </c>
      <c r="G362" s="3">
        <v>751000</v>
      </c>
      <c r="H362" s="3">
        <v>642</v>
      </c>
      <c r="I362" s="3">
        <v>1175</v>
      </c>
      <c r="J362" s="3">
        <v>0</v>
      </c>
      <c r="K362" s="3">
        <v>642</v>
      </c>
      <c r="L362" s="3">
        <v>0</v>
      </c>
      <c r="M362" s="3">
        <v>751000</v>
      </c>
      <c r="N362" s="3">
        <v>5191</v>
      </c>
      <c r="O362" s="3">
        <v>7094000</v>
      </c>
    </row>
    <row r="363" spans="1:15" x14ac:dyDescent="0.25">
      <c r="A363" t="s">
        <v>316</v>
      </c>
      <c r="B363" s="4">
        <v>1024</v>
      </c>
      <c r="C363" t="s">
        <v>3</v>
      </c>
      <c r="D363" t="s">
        <v>5</v>
      </c>
      <c r="E363" t="s">
        <v>361</v>
      </c>
      <c r="F363" s="9">
        <v>2022</v>
      </c>
      <c r="G363" s="3">
        <v>700200</v>
      </c>
      <c r="H363" s="3">
        <v>636</v>
      </c>
      <c r="I363" s="3">
        <v>1100</v>
      </c>
      <c r="J363" s="3">
        <v>0</v>
      </c>
      <c r="K363" s="3">
        <v>636</v>
      </c>
      <c r="L363" s="3">
        <v>0</v>
      </c>
      <c r="M363" s="3">
        <v>700200</v>
      </c>
      <c r="N363" s="3">
        <v>4964</v>
      </c>
      <c r="O363" s="3">
        <v>6462800</v>
      </c>
    </row>
    <row r="364" spans="1:15" x14ac:dyDescent="0.25">
      <c r="A364" t="s">
        <v>316</v>
      </c>
      <c r="B364" s="4">
        <v>1024</v>
      </c>
      <c r="C364" t="s">
        <v>3</v>
      </c>
      <c r="D364" t="s">
        <v>5</v>
      </c>
      <c r="E364" t="s">
        <v>361</v>
      </c>
      <c r="F364" s="9">
        <v>2021</v>
      </c>
      <c r="G364" s="3">
        <v>631800</v>
      </c>
      <c r="H364" s="3">
        <v>637</v>
      </c>
      <c r="I364" s="3">
        <v>995</v>
      </c>
      <c r="J364" s="3">
        <v>0</v>
      </c>
      <c r="K364" s="3">
        <v>637</v>
      </c>
      <c r="L364" s="3">
        <v>0</v>
      </c>
      <c r="M364" s="3">
        <v>631800</v>
      </c>
      <c r="N364" s="3">
        <v>4654</v>
      </c>
      <c r="O364" s="3">
        <v>5894200</v>
      </c>
    </row>
    <row r="365" spans="1:15" x14ac:dyDescent="0.25">
      <c r="A365" t="s">
        <v>316</v>
      </c>
      <c r="B365" s="4">
        <v>1024</v>
      </c>
      <c r="C365" t="s">
        <v>3</v>
      </c>
      <c r="D365" t="s">
        <v>5</v>
      </c>
      <c r="E365" t="s">
        <v>361</v>
      </c>
      <c r="F365" s="9">
        <v>2020</v>
      </c>
      <c r="G365" s="3">
        <v>557500</v>
      </c>
      <c r="H365" s="3">
        <v>633</v>
      </c>
      <c r="I365" s="3">
        <v>865</v>
      </c>
      <c r="J365" s="3">
        <v>0</v>
      </c>
      <c r="K365" s="3">
        <v>633</v>
      </c>
      <c r="L365" s="3">
        <v>0</v>
      </c>
      <c r="M365" s="3">
        <v>557500</v>
      </c>
      <c r="N365" s="3">
        <v>4316</v>
      </c>
      <c r="O365" s="3">
        <v>4930500</v>
      </c>
    </row>
    <row r="366" spans="1:15" x14ac:dyDescent="0.25">
      <c r="A366" t="s">
        <v>316</v>
      </c>
      <c r="B366" s="4">
        <v>1024</v>
      </c>
      <c r="C366" t="s">
        <v>3</v>
      </c>
      <c r="D366" t="s">
        <v>5</v>
      </c>
      <c r="E366" t="s">
        <v>361</v>
      </c>
      <c r="F366" s="9">
        <v>2019</v>
      </c>
      <c r="G366" s="3">
        <v>712200</v>
      </c>
      <c r="H366" s="3">
        <v>656</v>
      </c>
      <c r="I366" s="3">
        <v>1030</v>
      </c>
      <c r="J366" s="3">
        <v>0</v>
      </c>
      <c r="K366" s="3">
        <v>656</v>
      </c>
      <c r="L366" s="3">
        <v>0</v>
      </c>
      <c r="M366" s="3">
        <v>712200</v>
      </c>
      <c r="N366" s="3">
        <v>4276</v>
      </c>
      <c r="O366" s="3">
        <v>6003900</v>
      </c>
    </row>
    <row r="367" spans="1:15" hidden="1" x14ac:dyDescent="0.25">
      <c r="A367" t="s">
        <v>294</v>
      </c>
      <c r="B367" s="4">
        <v>541</v>
      </c>
      <c r="C367" t="s">
        <v>3</v>
      </c>
      <c r="D367" t="s">
        <v>5</v>
      </c>
      <c r="E367" t="s">
        <v>356</v>
      </c>
      <c r="F367" s="9">
        <v>2023</v>
      </c>
      <c r="G367" s="3">
        <v>741200</v>
      </c>
      <c r="H367" s="3">
        <v>436</v>
      </c>
      <c r="I367" s="3">
        <v>1620</v>
      </c>
      <c r="J367" s="3">
        <v>144</v>
      </c>
      <c r="K367" s="3">
        <v>292</v>
      </c>
      <c r="L367" s="3">
        <v>256800</v>
      </c>
      <c r="M367" s="3">
        <v>484400</v>
      </c>
      <c r="N367" s="3">
        <v>21</v>
      </c>
      <c r="O367" s="3">
        <v>39100</v>
      </c>
    </row>
    <row r="368" spans="1:15" hidden="1" x14ac:dyDescent="0.25">
      <c r="A368" t="s">
        <v>294</v>
      </c>
      <c r="B368" s="4">
        <v>541</v>
      </c>
      <c r="C368" t="s">
        <v>3</v>
      </c>
      <c r="D368" t="s">
        <v>5</v>
      </c>
      <c r="E368" t="s">
        <v>356</v>
      </c>
      <c r="F368" s="9">
        <v>2022</v>
      </c>
      <c r="G368" s="3">
        <v>824700</v>
      </c>
      <c r="H368" s="3">
        <v>479</v>
      </c>
      <c r="I368" s="3">
        <v>1690</v>
      </c>
      <c r="J368" s="3">
        <v>173</v>
      </c>
      <c r="K368" s="3">
        <v>306</v>
      </c>
      <c r="L368" s="3">
        <v>311000</v>
      </c>
      <c r="M368" s="3">
        <v>513700</v>
      </c>
      <c r="N368" s="3">
        <v>27</v>
      </c>
      <c r="O368" s="3">
        <v>51800</v>
      </c>
    </row>
    <row r="369" spans="1:15" hidden="1" x14ac:dyDescent="0.25">
      <c r="A369" t="s">
        <v>294</v>
      </c>
      <c r="B369" s="4">
        <v>541</v>
      </c>
      <c r="C369" t="s">
        <v>3</v>
      </c>
      <c r="D369" t="s">
        <v>5</v>
      </c>
      <c r="E369" t="s">
        <v>356</v>
      </c>
      <c r="F369" s="9">
        <v>2021</v>
      </c>
      <c r="G369" s="3">
        <v>829800</v>
      </c>
      <c r="H369" s="3">
        <v>497</v>
      </c>
      <c r="I369" s="3">
        <v>1635</v>
      </c>
      <c r="J369" s="3">
        <v>195</v>
      </c>
      <c r="K369" s="3">
        <v>302</v>
      </c>
      <c r="L369" s="3">
        <v>385100</v>
      </c>
      <c r="M369" s="3">
        <v>444700</v>
      </c>
      <c r="N369" s="3">
        <v>39</v>
      </c>
      <c r="O369" s="3">
        <v>55100</v>
      </c>
    </row>
    <row r="370" spans="1:15" hidden="1" x14ac:dyDescent="0.25">
      <c r="A370" t="s">
        <v>294</v>
      </c>
      <c r="B370" s="4">
        <v>541</v>
      </c>
      <c r="C370" t="s">
        <v>3</v>
      </c>
      <c r="D370" t="s">
        <v>5</v>
      </c>
      <c r="E370" t="s">
        <v>356</v>
      </c>
      <c r="F370" s="9">
        <v>2020</v>
      </c>
      <c r="G370" s="3">
        <v>765000</v>
      </c>
      <c r="H370" s="3">
        <v>518</v>
      </c>
      <c r="I370" s="3">
        <v>1400</v>
      </c>
      <c r="J370" s="3">
        <v>276</v>
      </c>
      <c r="K370" s="3">
        <v>242</v>
      </c>
      <c r="L370" s="3">
        <v>300000</v>
      </c>
      <c r="M370" s="3">
        <v>465000</v>
      </c>
      <c r="N370" s="3">
        <v>38</v>
      </c>
      <c r="O370" s="3">
        <v>45000</v>
      </c>
    </row>
    <row r="371" spans="1:15" hidden="1" x14ac:dyDescent="0.25">
      <c r="A371" t="s">
        <v>294</v>
      </c>
      <c r="B371" s="4">
        <v>541</v>
      </c>
      <c r="C371" t="s">
        <v>3</v>
      </c>
      <c r="D371" t="s">
        <v>5</v>
      </c>
      <c r="E371" t="s">
        <v>356</v>
      </c>
      <c r="F371" s="9">
        <v>2019</v>
      </c>
      <c r="G371" s="3">
        <v>962000</v>
      </c>
      <c r="H371" s="3">
        <v>577</v>
      </c>
      <c r="I371" s="3">
        <v>1645</v>
      </c>
      <c r="J371" s="3">
        <v>365</v>
      </c>
      <c r="K371" s="3">
        <v>212</v>
      </c>
      <c r="L371" s="3">
        <v>565400</v>
      </c>
      <c r="M371" s="3">
        <v>396600</v>
      </c>
      <c r="N371" s="3">
        <v>34</v>
      </c>
      <c r="O371" s="3">
        <v>54300</v>
      </c>
    </row>
    <row r="372" spans="1:15" hidden="1" x14ac:dyDescent="0.25">
      <c r="A372" t="s">
        <v>208</v>
      </c>
      <c r="B372" s="4">
        <v>2406</v>
      </c>
      <c r="C372" t="s">
        <v>3</v>
      </c>
      <c r="D372" t="s">
        <v>4</v>
      </c>
      <c r="E372" t="s">
        <v>358</v>
      </c>
      <c r="F372" s="9">
        <v>2023</v>
      </c>
      <c r="G372" s="3">
        <v>731477</v>
      </c>
      <c r="H372" s="3">
        <v>612</v>
      </c>
      <c r="I372" s="3">
        <v>1170</v>
      </c>
      <c r="J372" s="3">
        <v>6</v>
      </c>
      <c r="K372" s="3">
        <v>606</v>
      </c>
      <c r="L372" s="3">
        <v>4100</v>
      </c>
      <c r="M372" s="3">
        <v>727377</v>
      </c>
      <c r="N372" s="3"/>
      <c r="O372" s="3"/>
    </row>
    <row r="373" spans="1:15" hidden="1" x14ac:dyDescent="0.25">
      <c r="A373" t="s">
        <v>208</v>
      </c>
      <c r="B373" s="4">
        <v>2406</v>
      </c>
      <c r="C373" t="s">
        <v>3</v>
      </c>
      <c r="D373" t="s">
        <v>4</v>
      </c>
      <c r="E373" t="s">
        <v>358</v>
      </c>
      <c r="F373" s="9">
        <v>2022</v>
      </c>
      <c r="G373" s="3">
        <v>705324</v>
      </c>
      <c r="H373" s="3">
        <v>637</v>
      </c>
      <c r="I373" s="3">
        <v>1090</v>
      </c>
      <c r="J373" s="3">
        <v>1</v>
      </c>
      <c r="K373" s="3">
        <v>636</v>
      </c>
      <c r="L373" s="3">
        <v>1100</v>
      </c>
      <c r="M373" s="3">
        <v>704224</v>
      </c>
      <c r="N373" s="3"/>
      <c r="O373" s="3"/>
    </row>
    <row r="374" spans="1:15" hidden="1" x14ac:dyDescent="0.25">
      <c r="A374" t="s">
        <v>208</v>
      </c>
      <c r="B374" s="4">
        <v>2406</v>
      </c>
      <c r="C374" t="s">
        <v>3</v>
      </c>
      <c r="D374" t="s">
        <v>4</v>
      </c>
      <c r="E374" t="s">
        <v>358</v>
      </c>
      <c r="F374" s="9">
        <v>2021</v>
      </c>
      <c r="G374" s="3">
        <v>661856</v>
      </c>
      <c r="H374" s="3">
        <v>659</v>
      </c>
      <c r="I374" s="3">
        <v>990</v>
      </c>
      <c r="J374" s="3">
        <v>1</v>
      </c>
      <c r="K374" s="3">
        <v>658</v>
      </c>
      <c r="L374" s="3">
        <v>1500</v>
      </c>
      <c r="M374" s="3">
        <v>660356</v>
      </c>
      <c r="N374" s="3"/>
      <c r="O374" s="3"/>
    </row>
    <row r="375" spans="1:15" hidden="1" x14ac:dyDescent="0.25">
      <c r="A375" t="s">
        <v>208</v>
      </c>
      <c r="B375" s="4">
        <v>2406</v>
      </c>
      <c r="C375" t="s">
        <v>3</v>
      </c>
      <c r="D375" t="s">
        <v>4</v>
      </c>
      <c r="E375" t="s">
        <v>358</v>
      </c>
      <c r="F375" s="9">
        <v>2020</v>
      </c>
      <c r="G375" s="3">
        <v>560630</v>
      </c>
      <c r="H375" s="3">
        <v>681</v>
      </c>
      <c r="I375" s="3">
        <v>800</v>
      </c>
      <c r="J375" s="3">
        <v>2</v>
      </c>
      <c r="K375" s="3">
        <v>679</v>
      </c>
      <c r="L375" s="3">
        <v>2000</v>
      </c>
      <c r="M375" s="3">
        <v>558630</v>
      </c>
      <c r="N375" s="3"/>
      <c r="O375" s="3"/>
    </row>
    <row r="376" spans="1:15" hidden="1" x14ac:dyDescent="0.25">
      <c r="A376" t="s">
        <v>208</v>
      </c>
      <c r="B376" s="4">
        <v>2406</v>
      </c>
      <c r="C376" t="s">
        <v>3</v>
      </c>
      <c r="D376" t="s">
        <v>4</v>
      </c>
      <c r="E376" t="s">
        <v>358</v>
      </c>
      <c r="F376" s="9">
        <v>2019</v>
      </c>
      <c r="G376" s="3">
        <v>730932</v>
      </c>
      <c r="H376" s="3">
        <v>722</v>
      </c>
      <c r="I376" s="3">
        <v>1015</v>
      </c>
      <c r="J376" s="3">
        <v>3</v>
      </c>
      <c r="K376" s="3">
        <v>719</v>
      </c>
      <c r="L376" s="3">
        <v>4100</v>
      </c>
      <c r="M376" s="3">
        <v>726832</v>
      </c>
      <c r="N376" s="3"/>
      <c r="O376" s="3"/>
    </row>
    <row r="377" spans="1:15" hidden="1" x14ac:dyDescent="0.25">
      <c r="A377" t="s">
        <v>314</v>
      </c>
      <c r="B377" s="4">
        <v>2547</v>
      </c>
      <c r="C377" t="s">
        <v>1</v>
      </c>
      <c r="D377" t="s">
        <v>2</v>
      </c>
      <c r="E377" t="s">
        <v>353</v>
      </c>
      <c r="F377" s="9">
        <v>2023</v>
      </c>
      <c r="G377" s="3">
        <v>727800</v>
      </c>
      <c r="H377" s="3">
        <v>269</v>
      </c>
      <c r="I377" s="3">
        <v>2595</v>
      </c>
      <c r="J377" s="3">
        <v>140</v>
      </c>
      <c r="K377" s="3">
        <v>129</v>
      </c>
      <c r="L377" s="3">
        <v>426300</v>
      </c>
      <c r="M377" s="3">
        <v>301500</v>
      </c>
      <c r="N377" s="3">
        <v>367</v>
      </c>
      <c r="O377" s="3">
        <v>729600</v>
      </c>
    </row>
    <row r="378" spans="1:15" hidden="1" x14ac:dyDescent="0.25">
      <c r="A378" t="s">
        <v>314</v>
      </c>
      <c r="B378" s="4">
        <v>2547</v>
      </c>
      <c r="C378" t="s">
        <v>1</v>
      </c>
      <c r="D378" t="s">
        <v>2</v>
      </c>
      <c r="E378" t="s">
        <v>353</v>
      </c>
      <c r="F378" s="9">
        <v>2022</v>
      </c>
      <c r="G378" s="3">
        <v>856700</v>
      </c>
      <c r="H378" s="3">
        <v>292</v>
      </c>
      <c r="I378" s="3">
        <v>2850</v>
      </c>
      <c r="J378" s="3">
        <v>158</v>
      </c>
      <c r="K378" s="3">
        <v>134</v>
      </c>
      <c r="L378" s="3">
        <v>486700</v>
      </c>
      <c r="M378" s="3">
        <v>370000</v>
      </c>
      <c r="N378" s="3">
        <v>370</v>
      </c>
      <c r="O378" s="3">
        <v>729100</v>
      </c>
    </row>
    <row r="379" spans="1:15" hidden="1" x14ac:dyDescent="0.25">
      <c r="A379" t="s">
        <v>314</v>
      </c>
      <c r="B379" s="4">
        <v>2547</v>
      </c>
      <c r="C379" t="s">
        <v>1</v>
      </c>
      <c r="D379" t="s">
        <v>2</v>
      </c>
      <c r="E379" t="s">
        <v>353</v>
      </c>
      <c r="F379" s="9">
        <v>2021</v>
      </c>
      <c r="G379" s="3">
        <v>874500</v>
      </c>
      <c r="H379" s="3">
        <v>309</v>
      </c>
      <c r="I379" s="3">
        <v>2745</v>
      </c>
      <c r="J379" s="3">
        <v>157</v>
      </c>
      <c r="K379" s="3">
        <v>152</v>
      </c>
      <c r="L379" s="3">
        <v>473500</v>
      </c>
      <c r="M379" s="3">
        <v>401000</v>
      </c>
      <c r="N379" s="3">
        <v>374</v>
      </c>
      <c r="O379" s="3">
        <v>655300</v>
      </c>
    </row>
    <row r="380" spans="1:15" hidden="1" x14ac:dyDescent="0.25">
      <c r="A380" t="s">
        <v>314</v>
      </c>
      <c r="B380" s="4">
        <v>2547</v>
      </c>
      <c r="C380" t="s">
        <v>1</v>
      </c>
      <c r="D380" t="s">
        <v>2</v>
      </c>
      <c r="E380" t="s">
        <v>353</v>
      </c>
      <c r="F380" s="9">
        <v>2020</v>
      </c>
      <c r="G380" s="3">
        <v>661000</v>
      </c>
      <c r="H380" s="3">
        <v>328</v>
      </c>
      <c r="I380" s="3">
        <v>1855</v>
      </c>
      <c r="J380" s="3">
        <v>160</v>
      </c>
      <c r="K380" s="3">
        <v>168</v>
      </c>
      <c r="L380" s="3">
        <v>315300</v>
      </c>
      <c r="M380" s="3">
        <v>345700</v>
      </c>
      <c r="N380" s="3">
        <v>388</v>
      </c>
      <c r="O380" s="3">
        <v>510000</v>
      </c>
    </row>
    <row r="381" spans="1:15" hidden="1" x14ac:dyDescent="0.25">
      <c r="A381" t="s">
        <v>314</v>
      </c>
      <c r="B381" s="4">
        <v>2547</v>
      </c>
      <c r="C381" t="s">
        <v>1</v>
      </c>
      <c r="D381" t="s">
        <v>2</v>
      </c>
      <c r="E381" t="s">
        <v>353</v>
      </c>
      <c r="F381" s="9">
        <v>2019</v>
      </c>
      <c r="G381" s="3">
        <v>1092700</v>
      </c>
      <c r="H381" s="3">
        <v>384</v>
      </c>
      <c r="I381" s="3">
        <v>2725</v>
      </c>
      <c r="J381" s="3">
        <v>140</v>
      </c>
      <c r="K381" s="3">
        <v>244</v>
      </c>
      <c r="L381" s="3">
        <v>310900</v>
      </c>
      <c r="M381" s="3">
        <v>781800</v>
      </c>
      <c r="N381" s="3">
        <v>435</v>
      </c>
      <c r="O381" s="3">
        <v>894200</v>
      </c>
    </row>
    <row r="382" spans="1:15" hidden="1" x14ac:dyDescent="0.25">
      <c r="A382" t="s">
        <v>444</v>
      </c>
      <c r="B382" s="4">
        <v>9040</v>
      </c>
      <c r="C382" t="s">
        <v>3</v>
      </c>
      <c r="D382" t="s">
        <v>5</v>
      </c>
      <c r="E382" t="s">
        <v>446</v>
      </c>
      <c r="F382" s="9">
        <v>2023</v>
      </c>
      <c r="G382" s="3">
        <v>726400</v>
      </c>
      <c r="H382" s="3">
        <v>559</v>
      </c>
      <c r="I382" s="3">
        <v>1405</v>
      </c>
      <c r="J382" s="3">
        <v>17</v>
      </c>
      <c r="K382" s="3">
        <v>542</v>
      </c>
      <c r="L382" s="3">
        <v>23200</v>
      </c>
      <c r="M382" s="3">
        <v>703200</v>
      </c>
      <c r="N382" s="3"/>
      <c r="O382" s="3"/>
    </row>
    <row r="383" spans="1:15" hidden="1" x14ac:dyDescent="0.25">
      <c r="A383" t="s">
        <v>444</v>
      </c>
      <c r="B383" s="4">
        <v>9040</v>
      </c>
      <c r="C383" t="s">
        <v>3</v>
      </c>
      <c r="D383" t="s">
        <v>5</v>
      </c>
      <c r="E383" t="s">
        <v>446</v>
      </c>
      <c r="F383" s="9">
        <v>2022</v>
      </c>
      <c r="G383" s="3">
        <v>609100</v>
      </c>
      <c r="H383" s="3">
        <v>475</v>
      </c>
      <c r="I383" s="3">
        <v>1345</v>
      </c>
      <c r="J383" s="3">
        <v>16</v>
      </c>
      <c r="K383" s="3">
        <v>459</v>
      </c>
      <c r="L383" s="3">
        <v>20500</v>
      </c>
      <c r="M383" s="3">
        <v>588600</v>
      </c>
      <c r="N383" s="3"/>
      <c r="O383" s="3"/>
    </row>
    <row r="384" spans="1:15" hidden="1" x14ac:dyDescent="0.25">
      <c r="A384" t="s">
        <v>444</v>
      </c>
      <c r="B384" s="4">
        <v>9040</v>
      </c>
      <c r="C384" t="s">
        <v>3</v>
      </c>
      <c r="D384" t="s">
        <v>5</v>
      </c>
      <c r="E384" t="s">
        <v>446</v>
      </c>
      <c r="F384" s="9">
        <v>2021</v>
      </c>
      <c r="G384" s="3">
        <v>544000</v>
      </c>
      <c r="H384" s="3">
        <v>424</v>
      </c>
      <c r="I384" s="3">
        <v>1360</v>
      </c>
      <c r="J384" s="3">
        <v>14</v>
      </c>
      <c r="K384" s="3">
        <v>410</v>
      </c>
      <c r="L384" s="3">
        <v>19000</v>
      </c>
      <c r="M384" s="3">
        <v>525000</v>
      </c>
      <c r="N384" s="3"/>
      <c r="O384" s="3"/>
    </row>
    <row r="385" spans="1:15" hidden="1" x14ac:dyDescent="0.25">
      <c r="A385" t="s">
        <v>444</v>
      </c>
      <c r="B385" s="4">
        <v>9040</v>
      </c>
      <c r="C385" t="s">
        <v>3</v>
      </c>
      <c r="D385" t="s">
        <v>5</v>
      </c>
      <c r="E385" t="s">
        <v>446</v>
      </c>
      <c r="F385" s="9">
        <v>2020</v>
      </c>
      <c r="G385" s="3">
        <v>427700</v>
      </c>
      <c r="H385" s="3">
        <v>376</v>
      </c>
      <c r="I385" s="3">
        <v>1210</v>
      </c>
      <c r="J385" s="3">
        <v>14</v>
      </c>
      <c r="K385" s="3">
        <v>362</v>
      </c>
      <c r="L385" s="3">
        <v>16300</v>
      </c>
      <c r="M385" s="3">
        <v>411400</v>
      </c>
      <c r="N385" s="3"/>
      <c r="O385" s="3"/>
    </row>
    <row r="386" spans="1:15" hidden="1" x14ac:dyDescent="0.25">
      <c r="A386" t="s">
        <v>444</v>
      </c>
      <c r="B386" s="4">
        <v>9040</v>
      </c>
      <c r="C386" t="s">
        <v>3</v>
      </c>
      <c r="D386" t="s">
        <v>5</v>
      </c>
      <c r="E386" t="s">
        <v>446</v>
      </c>
      <c r="F386" s="9">
        <v>2019</v>
      </c>
      <c r="G386" s="3">
        <v>392400</v>
      </c>
      <c r="H386" s="3">
        <v>331</v>
      </c>
      <c r="I386" s="3">
        <v>1280</v>
      </c>
      <c r="J386" s="3">
        <v>13</v>
      </c>
      <c r="K386" s="3">
        <v>318</v>
      </c>
      <c r="L386" s="3">
        <v>12200</v>
      </c>
      <c r="M386" s="3">
        <v>380200</v>
      </c>
      <c r="N386" s="3"/>
      <c r="O386" s="3"/>
    </row>
    <row r="387" spans="1:15" hidden="1" x14ac:dyDescent="0.25">
      <c r="A387" t="s">
        <v>290</v>
      </c>
      <c r="B387" s="4">
        <v>1315</v>
      </c>
      <c r="C387" t="s">
        <v>3</v>
      </c>
      <c r="D387" t="s">
        <v>5</v>
      </c>
      <c r="E387" t="s">
        <v>446</v>
      </c>
      <c r="F387" s="9">
        <v>2023</v>
      </c>
      <c r="G387" s="3">
        <v>721600</v>
      </c>
      <c r="H387" s="3">
        <v>1152</v>
      </c>
      <c r="I387" s="3">
        <v>640</v>
      </c>
      <c r="J387" s="3">
        <v>59</v>
      </c>
      <c r="K387" s="3">
        <v>1093</v>
      </c>
      <c r="L387" s="3">
        <v>36200</v>
      </c>
      <c r="M387" s="3">
        <v>685400</v>
      </c>
      <c r="N387" s="3">
        <v>270</v>
      </c>
      <c r="O387" s="3">
        <v>50500</v>
      </c>
    </row>
    <row r="388" spans="1:15" hidden="1" x14ac:dyDescent="0.25">
      <c r="A388" t="s">
        <v>290</v>
      </c>
      <c r="B388" s="4">
        <v>1315</v>
      </c>
      <c r="C388" t="s">
        <v>3</v>
      </c>
      <c r="D388" t="s">
        <v>5</v>
      </c>
      <c r="E388" t="s">
        <v>446</v>
      </c>
      <c r="F388" s="9">
        <v>2022</v>
      </c>
      <c r="G388" s="3">
        <v>619400</v>
      </c>
      <c r="H388" s="3">
        <v>1103</v>
      </c>
      <c r="I388" s="3">
        <v>575</v>
      </c>
      <c r="J388" s="3">
        <v>55</v>
      </c>
      <c r="K388" s="3">
        <v>1048</v>
      </c>
      <c r="L388" s="3">
        <v>32500</v>
      </c>
      <c r="M388" s="3">
        <v>586900</v>
      </c>
      <c r="N388" s="3">
        <v>276</v>
      </c>
      <c r="O388" s="3">
        <v>52200</v>
      </c>
    </row>
    <row r="389" spans="1:15" hidden="1" x14ac:dyDescent="0.25">
      <c r="A389" t="s">
        <v>290</v>
      </c>
      <c r="B389" s="4">
        <v>1315</v>
      </c>
      <c r="C389" t="s">
        <v>3</v>
      </c>
      <c r="D389" t="s">
        <v>5</v>
      </c>
      <c r="E389" t="s">
        <v>446</v>
      </c>
      <c r="F389" s="9">
        <v>2021</v>
      </c>
      <c r="G389" s="3">
        <v>600100</v>
      </c>
      <c r="H389" s="3">
        <v>1053</v>
      </c>
      <c r="I389" s="3">
        <v>585</v>
      </c>
      <c r="J389" s="3">
        <v>58</v>
      </c>
      <c r="K389" s="3">
        <v>995</v>
      </c>
      <c r="L389" s="3">
        <v>29800</v>
      </c>
      <c r="M389" s="3">
        <v>570300</v>
      </c>
      <c r="N389" s="3">
        <v>304</v>
      </c>
      <c r="O389" s="3">
        <v>51000</v>
      </c>
    </row>
    <row r="390" spans="1:15" hidden="1" x14ac:dyDescent="0.25">
      <c r="A390" t="s">
        <v>290</v>
      </c>
      <c r="B390" s="4">
        <v>1315</v>
      </c>
      <c r="C390" t="s">
        <v>3</v>
      </c>
      <c r="D390" t="s">
        <v>5</v>
      </c>
      <c r="E390" t="s">
        <v>446</v>
      </c>
      <c r="F390" s="9">
        <v>2020</v>
      </c>
      <c r="G390" s="3">
        <v>483200</v>
      </c>
      <c r="H390" s="3">
        <v>1007</v>
      </c>
      <c r="I390" s="3">
        <v>488</v>
      </c>
      <c r="J390" s="3">
        <v>40</v>
      </c>
      <c r="K390" s="3">
        <v>967</v>
      </c>
      <c r="L390" s="3">
        <v>19656</v>
      </c>
      <c r="M390" s="3">
        <v>463544</v>
      </c>
      <c r="N390" s="3">
        <v>296</v>
      </c>
      <c r="O390" s="3">
        <v>38700</v>
      </c>
    </row>
    <row r="391" spans="1:15" hidden="1" x14ac:dyDescent="0.25">
      <c r="A391" t="s">
        <v>290</v>
      </c>
      <c r="B391" s="4">
        <v>1315</v>
      </c>
      <c r="C391" t="s">
        <v>3</v>
      </c>
      <c r="D391" t="s">
        <v>5</v>
      </c>
      <c r="E391" t="s">
        <v>446</v>
      </c>
      <c r="F391" s="9">
        <v>2019</v>
      </c>
      <c r="G391" s="3">
        <v>461563</v>
      </c>
      <c r="H391" s="3">
        <v>972</v>
      </c>
      <c r="I391" s="3">
        <v>491</v>
      </c>
      <c r="J391" s="3">
        <v>38</v>
      </c>
      <c r="K391" s="3">
        <v>934</v>
      </c>
      <c r="L391" s="3">
        <v>18599</v>
      </c>
      <c r="M391" s="3">
        <v>442964</v>
      </c>
      <c r="N391" s="3">
        <v>300</v>
      </c>
      <c r="O391" s="3">
        <v>65800</v>
      </c>
    </row>
    <row r="392" spans="1:15" hidden="1" x14ac:dyDescent="0.25">
      <c r="A392" t="s">
        <v>404</v>
      </c>
      <c r="B392" s="4">
        <v>31476</v>
      </c>
      <c r="C392" t="s">
        <v>3</v>
      </c>
      <c r="D392" t="s">
        <v>4</v>
      </c>
      <c r="E392" t="s">
        <v>462</v>
      </c>
      <c r="F392" s="9">
        <v>2023</v>
      </c>
      <c r="G392" s="3">
        <v>717060</v>
      </c>
      <c r="H392" s="3">
        <v>309</v>
      </c>
      <c r="I392" s="3">
        <v>2639</v>
      </c>
      <c r="J392" s="3">
        <v>309</v>
      </c>
      <c r="K392" s="3">
        <v>0</v>
      </c>
      <c r="L392" s="3">
        <v>717060</v>
      </c>
      <c r="M392" s="3">
        <v>0</v>
      </c>
      <c r="N392" s="3"/>
      <c r="O392" s="3"/>
    </row>
    <row r="393" spans="1:15" hidden="1" x14ac:dyDescent="0.25">
      <c r="A393" t="s">
        <v>404</v>
      </c>
      <c r="B393" s="4">
        <v>31476</v>
      </c>
      <c r="C393" t="s">
        <v>3</v>
      </c>
      <c r="D393" t="s">
        <v>4</v>
      </c>
      <c r="E393" t="s">
        <v>462</v>
      </c>
      <c r="F393" s="9">
        <v>2022</v>
      </c>
      <c r="G393" s="3">
        <v>448594</v>
      </c>
      <c r="H393" s="3">
        <v>237</v>
      </c>
      <c r="I393" s="3">
        <v>2398</v>
      </c>
      <c r="J393" s="3">
        <v>237</v>
      </c>
      <c r="K393" s="3">
        <v>0</v>
      </c>
      <c r="L393" s="3">
        <v>448594</v>
      </c>
      <c r="M393" s="3">
        <v>0</v>
      </c>
      <c r="N393" s="3"/>
      <c r="O393" s="3"/>
    </row>
    <row r="394" spans="1:15" hidden="1" x14ac:dyDescent="0.25">
      <c r="A394" t="s">
        <v>404</v>
      </c>
      <c r="B394" s="4">
        <v>31476</v>
      </c>
      <c r="C394" t="s">
        <v>3</v>
      </c>
      <c r="D394" t="s">
        <v>4</v>
      </c>
      <c r="E394" t="s">
        <v>462</v>
      </c>
      <c r="F394" s="9">
        <v>2021</v>
      </c>
      <c r="G394" s="3">
        <v>278219</v>
      </c>
      <c r="H394" s="3">
        <v>164</v>
      </c>
      <c r="I394" s="3">
        <v>2305</v>
      </c>
      <c r="J394" s="3">
        <v>164</v>
      </c>
      <c r="K394" s="3">
        <v>0</v>
      </c>
      <c r="L394" s="3">
        <v>278219</v>
      </c>
      <c r="M394" s="3">
        <v>0</v>
      </c>
      <c r="N394" s="3"/>
      <c r="O394" s="3"/>
    </row>
    <row r="395" spans="1:15" hidden="1" x14ac:dyDescent="0.25">
      <c r="A395" t="s">
        <v>404</v>
      </c>
      <c r="B395" s="4">
        <v>31476</v>
      </c>
      <c r="C395" t="s">
        <v>3</v>
      </c>
      <c r="D395" t="s">
        <v>4</v>
      </c>
      <c r="E395" t="s">
        <v>462</v>
      </c>
      <c r="F395" s="9">
        <v>2020</v>
      </c>
      <c r="G395" s="3">
        <v>163000</v>
      </c>
      <c r="H395" s="3">
        <v>104</v>
      </c>
      <c r="I395" s="3">
        <v>1690</v>
      </c>
      <c r="J395" s="3">
        <v>104</v>
      </c>
      <c r="K395" s="3">
        <v>0</v>
      </c>
      <c r="L395" s="3">
        <v>163000</v>
      </c>
      <c r="M395" s="3">
        <v>0</v>
      </c>
      <c r="N395" s="3"/>
      <c r="O395" s="3"/>
    </row>
    <row r="396" spans="1:15" hidden="1" x14ac:dyDescent="0.25">
      <c r="A396" t="s">
        <v>404</v>
      </c>
      <c r="B396" s="4">
        <v>31476</v>
      </c>
      <c r="C396" t="s">
        <v>3</v>
      </c>
      <c r="D396" t="s">
        <v>4</v>
      </c>
      <c r="E396" t="s">
        <v>462</v>
      </c>
      <c r="F396" s="9">
        <v>2019</v>
      </c>
      <c r="G396" s="3">
        <v>168000</v>
      </c>
      <c r="H396" s="3">
        <v>89</v>
      </c>
      <c r="I396" s="3">
        <v>2090</v>
      </c>
      <c r="J396" s="3">
        <v>89</v>
      </c>
      <c r="K396" s="3">
        <v>0</v>
      </c>
      <c r="L396" s="3">
        <v>168000</v>
      </c>
      <c r="M396" s="3">
        <v>0</v>
      </c>
      <c r="N396" s="3"/>
      <c r="O396" s="3"/>
    </row>
    <row r="397" spans="1:15" hidden="1" x14ac:dyDescent="0.25">
      <c r="A397" t="s">
        <v>43</v>
      </c>
      <c r="B397" s="4">
        <v>467</v>
      </c>
      <c r="C397" t="s">
        <v>3</v>
      </c>
      <c r="D397" t="s">
        <v>5</v>
      </c>
      <c r="E397" t="s">
        <v>352</v>
      </c>
      <c r="F397" s="9">
        <v>2023</v>
      </c>
      <c r="G397" s="3">
        <v>708478</v>
      </c>
      <c r="H397" s="3">
        <v>2261</v>
      </c>
      <c r="I397" s="3">
        <v>315</v>
      </c>
      <c r="J397" s="3">
        <v>0</v>
      </c>
      <c r="K397" s="3">
        <v>2261</v>
      </c>
      <c r="L397" s="3">
        <v>0</v>
      </c>
      <c r="M397" s="3">
        <v>708478</v>
      </c>
      <c r="N397" s="3">
        <v>5494</v>
      </c>
      <c r="O397" s="3">
        <v>1550709</v>
      </c>
    </row>
    <row r="398" spans="1:15" hidden="1" x14ac:dyDescent="0.25">
      <c r="A398" t="s">
        <v>43</v>
      </c>
      <c r="B398" s="4">
        <v>467</v>
      </c>
      <c r="C398" t="s">
        <v>3</v>
      </c>
      <c r="D398" t="s">
        <v>5</v>
      </c>
      <c r="E398" t="s">
        <v>352</v>
      </c>
      <c r="F398" s="9">
        <v>2022</v>
      </c>
      <c r="G398" s="3">
        <v>684629</v>
      </c>
      <c r="H398" s="3">
        <v>2253</v>
      </c>
      <c r="I398" s="3">
        <v>300</v>
      </c>
      <c r="J398" s="3">
        <v>0</v>
      </c>
      <c r="K398" s="3">
        <v>2253</v>
      </c>
      <c r="L398" s="3">
        <v>0</v>
      </c>
      <c r="M398" s="3">
        <v>684629</v>
      </c>
      <c r="N398" s="3">
        <v>5349</v>
      </c>
      <c r="O398" s="3">
        <v>1594502</v>
      </c>
    </row>
    <row r="399" spans="1:15" hidden="1" x14ac:dyDescent="0.25">
      <c r="A399" t="s">
        <v>43</v>
      </c>
      <c r="B399" s="4">
        <v>467</v>
      </c>
      <c r="C399" t="s">
        <v>3</v>
      </c>
      <c r="D399" t="s">
        <v>5</v>
      </c>
      <c r="E399" t="s">
        <v>352</v>
      </c>
      <c r="F399" s="9">
        <v>2021</v>
      </c>
      <c r="G399" s="3">
        <v>686264</v>
      </c>
      <c r="H399" s="3">
        <v>2317</v>
      </c>
      <c r="I399" s="3">
        <v>296</v>
      </c>
      <c r="J399" s="3">
        <v>0</v>
      </c>
      <c r="K399" s="3">
        <v>2317</v>
      </c>
      <c r="L399" s="3">
        <v>0</v>
      </c>
      <c r="M399" s="3">
        <v>686264</v>
      </c>
      <c r="N399" s="3">
        <v>5353</v>
      </c>
      <c r="O399" s="3">
        <v>1686715</v>
      </c>
    </row>
    <row r="400" spans="1:15" hidden="1" x14ac:dyDescent="0.25">
      <c r="A400" t="s">
        <v>43</v>
      </c>
      <c r="B400" s="4">
        <v>467</v>
      </c>
      <c r="C400" t="s">
        <v>3</v>
      </c>
      <c r="D400" t="s">
        <v>5</v>
      </c>
      <c r="E400" t="s">
        <v>352</v>
      </c>
      <c r="F400" s="9">
        <v>2020</v>
      </c>
      <c r="G400" s="3">
        <v>620000</v>
      </c>
      <c r="H400" s="3">
        <v>2419</v>
      </c>
      <c r="I400" s="3">
        <v>256</v>
      </c>
      <c r="J400" s="3">
        <v>0</v>
      </c>
      <c r="K400" s="3">
        <v>2419</v>
      </c>
      <c r="L400" s="3">
        <v>0</v>
      </c>
      <c r="M400" s="3">
        <v>620000</v>
      </c>
      <c r="N400" s="3">
        <v>5322</v>
      </c>
      <c r="O400" s="3">
        <v>1470000</v>
      </c>
    </row>
    <row r="401" spans="1:15" hidden="1" x14ac:dyDescent="0.25">
      <c r="A401" t="s">
        <v>43</v>
      </c>
      <c r="B401" s="4">
        <v>467</v>
      </c>
      <c r="C401" t="s">
        <v>3</v>
      </c>
      <c r="D401" t="s">
        <v>5</v>
      </c>
      <c r="E401" t="s">
        <v>352</v>
      </c>
      <c r="F401" s="9">
        <v>2019</v>
      </c>
      <c r="G401" s="3">
        <v>615300</v>
      </c>
      <c r="H401" s="3">
        <v>2524</v>
      </c>
      <c r="I401" s="3">
        <v>246</v>
      </c>
      <c r="J401" s="3">
        <v>0</v>
      </c>
      <c r="K401" s="3">
        <v>2524</v>
      </c>
      <c r="L401" s="3">
        <v>0</v>
      </c>
      <c r="M401" s="3">
        <v>615300</v>
      </c>
      <c r="N401" s="3">
        <v>5636</v>
      </c>
      <c r="O401" s="3">
        <v>1496700</v>
      </c>
    </row>
    <row r="402" spans="1:15" hidden="1" x14ac:dyDescent="0.25">
      <c r="A402" t="s">
        <v>531</v>
      </c>
      <c r="B402" s="4">
        <v>6308</v>
      </c>
      <c r="C402" t="s">
        <v>3</v>
      </c>
      <c r="D402" t="s">
        <v>4</v>
      </c>
      <c r="E402" t="s">
        <v>356</v>
      </c>
      <c r="F402" s="9">
        <v>2023</v>
      </c>
      <c r="G402" s="3">
        <v>696000</v>
      </c>
      <c r="H402" s="3">
        <v>366</v>
      </c>
      <c r="I402" s="3">
        <v>1975</v>
      </c>
      <c r="J402" s="3">
        <v>307</v>
      </c>
      <c r="K402" s="3">
        <v>59</v>
      </c>
      <c r="L402" s="3">
        <v>575000</v>
      </c>
      <c r="M402" s="3">
        <v>121000</v>
      </c>
      <c r="N402" s="3">
        <v>12</v>
      </c>
      <c r="O402" s="3">
        <v>19300</v>
      </c>
    </row>
    <row r="403" spans="1:15" hidden="1" x14ac:dyDescent="0.25">
      <c r="A403" t="s">
        <v>531</v>
      </c>
      <c r="B403" s="4">
        <v>6308</v>
      </c>
      <c r="C403" t="s">
        <v>3</v>
      </c>
      <c r="D403" t="s">
        <v>4</v>
      </c>
      <c r="E403" t="s">
        <v>356</v>
      </c>
      <c r="F403" s="9">
        <v>2022</v>
      </c>
      <c r="G403" s="3">
        <v>661000</v>
      </c>
      <c r="H403" s="3">
        <v>338</v>
      </c>
      <c r="I403" s="3">
        <v>2050</v>
      </c>
      <c r="J403" s="3">
        <v>286</v>
      </c>
      <c r="K403" s="3">
        <v>52</v>
      </c>
      <c r="L403" s="3">
        <v>558000</v>
      </c>
      <c r="M403" s="3">
        <v>103000</v>
      </c>
      <c r="N403" s="3">
        <v>11</v>
      </c>
      <c r="O403" s="3">
        <v>17700</v>
      </c>
    </row>
    <row r="404" spans="1:15" hidden="1" x14ac:dyDescent="0.25">
      <c r="A404" t="s">
        <v>531</v>
      </c>
      <c r="B404" s="4">
        <v>6308</v>
      </c>
      <c r="C404" t="s">
        <v>3</v>
      </c>
      <c r="D404" t="s">
        <v>4</v>
      </c>
      <c r="E404" t="s">
        <v>356</v>
      </c>
      <c r="F404" s="9">
        <v>2021</v>
      </c>
      <c r="G404" s="3">
        <v>588000</v>
      </c>
      <c r="H404" s="3">
        <v>307</v>
      </c>
      <c r="I404" s="3">
        <v>2010</v>
      </c>
      <c r="J404" s="3">
        <v>276</v>
      </c>
      <c r="K404" s="3">
        <v>31</v>
      </c>
      <c r="L404" s="3">
        <v>520000</v>
      </c>
      <c r="M404" s="3">
        <v>68000</v>
      </c>
      <c r="N404" s="3">
        <v>11</v>
      </c>
      <c r="O404" s="3">
        <v>15600</v>
      </c>
    </row>
    <row r="405" spans="1:15" hidden="1" x14ac:dyDescent="0.25">
      <c r="A405" t="s">
        <v>531</v>
      </c>
      <c r="B405" s="4">
        <v>6308</v>
      </c>
      <c r="C405" t="s">
        <v>3</v>
      </c>
      <c r="D405" t="s">
        <v>4</v>
      </c>
      <c r="E405" t="s">
        <v>356</v>
      </c>
      <c r="F405" s="9">
        <v>2020</v>
      </c>
      <c r="G405" s="3">
        <v>482600</v>
      </c>
      <c r="H405" s="3">
        <v>278</v>
      </c>
      <c r="I405" s="3">
        <v>1780</v>
      </c>
      <c r="J405" s="3">
        <v>253</v>
      </c>
      <c r="K405" s="3">
        <v>25</v>
      </c>
      <c r="L405" s="3">
        <v>432200</v>
      </c>
      <c r="M405" s="3">
        <v>50400</v>
      </c>
      <c r="N405" s="3">
        <v>9</v>
      </c>
      <c r="O405" s="3">
        <v>8700</v>
      </c>
    </row>
    <row r="406" spans="1:15" hidden="1" x14ac:dyDescent="0.25">
      <c r="A406" t="s">
        <v>531</v>
      </c>
      <c r="B406" s="4">
        <v>6308</v>
      </c>
      <c r="C406" t="s">
        <v>3</v>
      </c>
      <c r="D406" t="s">
        <v>4</v>
      </c>
      <c r="E406" t="s">
        <v>356</v>
      </c>
      <c r="F406" s="9">
        <v>2019</v>
      </c>
      <c r="G406" s="3">
        <v>508600</v>
      </c>
      <c r="H406" s="3">
        <v>264</v>
      </c>
      <c r="I406" s="3">
        <v>2005</v>
      </c>
      <c r="J406" s="3">
        <v>241</v>
      </c>
      <c r="K406" s="3">
        <v>23</v>
      </c>
      <c r="L406" s="3">
        <v>457000</v>
      </c>
      <c r="M406" s="3">
        <v>51600</v>
      </c>
      <c r="N406" s="3">
        <v>6</v>
      </c>
      <c r="O406" s="3">
        <v>8100</v>
      </c>
    </row>
    <row r="407" spans="1:15" hidden="1" x14ac:dyDescent="0.25">
      <c r="A407" t="s">
        <v>16</v>
      </c>
      <c r="B407" s="4">
        <v>854</v>
      </c>
      <c r="C407" t="s">
        <v>3</v>
      </c>
      <c r="D407" t="s">
        <v>5</v>
      </c>
      <c r="E407" t="s">
        <v>356</v>
      </c>
      <c r="F407" s="9">
        <v>2023</v>
      </c>
      <c r="G407" s="3">
        <v>683971</v>
      </c>
      <c r="H407" s="3">
        <v>342</v>
      </c>
      <c r="I407" s="3">
        <v>1982</v>
      </c>
      <c r="J407" s="3">
        <v>337</v>
      </c>
      <c r="K407" s="3">
        <v>5</v>
      </c>
      <c r="L407" s="3">
        <v>671293</v>
      </c>
      <c r="M407" s="3">
        <v>12678</v>
      </c>
      <c r="N407" s="3"/>
      <c r="O407" s="3"/>
    </row>
    <row r="408" spans="1:15" hidden="1" x14ac:dyDescent="0.25">
      <c r="A408" t="s">
        <v>16</v>
      </c>
      <c r="B408" s="4">
        <v>854</v>
      </c>
      <c r="C408" t="s">
        <v>3</v>
      </c>
      <c r="D408" t="s">
        <v>5</v>
      </c>
      <c r="E408" t="s">
        <v>356</v>
      </c>
      <c r="F408" s="9">
        <v>2022</v>
      </c>
      <c r="G408" s="3">
        <v>660897</v>
      </c>
      <c r="H408" s="3">
        <v>343</v>
      </c>
      <c r="I408" s="3">
        <v>1864</v>
      </c>
      <c r="J408" s="3">
        <v>338</v>
      </c>
      <c r="K408" s="3">
        <v>5</v>
      </c>
      <c r="L408" s="3">
        <v>649385</v>
      </c>
      <c r="M408" s="3">
        <v>11512</v>
      </c>
      <c r="N408" s="3"/>
      <c r="O408" s="3"/>
    </row>
    <row r="409" spans="1:15" hidden="1" x14ac:dyDescent="0.25">
      <c r="A409" t="s">
        <v>16</v>
      </c>
      <c r="B409" s="4">
        <v>854</v>
      </c>
      <c r="C409" t="s">
        <v>3</v>
      </c>
      <c r="D409" t="s">
        <v>5</v>
      </c>
      <c r="E409" t="s">
        <v>356</v>
      </c>
      <c r="F409" s="9">
        <v>2021</v>
      </c>
      <c r="G409" s="3">
        <v>626075</v>
      </c>
      <c r="H409" s="3">
        <v>353</v>
      </c>
      <c r="I409" s="3">
        <v>1749</v>
      </c>
      <c r="J409" s="3">
        <v>349</v>
      </c>
      <c r="K409" s="3">
        <v>4</v>
      </c>
      <c r="L409" s="3">
        <v>615435</v>
      </c>
      <c r="M409" s="3">
        <v>10640</v>
      </c>
      <c r="N409" s="3"/>
      <c r="O409" s="3"/>
    </row>
    <row r="410" spans="1:15" hidden="1" x14ac:dyDescent="0.25">
      <c r="A410" t="s">
        <v>16</v>
      </c>
      <c r="B410" s="4">
        <v>854</v>
      </c>
      <c r="C410" t="s">
        <v>3</v>
      </c>
      <c r="D410" t="s">
        <v>5</v>
      </c>
      <c r="E410" t="s">
        <v>356</v>
      </c>
      <c r="F410" s="9">
        <v>2020</v>
      </c>
      <c r="G410" s="3">
        <v>582502</v>
      </c>
      <c r="H410" s="3">
        <v>361</v>
      </c>
      <c r="I410" s="3">
        <v>1591</v>
      </c>
      <c r="J410" s="3">
        <v>357</v>
      </c>
      <c r="K410" s="3">
        <v>4</v>
      </c>
      <c r="L410" s="3">
        <v>573028</v>
      </c>
      <c r="M410" s="3">
        <v>9474</v>
      </c>
      <c r="N410" s="3"/>
      <c r="O410" s="3"/>
    </row>
    <row r="411" spans="1:15" hidden="1" x14ac:dyDescent="0.25">
      <c r="A411" t="s">
        <v>16</v>
      </c>
      <c r="B411" s="4">
        <v>854</v>
      </c>
      <c r="C411" t="s">
        <v>3</v>
      </c>
      <c r="D411" t="s">
        <v>5</v>
      </c>
      <c r="E411" t="s">
        <v>356</v>
      </c>
      <c r="F411" s="9">
        <v>2019</v>
      </c>
      <c r="G411" s="3">
        <v>579828</v>
      </c>
      <c r="H411" s="3">
        <v>371</v>
      </c>
      <c r="I411" s="3">
        <v>1543</v>
      </c>
      <c r="J411" s="3">
        <v>367</v>
      </c>
      <c r="K411" s="3">
        <v>4</v>
      </c>
      <c r="L411" s="3">
        <v>568391</v>
      </c>
      <c r="M411" s="3">
        <v>11437</v>
      </c>
      <c r="N411" s="3"/>
      <c r="O411" s="3"/>
    </row>
    <row r="412" spans="1:15" hidden="1" x14ac:dyDescent="0.25">
      <c r="A412" t="s">
        <v>251</v>
      </c>
      <c r="B412" s="4">
        <v>958</v>
      </c>
      <c r="C412" t="s">
        <v>3</v>
      </c>
      <c r="D412" t="s">
        <v>4</v>
      </c>
      <c r="E412" t="s">
        <v>351</v>
      </c>
      <c r="F412" s="9">
        <v>2023</v>
      </c>
      <c r="G412" s="3">
        <v>679905</v>
      </c>
      <c r="H412" s="3">
        <v>84</v>
      </c>
      <c r="I412" s="3">
        <v>9100</v>
      </c>
      <c r="J412" s="3">
        <v>84</v>
      </c>
      <c r="K412" s="3">
        <v>0</v>
      </c>
      <c r="L412" s="3">
        <v>679905</v>
      </c>
      <c r="M412" s="3">
        <v>0</v>
      </c>
      <c r="N412" s="3"/>
      <c r="O412" s="3"/>
    </row>
    <row r="413" spans="1:15" hidden="1" x14ac:dyDescent="0.25">
      <c r="A413" t="s">
        <v>251</v>
      </c>
      <c r="B413" s="4">
        <v>958</v>
      </c>
      <c r="C413" t="s">
        <v>3</v>
      </c>
      <c r="D413" t="s">
        <v>4</v>
      </c>
      <c r="E413" t="s">
        <v>351</v>
      </c>
      <c r="F413" s="9">
        <v>2022</v>
      </c>
      <c r="G413" s="3">
        <v>587104</v>
      </c>
      <c r="H413" s="3">
        <v>72</v>
      </c>
      <c r="I413" s="3">
        <v>8500</v>
      </c>
      <c r="J413" s="3">
        <v>72</v>
      </c>
      <c r="K413" s="3">
        <v>0</v>
      </c>
      <c r="L413" s="3">
        <v>587104</v>
      </c>
      <c r="M413" s="3">
        <v>0</v>
      </c>
      <c r="N413" s="3"/>
      <c r="O413" s="3"/>
    </row>
    <row r="414" spans="1:15" hidden="1" x14ac:dyDescent="0.25">
      <c r="A414" t="s">
        <v>251</v>
      </c>
      <c r="B414" s="4">
        <v>958</v>
      </c>
      <c r="C414" t="s">
        <v>3</v>
      </c>
      <c r="D414" t="s">
        <v>4</v>
      </c>
      <c r="E414" t="s">
        <v>351</v>
      </c>
      <c r="F414" s="9">
        <v>2021</v>
      </c>
      <c r="G414" s="3">
        <v>534952</v>
      </c>
      <c r="H414" s="3">
        <v>69</v>
      </c>
      <c r="I414" s="3">
        <v>8045</v>
      </c>
      <c r="J414" s="3">
        <v>69</v>
      </c>
      <c r="K414" s="3">
        <v>0</v>
      </c>
      <c r="L414" s="3">
        <v>534952</v>
      </c>
      <c r="M414" s="3">
        <v>0</v>
      </c>
      <c r="N414" s="3"/>
      <c r="O414" s="3"/>
    </row>
    <row r="415" spans="1:15" hidden="1" x14ac:dyDescent="0.25">
      <c r="A415" t="s">
        <v>251</v>
      </c>
      <c r="B415" s="4">
        <v>958</v>
      </c>
      <c r="C415" t="s">
        <v>3</v>
      </c>
      <c r="D415" t="s">
        <v>4</v>
      </c>
      <c r="E415" t="s">
        <v>351</v>
      </c>
      <c r="F415" s="9">
        <v>2020</v>
      </c>
      <c r="G415" s="3">
        <v>455471</v>
      </c>
      <c r="H415" s="3">
        <v>64</v>
      </c>
      <c r="I415" s="3">
        <v>7230</v>
      </c>
      <c r="J415" s="3">
        <v>64</v>
      </c>
      <c r="K415" s="3">
        <v>0</v>
      </c>
      <c r="L415" s="3">
        <v>455471</v>
      </c>
      <c r="M415" s="3">
        <v>0</v>
      </c>
      <c r="N415" s="3"/>
      <c r="O415" s="3"/>
    </row>
    <row r="416" spans="1:15" hidden="1" x14ac:dyDescent="0.25">
      <c r="A416" t="s">
        <v>251</v>
      </c>
      <c r="B416" s="4">
        <v>958</v>
      </c>
      <c r="C416" t="s">
        <v>3</v>
      </c>
      <c r="D416" t="s">
        <v>4</v>
      </c>
      <c r="E416" t="s">
        <v>351</v>
      </c>
      <c r="F416" s="9">
        <v>2019</v>
      </c>
      <c r="G416" s="3">
        <v>479417</v>
      </c>
      <c r="H416" s="3">
        <v>62</v>
      </c>
      <c r="I416" s="3">
        <v>8060</v>
      </c>
      <c r="J416" s="3">
        <v>62</v>
      </c>
      <c r="K416" s="3">
        <v>0</v>
      </c>
      <c r="L416" s="3">
        <v>479417</v>
      </c>
      <c r="M416" s="3">
        <v>0</v>
      </c>
      <c r="N416" s="3"/>
      <c r="O416" s="3"/>
    </row>
    <row r="417" spans="1:15" hidden="1" x14ac:dyDescent="0.25">
      <c r="A417" t="s">
        <v>206</v>
      </c>
      <c r="B417" s="4">
        <v>9251</v>
      </c>
      <c r="C417" t="s">
        <v>3</v>
      </c>
      <c r="D417" t="s">
        <v>4</v>
      </c>
      <c r="E417" t="s">
        <v>350</v>
      </c>
      <c r="F417" s="9">
        <v>2023</v>
      </c>
      <c r="G417" s="3">
        <v>671500</v>
      </c>
      <c r="H417" s="3">
        <v>552</v>
      </c>
      <c r="I417" s="3">
        <v>1240</v>
      </c>
      <c r="J417" s="3">
        <v>465</v>
      </c>
      <c r="K417" s="3">
        <v>87</v>
      </c>
      <c r="L417" s="3">
        <v>565000</v>
      </c>
      <c r="M417" s="3">
        <v>106500</v>
      </c>
      <c r="N417" s="3"/>
      <c r="O417" s="3"/>
    </row>
    <row r="418" spans="1:15" hidden="1" x14ac:dyDescent="0.25">
      <c r="A418" t="s">
        <v>206</v>
      </c>
      <c r="B418" s="4">
        <v>9251</v>
      </c>
      <c r="C418" t="s">
        <v>3</v>
      </c>
      <c r="D418" t="s">
        <v>4</v>
      </c>
      <c r="E418" t="s">
        <v>350</v>
      </c>
      <c r="F418" s="9">
        <v>2022</v>
      </c>
      <c r="G418" s="3">
        <v>661800</v>
      </c>
      <c r="H418" s="3">
        <v>531</v>
      </c>
      <c r="I418" s="3">
        <v>1275</v>
      </c>
      <c r="J418" s="3">
        <v>445</v>
      </c>
      <c r="K418" s="3">
        <v>86</v>
      </c>
      <c r="L418" s="3">
        <v>559000</v>
      </c>
      <c r="M418" s="3">
        <v>102800</v>
      </c>
      <c r="N418" s="3"/>
      <c r="O418" s="3"/>
    </row>
    <row r="419" spans="1:15" hidden="1" x14ac:dyDescent="0.25">
      <c r="A419" t="s">
        <v>206</v>
      </c>
      <c r="B419" s="4">
        <v>9251</v>
      </c>
      <c r="C419" t="s">
        <v>3</v>
      </c>
      <c r="D419" t="s">
        <v>4</v>
      </c>
      <c r="E419" t="s">
        <v>350</v>
      </c>
      <c r="F419" s="9">
        <v>2021</v>
      </c>
      <c r="G419" s="3">
        <v>590000</v>
      </c>
      <c r="H419" s="3">
        <v>506</v>
      </c>
      <c r="I419" s="3">
        <v>1185</v>
      </c>
      <c r="J419" s="3">
        <v>422</v>
      </c>
      <c r="K419" s="3">
        <v>84</v>
      </c>
      <c r="L419" s="3">
        <v>498000</v>
      </c>
      <c r="M419" s="3">
        <v>92000</v>
      </c>
      <c r="N419" s="3"/>
      <c r="O419" s="3"/>
    </row>
    <row r="420" spans="1:15" hidden="1" x14ac:dyDescent="0.25">
      <c r="A420" t="s">
        <v>206</v>
      </c>
      <c r="B420" s="4">
        <v>9251</v>
      </c>
      <c r="C420" t="s">
        <v>3</v>
      </c>
      <c r="D420" t="s">
        <v>4</v>
      </c>
      <c r="E420" t="s">
        <v>350</v>
      </c>
      <c r="F420" s="9">
        <v>2020</v>
      </c>
      <c r="G420" s="3">
        <v>461000</v>
      </c>
      <c r="H420" s="3">
        <v>489</v>
      </c>
      <c r="I420" s="3">
        <v>965</v>
      </c>
      <c r="J420" s="3">
        <v>407</v>
      </c>
      <c r="K420" s="3">
        <v>82</v>
      </c>
      <c r="L420" s="3">
        <v>383000</v>
      </c>
      <c r="M420" s="3">
        <v>78000</v>
      </c>
      <c r="N420" s="3"/>
      <c r="O420" s="3"/>
    </row>
    <row r="421" spans="1:15" hidden="1" x14ac:dyDescent="0.25">
      <c r="A421" t="s">
        <v>206</v>
      </c>
      <c r="B421" s="4">
        <v>9251</v>
      </c>
      <c r="C421" t="s">
        <v>3</v>
      </c>
      <c r="D421" t="s">
        <v>4</v>
      </c>
      <c r="E421" t="s">
        <v>350</v>
      </c>
      <c r="F421" s="9">
        <v>2019</v>
      </c>
      <c r="G421" s="3">
        <v>483500</v>
      </c>
      <c r="H421" s="3">
        <v>467</v>
      </c>
      <c r="I421" s="3">
        <v>1180</v>
      </c>
      <c r="J421" s="3">
        <v>376</v>
      </c>
      <c r="K421" s="3">
        <v>91</v>
      </c>
      <c r="L421" s="3">
        <v>385200</v>
      </c>
      <c r="M421" s="3">
        <v>98300</v>
      </c>
      <c r="N421" s="3"/>
      <c r="O421" s="3"/>
    </row>
    <row r="422" spans="1:15" hidden="1" x14ac:dyDescent="0.25">
      <c r="A422" t="s">
        <v>158</v>
      </c>
      <c r="B422" s="4">
        <v>1589</v>
      </c>
      <c r="C422" t="s">
        <v>3</v>
      </c>
      <c r="D422" t="s">
        <v>4</v>
      </c>
      <c r="E422" t="s">
        <v>351</v>
      </c>
      <c r="F422" s="9">
        <v>2023</v>
      </c>
      <c r="G422" s="3">
        <v>665200</v>
      </c>
      <c r="H422" s="3">
        <v>243</v>
      </c>
      <c r="I422" s="3">
        <v>2750</v>
      </c>
      <c r="J422" s="3">
        <v>160</v>
      </c>
      <c r="K422" s="3">
        <v>83</v>
      </c>
      <c r="L422" s="3">
        <v>461800</v>
      </c>
      <c r="M422" s="3">
        <v>203400</v>
      </c>
      <c r="N422" s="3"/>
      <c r="O422" s="3"/>
    </row>
    <row r="423" spans="1:15" hidden="1" x14ac:dyDescent="0.25">
      <c r="A423" t="s">
        <v>158</v>
      </c>
      <c r="B423" s="4">
        <v>1589</v>
      </c>
      <c r="C423" t="s">
        <v>3</v>
      </c>
      <c r="D423" t="s">
        <v>4</v>
      </c>
      <c r="E423" t="s">
        <v>351</v>
      </c>
      <c r="F423" s="9">
        <v>2022</v>
      </c>
      <c r="G423" s="3">
        <v>624721</v>
      </c>
      <c r="H423" s="3">
        <v>244</v>
      </c>
      <c r="I423" s="3">
        <v>2545</v>
      </c>
      <c r="J423" s="3">
        <v>161</v>
      </c>
      <c r="K423" s="3">
        <v>83</v>
      </c>
      <c r="L423" s="3">
        <v>422404</v>
      </c>
      <c r="M423" s="3">
        <v>202317</v>
      </c>
      <c r="N423" s="3"/>
      <c r="O423" s="3"/>
    </row>
    <row r="424" spans="1:15" hidden="1" x14ac:dyDescent="0.25">
      <c r="A424" t="s">
        <v>158</v>
      </c>
      <c r="B424" s="4">
        <v>1589</v>
      </c>
      <c r="C424" t="s">
        <v>3</v>
      </c>
      <c r="D424" t="s">
        <v>4</v>
      </c>
      <c r="E424" t="s">
        <v>351</v>
      </c>
      <c r="F424" s="9">
        <v>2021</v>
      </c>
      <c r="G424" s="3">
        <v>515544</v>
      </c>
      <c r="H424" s="3">
        <v>247</v>
      </c>
      <c r="I424" s="3">
        <v>2070</v>
      </c>
      <c r="J424" s="3">
        <v>164</v>
      </c>
      <c r="K424" s="3">
        <v>83</v>
      </c>
      <c r="L424" s="3">
        <v>357526</v>
      </c>
      <c r="M424" s="3">
        <v>158018</v>
      </c>
      <c r="N424" s="3"/>
      <c r="O424" s="3"/>
    </row>
    <row r="425" spans="1:15" hidden="1" x14ac:dyDescent="0.25">
      <c r="A425" t="s">
        <v>158</v>
      </c>
      <c r="B425" s="4">
        <v>1589</v>
      </c>
      <c r="C425" t="s">
        <v>3</v>
      </c>
      <c r="D425" t="s">
        <v>4</v>
      </c>
      <c r="E425" t="s">
        <v>351</v>
      </c>
      <c r="F425" s="9">
        <v>2020</v>
      </c>
      <c r="G425" s="3">
        <v>404446</v>
      </c>
      <c r="H425" s="3">
        <v>252</v>
      </c>
      <c r="I425" s="3">
        <v>1512</v>
      </c>
      <c r="J425" s="3">
        <v>164</v>
      </c>
      <c r="K425" s="3">
        <v>88</v>
      </c>
      <c r="L425" s="3">
        <v>281777</v>
      </c>
      <c r="M425" s="3">
        <v>122669</v>
      </c>
      <c r="N425" s="3"/>
      <c r="O425" s="3"/>
    </row>
    <row r="426" spans="1:15" hidden="1" x14ac:dyDescent="0.25">
      <c r="A426" t="s">
        <v>158</v>
      </c>
      <c r="B426" s="4">
        <v>1589</v>
      </c>
      <c r="C426" t="s">
        <v>3</v>
      </c>
      <c r="D426" t="s">
        <v>4</v>
      </c>
      <c r="E426" t="s">
        <v>351</v>
      </c>
      <c r="F426" s="9">
        <v>2019</v>
      </c>
      <c r="G426" s="3">
        <v>647406</v>
      </c>
      <c r="H426" s="3">
        <v>283</v>
      </c>
      <c r="I426" s="3">
        <v>2305</v>
      </c>
      <c r="J426" s="3">
        <v>186</v>
      </c>
      <c r="K426" s="3">
        <v>97</v>
      </c>
      <c r="L426" s="3">
        <v>426692</v>
      </c>
      <c r="M426" s="3">
        <v>220714</v>
      </c>
      <c r="N426" s="3"/>
      <c r="O426" s="3"/>
    </row>
    <row r="427" spans="1:15" hidden="1" x14ac:dyDescent="0.25">
      <c r="A427" t="s">
        <v>532</v>
      </c>
      <c r="B427" s="4">
        <v>1749</v>
      </c>
      <c r="C427" t="s">
        <v>3</v>
      </c>
      <c r="D427" t="s">
        <v>4</v>
      </c>
      <c r="E427" t="s">
        <v>351</v>
      </c>
      <c r="F427" s="9">
        <v>2023</v>
      </c>
      <c r="G427" s="3">
        <v>663200</v>
      </c>
      <c r="H427" s="3">
        <v>761</v>
      </c>
      <c r="I427" s="3">
        <v>925</v>
      </c>
      <c r="J427" s="3">
        <v>61</v>
      </c>
      <c r="K427" s="3">
        <v>700</v>
      </c>
      <c r="L427" s="3">
        <v>71000</v>
      </c>
      <c r="M427" s="3">
        <v>592200</v>
      </c>
      <c r="N427" s="3">
        <v>66</v>
      </c>
      <c r="O427" s="3">
        <v>37000</v>
      </c>
    </row>
    <row r="428" spans="1:15" hidden="1" x14ac:dyDescent="0.25">
      <c r="A428" t="s">
        <v>532</v>
      </c>
      <c r="B428" s="4">
        <v>1749</v>
      </c>
      <c r="C428" t="s">
        <v>3</v>
      </c>
      <c r="D428" t="s">
        <v>4</v>
      </c>
      <c r="E428" t="s">
        <v>351</v>
      </c>
      <c r="F428" s="9">
        <v>2022</v>
      </c>
      <c r="G428" s="3">
        <v>590590</v>
      </c>
      <c r="H428" s="3">
        <v>673</v>
      </c>
      <c r="I428" s="3">
        <v>880</v>
      </c>
      <c r="J428" s="3">
        <v>60</v>
      </c>
      <c r="K428" s="3">
        <v>613</v>
      </c>
      <c r="L428" s="3">
        <v>68861</v>
      </c>
      <c r="M428" s="3">
        <v>521729</v>
      </c>
      <c r="N428" s="3">
        <v>72</v>
      </c>
      <c r="O428" s="3">
        <v>39101</v>
      </c>
    </row>
    <row r="429" spans="1:15" hidden="1" x14ac:dyDescent="0.25">
      <c r="A429" t="s">
        <v>532</v>
      </c>
      <c r="B429" s="4">
        <v>1749</v>
      </c>
      <c r="C429" t="s">
        <v>3</v>
      </c>
      <c r="D429" t="s">
        <v>4</v>
      </c>
      <c r="E429" t="s">
        <v>351</v>
      </c>
      <c r="F429" s="9">
        <v>2021</v>
      </c>
      <c r="G429" s="3">
        <v>493367</v>
      </c>
      <c r="H429" s="3">
        <v>593</v>
      </c>
      <c r="I429" s="3">
        <v>835</v>
      </c>
      <c r="J429" s="3">
        <v>55</v>
      </c>
      <c r="K429" s="3">
        <v>538</v>
      </c>
      <c r="L429" s="3">
        <v>58505</v>
      </c>
      <c r="M429" s="3">
        <v>434862</v>
      </c>
      <c r="N429" s="3">
        <v>81</v>
      </c>
      <c r="O429" s="3">
        <v>35967</v>
      </c>
    </row>
    <row r="430" spans="1:15" hidden="1" x14ac:dyDescent="0.25">
      <c r="A430" t="s">
        <v>532</v>
      </c>
      <c r="B430" s="4">
        <v>1749</v>
      </c>
      <c r="C430" t="s">
        <v>3</v>
      </c>
      <c r="D430" t="s">
        <v>4</v>
      </c>
      <c r="E430" t="s">
        <v>351</v>
      </c>
      <c r="F430" s="9">
        <v>2020</v>
      </c>
      <c r="G430" s="3">
        <v>319344</v>
      </c>
      <c r="H430" s="3">
        <v>551</v>
      </c>
      <c r="I430" s="3">
        <v>585</v>
      </c>
      <c r="J430" s="3">
        <v>55</v>
      </c>
      <c r="K430" s="3">
        <v>496</v>
      </c>
      <c r="L430" s="3">
        <v>38977</v>
      </c>
      <c r="M430" s="3">
        <v>280367</v>
      </c>
      <c r="N430" s="3">
        <v>83</v>
      </c>
      <c r="O430" s="3">
        <v>30030</v>
      </c>
    </row>
    <row r="431" spans="1:15" hidden="1" x14ac:dyDescent="0.25">
      <c r="A431" t="s">
        <v>532</v>
      </c>
      <c r="B431" s="4">
        <v>1749</v>
      </c>
      <c r="C431" t="s">
        <v>3</v>
      </c>
      <c r="D431" t="s">
        <v>4</v>
      </c>
      <c r="E431" t="s">
        <v>351</v>
      </c>
      <c r="F431" s="9">
        <v>2019</v>
      </c>
      <c r="G431" s="3">
        <v>455000</v>
      </c>
      <c r="H431" s="3">
        <v>549</v>
      </c>
      <c r="I431" s="3">
        <v>845</v>
      </c>
      <c r="J431" s="3">
        <v>57</v>
      </c>
      <c r="K431" s="3">
        <v>492</v>
      </c>
      <c r="L431" s="3">
        <v>59000</v>
      </c>
      <c r="M431" s="3">
        <v>396000</v>
      </c>
      <c r="N431" s="3">
        <v>84</v>
      </c>
      <c r="O431" s="3">
        <v>37600</v>
      </c>
    </row>
    <row r="432" spans="1:15" hidden="1" x14ac:dyDescent="0.25">
      <c r="A432" t="s">
        <v>90</v>
      </c>
      <c r="B432" s="4">
        <v>6602</v>
      </c>
      <c r="C432" t="s">
        <v>1</v>
      </c>
      <c r="D432" t="s">
        <v>2</v>
      </c>
      <c r="E432" t="s">
        <v>353</v>
      </c>
      <c r="F432" s="9">
        <v>2023</v>
      </c>
      <c r="G432" s="3">
        <v>625400</v>
      </c>
      <c r="H432" s="3">
        <v>62</v>
      </c>
      <c r="I432" s="3">
        <v>10600</v>
      </c>
      <c r="J432" s="3">
        <v>62</v>
      </c>
      <c r="K432" s="3">
        <v>0</v>
      </c>
      <c r="L432" s="3">
        <v>625400</v>
      </c>
      <c r="M432" s="3">
        <v>0</v>
      </c>
      <c r="N432" s="3"/>
      <c r="O432" s="3"/>
    </row>
    <row r="433" spans="1:15" hidden="1" x14ac:dyDescent="0.25">
      <c r="A433" t="s">
        <v>90</v>
      </c>
      <c r="B433" s="4">
        <v>6602</v>
      </c>
      <c r="C433" t="s">
        <v>1</v>
      </c>
      <c r="D433" t="s">
        <v>2</v>
      </c>
      <c r="E433" t="s">
        <v>353</v>
      </c>
      <c r="F433" s="9">
        <v>2022</v>
      </c>
      <c r="G433" s="3">
        <v>525200</v>
      </c>
      <c r="H433" s="3">
        <v>56</v>
      </c>
      <c r="I433" s="3">
        <v>9550</v>
      </c>
      <c r="J433" s="3">
        <v>56</v>
      </c>
      <c r="K433" s="3">
        <v>0</v>
      </c>
      <c r="L433" s="3">
        <v>525200</v>
      </c>
      <c r="M433" s="3">
        <v>0</v>
      </c>
      <c r="N433" s="3"/>
      <c r="O433" s="3"/>
    </row>
    <row r="434" spans="1:15" hidden="1" x14ac:dyDescent="0.25">
      <c r="A434" t="s">
        <v>90</v>
      </c>
      <c r="B434" s="4">
        <v>6602</v>
      </c>
      <c r="C434" t="s">
        <v>1</v>
      </c>
      <c r="D434" t="s">
        <v>2</v>
      </c>
      <c r="E434" t="s">
        <v>353</v>
      </c>
      <c r="F434" s="9">
        <v>2021</v>
      </c>
      <c r="G434" s="3">
        <v>447000</v>
      </c>
      <c r="H434" s="3">
        <v>54</v>
      </c>
      <c r="I434" s="3">
        <v>8765</v>
      </c>
      <c r="J434" s="3">
        <v>54</v>
      </c>
      <c r="K434" s="3">
        <v>0</v>
      </c>
      <c r="L434" s="3">
        <v>447000</v>
      </c>
      <c r="M434" s="3">
        <v>0</v>
      </c>
      <c r="N434" s="3"/>
      <c r="O434" s="3"/>
    </row>
    <row r="435" spans="1:15" hidden="1" x14ac:dyDescent="0.25">
      <c r="A435" t="s">
        <v>90</v>
      </c>
      <c r="B435" s="4">
        <v>6602</v>
      </c>
      <c r="C435" t="s">
        <v>1</v>
      </c>
      <c r="D435" t="s">
        <v>2</v>
      </c>
      <c r="E435" t="s">
        <v>353</v>
      </c>
      <c r="F435" s="9">
        <v>2020</v>
      </c>
      <c r="G435" s="3">
        <v>272500</v>
      </c>
      <c r="H435" s="3">
        <v>48</v>
      </c>
      <c r="I435" s="3">
        <v>6125</v>
      </c>
      <c r="J435" s="3">
        <v>48</v>
      </c>
      <c r="K435" s="3">
        <v>0</v>
      </c>
      <c r="L435" s="3">
        <v>272500</v>
      </c>
      <c r="M435" s="3">
        <v>0</v>
      </c>
      <c r="N435" s="3"/>
      <c r="O435" s="3"/>
    </row>
    <row r="436" spans="1:15" hidden="1" x14ac:dyDescent="0.25">
      <c r="A436" t="s">
        <v>90</v>
      </c>
      <c r="B436" s="4">
        <v>6602</v>
      </c>
      <c r="C436" t="s">
        <v>1</v>
      </c>
      <c r="D436" t="s">
        <v>2</v>
      </c>
      <c r="E436" t="s">
        <v>353</v>
      </c>
      <c r="F436" s="9">
        <v>2019</v>
      </c>
      <c r="G436" s="3">
        <v>338573</v>
      </c>
      <c r="H436" s="3">
        <v>41</v>
      </c>
      <c r="I436" s="3">
        <v>9391</v>
      </c>
      <c r="J436" s="3">
        <v>41</v>
      </c>
      <c r="K436" s="3">
        <v>0</v>
      </c>
      <c r="L436" s="3">
        <v>338573</v>
      </c>
      <c r="M436" s="3">
        <v>0</v>
      </c>
      <c r="N436" s="3"/>
      <c r="O436" s="3"/>
    </row>
    <row r="437" spans="1:15" hidden="1" x14ac:dyDescent="0.25">
      <c r="A437" t="s">
        <v>95</v>
      </c>
      <c r="B437" s="4">
        <v>1167</v>
      </c>
      <c r="C437" t="s">
        <v>1</v>
      </c>
      <c r="D437" t="s">
        <v>2</v>
      </c>
      <c r="E437" t="s">
        <v>362</v>
      </c>
      <c r="F437" s="9">
        <v>2023</v>
      </c>
      <c r="G437" s="3">
        <v>623400</v>
      </c>
      <c r="H437" s="3">
        <v>162</v>
      </c>
      <c r="I437" s="3">
        <v>3985</v>
      </c>
      <c r="J437" s="3">
        <v>162</v>
      </c>
      <c r="K437" s="3">
        <v>0</v>
      </c>
      <c r="L437" s="3">
        <v>623400</v>
      </c>
      <c r="M437" s="3">
        <v>0</v>
      </c>
      <c r="N437" s="3">
        <v>0</v>
      </c>
      <c r="O437" s="3">
        <v>0</v>
      </c>
    </row>
    <row r="438" spans="1:15" hidden="1" x14ac:dyDescent="0.25">
      <c r="A438" t="s">
        <v>95</v>
      </c>
      <c r="B438" s="4">
        <v>1167</v>
      </c>
      <c r="C438" t="s">
        <v>1</v>
      </c>
      <c r="D438" t="s">
        <v>2</v>
      </c>
      <c r="E438" t="s">
        <v>362</v>
      </c>
      <c r="F438" s="9">
        <v>2022</v>
      </c>
      <c r="G438" s="3">
        <v>589600</v>
      </c>
      <c r="H438" s="3">
        <v>151</v>
      </c>
      <c r="I438" s="3">
        <v>4000</v>
      </c>
      <c r="J438" s="3">
        <v>151</v>
      </c>
      <c r="K438" s="3">
        <v>0</v>
      </c>
      <c r="L438" s="3">
        <v>589600</v>
      </c>
      <c r="M438" s="3">
        <v>0</v>
      </c>
      <c r="N438" s="3">
        <v>0</v>
      </c>
      <c r="O438" s="3">
        <v>0</v>
      </c>
    </row>
    <row r="439" spans="1:15" hidden="1" x14ac:dyDescent="0.25">
      <c r="A439" t="s">
        <v>95</v>
      </c>
      <c r="B439" s="4">
        <v>1167</v>
      </c>
      <c r="C439" t="s">
        <v>1</v>
      </c>
      <c r="D439" t="s">
        <v>2</v>
      </c>
      <c r="E439" t="s">
        <v>362</v>
      </c>
      <c r="F439" s="9">
        <v>2021</v>
      </c>
      <c r="G439" s="3">
        <v>436637</v>
      </c>
      <c r="H439" s="3">
        <v>144</v>
      </c>
      <c r="I439" s="3">
        <v>3075</v>
      </c>
      <c r="J439" s="3">
        <v>144</v>
      </c>
      <c r="K439" s="3">
        <v>0</v>
      </c>
      <c r="L439" s="3">
        <v>436637</v>
      </c>
      <c r="M439" s="3">
        <v>0</v>
      </c>
      <c r="N439" s="3">
        <v>0</v>
      </c>
      <c r="O439" s="3">
        <v>0</v>
      </c>
    </row>
    <row r="440" spans="1:15" hidden="1" x14ac:dyDescent="0.25">
      <c r="A440" t="s">
        <v>95</v>
      </c>
      <c r="B440" s="4">
        <v>1167</v>
      </c>
      <c r="C440" t="s">
        <v>1</v>
      </c>
      <c r="D440" t="s">
        <v>2</v>
      </c>
      <c r="E440" t="s">
        <v>362</v>
      </c>
      <c r="F440" s="9">
        <v>2020</v>
      </c>
      <c r="G440" s="3">
        <v>159501</v>
      </c>
      <c r="H440" s="3">
        <v>140</v>
      </c>
      <c r="I440" s="3">
        <v>1155</v>
      </c>
      <c r="J440" s="3">
        <v>140</v>
      </c>
      <c r="K440" s="3">
        <v>0</v>
      </c>
      <c r="L440" s="3">
        <v>159501</v>
      </c>
      <c r="M440" s="3">
        <v>0</v>
      </c>
      <c r="N440" s="3">
        <v>0</v>
      </c>
      <c r="O440" s="3">
        <v>0</v>
      </c>
    </row>
    <row r="441" spans="1:15" hidden="1" x14ac:dyDescent="0.25">
      <c r="A441" t="s">
        <v>95</v>
      </c>
      <c r="B441" s="4">
        <v>1167</v>
      </c>
      <c r="C441" t="s">
        <v>1</v>
      </c>
      <c r="D441" t="s">
        <v>2</v>
      </c>
      <c r="E441" t="s">
        <v>362</v>
      </c>
      <c r="F441" s="9">
        <v>2019</v>
      </c>
      <c r="G441" s="3">
        <v>563576</v>
      </c>
      <c r="H441" s="3">
        <v>136</v>
      </c>
      <c r="I441" s="3">
        <v>4385</v>
      </c>
      <c r="J441" s="3">
        <v>136</v>
      </c>
      <c r="K441" s="3">
        <v>0</v>
      </c>
      <c r="L441" s="3">
        <v>563576</v>
      </c>
      <c r="M441" s="3">
        <v>0</v>
      </c>
      <c r="N441" s="3">
        <v>0</v>
      </c>
      <c r="O441" s="3">
        <v>0</v>
      </c>
    </row>
    <row r="442" spans="1:15" hidden="1" x14ac:dyDescent="0.25">
      <c r="A442" t="s">
        <v>413</v>
      </c>
      <c r="B442" s="4">
        <v>2523</v>
      </c>
      <c r="C442" t="s">
        <v>3</v>
      </c>
      <c r="D442" t="s">
        <v>4</v>
      </c>
      <c r="E442" t="s">
        <v>363</v>
      </c>
      <c r="F442" s="9">
        <v>2023</v>
      </c>
      <c r="G442" s="3">
        <v>614248</v>
      </c>
      <c r="H442" s="3">
        <v>470</v>
      </c>
      <c r="I442" s="3">
        <v>1329</v>
      </c>
      <c r="J442" s="3">
        <v>380</v>
      </c>
      <c r="K442" s="3">
        <v>90</v>
      </c>
      <c r="L442" s="3">
        <v>492648</v>
      </c>
      <c r="M442" s="3">
        <v>121600</v>
      </c>
      <c r="N442" s="3"/>
      <c r="O442" s="3"/>
    </row>
    <row r="443" spans="1:15" hidden="1" x14ac:dyDescent="0.25">
      <c r="A443" t="s">
        <v>413</v>
      </c>
      <c r="B443" s="4">
        <v>2523</v>
      </c>
      <c r="C443" t="s">
        <v>3</v>
      </c>
      <c r="D443" t="s">
        <v>4</v>
      </c>
      <c r="E443" t="s">
        <v>363</v>
      </c>
      <c r="F443" s="9">
        <v>2022</v>
      </c>
      <c r="G443" s="3">
        <v>613259</v>
      </c>
      <c r="H443" s="3">
        <v>461</v>
      </c>
      <c r="I443" s="3">
        <v>1360</v>
      </c>
      <c r="J443" s="3">
        <v>368</v>
      </c>
      <c r="K443" s="3">
        <v>93</v>
      </c>
      <c r="L443" s="3">
        <v>498359</v>
      </c>
      <c r="M443" s="3">
        <v>114900</v>
      </c>
      <c r="N443" s="3"/>
      <c r="O443" s="3"/>
    </row>
    <row r="444" spans="1:15" hidden="1" x14ac:dyDescent="0.25">
      <c r="A444" t="s">
        <v>413</v>
      </c>
      <c r="B444" s="4">
        <v>2523</v>
      </c>
      <c r="C444" t="s">
        <v>3</v>
      </c>
      <c r="D444" t="s">
        <v>4</v>
      </c>
      <c r="E444" t="s">
        <v>363</v>
      </c>
      <c r="F444" s="9">
        <v>2021</v>
      </c>
      <c r="G444" s="3">
        <v>566136</v>
      </c>
      <c r="H444" s="3">
        <v>448</v>
      </c>
      <c r="I444" s="3">
        <v>1300</v>
      </c>
      <c r="J444" s="3">
        <v>372</v>
      </c>
      <c r="K444" s="3">
        <v>76</v>
      </c>
      <c r="L444" s="3">
        <v>467336</v>
      </c>
      <c r="M444" s="3">
        <v>98800</v>
      </c>
      <c r="N444" s="3"/>
      <c r="O444" s="3"/>
    </row>
    <row r="445" spans="1:15" hidden="1" x14ac:dyDescent="0.25">
      <c r="A445" t="s">
        <v>413</v>
      </c>
      <c r="B445" s="4">
        <v>2523</v>
      </c>
      <c r="C445" t="s">
        <v>3</v>
      </c>
      <c r="D445" t="s">
        <v>4</v>
      </c>
      <c r="E445" t="s">
        <v>363</v>
      </c>
      <c r="F445" s="9">
        <v>2020</v>
      </c>
      <c r="G445" s="3">
        <v>465080</v>
      </c>
      <c r="H445" s="3">
        <v>454</v>
      </c>
      <c r="I445" s="3">
        <v>1064</v>
      </c>
      <c r="J445" s="3">
        <v>378</v>
      </c>
      <c r="K445" s="3">
        <v>76</v>
      </c>
      <c r="L445" s="3">
        <v>388480</v>
      </c>
      <c r="M445" s="3">
        <v>76600</v>
      </c>
      <c r="N445" s="3"/>
      <c r="O445" s="3"/>
    </row>
    <row r="446" spans="1:15" hidden="1" x14ac:dyDescent="0.25">
      <c r="A446" t="s">
        <v>413</v>
      </c>
      <c r="B446" s="4">
        <v>2523</v>
      </c>
      <c r="C446" t="s">
        <v>3</v>
      </c>
      <c r="D446" t="s">
        <v>4</v>
      </c>
      <c r="E446" t="s">
        <v>363</v>
      </c>
      <c r="F446" s="9">
        <v>2019</v>
      </c>
      <c r="G446" s="3">
        <v>534371</v>
      </c>
      <c r="H446" s="3">
        <v>457</v>
      </c>
      <c r="I446" s="3">
        <v>1168</v>
      </c>
      <c r="J446" s="3">
        <v>389</v>
      </c>
      <c r="K446" s="3">
        <v>68</v>
      </c>
      <c r="L446" s="3">
        <v>456671</v>
      </c>
      <c r="M446" s="3">
        <v>77700</v>
      </c>
      <c r="N446" s="3"/>
      <c r="O446" s="3"/>
    </row>
    <row r="447" spans="1:15" hidden="1" x14ac:dyDescent="0.25">
      <c r="A447" t="s">
        <v>205</v>
      </c>
      <c r="B447" s="4">
        <v>1586</v>
      </c>
      <c r="C447" t="s">
        <v>1</v>
      </c>
      <c r="D447" t="s">
        <v>2</v>
      </c>
      <c r="E447" t="s">
        <v>362</v>
      </c>
      <c r="F447" s="9">
        <v>2023</v>
      </c>
      <c r="G447" s="3">
        <v>602400</v>
      </c>
      <c r="H447" s="3">
        <v>110</v>
      </c>
      <c r="I447" s="3">
        <v>5710</v>
      </c>
      <c r="J447" s="3">
        <v>110</v>
      </c>
      <c r="K447" s="3">
        <v>0</v>
      </c>
      <c r="L447" s="3">
        <v>602400</v>
      </c>
      <c r="M447" s="3">
        <v>0</v>
      </c>
      <c r="N447" s="3"/>
      <c r="O447" s="3"/>
    </row>
    <row r="448" spans="1:15" hidden="1" x14ac:dyDescent="0.25">
      <c r="A448" t="s">
        <v>205</v>
      </c>
      <c r="B448" s="4">
        <v>1586</v>
      </c>
      <c r="C448" t="s">
        <v>1</v>
      </c>
      <c r="D448" t="s">
        <v>2</v>
      </c>
      <c r="E448" t="s">
        <v>362</v>
      </c>
      <c r="F448" s="9">
        <v>2022</v>
      </c>
      <c r="G448" s="3">
        <v>521700</v>
      </c>
      <c r="H448" s="3">
        <v>101</v>
      </c>
      <c r="I448" s="3">
        <v>5270</v>
      </c>
      <c r="J448" s="3">
        <v>101</v>
      </c>
      <c r="K448" s="3">
        <v>0</v>
      </c>
      <c r="L448" s="3">
        <v>521700</v>
      </c>
      <c r="M448" s="3">
        <v>0</v>
      </c>
      <c r="N448" s="3"/>
      <c r="O448" s="3"/>
    </row>
    <row r="449" spans="1:15" hidden="1" x14ac:dyDescent="0.25">
      <c r="A449" t="s">
        <v>205</v>
      </c>
      <c r="B449" s="4">
        <v>1586</v>
      </c>
      <c r="C449" t="s">
        <v>1</v>
      </c>
      <c r="D449" t="s">
        <v>2</v>
      </c>
      <c r="E449" t="s">
        <v>362</v>
      </c>
      <c r="F449" s="9">
        <v>2021</v>
      </c>
      <c r="G449" s="3">
        <v>457400</v>
      </c>
      <c r="H449" s="3">
        <v>97</v>
      </c>
      <c r="I449" s="3">
        <v>4815</v>
      </c>
      <c r="J449" s="3">
        <v>97</v>
      </c>
      <c r="K449" s="3">
        <v>0</v>
      </c>
      <c r="L449" s="3">
        <v>457400</v>
      </c>
      <c r="M449" s="3">
        <v>0</v>
      </c>
      <c r="N449" s="3"/>
      <c r="O449" s="3"/>
    </row>
    <row r="450" spans="1:15" hidden="1" x14ac:dyDescent="0.25">
      <c r="A450" t="s">
        <v>205</v>
      </c>
      <c r="B450" s="4">
        <v>1586</v>
      </c>
      <c r="C450" t="s">
        <v>1</v>
      </c>
      <c r="D450" t="s">
        <v>2</v>
      </c>
      <c r="E450" t="s">
        <v>362</v>
      </c>
      <c r="F450" s="9">
        <v>2020</v>
      </c>
      <c r="G450" s="3">
        <v>326600</v>
      </c>
      <c r="H450" s="3">
        <v>93</v>
      </c>
      <c r="I450" s="3">
        <v>3550</v>
      </c>
      <c r="J450" s="3">
        <v>93</v>
      </c>
      <c r="K450" s="3">
        <v>0</v>
      </c>
      <c r="L450" s="3">
        <v>326600</v>
      </c>
      <c r="M450" s="3">
        <v>0</v>
      </c>
      <c r="N450" s="3"/>
      <c r="O450" s="3"/>
    </row>
    <row r="451" spans="1:15" hidden="1" x14ac:dyDescent="0.25">
      <c r="A451" t="s">
        <v>205</v>
      </c>
      <c r="B451" s="4">
        <v>1586</v>
      </c>
      <c r="C451" t="s">
        <v>1</v>
      </c>
      <c r="D451" t="s">
        <v>2</v>
      </c>
      <c r="E451" t="s">
        <v>362</v>
      </c>
      <c r="F451" s="9">
        <v>2019</v>
      </c>
      <c r="G451" s="3">
        <v>480200</v>
      </c>
      <c r="H451" s="3">
        <v>91</v>
      </c>
      <c r="I451" s="3">
        <v>5365</v>
      </c>
      <c r="J451" s="3">
        <v>91</v>
      </c>
      <c r="K451" s="3">
        <v>0</v>
      </c>
      <c r="L451" s="3">
        <v>480200</v>
      </c>
      <c r="M451" s="3">
        <v>0</v>
      </c>
      <c r="N451" s="3"/>
      <c r="O451" s="3"/>
    </row>
    <row r="452" spans="1:15" hidden="1" x14ac:dyDescent="0.25">
      <c r="A452" t="s">
        <v>120</v>
      </c>
      <c r="B452" s="4">
        <v>2267</v>
      </c>
      <c r="C452" t="s">
        <v>1</v>
      </c>
      <c r="D452" t="s">
        <v>2</v>
      </c>
      <c r="E452" t="s">
        <v>355</v>
      </c>
      <c r="F452" s="9">
        <v>2023</v>
      </c>
      <c r="G452" s="3">
        <v>596386</v>
      </c>
      <c r="H452" s="3">
        <v>66</v>
      </c>
      <c r="I452" s="3">
        <v>9860</v>
      </c>
      <c r="J452" s="3">
        <v>66</v>
      </c>
      <c r="K452" s="3">
        <v>0</v>
      </c>
      <c r="L452" s="3">
        <v>596386</v>
      </c>
      <c r="M452" s="3">
        <v>0</v>
      </c>
      <c r="N452" s="3">
        <v>19</v>
      </c>
      <c r="O452" s="3">
        <v>70500</v>
      </c>
    </row>
    <row r="453" spans="1:15" hidden="1" x14ac:dyDescent="0.25">
      <c r="A453" t="s">
        <v>120</v>
      </c>
      <c r="B453" s="4">
        <v>2267</v>
      </c>
      <c r="C453" t="s">
        <v>1</v>
      </c>
      <c r="D453" t="s">
        <v>2</v>
      </c>
      <c r="E453" t="s">
        <v>355</v>
      </c>
      <c r="F453" s="9">
        <v>2022</v>
      </c>
      <c r="G453" s="3">
        <v>487152</v>
      </c>
      <c r="H453" s="3">
        <v>55</v>
      </c>
      <c r="I453" s="3">
        <v>9460</v>
      </c>
      <c r="J453" s="3">
        <v>55</v>
      </c>
      <c r="K453" s="3">
        <v>0</v>
      </c>
      <c r="L453" s="3">
        <v>487152</v>
      </c>
      <c r="M453" s="3">
        <v>0</v>
      </c>
      <c r="N453" s="3">
        <v>16</v>
      </c>
      <c r="O453" s="3">
        <v>52700</v>
      </c>
    </row>
    <row r="454" spans="1:15" hidden="1" x14ac:dyDescent="0.25">
      <c r="A454" t="s">
        <v>120</v>
      </c>
      <c r="B454" s="4">
        <v>2267</v>
      </c>
      <c r="C454" t="s">
        <v>1</v>
      </c>
      <c r="D454" t="s">
        <v>2</v>
      </c>
      <c r="E454" t="s">
        <v>355</v>
      </c>
      <c r="F454" s="9">
        <v>2021</v>
      </c>
      <c r="G454" s="3">
        <v>415474</v>
      </c>
      <c r="H454" s="3">
        <v>48</v>
      </c>
      <c r="I454" s="3">
        <v>8840</v>
      </c>
      <c r="J454" s="3">
        <v>48</v>
      </c>
      <c r="K454" s="3">
        <v>0</v>
      </c>
      <c r="L454" s="3">
        <v>415474</v>
      </c>
      <c r="M454" s="3">
        <v>0</v>
      </c>
      <c r="N454" s="3">
        <v>14</v>
      </c>
      <c r="O454" s="3">
        <v>28100</v>
      </c>
    </row>
    <row r="455" spans="1:15" hidden="1" x14ac:dyDescent="0.25">
      <c r="A455" t="s">
        <v>120</v>
      </c>
      <c r="B455" s="4">
        <v>2267</v>
      </c>
      <c r="C455" t="s">
        <v>1</v>
      </c>
      <c r="D455" t="s">
        <v>2</v>
      </c>
      <c r="E455" t="s">
        <v>355</v>
      </c>
      <c r="F455" s="9">
        <v>2020</v>
      </c>
      <c r="G455" s="3">
        <v>194357</v>
      </c>
      <c r="H455" s="3">
        <v>46</v>
      </c>
      <c r="I455" s="3">
        <v>4368</v>
      </c>
      <c r="J455" s="3">
        <v>46</v>
      </c>
      <c r="K455" s="3">
        <v>0</v>
      </c>
      <c r="L455" s="3">
        <v>194357</v>
      </c>
      <c r="M455" s="3">
        <v>0</v>
      </c>
      <c r="N455" s="3">
        <v>14</v>
      </c>
      <c r="O455" s="3">
        <v>18300</v>
      </c>
    </row>
    <row r="456" spans="1:15" hidden="1" x14ac:dyDescent="0.25">
      <c r="A456" t="s">
        <v>120</v>
      </c>
      <c r="B456" s="4">
        <v>2267</v>
      </c>
      <c r="C456" t="s">
        <v>1</v>
      </c>
      <c r="D456" t="s">
        <v>2</v>
      </c>
      <c r="E456" t="s">
        <v>355</v>
      </c>
      <c r="F456" s="9">
        <v>2019</v>
      </c>
      <c r="G456" s="3">
        <v>320238</v>
      </c>
      <c r="H456" s="3">
        <v>43</v>
      </c>
      <c r="I456" s="3">
        <v>7907</v>
      </c>
      <c r="J456" s="3">
        <v>43</v>
      </c>
      <c r="K456" s="3">
        <v>0</v>
      </c>
      <c r="L456" s="3">
        <v>320238</v>
      </c>
      <c r="M456" s="3">
        <v>0</v>
      </c>
      <c r="N456" s="3">
        <v>14</v>
      </c>
      <c r="O456" s="3">
        <v>29648</v>
      </c>
    </row>
    <row r="457" spans="1:15" hidden="1" x14ac:dyDescent="0.25">
      <c r="A457" t="s">
        <v>300</v>
      </c>
      <c r="B457" s="4">
        <v>29838</v>
      </c>
      <c r="C457" t="s">
        <v>3</v>
      </c>
      <c r="D457" t="s">
        <v>4</v>
      </c>
      <c r="E457" t="s">
        <v>462</v>
      </c>
      <c r="F457" s="9">
        <v>2023</v>
      </c>
      <c r="G457" s="3">
        <v>584041</v>
      </c>
      <c r="H457" s="3">
        <v>221</v>
      </c>
      <c r="I457" s="3">
        <v>2877</v>
      </c>
      <c r="J457" s="3">
        <v>221</v>
      </c>
      <c r="K457" s="3">
        <v>0</v>
      </c>
      <c r="L457" s="3">
        <v>584041</v>
      </c>
      <c r="M457" s="3">
        <v>0</v>
      </c>
      <c r="N457" s="3"/>
      <c r="O457" s="3"/>
    </row>
    <row r="458" spans="1:15" hidden="1" x14ac:dyDescent="0.25">
      <c r="A458" t="s">
        <v>300</v>
      </c>
      <c r="B458" s="4">
        <v>29838</v>
      </c>
      <c r="C458" t="s">
        <v>3</v>
      </c>
      <c r="D458" t="s">
        <v>4</v>
      </c>
      <c r="E458" t="s">
        <v>462</v>
      </c>
      <c r="F458" s="9">
        <v>2022</v>
      </c>
      <c r="G458" s="3">
        <v>470105</v>
      </c>
      <c r="H458" s="3">
        <v>186</v>
      </c>
      <c r="I458" s="3">
        <v>2905</v>
      </c>
      <c r="J458" s="3">
        <v>186</v>
      </c>
      <c r="K458" s="3">
        <v>0</v>
      </c>
      <c r="L458" s="3">
        <v>470105</v>
      </c>
      <c r="M458" s="3">
        <v>0</v>
      </c>
      <c r="N458" s="3"/>
      <c r="O458" s="3"/>
    </row>
    <row r="459" spans="1:15" hidden="1" x14ac:dyDescent="0.25">
      <c r="A459" t="s">
        <v>300</v>
      </c>
      <c r="B459" s="4">
        <v>29838</v>
      </c>
      <c r="C459" t="s">
        <v>3</v>
      </c>
      <c r="D459" t="s">
        <v>4</v>
      </c>
      <c r="E459" t="s">
        <v>462</v>
      </c>
      <c r="F459" s="9">
        <v>2021</v>
      </c>
      <c r="G459" s="3">
        <v>339874</v>
      </c>
      <c r="H459" s="3">
        <v>150</v>
      </c>
      <c r="I459" s="3">
        <v>2623</v>
      </c>
      <c r="J459" s="3">
        <v>150</v>
      </c>
      <c r="K459" s="3">
        <v>0</v>
      </c>
      <c r="L459" s="3">
        <v>339874</v>
      </c>
      <c r="M459" s="3">
        <v>0</v>
      </c>
      <c r="N459" s="3"/>
      <c r="O459" s="3"/>
    </row>
    <row r="460" spans="1:15" hidden="1" x14ac:dyDescent="0.25">
      <c r="A460" t="s">
        <v>300</v>
      </c>
      <c r="B460" s="4">
        <v>29838</v>
      </c>
      <c r="C460" t="s">
        <v>3</v>
      </c>
      <c r="D460" t="s">
        <v>4</v>
      </c>
      <c r="E460" t="s">
        <v>462</v>
      </c>
      <c r="F460" s="9">
        <v>2020</v>
      </c>
      <c r="G460" s="3">
        <v>220615</v>
      </c>
      <c r="H460" s="3">
        <v>119</v>
      </c>
      <c r="I460" s="3">
        <v>2194</v>
      </c>
      <c r="J460" s="3">
        <v>119</v>
      </c>
      <c r="K460" s="3">
        <v>0</v>
      </c>
      <c r="L460" s="3">
        <v>220615</v>
      </c>
      <c r="M460" s="3">
        <v>0</v>
      </c>
      <c r="N460" s="3"/>
      <c r="O460" s="3"/>
    </row>
    <row r="461" spans="1:15" hidden="1" x14ac:dyDescent="0.25">
      <c r="A461" t="s">
        <v>300</v>
      </c>
      <c r="B461" s="4">
        <v>29838</v>
      </c>
      <c r="C461" t="s">
        <v>3</v>
      </c>
      <c r="D461" t="s">
        <v>4</v>
      </c>
      <c r="E461" t="s">
        <v>462</v>
      </c>
      <c r="F461" s="9">
        <v>2019</v>
      </c>
      <c r="G461" s="3">
        <v>274151</v>
      </c>
      <c r="H461" s="3">
        <v>104</v>
      </c>
      <c r="I461" s="3">
        <v>2967</v>
      </c>
      <c r="J461" s="3">
        <v>104</v>
      </c>
      <c r="K461" s="3">
        <v>0</v>
      </c>
      <c r="L461" s="3">
        <v>274151</v>
      </c>
      <c r="M461" s="3">
        <v>0</v>
      </c>
      <c r="N461" s="3"/>
      <c r="O461" s="3"/>
    </row>
    <row r="462" spans="1:15" hidden="1" x14ac:dyDescent="0.25">
      <c r="A462" t="s">
        <v>109</v>
      </c>
      <c r="B462" s="4">
        <v>1031</v>
      </c>
      <c r="C462" t="s">
        <v>3</v>
      </c>
      <c r="D462" t="s">
        <v>4</v>
      </c>
      <c r="E462" t="s">
        <v>351</v>
      </c>
      <c r="F462" s="9">
        <v>2023</v>
      </c>
      <c r="G462" s="3">
        <v>582748</v>
      </c>
      <c r="H462" s="3">
        <v>669</v>
      </c>
      <c r="I462" s="3">
        <v>855</v>
      </c>
      <c r="J462" s="3">
        <v>329</v>
      </c>
      <c r="K462" s="3">
        <v>340</v>
      </c>
      <c r="L462" s="3">
        <v>357923</v>
      </c>
      <c r="M462" s="3">
        <v>224825</v>
      </c>
      <c r="N462" s="3"/>
      <c r="O462" s="3"/>
    </row>
    <row r="463" spans="1:15" hidden="1" x14ac:dyDescent="0.25">
      <c r="A463" t="s">
        <v>109</v>
      </c>
      <c r="B463" s="4">
        <v>1031</v>
      </c>
      <c r="C463" t="s">
        <v>3</v>
      </c>
      <c r="D463" t="s">
        <v>4</v>
      </c>
      <c r="E463" t="s">
        <v>351</v>
      </c>
      <c r="F463" s="9">
        <v>2022</v>
      </c>
      <c r="G463" s="3">
        <v>518640</v>
      </c>
      <c r="H463" s="3">
        <v>694</v>
      </c>
      <c r="I463" s="3">
        <v>745</v>
      </c>
      <c r="J463" s="3">
        <v>323</v>
      </c>
      <c r="K463" s="3">
        <v>371</v>
      </c>
      <c r="L463" s="3">
        <v>323531</v>
      </c>
      <c r="M463" s="3">
        <v>195109</v>
      </c>
      <c r="N463" s="3"/>
      <c r="O463" s="3"/>
    </row>
    <row r="464" spans="1:15" hidden="1" x14ac:dyDescent="0.25">
      <c r="A464" t="s">
        <v>109</v>
      </c>
      <c r="B464" s="4">
        <v>1031</v>
      </c>
      <c r="C464" t="s">
        <v>3</v>
      </c>
      <c r="D464" t="s">
        <v>4</v>
      </c>
      <c r="E464" t="s">
        <v>351</v>
      </c>
      <c r="F464" s="9">
        <v>2021</v>
      </c>
      <c r="G464" s="3">
        <v>426700</v>
      </c>
      <c r="H464" s="3">
        <v>695</v>
      </c>
      <c r="I464" s="3">
        <v>610</v>
      </c>
      <c r="J464" s="3">
        <v>325</v>
      </c>
      <c r="K464" s="3">
        <v>370</v>
      </c>
      <c r="L464" s="3">
        <v>302000</v>
      </c>
      <c r="M464" s="3">
        <v>124700</v>
      </c>
      <c r="N464" s="3"/>
      <c r="O464" s="3"/>
    </row>
    <row r="465" spans="1:15" hidden="1" x14ac:dyDescent="0.25">
      <c r="A465" t="s">
        <v>109</v>
      </c>
      <c r="B465" s="4">
        <v>1031</v>
      </c>
      <c r="C465" t="s">
        <v>3</v>
      </c>
      <c r="D465" t="s">
        <v>4</v>
      </c>
      <c r="E465" t="s">
        <v>351</v>
      </c>
      <c r="F465" s="9">
        <v>2020</v>
      </c>
      <c r="G465" s="3">
        <v>325800</v>
      </c>
      <c r="H465" s="3">
        <v>703</v>
      </c>
      <c r="I465" s="3">
        <v>455</v>
      </c>
      <c r="J465" s="3">
        <v>337</v>
      </c>
      <c r="K465" s="3">
        <v>366</v>
      </c>
      <c r="L465" s="3">
        <v>200000</v>
      </c>
      <c r="M465" s="3">
        <v>125800</v>
      </c>
      <c r="N465" s="3"/>
      <c r="O465" s="3"/>
    </row>
    <row r="466" spans="1:15" hidden="1" x14ac:dyDescent="0.25">
      <c r="A466" t="s">
        <v>109</v>
      </c>
      <c r="B466" s="4">
        <v>1031</v>
      </c>
      <c r="C466" t="s">
        <v>3</v>
      </c>
      <c r="D466" t="s">
        <v>4</v>
      </c>
      <c r="E466" t="s">
        <v>351</v>
      </c>
      <c r="F466" s="9">
        <v>2019</v>
      </c>
      <c r="G466" s="3">
        <v>495700</v>
      </c>
      <c r="H466" s="3">
        <v>729</v>
      </c>
      <c r="I466" s="3">
        <v>680</v>
      </c>
      <c r="J466" s="3">
        <v>353</v>
      </c>
      <c r="K466" s="3">
        <v>376</v>
      </c>
      <c r="L466" s="3">
        <v>296000</v>
      </c>
      <c r="M466" s="3">
        <v>199700</v>
      </c>
      <c r="N466" s="3"/>
      <c r="O466" s="3"/>
    </row>
    <row r="467" spans="1:15" hidden="1" x14ac:dyDescent="0.25">
      <c r="A467" t="s">
        <v>55</v>
      </c>
      <c r="B467" s="4">
        <v>2280</v>
      </c>
      <c r="C467" t="s">
        <v>1</v>
      </c>
      <c r="D467" t="s">
        <v>2</v>
      </c>
      <c r="E467" t="s">
        <v>360</v>
      </c>
      <c r="F467" s="9">
        <v>2023</v>
      </c>
      <c r="G467" s="3">
        <v>580578</v>
      </c>
      <c r="H467" s="3">
        <v>176</v>
      </c>
      <c r="I467" s="3">
        <v>3339</v>
      </c>
      <c r="J467" s="3">
        <v>170</v>
      </c>
      <c r="K467" s="3">
        <v>6</v>
      </c>
      <c r="L467" s="3">
        <v>570578</v>
      </c>
      <c r="M467" s="3">
        <v>10000</v>
      </c>
      <c r="N467" s="3"/>
      <c r="O467" s="3"/>
    </row>
    <row r="468" spans="1:15" hidden="1" x14ac:dyDescent="0.25">
      <c r="A468" t="s">
        <v>55</v>
      </c>
      <c r="B468" s="4">
        <v>2280</v>
      </c>
      <c r="C468" t="s">
        <v>1</v>
      </c>
      <c r="D468" t="s">
        <v>2</v>
      </c>
      <c r="E468" t="s">
        <v>360</v>
      </c>
      <c r="F468" s="9">
        <v>2022</v>
      </c>
      <c r="G468" s="3">
        <v>570583</v>
      </c>
      <c r="H468" s="3">
        <v>180</v>
      </c>
      <c r="I468" s="3">
        <v>3213</v>
      </c>
      <c r="J468" s="3">
        <v>173</v>
      </c>
      <c r="K468" s="3">
        <v>7</v>
      </c>
      <c r="L468" s="3">
        <v>559583</v>
      </c>
      <c r="M468" s="3">
        <v>11000</v>
      </c>
      <c r="N468" s="3"/>
      <c r="O468" s="3"/>
    </row>
    <row r="469" spans="1:15" hidden="1" x14ac:dyDescent="0.25">
      <c r="A469" t="s">
        <v>55</v>
      </c>
      <c r="B469" s="4">
        <v>2280</v>
      </c>
      <c r="C469" t="s">
        <v>1</v>
      </c>
      <c r="D469" t="s">
        <v>2</v>
      </c>
      <c r="E469" t="s">
        <v>360</v>
      </c>
      <c r="F469" s="9">
        <v>2021</v>
      </c>
      <c r="G469" s="3">
        <v>555068</v>
      </c>
      <c r="H469" s="3">
        <v>185</v>
      </c>
      <c r="I469" s="3">
        <v>3036</v>
      </c>
      <c r="J469" s="3">
        <v>178</v>
      </c>
      <c r="K469" s="3">
        <v>7</v>
      </c>
      <c r="L469" s="3">
        <v>544068</v>
      </c>
      <c r="M469" s="3">
        <v>11000</v>
      </c>
      <c r="N469" s="3"/>
      <c r="O469" s="3"/>
    </row>
    <row r="470" spans="1:15" hidden="1" x14ac:dyDescent="0.25">
      <c r="A470" t="s">
        <v>55</v>
      </c>
      <c r="B470" s="4">
        <v>2280</v>
      </c>
      <c r="C470" t="s">
        <v>1</v>
      </c>
      <c r="D470" t="s">
        <v>2</v>
      </c>
      <c r="E470" t="s">
        <v>360</v>
      </c>
      <c r="F470" s="9">
        <v>2020</v>
      </c>
      <c r="G470" s="3">
        <v>404193</v>
      </c>
      <c r="H470" s="3">
        <v>187</v>
      </c>
      <c r="I470" s="3">
        <v>2135</v>
      </c>
      <c r="J470" s="3">
        <v>180</v>
      </c>
      <c r="K470" s="3">
        <v>7</v>
      </c>
      <c r="L470" s="3">
        <v>396193</v>
      </c>
      <c r="M470" s="3">
        <v>8000</v>
      </c>
      <c r="N470" s="3"/>
      <c r="O470" s="3"/>
    </row>
    <row r="471" spans="1:15" hidden="1" x14ac:dyDescent="0.25">
      <c r="A471" t="s">
        <v>55</v>
      </c>
      <c r="B471" s="4">
        <v>2280</v>
      </c>
      <c r="C471" t="s">
        <v>1</v>
      </c>
      <c r="D471" t="s">
        <v>2</v>
      </c>
      <c r="E471" t="s">
        <v>360</v>
      </c>
      <c r="F471" s="9">
        <v>2019</v>
      </c>
      <c r="G471" s="3">
        <v>587004</v>
      </c>
      <c r="H471" s="3">
        <v>197</v>
      </c>
      <c r="I471" s="3">
        <v>3026</v>
      </c>
      <c r="J471" s="3">
        <v>190</v>
      </c>
      <c r="K471" s="3">
        <v>7</v>
      </c>
      <c r="L471" s="3">
        <v>574004</v>
      </c>
      <c r="M471" s="3">
        <v>13000</v>
      </c>
      <c r="N471" s="3"/>
      <c r="O471" s="3"/>
    </row>
    <row r="472" spans="1:15" hidden="1" x14ac:dyDescent="0.25">
      <c r="A472" t="s">
        <v>453</v>
      </c>
      <c r="B472" s="4">
        <v>798</v>
      </c>
      <c r="C472" t="s">
        <v>3</v>
      </c>
      <c r="D472" t="s">
        <v>5</v>
      </c>
      <c r="E472" t="s">
        <v>356</v>
      </c>
      <c r="F472" s="9">
        <v>2023</v>
      </c>
      <c r="G472" s="3">
        <v>576900</v>
      </c>
      <c r="H472" s="3">
        <v>504</v>
      </c>
      <c r="I472" s="3">
        <v>1100</v>
      </c>
      <c r="J472" s="3">
        <v>126</v>
      </c>
      <c r="K472" s="3">
        <v>378</v>
      </c>
      <c r="L472" s="3">
        <v>141900</v>
      </c>
      <c r="M472" s="3">
        <v>435000</v>
      </c>
      <c r="N472" s="3"/>
      <c r="O472" s="3"/>
    </row>
    <row r="473" spans="1:15" hidden="1" x14ac:dyDescent="0.25">
      <c r="A473" t="s">
        <v>453</v>
      </c>
      <c r="B473" s="4">
        <v>798</v>
      </c>
      <c r="C473" t="s">
        <v>3</v>
      </c>
      <c r="D473" t="s">
        <v>5</v>
      </c>
      <c r="E473" t="s">
        <v>356</v>
      </c>
      <c r="F473" s="9">
        <v>2022</v>
      </c>
      <c r="G473" s="3">
        <v>620200</v>
      </c>
      <c r="H473" s="3">
        <v>546</v>
      </c>
      <c r="I473" s="3">
        <v>1125</v>
      </c>
      <c r="J473" s="3">
        <v>132</v>
      </c>
      <c r="K473" s="3">
        <v>414</v>
      </c>
      <c r="L473" s="3">
        <v>152400</v>
      </c>
      <c r="M473" s="3">
        <v>467800</v>
      </c>
      <c r="N473" s="3"/>
      <c r="O473" s="3"/>
    </row>
    <row r="474" spans="1:15" hidden="1" x14ac:dyDescent="0.25">
      <c r="A474" t="s">
        <v>453</v>
      </c>
      <c r="B474" s="4">
        <v>798</v>
      </c>
      <c r="C474" t="s">
        <v>3</v>
      </c>
      <c r="D474" t="s">
        <v>5</v>
      </c>
      <c r="E474" t="s">
        <v>356</v>
      </c>
      <c r="F474" s="9">
        <v>2021</v>
      </c>
      <c r="G474" s="3">
        <v>635000</v>
      </c>
      <c r="H474" s="3">
        <v>553</v>
      </c>
      <c r="I474" s="3">
        <v>1135</v>
      </c>
      <c r="J474" s="3">
        <v>139</v>
      </c>
      <c r="K474" s="3">
        <v>414</v>
      </c>
      <c r="L474" s="3">
        <v>157200</v>
      </c>
      <c r="M474" s="3">
        <v>477800</v>
      </c>
      <c r="N474" s="3"/>
      <c r="O474" s="3"/>
    </row>
    <row r="475" spans="1:15" hidden="1" x14ac:dyDescent="0.25">
      <c r="A475" t="s">
        <v>453</v>
      </c>
      <c r="B475" s="4">
        <v>798</v>
      </c>
      <c r="C475" t="s">
        <v>3</v>
      </c>
      <c r="D475" t="s">
        <v>5</v>
      </c>
      <c r="E475" t="s">
        <v>356</v>
      </c>
      <c r="F475" s="9">
        <v>2020</v>
      </c>
      <c r="G475" s="3">
        <v>613700</v>
      </c>
      <c r="H475" s="3">
        <v>566</v>
      </c>
      <c r="I475" s="3">
        <v>1060</v>
      </c>
      <c r="J475" s="3">
        <v>138</v>
      </c>
      <c r="K475" s="3">
        <v>428</v>
      </c>
      <c r="L475" s="3">
        <v>140500</v>
      </c>
      <c r="M475" s="3">
        <v>473200</v>
      </c>
      <c r="N475" s="3"/>
      <c r="O475" s="3"/>
    </row>
    <row r="476" spans="1:15" hidden="1" x14ac:dyDescent="0.25">
      <c r="A476" t="s">
        <v>453</v>
      </c>
      <c r="B476" s="4">
        <v>798</v>
      </c>
      <c r="C476" t="s">
        <v>3</v>
      </c>
      <c r="D476" t="s">
        <v>5</v>
      </c>
      <c r="E476" t="s">
        <v>356</v>
      </c>
      <c r="F476" s="9">
        <v>2019</v>
      </c>
      <c r="G476" s="3">
        <v>653200</v>
      </c>
      <c r="H476" s="3">
        <v>592</v>
      </c>
      <c r="I476" s="3">
        <v>1110</v>
      </c>
      <c r="J476" s="3">
        <v>127</v>
      </c>
      <c r="K476" s="3">
        <v>465</v>
      </c>
      <c r="L476" s="3">
        <v>139900</v>
      </c>
      <c r="M476" s="3">
        <v>513300</v>
      </c>
      <c r="N476" s="3"/>
      <c r="O476" s="3"/>
    </row>
    <row r="477" spans="1:15" hidden="1" x14ac:dyDescent="0.25">
      <c r="A477" t="s">
        <v>68</v>
      </c>
      <c r="B477" s="4">
        <v>1618</v>
      </c>
      <c r="C477" t="s">
        <v>1</v>
      </c>
      <c r="D477" t="s">
        <v>7</v>
      </c>
      <c r="E477" t="s">
        <v>355</v>
      </c>
      <c r="F477" s="9">
        <v>2023</v>
      </c>
      <c r="G477" s="3">
        <v>571000</v>
      </c>
      <c r="H477" s="3">
        <v>62</v>
      </c>
      <c r="I477" s="3">
        <v>9210</v>
      </c>
      <c r="J477" s="3">
        <v>62</v>
      </c>
      <c r="K477" s="3">
        <v>0</v>
      </c>
      <c r="L477" s="3">
        <v>571000</v>
      </c>
      <c r="M477" s="3">
        <v>0</v>
      </c>
      <c r="N477" s="3">
        <v>2</v>
      </c>
      <c r="O477" s="3">
        <v>10400</v>
      </c>
    </row>
    <row r="478" spans="1:15" hidden="1" x14ac:dyDescent="0.25">
      <c r="A478" t="s">
        <v>68</v>
      </c>
      <c r="B478" s="4">
        <v>1618</v>
      </c>
      <c r="C478" t="s">
        <v>1</v>
      </c>
      <c r="D478" t="s">
        <v>7</v>
      </c>
      <c r="E478" t="s">
        <v>355</v>
      </c>
      <c r="F478" s="9">
        <v>2022</v>
      </c>
      <c r="G478" s="3">
        <v>547000</v>
      </c>
      <c r="H478" s="3">
        <v>62</v>
      </c>
      <c r="I478" s="3">
        <v>8820</v>
      </c>
      <c r="J478" s="3">
        <v>62</v>
      </c>
      <c r="K478" s="3">
        <v>0</v>
      </c>
      <c r="L478" s="3">
        <v>547000</v>
      </c>
      <c r="M478" s="3">
        <v>0</v>
      </c>
      <c r="N478" s="3">
        <v>2</v>
      </c>
      <c r="O478" s="3">
        <v>9700</v>
      </c>
    </row>
    <row r="479" spans="1:15" hidden="1" x14ac:dyDescent="0.25">
      <c r="A479" t="s">
        <v>68</v>
      </c>
      <c r="B479" s="4">
        <v>1618</v>
      </c>
      <c r="C479" t="s">
        <v>1</v>
      </c>
      <c r="D479" t="s">
        <v>7</v>
      </c>
      <c r="E479" t="s">
        <v>355</v>
      </c>
      <c r="F479" s="9">
        <v>2021</v>
      </c>
      <c r="G479" s="3">
        <v>450300</v>
      </c>
      <c r="H479" s="3">
        <v>62</v>
      </c>
      <c r="I479" s="3">
        <v>7380</v>
      </c>
      <c r="J479" s="3">
        <v>62</v>
      </c>
      <c r="K479" s="3">
        <v>0</v>
      </c>
      <c r="L479" s="3">
        <v>450300</v>
      </c>
      <c r="M479" s="3">
        <v>0</v>
      </c>
      <c r="N479" s="3">
        <v>2</v>
      </c>
      <c r="O479" s="3">
        <v>8400</v>
      </c>
    </row>
    <row r="480" spans="1:15" hidden="1" x14ac:dyDescent="0.25">
      <c r="A480" t="s">
        <v>68</v>
      </c>
      <c r="B480" s="4">
        <v>1618</v>
      </c>
      <c r="C480" t="s">
        <v>1</v>
      </c>
      <c r="D480" t="s">
        <v>7</v>
      </c>
      <c r="E480" t="s">
        <v>355</v>
      </c>
      <c r="F480" s="9">
        <v>2020</v>
      </c>
      <c r="G480" s="3">
        <v>328800</v>
      </c>
      <c r="H480" s="3">
        <v>60</v>
      </c>
      <c r="I480" s="3">
        <v>5575</v>
      </c>
      <c r="J480" s="3">
        <v>60</v>
      </c>
      <c r="K480" s="3">
        <v>0</v>
      </c>
      <c r="L480" s="3">
        <v>328800</v>
      </c>
      <c r="M480" s="3">
        <v>0</v>
      </c>
      <c r="N480" s="3">
        <v>2</v>
      </c>
      <c r="O480" s="3">
        <v>6000</v>
      </c>
    </row>
    <row r="481" spans="1:15" hidden="1" x14ac:dyDescent="0.25">
      <c r="A481" t="s">
        <v>68</v>
      </c>
      <c r="B481" s="4">
        <v>1618</v>
      </c>
      <c r="C481" t="s">
        <v>1</v>
      </c>
      <c r="D481" t="s">
        <v>7</v>
      </c>
      <c r="E481" t="s">
        <v>355</v>
      </c>
      <c r="F481" s="9">
        <v>2019</v>
      </c>
      <c r="G481" s="3">
        <v>476300</v>
      </c>
      <c r="H481" s="3">
        <v>58</v>
      </c>
      <c r="I481" s="3">
        <v>8210</v>
      </c>
      <c r="J481" s="3">
        <v>58</v>
      </c>
      <c r="K481" s="3">
        <v>0</v>
      </c>
      <c r="L481" s="3">
        <v>476300</v>
      </c>
      <c r="M481" s="3">
        <v>0</v>
      </c>
      <c r="N481" s="3">
        <v>2</v>
      </c>
      <c r="O481" s="3">
        <v>9000</v>
      </c>
    </row>
    <row r="482" spans="1:15" hidden="1" x14ac:dyDescent="0.25">
      <c r="A482" t="s">
        <v>70</v>
      </c>
      <c r="B482" s="4">
        <v>477</v>
      </c>
      <c r="C482" t="s">
        <v>3</v>
      </c>
      <c r="D482" t="s">
        <v>5</v>
      </c>
      <c r="E482" t="s">
        <v>462</v>
      </c>
      <c r="F482" s="9">
        <v>2023</v>
      </c>
      <c r="G482" s="3">
        <v>568168</v>
      </c>
      <c r="H482" s="3">
        <v>526</v>
      </c>
      <c r="I482" s="3">
        <v>1075</v>
      </c>
      <c r="J482" s="3">
        <v>303</v>
      </c>
      <c r="K482" s="3">
        <v>223</v>
      </c>
      <c r="L482" s="3">
        <v>319893</v>
      </c>
      <c r="M482" s="3">
        <v>248275</v>
      </c>
      <c r="N482" s="3"/>
      <c r="O482" s="3"/>
    </row>
    <row r="483" spans="1:15" hidden="1" x14ac:dyDescent="0.25">
      <c r="A483" t="s">
        <v>70</v>
      </c>
      <c r="B483" s="4">
        <v>477</v>
      </c>
      <c r="C483" t="s">
        <v>3</v>
      </c>
      <c r="D483" t="s">
        <v>5</v>
      </c>
      <c r="E483" t="s">
        <v>462</v>
      </c>
      <c r="F483" s="9">
        <v>2022</v>
      </c>
      <c r="G483" s="3">
        <v>548414</v>
      </c>
      <c r="H483" s="3">
        <v>530</v>
      </c>
      <c r="I483" s="3">
        <v>1025</v>
      </c>
      <c r="J483" s="3">
        <v>308</v>
      </c>
      <c r="K483" s="3">
        <v>222</v>
      </c>
      <c r="L483" s="3">
        <v>313762</v>
      </c>
      <c r="M483" s="3">
        <v>234652</v>
      </c>
      <c r="N483" s="3"/>
      <c r="O483" s="3"/>
    </row>
    <row r="484" spans="1:15" hidden="1" x14ac:dyDescent="0.25">
      <c r="A484" t="s">
        <v>70</v>
      </c>
      <c r="B484" s="4">
        <v>477</v>
      </c>
      <c r="C484" t="s">
        <v>3</v>
      </c>
      <c r="D484" t="s">
        <v>5</v>
      </c>
      <c r="E484" t="s">
        <v>462</v>
      </c>
      <c r="F484" s="9">
        <v>2021</v>
      </c>
      <c r="G484" s="3">
        <v>567507</v>
      </c>
      <c r="H484" s="3">
        <v>538</v>
      </c>
      <c r="I484" s="3">
        <v>1054</v>
      </c>
      <c r="J484" s="3">
        <v>290</v>
      </c>
      <c r="K484" s="3">
        <v>248</v>
      </c>
      <c r="L484" s="3">
        <v>286202</v>
      </c>
      <c r="M484" s="3">
        <v>281305</v>
      </c>
      <c r="N484" s="3"/>
      <c r="O484" s="3"/>
    </row>
    <row r="485" spans="1:15" hidden="1" x14ac:dyDescent="0.25">
      <c r="A485" t="s">
        <v>70</v>
      </c>
      <c r="B485" s="4">
        <v>477</v>
      </c>
      <c r="C485" t="s">
        <v>3</v>
      </c>
      <c r="D485" t="s">
        <v>5</v>
      </c>
      <c r="E485" t="s">
        <v>462</v>
      </c>
      <c r="F485" s="9">
        <v>2020</v>
      </c>
      <c r="G485" s="3">
        <v>543781</v>
      </c>
      <c r="H485" s="3">
        <v>539</v>
      </c>
      <c r="I485" s="3">
        <v>1009</v>
      </c>
      <c r="J485" s="3">
        <v>291</v>
      </c>
      <c r="K485" s="3">
        <v>248</v>
      </c>
      <c r="L485" s="3">
        <v>274969</v>
      </c>
      <c r="M485" s="3">
        <v>268812</v>
      </c>
      <c r="N485" s="3"/>
      <c r="O485" s="3"/>
    </row>
    <row r="486" spans="1:15" hidden="1" x14ac:dyDescent="0.25">
      <c r="A486" t="s">
        <v>70</v>
      </c>
      <c r="B486" s="4">
        <v>477</v>
      </c>
      <c r="C486" t="s">
        <v>3</v>
      </c>
      <c r="D486" t="s">
        <v>5</v>
      </c>
      <c r="E486" t="s">
        <v>462</v>
      </c>
      <c r="F486" s="9">
        <v>2019</v>
      </c>
      <c r="G486" s="3">
        <v>561988</v>
      </c>
      <c r="H486" s="3">
        <v>539</v>
      </c>
      <c r="I486" s="3">
        <v>1042</v>
      </c>
      <c r="J486" s="3">
        <v>289</v>
      </c>
      <c r="K486" s="3">
        <v>250</v>
      </c>
      <c r="L486" s="3">
        <v>292832</v>
      </c>
      <c r="M486" s="3">
        <v>269156</v>
      </c>
      <c r="N486" s="3"/>
      <c r="O486" s="3"/>
    </row>
    <row r="487" spans="1:15" x14ac:dyDescent="0.25">
      <c r="A487" t="s">
        <v>419</v>
      </c>
      <c r="B487" s="4">
        <v>5951</v>
      </c>
      <c r="C487" t="s">
        <v>3</v>
      </c>
      <c r="D487" t="s">
        <v>5</v>
      </c>
      <c r="E487" t="s">
        <v>361</v>
      </c>
      <c r="F487" s="9">
        <v>2023</v>
      </c>
      <c r="G487" s="3">
        <v>561316</v>
      </c>
      <c r="H487" s="3">
        <v>750</v>
      </c>
      <c r="I487" s="3">
        <v>894</v>
      </c>
      <c r="J487" s="3">
        <v>21</v>
      </c>
      <c r="K487" s="3">
        <v>729</v>
      </c>
      <c r="L487" s="3">
        <v>15319</v>
      </c>
      <c r="M487" s="3">
        <v>545997</v>
      </c>
      <c r="N487" s="3"/>
      <c r="O487" s="3"/>
    </row>
    <row r="488" spans="1:15" x14ac:dyDescent="0.25">
      <c r="A488" t="s">
        <v>419</v>
      </c>
      <c r="B488" s="4">
        <v>5951</v>
      </c>
      <c r="C488" t="s">
        <v>3</v>
      </c>
      <c r="D488" t="s">
        <v>5</v>
      </c>
      <c r="E488" t="s">
        <v>361</v>
      </c>
      <c r="F488" s="9">
        <v>2022</v>
      </c>
      <c r="G488" s="3">
        <v>398450</v>
      </c>
      <c r="H488" s="3">
        <v>555</v>
      </c>
      <c r="I488" s="3">
        <v>885</v>
      </c>
      <c r="J488" s="3">
        <v>30</v>
      </c>
      <c r="K488" s="3">
        <v>525</v>
      </c>
      <c r="L488" s="3">
        <v>11260</v>
      </c>
      <c r="M488" s="3">
        <v>387190</v>
      </c>
      <c r="N488" s="3"/>
      <c r="O488" s="3"/>
    </row>
    <row r="489" spans="1:15" x14ac:dyDescent="0.25">
      <c r="A489" t="s">
        <v>419</v>
      </c>
      <c r="B489" s="4">
        <v>5951</v>
      </c>
      <c r="C489" t="s">
        <v>3</v>
      </c>
      <c r="D489" t="s">
        <v>5</v>
      </c>
      <c r="E489" t="s">
        <v>361</v>
      </c>
      <c r="F489" s="9">
        <v>2021</v>
      </c>
      <c r="G489" s="3">
        <v>262800</v>
      </c>
      <c r="H489" s="3">
        <v>400</v>
      </c>
      <c r="I489" s="3">
        <v>745</v>
      </c>
      <c r="J489" s="3">
        <v>21</v>
      </c>
      <c r="K489" s="3">
        <v>379</v>
      </c>
      <c r="L489" s="3">
        <v>12000</v>
      </c>
      <c r="M489" s="3">
        <v>250800</v>
      </c>
      <c r="N489" s="3"/>
      <c r="O489" s="3"/>
    </row>
    <row r="490" spans="1:15" x14ac:dyDescent="0.25">
      <c r="A490" t="s">
        <v>419</v>
      </c>
      <c r="B490" s="4">
        <v>5951</v>
      </c>
      <c r="C490" t="s">
        <v>3</v>
      </c>
      <c r="D490" t="s">
        <v>5</v>
      </c>
      <c r="E490" t="s">
        <v>361</v>
      </c>
      <c r="F490" s="9">
        <v>2020</v>
      </c>
      <c r="G490" s="3">
        <v>168100</v>
      </c>
      <c r="H490" s="3">
        <v>308</v>
      </c>
      <c r="I490" s="3">
        <v>590</v>
      </c>
      <c r="J490" s="3">
        <v>19</v>
      </c>
      <c r="K490" s="3">
        <v>289</v>
      </c>
      <c r="L490" s="3">
        <v>13900</v>
      </c>
      <c r="M490" s="3">
        <v>154200</v>
      </c>
      <c r="N490" s="3"/>
      <c r="O490" s="3"/>
    </row>
    <row r="491" spans="1:15" x14ac:dyDescent="0.25">
      <c r="A491" t="s">
        <v>419</v>
      </c>
      <c r="B491" s="4">
        <v>5951</v>
      </c>
      <c r="C491" t="s">
        <v>3</v>
      </c>
      <c r="D491" t="s">
        <v>5</v>
      </c>
      <c r="E491" t="s">
        <v>361</v>
      </c>
      <c r="F491" s="9">
        <v>2019</v>
      </c>
      <c r="G491" s="3">
        <v>160800</v>
      </c>
      <c r="H491" s="3">
        <v>264</v>
      </c>
      <c r="I491" s="3">
        <v>690</v>
      </c>
      <c r="J491" s="3">
        <v>27</v>
      </c>
      <c r="K491" s="3">
        <v>237</v>
      </c>
      <c r="L491" s="3">
        <v>15200</v>
      </c>
      <c r="M491" s="3">
        <v>145600</v>
      </c>
      <c r="N491" s="3"/>
      <c r="O491" s="3"/>
    </row>
    <row r="492" spans="1:15" hidden="1" x14ac:dyDescent="0.25">
      <c r="A492" t="s">
        <v>252</v>
      </c>
      <c r="B492" s="4">
        <v>2315</v>
      </c>
      <c r="C492" t="s">
        <v>3</v>
      </c>
      <c r="D492" t="s">
        <v>4</v>
      </c>
      <c r="E492" t="s">
        <v>351</v>
      </c>
      <c r="F492" s="9">
        <v>2023</v>
      </c>
      <c r="G492" s="3">
        <v>559688</v>
      </c>
      <c r="H492" s="3">
        <v>424</v>
      </c>
      <c r="I492" s="3">
        <v>1310</v>
      </c>
      <c r="J492" s="3">
        <v>345</v>
      </c>
      <c r="K492" s="3">
        <v>79</v>
      </c>
      <c r="L492" s="3">
        <v>482246</v>
      </c>
      <c r="M492" s="3">
        <v>77442</v>
      </c>
      <c r="N492" s="3"/>
      <c r="O492" s="3"/>
    </row>
    <row r="493" spans="1:15" hidden="1" x14ac:dyDescent="0.25">
      <c r="A493" t="s">
        <v>252</v>
      </c>
      <c r="B493" s="4">
        <v>2315</v>
      </c>
      <c r="C493" t="s">
        <v>3</v>
      </c>
      <c r="D493" t="s">
        <v>4</v>
      </c>
      <c r="E493" t="s">
        <v>351</v>
      </c>
      <c r="F493" s="9">
        <v>2022</v>
      </c>
      <c r="G493" s="3">
        <v>497233</v>
      </c>
      <c r="H493" s="3">
        <v>429</v>
      </c>
      <c r="I493" s="3">
        <v>1140</v>
      </c>
      <c r="J493" s="3">
        <v>384</v>
      </c>
      <c r="K493" s="3">
        <v>45</v>
      </c>
      <c r="L493" s="3">
        <v>447901</v>
      </c>
      <c r="M493" s="3">
        <v>49332</v>
      </c>
      <c r="N493" s="3"/>
      <c r="O493" s="3"/>
    </row>
    <row r="494" spans="1:15" hidden="1" x14ac:dyDescent="0.25">
      <c r="A494" t="s">
        <v>252</v>
      </c>
      <c r="B494" s="4">
        <v>2315</v>
      </c>
      <c r="C494" t="s">
        <v>3</v>
      </c>
      <c r="D494" t="s">
        <v>4</v>
      </c>
      <c r="E494" t="s">
        <v>351</v>
      </c>
      <c r="F494" s="9">
        <v>2021</v>
      </c>
      <c r="G494" s="3">
        <v>420783</v>
      </c>
      <c r="H494" s="3">
        <v>443</v>
      </c>
      <c r="I494" s="3">
        <v>945</v>
      </c>
      <c r="J494" s="3">
        <v>397</v>
      </c>
      <c r="K494" s="3">
        <v>46</v>
      </c>
      <c r="L494" s="3">
        <v>377283</v>
      </c>
      <c r="M494" s="3">
        <v>43500</v>
      </c>
      <c r="N494" s="3"/>
      <c r="O494" s="3"/>
    </row>
    <row r="495" spans="1:15" hidden="1" x14ac:dyDescent="0.25">
      <c r="A495" t="s">
        <v>252</v>
      </c>
      <c r="B495" s="4">
        <v>2315</v>
      </c>
      <c r="C495" t="s">
        <v>3</v>
      </c>
      <c r="D495" t="s">
        <v>4</v>
      </c>
      <c r="E495" t="s">
        <v>351</v>
      </c>
      <c r="F495" s="9">
        <v>2020</v>
      </c>
      <c r="G495" s="3">
        <v>321437</v>
      </c>
      <c r="H495" s="3">
        <v>446</v>
      </c>
      <c r="I495" s="3">
        <v>700</v>
      </c>
      <c r="J495" s="3">
        <v>400</v>
      </c>
      <c r="K495" s="3">
        <v>46</v>
      </c>
      <c r="L495" s="3">
        <v>289337</v>
      </c>
      <c r="M495" s="3">
        <v>32100</v>
      </c>
      <c r="N495" s="3"/>
      <c r="O495" s="3"/>
    </row>
    <row r="496" spans="1:15" hidden="1" x14ac:dyDescent="0.25">
      <c r="A496" t="s">
        <v>252</v>
      </c>
      <c r="B496" s="4">
        <v>2315</v>
      </c>
      <c r="C496" t="s">
        <v>3</v>
      </c>
      <c r="D496" t="s">
        <v>4</v>
      </c>
      <c r="E496" t="s">
        <v>351</v>
      </c>
      <c r="F496" s="9">
        <v>2019</v>
      </c>
      <c r="G496" s="3">
        <v>447588</v>
      </c>
      <c r="H496" s="3">
        <v>474</v>
      </c>
      <c r="I496" s="3">
        <v>940</v>
      </c>
      <c r="J496" s="3">
        <v>428</v>
      </c>
      <c r="K496" s="3">
        <v>46</v>
      </c>
      <c r="L496" s="3">
        <v>406688</v>
      </c>
      <c r="M496" s="3">
        <v>40900</v>
      </c>
      <c r="N496" s="3"/>
      <c r="O496" s="3"/>
    </row>
    <row r="497" spans="1:15" hidden="1" x14ac:dyDescent="0.25">
      <c r="A497" t="s">
        <v>88</v>
      </c>
      <c r="B497" s="4">
        <v>2690</v>
      </c>
      <c r="C497" t="s">
        <v>3</v>
      </c>
      <c r="D497" t="s">
        <v>5</v>
      </c>
      <c r="E497" t="s">
        <v>352</v>
      </c>
      <c r="F497" s="9">
        <v>2023</v>
      </c>
      <c r="G497" s="3">
        <v>554800</v>
      </c>
      <c r="H497" s="3">
        <v>953</v>
      </c>
      <c r="I497" s="3">
        <v>595</v>
      </c>
      <c r="J497" s="3">
        <v>1</v>
      </c>
      <c r="K497" s="3">
        <v>952</v>
      </c>
      <c r="L497" s="3">
        <v>1500</v>
      </c>
      <c r="M497" s="3">
        <v>553300</v>
      </c>
      <c r="N497" s="3">
        <v>437</v>
      </c>
      <c r="O497" s="3">
        <v>173500</v>
      </c>
    </row>
    <row r="498" spans="1:15" hidden="1" x14ac:dyDescent="0.25">
      <c r="A498" t="s">
        <v>88</v>
      </c>
      <c r="B498" s="4">
        <v>2690</v>
      </c>
      <c r="C498" t="s">
        <v>3</v>
      </c>
      <c r="D498" t="s">
        <v>5</v>
      </c>
      <c r="E498" t="s">
        <v>352</v>
      </c>
      <c r="F498" s="9">
        <v>2022</v>
      </c>
      <c r="G498" s="3">
        <v>528300</v>
      </c>
      <c r="H498" s="3">
        <v>912</v>
      </c>
      <c r="I498" s="3">
        <v>585</v>
      </c>
      <c r="J498" s="3">
        <v>4</v>
      </c>
      <c r="K498" s="3">
        <v>908</v>
      </c>
      <c r="L498" s="3">
        <v>2700</v>
      </c>
      <c r="M498" s="3">
        <v>525600</v>
      </c>
      <c r="N498" s="3">
        <v>399</v>
      </c>
      <c r="O498" s="3">
        <v>158100</v>
      </c>
    </row>
    <row r="499" spans="1:15" hidden="1" x14ac:dyDescent="0.25">
      <c r="A499" t="s">
        <v>88</v>
      </c>
      <c r="B499" s="4">
        <v>2690</v>
      </c>
      <c r="C499" t="s">
        <v>3</v>
      </c>
      <c r="D499" t="s">
        <v>5</v>
      </c>
      <c r="E499" t="s">
        <v>352</v>
      </c>
      <c r="F499" s="9">
        <v>2021</v>
      </c>
      <c r="G499" s="3">
        <v>506200</v>
      </c>
      <c r="H499" s="3">
        <v>894</v>
      </c>
      <c r="I499" s="3">
        <v>570</v>
      </c>
      <c r="J499" s="3">
        <v>5</v>
      </c>
      <c r="K499" s="3">
        <v>889</v>
      </c>
      <c r="L499" s="3">
        <v>2300</v>
      </c>
      <c r="M499" s="3">
        <v>503900</v>
      </c>
      <c r="N499" s="3">
        <v>390</v>
      </c>
      <c r="O499" s="3">
        <v>149100</v>
      </c>
    </row>
    <row r="500" spans="1:15" hidden="1" x14ac:dyDescent="0.25">
      <c r="A500" t="s">
        <v>88</v>
      </c>
      <c r="B500" s="4">
        <v>2690</v>
      </c>
      <c r="C500" t="s">
        <v>3</v>
      </c>
      <c r="D500" t="s">
        <v>5</v>
      </c>
      <c r="E500" t="s">
        <v>352</v>
      </c>
      <c r="F500" s="9">
        <v>2020</v>
      </c>
      <c r="G500" s="3">
        <v>396900</v>
      </c>
      <c r="H500" s="3">
        <v>882</v>
      </c>
      <c r="I500" s="3">
        <v>446</v>
      </c>
      <c r="J500" s="3">
        <v>3</v>
      </c>
      <c r="K500" s="3">
        <v>879</v>
      </c>
      <c r="L500" s="3">
        <v>1300</v>
      </c>
      <c r="M500" s="3">
        <v>395600</v>
      </c>
      <c r="N500" s="3">
        <v>405</v>
      </c>
      <c r="O500" s="3">
        <v>131400</v>
      </c>
    </row>
    <row r="501" spans="1:15" hidden="1" x14ac:dyDescent="0.25">
      <c r="A501" t="s">
        <v>88</v>
      </c>
      <c r="B501" s="4">
        <v>2690</v>
      </c>
      <c r="C501" t="s">
        <v>3</v>
      </c>
      <c r="D501" t="s">
        <v>5</v>
      </c>
      <c r="E501" t="s">
        <v>352</v>
      </c>
      <c r="F501" s="9">
        <v>2019</v>
      </c>
      <c r="G501" s="3">
        <v>385700</v>
      </c>
      <c r="H501" s="3">
        <v>898</v>
      </c>
      <c r="I501" s="3">
        <v>430</v>
      </c>
      <c r="J501" s="3">
        <v>3</v>
      </c>
      <c r="K501" s="3">
        <v>895</v>
      </c>
      <c r="L501" s="3">
        <v>1300</v>
      </c>
      <c r="M501" s="3">
        <v>384400</v>
      </c>
      <c r="N501" s="3">
        <v>416</v>
      </c>
      <c r="O501" s="3">
        <v>175600</v>
      </c>
    </row>
    <row r="502" spans="1:15" hidden="1" x14ac:dyDescent="0.25">
      <c r="A502" t="s">
        <v>338</v>
      </c>
      <c r="B502" s="4">
        <v>7711</v>
      </c>
      <c r="C502" t="s">
        <v>1</v>
      </c>
      <c r="D502" t="s">
        <v>2</v>
      </c>
      <c r="E502" t="s">
        <v>362</v>
      </c>
      <c r="F502" s="9">
        <v>2023</v>
      </c>
      <c r="G502" s="3">
        <v>545910</v>
      </c>
      <c r="H502" s="3">
        <v>103</v>
      </c>
      <c r="I502" s="3">
        <v>5600</v>
      </c>
      <c r="J502" s="3">
        <v>33</v>
      </c>
      <c r="K502" s="3">
        <v>70</v>
      </c>
      <c r="L502" s="3">
        <v>162804</v>
      </c>
      <c r="M502" s="3">
        <v>383106</v>
      </c>
      <c r="N502" s="3"/>
      <c r="O502" s="3"/>
    </row>
    <row r="503" spans="1:15" hidden="1" x14ac:dyDescent="0.25">
      <c r="A503" t="s">
        <v>338</v>
      </c>
      <c r="B503" s="4">
        <v>7711</v>
      </c>
      <c r="C503" t="s">
        <v>1</v>
      </c>
      <c r="D503" t="s">
        <v>2</v>
      </c>
      <c r="E503" t="s">
        <v>362</v>
      </c>
      <c r="F503" s="9">
        <v>2022</v>
      </c>
      <c r="G503" s="3">
        <v>491190</v>
      </c>
      <c r="H503" s="3">
        <v>92</v>
      </c>
      <c r="I503" s="3">
        <v>5580</v>
      </c>
      <c r="J503" s="3">
        <v>30</v>
      </c>
      <c r="K503" s="3">
        <v>62</v>
      </c>
      <c r="L503" s="3">
        <v>150385</v>
      </c>
      <c r="M503" s="3">
        <v>340805</v>
      </c>
      <c r="N503" s="3"/>
      <c r="O503" s="3"/>
    </row>
    <row r="504" spans="1:15" hidden="1" x14ac:dyDescent="0.25">
      <c r="A504" t="s">
        <v>338</v>
      </c>
      <c r="B504" s="4">
        <v>7711</v>
      </c>
      <c r="C504" t="s">
        <v>1</v>
      </c>
      <c r="D504" t="s">
        <v>2</v>
      </c>
      <c r="E504" t="s">
        <v>362</v>
      </c>
      <c r="F504" s="9">
        <v>2021</v>
      </c>
      <c r="G504" s="3">
        <v>392528</v>
      </c>
      <c r="H504" s="3">
        <v>84</v>
      </c>
      <c r="I504" s="3">
        <v>4815</v>
      </c>
      <c r="J504" s="3">
        <v>28</v>
      </c>
      <c r="K504" s="3">
        <v>56</v>
      </c>
      <c r="L504" s="3">
        <v>111340</v>
      </c>
      <c r="M504" s="3">
        <v>281188</v>
      </c>
      <c r="N504" s="3"/>
      <c r="O504" s="3"/>
    </row>
    <row r="505" spans="1:15" hidden="1" x14ac:dyDescent="0.25">
      <c r="A505" t="s">
        <v>338</v>
      </c>
      <c r="B505" s="4">
        <v>7711</v>
      </c>
      <c r="C505" t="s">
        <v>1</v>
      </c>
      <c r="D505" t="s">
        <v>2</v>
      </c>
      <c r="E505" t="s">
        <v>362</v>
      </c>
      <c r="F505" s="9">
        <v>2020</v>
      </c>
      <c r="G505" s="3">
        <v>259550</v>
      </c>
      <c r="H505" s="3">
        <v>79</v>
      </c>
      <c r="I505" s="3">
        <v>3310</v>
      </c>
      <c r="J505" s="3">
        <v>26</v>
      </c>
      <c r="K505" s="3">
        <v>53</v>
      </c>
      <c r="L505" s="3">
        <v>74485</v>
      </c>
      <c r="M505" s="3">
        <v>185065</v>
      </c>
      <c r="N505" s="3"/>
      <c r="O505" s="3"/>
    </row>
    <row r="506" spans="1:15" hidden="1" x14ac:dyDescent="0.25">
      <c r="A506" t="s">
        <v>338</v>
      </c>
      <c r="B506" s="4">
        <v>7711</v>
      </c>
      <c r="C506" t="s">
        <v>1</v>
      </c>
      <c r="D506" t="s">
        <v>2</v>
      </c>
      <c r="E506" t="s">
        <v>362</v>
      </c>
      <c r="F506" s="9">
        <v>2019</v>
      </c>
      <c r="G506" s="3">
        <v>335801</v>
      </c>
      <c r="H506" s="3">
        <v>84</v>
      </c>
      <c r="I506" s="3">
        <v>4020</v>
      </c>
      <c r="J506" s="3">
        <v>28</v>
      </c>
      <c r="K506" s="3">
        <v>56</v>
      </c>
      <c r="L506" s="3">
        <v>116323</v>
      </c>
      <c r="M506" s="3">
        <v>219478</v>
      </c>
      <c r="N506" s="3"/>
      <c r="O506" s="3"/>
    </row>
    <row r="507" spans="1:15" hidden="1" x14ac:dyDescent="0.25">
      <c r="A507" t="s">
        <v>474</v>
      </c>
      <c r="B507" s="4">
        <v>2530</v>
      </c>
      <c r="C507" t="s">
        <v>3</v>
      </c>
      <c r="D507" t="s">
        <v>5</v>
      </c>
      <c r="E507" t="s">
        <v>356</v>
      </c>
      <c r="F507" s="9">
        <v>2023</v>
      </c>
      <c r="G507" s="3">
        <v>545600</v>
      </c>
      <c r="H507" s="3">
        <v>252</v>
      </c>
      <c r="I507" s="3">
        <v>2265</v>
      </c>
      <c r="J507" s="3">
        <v>252</v>
      </c>
      <c r="K507" s="3">
        <v>0</v>
      </c>
      <c r="L507" s="3">
        <v>545600</v>
      </c>
      <c r="M507" s="3">
        <v>0</v>
      </c>
      <c r="N507" s="3"/>
      <c r="O507" s="3"/>
    </row>
    <row r="508" spans="1:15" hidden="1" x14ac:dyDescent="0.25">
      <c r="A508" t="s">
        <v>474</v>
      </c>
      <c r="B508" s="4">
        <v>2530</v>
      </c>
      <c r="C508" t="s">
        <v>3</v>
      </c>
      <c r="D508" t="s">
        <v>5</v>
      </c>
      <c r="E508" t="s">
        <v>356</v>
      </c>
      <c r="F508" s="9">
        <v>2022</v>
      </c>
      <c r="G508" s="3">
        <v>484000</v>
      </c>
      <c r="H508" s="3">
        <v>230</v>
      </c>
      <c r="I508" s="3">
        <v>2200</v>
      </c>
      <c r="J508" s="3">
        <v>230</v>
      </c>
      <c r="K508" s="3">
        <v>0</v>
      </c>
      <c r="L508" s="3">
        <v>484000</v>
      </c>
      <c r="M508" s="3">
        <v>0</v>
      </c>
      <c r="N508" s="3"/>
      <c r="O508" s="3"/>
    </row>
    <row r="509" spans="1:15" hidden="1" x14ac:dyDescent="0.25">
      <c r="A509" t="s">
        <v>474</v>
      </c>
      <c r="B509" s="4">
        <v>2530</v>
      </c>
      <c r="C509" t="s">
        <v>3</v>
      </c>
      <c r="D509" t="s">
        <v>5</v>
      </c>
      <c r="E509" t="s">
        <v>356</v>
      </c>
      <c r="F509" s="9">
        <v>2021</v>
      </c>
      <c r="G509" s="3">
        <v>428100</v>
      </c>
      <c r="H509" s="3">
        <v>210</v>
      </c>
      <c r="I509" s="3">
        <v>2130</v>
      </c>
      <c r="J509" s="3">
        <v>210</v>
      </c>
      <c r="K509" s="3">
        <v>0</v>
      </c>
      <c r="L509" s="3">
        <v>428100</v>
      </c>
      <c r="M509" s="3">
        <v>0</v>
      </c>
      <c r="N509" s="3"/>
      <c r="O509" s="3"/>
    </row>
    <row r="510" spans="1:15" hidden="1" x14ac:dyDescent="0.25">
      <c r="A510" t="s">
        <v>474</v>
      </c>
      <c r="B510" s="4">
        <v>2530</v>
      </c>
      <c r="C510" t="s">
        <v>3</v>
      </c>
      <c r="D510" t="s">
        <v>5</v>
      </c>
      <c r="E510" t="s">
        <v>356</v>
      </c>
      <c r="F510" s="9">
        <v>2020</v>
      </c>
      <c r="G510" s="3">
        <v>368000</v>
      </c>
      <c r="H510" s="3">
        <v>192</v>
      </c>
      <c r="I510" s="3">
        <v>2000</v>
      </c>
      <c r="J510" s="3">
        <v>192</v>
      </c>
      <c r="K510" s="3">
        <v>0</v>
      </c>
      <c r="L510" s="3">
        <v>368000</v>
      </c>
      <c r="M510" s="3">
        <v>0</v>
      </c>
      <c r="N510" s="3"/>
      <c r="O510" s="3"/>
    </row>
    <row r="511" spans="1:15" hidden="1" x14ac:dyDescent="0.25">
      <c r="A511" t="s">
        <v>474</v>
      </c>
      <c r="B511" s="4">
        <v>2530</v>
      </c>
      <c r="C511" t="s">
        <v>3</v>
      </c>
      <c r="D511" t="s">
        <v>5</v>
      </c>
      <c r="E511" t="s">
        <v>356</v>
      </c>
      <c r="F511" s="9">
        <v>2019</v>
      </c>
      <c r="G511" s="3">
        <v>324500</v>
      </c>
      <c r="H511" s="3">
        <v>176</v>
      </c>
      <c r="I511" s="3">
        <v>1920</v>
      </c>
      <c r="J511" s="3">
        <v>176</v>
      </c>
      <c r="K511" s="3">
        <v>0</v>
      </c>
      <c r="L511" s="3">
        <v>324500</v>
      </c>
      <c r="M511" s="3">
        <v>0</v>
      </c>
      <c r="N511" s="3"/>
      <c r="O511" s="3"/>
    </row>
    <row r="512" spans="1:15" hidden="1" x14ac:dyDescent="0.25">
      <c r="A512" t="s">
        <v>45</v>
      </c>
      <c r="B512" s="4">
        <v>859</v>
      </c>
      <c r="C512" t="s">
        <v>1</v>
      </c>
      <c r="D512" t="s">
        <v>2</v>
      </c>
      <c r="E512" t="s">
        <v>359</v>
      </c>
      <c r="F512" s="9">
        <v>2023</v>
      </c>
      <c r="G512" s="3">
        <v>540258</v>
      </c>
      <c r="H512" s="3">
        <v>95</v>
      </c>
      <c r="I512" s="3">
        <v>5906</v>
      </c>
      <c r="J512" s="3">
        <v>88</v>
      </c>
      <c r="K512" s="3">
        <v>7</v>
      </c>
      <c r="L512" s="3">
        <v>512030</v>
      </c>
      <c r="M512" s="3">
        <v>28228</v>
      </c>
      <c r="N512" s="3"/>
      <c r="O512" s="3"/>
    </row>
    <row r="513" spans="1:15" hidden="1" x14ac:dyDescent="0.25">
      <c r="A513" t="s">
        <v>45</v>
      </c>
      <c r="B513" s="4">
        <v>859</v>
      </c>
      <c r="C513" t="s">
        <v>1</v>
      </c>
      <c r="D513" t="s">
        <v>2</v>
      </c>
      <c r="E513" t="s">
        <v>359</v>
      </c>
      <c r="F513" s="9">
        <v>2022</v>
      </c>
      <c r="G513" s="3">
        <v>521944</v>
      </c>
      <c r="H513" s="3">
        <v>92</v>
      </c>
      <c r="I513" s="3">
        <v>5687</v>
      </c>
      <c r="J513" s="3">
        <v>86</v>
      </c>
      <c r="K513" s="3">
        <v>6</v>
      </c>
      <c r="L513" s="3">
        <v>496432</v>
      </c>
      <c r="M513" s="3">
        <v>25512</v>
      </c>
      <c r="N513" s="3"/>
      <c r="O513" s="3"/>
    </row>
    <row r="514" spans="1:15" hidden="1" x14ac:dyDescent="0.25">
      <c r="A514" t="s">
        <v>45</v>
      </c>
      <c r="B514" s="4">
        <v>859</v>
      </c>
      <c r="C514" t="s">
        <v>1</v>
      </c>
      <c r="D514" t="s">
        <v>2</v>
      </c>
      <c r="E514" t="s">
        <v>359</v>
      </c>
      <c r="F514" s="9">
        <v>2021</v>
      </c>
      <c r="G514" s="3">
        <v>458702</v>
      </c>
      <c r="H514" s="3">
        <v>94</v>
      </c>
      <c r="I514" s="3">
        <v>4925</v>
      </c>
      <c r="J514" s="3">
        <v>88</v>
      </c>
      <c r="K514" s="3">
        <v>6</v>
      </c>
      <c r="L514" s="3">
        <v>435907</v>
      </c>
      <c r="M514" s="3">
        <v>22795</v>
      </c>
      <c r="N514" s="3"/>
      <c r="O514" s="3"/>
    </row>
    <row r="515" spans="1:15" hidden="1" x14ac:dyDescent="0.25">
      <c r="A515" t="s">
        <v>45</v>
      </c>
      <c r="B515" s="4">
        <v>859</v>
      </c>
      <c r="C515" t="s">
        <v>1</v>
      </c>
      <c r="D515" t="s">
        <v>2</v>
      </c>
      <c r="E515" t="s">
        <v>359</v>
      </c>
      <c r="F515" s="9">
        <v>2020</v>
      </c>
      <c r="G515" s="3">
        <v>336800</v>
      </c>
      <c r="H515" s="3">
        <v>95</v>
      </c>
      <c r="I515" s="3">
        <v>3520</v>
      </c>
      <c r="J515" s="3">
        <v>89</v>
      </c>
      <c r="K515" s="3">
        <v>6</v>
      </c>
      <c r="L515" s="3">
        <v>317000</v>
      </c>
      <c r="M515" s="3">
        <v>19800</v>
      </c>
      <c r="N515" s="3"/>
      <c r="O515" s="3"/>
    </row>
    <row r="516" spans="1:15" hidden="1" x14ac:dyDescent="0.25">
      <c r="A516" t="s">
        <v>45</v>
      </c>
      <c r="B516" s="4">
        <v>859</v>
      </c>
      <c r="C516" t="s">
        <v>1</v>
      </c>
      <c r="D516" t="s">
        <v>2</v>
      </c>
      <c r="E516" t="s">
        <v>359</v>
      </c>
      <c r="F516" s="9">
        <v>2019</v>
      </c>
      <c r="G516" s="3">
        <v>574000</v>
      </c>
      <c r="H516" s="3">
        <v>97</v>
      </c>
      <c r="I516" s="3">
        <v>5940</v>
      </c>
      <c r="J516" s="3">
        <v>91</v>
      </c>
      <c r="K516" s="3">
        <v>6</v>
      </c>
      <c r="L516" s="3">
        <v>540600</v>
      </c>
      <c r="M516" s="3">
        <v>33400</v>
      </c>
      <c r="N516" s="3"/>
      <c r="O516" s="3"/>
    </row>
    <row r="517" spans="1:15" hidden="1" x14ac:dyDescent="0.25">
      <c r="A517" t="s">
        <v>530</v>
      </c>
      <c r="B517" s="4">
        <v>31</v>
      </c>
      <c r="C517" t="s">
        <v>1</v>
      </c>
      <c r="D517" t="s">
        <v>6</v>
      </c>
      <c r="E517" t="s">
        <v>354</v>
      </c>
      <c r="F517" s="9">
        <v>2023</v>
      </c>
      <c r="G517" s="3">
        <v>532300</v>
      </c>
      <c r="H517" s="3">
        <v>263</v>
      </c>
      <c r="I517" s="3">
        <v>1990</v>
      </c>
      <c r="J517" s="3">
        <v>80</v>
      </c>
      <c r="K517" s="3">
        <v>183</v>
      </c>
      <c r="L517" s="3">
        <v>160200</v>
      </c>
      <c r="M517" s="3">
        <v>372100</v>
      </c>
      <c r="N517" s="3">
        <v>7</v>
      </c>
      <c r="O517" s="3">
        <v>13400</v>
      </c>
    </row>
    <row r="518" spans="1:15" hidden="1" x14ac:dyDescent="0.25">
      <c r="A518" t="s">
        <v>530</v>
      </c>
      <c r="B518" s="4">
        <v>31</v>
      </c>
      <c r="C518" t="s">
        <v>1</v>
      </c>
      <c r="D518" t="s">
        <v>6</v>
      </c>
      <c r="E518" t="s">
        <v>354</v>
      </c>
      <c r="F518" s="9">
        <v>2022</v>
      </c>
      <c r="G518" s="3">
        <v>511100</v>
      </c>
      <c r="H518" s="3">
        <v>272</v>
      </c>
      <c r="I518" s="3">
        <v>1855</v>
      </c>
      <c r="J518" s="3">
        <v>81</v>
      </c>
      <c r="K518" s="3">
        <v>191</v>
      </c>
      <c r="L518" s="3">
        <v>151200</v>
      </c>
      <c r="M518" s="3">
        <v>359900</v>
      </c>
      <c r="N518" s="3">
        <v>7</v>
      </c>
      <c r="O518" s="3">
        <v>12700</v>
      </c>
    </row>
    <row r="519" spans="1:15" hidden="1" x14ac:dyDescent="0.25">
      <c r="A519" t="s">
        <v>530</v>
      </c>
      <c r="B519" s="4">
        <v>31</v>
      </c>
      <c r="C519" t="s">
        <v>1</v>
      </c>
      <c r="D519" t="s">
        <v>6</v>
      </c>
      <c r="E519" t="s">
        <v>354</v>
      </c>
      <c r="F519" s="9">
        <v>2021</v>
      </c>
      <c r="G519" s="3">
        <v>500700</v>
      </c>
      <c r="H519" s="3">
        <v>279</v>
      </c>
      <c r="I519" s="3">
        <v>1760</v>
      </c>
      <c r="J519" s="3">
        <v>82</v>
      </c>
      <c r="K519" s="3">
        <v>197</v>
      </c>
      <c r="L519" s="3">
        <v>147000</v>
      </c>
      <c r="M519" s="3">
        <v>353700</v>
      </c>
      <c r="N519" s="3">
        <v>7</v>
      </c>
      <c r="O519" s="3">
        <v>10900</v>
      </c>
    </row>
    <row r="520" spans="1:15" hidden="1" x14ac:dyDescent="0.25">
      <c r="A520" t="s">
        <v>530</v>
      </c>
      <c r="B520" s="4">
        <v>31</v>
      </c>
      <c r="C520" t="s">
        <v>1</v>
      </c>
      <c r="D520" t="s">
        <v>6</v>
      </c>
      <c r="E520" t="s">
        <v>354</v>
      </c>
      <c r="F520" s="9">
        <v>2020</v>
      </c>
      <c r="G520" s="3">
        <v>341600</v>
      </c>
      <c r="H520" s="3">
        <v>290</v>
      </c>
      <c r="I520" s="3">
        <v>1120</v>
      </c>
      <c r="J520" s="3">
        <v>85</v>
      </c>
      <c r="K520" s="3">
        <v>205</v>
      </c>
      <c r="L520" s="3">
        <v>98000</v>
      </c>
      <c r="M520" s="3">
        <v>243600</v>
      </c>
      <c r="N520" s="3">
        <v>7</v>
      </c>
      <c r="O520" s="3">
        <v>11400</v>
      </c>
    </row>
    <row r="521" spans="1:15" hidden="1" x14ac:dyDescent="0.25">
      <c r="A521" t="s">
        <v>530</v>
      </c>
      <c r="B521" s="4">
        <v>31</v>
      </c>
      <c r="C521" t="s">
        <v>1</v>
      </c>
      <c r="D521" t="s">
        <v>6</v>
      </c>
      <c r="E521" t="s">
        <v>354</v>
      </c>
      <c r="F521" s="9">
        <v>2019</v>
      </c>
      <c r="G521" s="3">
        <v>629700</v>
      </c>
      <c r="H521" s="3">
        <v>320</v>
      </c>
      <c r="I521" s="3">
        <v>1820</v>
      </c>
      <c r="J521" s="3">
        <v>90</v>
      </c>
      <c r="K521" s="3">
        <v>230</v>
      </c>
      <c r="L521" s="3">
        <v>188400</v>
      </c>
      <c r="M521" s="3">
        <v>441300</v>
      </c>
      <c r="N521" s="3">
        <v>12</v>
      </c>
      <c r="O521" s="3">
        <v>26200</v>
      </c>
    </row>
    <row r="522" spans="1:15" hidden="1" x14ac:dyDescent="0.25">
      <c r="A522" t="s">
        <v>405</v>
      </c>
      <c r="B522" s="4">
        <v>1650</v>
      </c>
      <c r="C522" t="s">
        <v>3</v>
      </c>
      <c r="D522" t="s">
        <v>5</v>
      </c>
      <c r="E522" t="s">
        <v>446</v>
      </c>
      <c r="F522" s="9">
        <v>2023</v>
      </c>
      <c r="G522" s="3">
        <v>513029</v>
      </c>
      <c r="H522" s="3">
        <v>734</v>
      </c>
      <c r="I522" s="3">
        <v>698</v>
      </c>
      <c r="J522" s="3">
        <v>1</v>
      </c>
      <c r="K522" s="3">
        <v>733</v>
      </c>
      <c r="L522" s="3">
        <v>1000</v>
      </c>
      <c r="M522" s="3">
        <v>512029</v>
      </c>
      <c r="N522" s="3">
        <v>57</v>
      </c>
      <c r="O522" s="3">
        <v>18465</v>
      </c>
    </row>
    <row r="523" spans="1:15" hidden="1" x14ac:dyDescent="0.25">
      <c r="A523" t="s">
        <v>405</v>
      </c>
      <c r="B523" s="4">
        <v>1650</v>
      </c>
      <c r="C523" t="s">
        <v>3</v>
      </c>
      <c r="D523" t="s">
        <v>5</v>
      </c>
      <c r="E523" t="s">
        <v>446</v>
      </c>
      <c r="F523" s="9">
        <v>2022</v>
      </c>
      <c r="G523" s="3">
        <v>508080</v>
      </c>
      <c r="H523" s="3">
        <v>737</v>
      </c>
      <c r="I523" s="3">
        <v>680</v>
      </c>
      <c r="J523" s="3">
        <v>2</v>
      </c>
      <c r="K523" s="3">
        <v>735</v>
      </c>
      <c r="L523" s="3">
        <v>1000</v>
      </c>
      <c r="M523" s="3">
        <v>507080</v>
      </c>
      <c r="N523" s="3">
        <v>54</v>
      </c>
      <c r="O523" s="3">
        <v>14806</v>
      </c>
    </row>
    <row r="524" spans="1:15" hidden="1" x14ac:dyDescent="0.25">
      <c r="A524" t="s">
        <v>405</v>
      </c>
      <c r="B524" s="4">
        <v>1650</v>
      </c>
      <c r="C524" t="s">
        <v>3</v>
      </c>
      <c r="D524" t="s">
        <v>5</v>
      </c>
      <c r="E524" t="s">
        <v>446</v>
      </c>
      <c r="F524" s="9">
        <v>2021</v>
      </c>
      <c r="G524" s="3">
        <v>504603</v>
      </c>
      <c r="H524" s="3">
        <v>750</v>
      </c>
      <c r="I524" s="3">
        <v>652</v>
      </c>
      <c r="J524" s="3">
        <v>3</v>
      </c>
      <c r="K524" s="3">
        <v>747</v>
      </c>
      <c r="L524" s="3">
        <v>2600</v>
      </c>
      <c r="M524" s="3">
        <v>502003</v>
      </c>
      <c r="N524" s="3">
        <v>64</v>
      </c>
      <c r="O524" s="3">
        <v>13463</v>
      </c>
    </row>
    <row r="525" spans="1:15" hidden="1" x14ac:dyDescent="0.25">
      <c r="A525" t="s">
        <v>405</v>
      </c>
      <c r="B525" s="4">
        <v>1650</v>
      </c>
      <c r="C525" t="s">
        <v>3</v>
      </c>
      <c r="D525" t="s">
        <v>5</v>
      </c>
      <c r="E525" t="s">
        <v>446</v>
      </c>
      <c r="F525" s="9">
        <v>2020</v>
      </c>
      <c r="G525" s="3">
        <v>417882</v>
      </c>
      <c r="H525" s="3">
        <v>767</v>
      </c>
      <c r="I525" s="3">
        <v>532</v>
      </c>
      <c r="J525" s="3">
        <v>5</v>
      </c>
      <c r="K525" s="3">
        <v>762</v>
      </c>
      <c r="L525" s="3">
        <v>1900</v>
      </c>
      <c r="M525" s="3">
        <v>415982</v>
      </c>
      <c r="N525" s="3">
        <v>67</v>
      </c>
      <c r="O525" s="3">
        <v>16700</v>
      </c>
    </row>
    <row r="526" spans="1:15" hidden="1" x14ac:dyDescent="0.25">
      <c r="A526" t="s">
        <v>405</v>
      </c>
      <c r="B526" s="4">
        <v>1650</v>
      </c>
      <c r="C526" t="s">
        <v>3</v>
      </c>
      <c r="D526" t="s">
        <v>5</v>
      </c>
      <c r="E526" t="s">
        <v>446</v>
      </c>
      <c r="F526" s="9">
        <v>2019</v>
      </c>
      <c r="G526" s="3">
        <v>495843</v>
      </c>
      <c r="H526" s="3">
        <v>779</v>
      </c>
      <c r="I526" s="3">
        <v>640</v>
      </c>
      <c r="J526" s="3">
        <v>2</v>
      </c>
      <c r="K526" s="3">
        <v>777</v>
      </c>
      <c r="L526" s="3">
        <v>17300</v>
      </c>
      <c r="M526" s="3">
        <v>478543</v>
      </c>
      <c r="N526" s="3">
        <v>67</v>
      </c>
      <c r="O526" s="3">
        <v>23100</v>
      </c>
    </row>
    <row r="527" spans="1:15" hidden="1" x14ac:dyDescent="0.25">
      <c r="A527" t="s">
        <v>191</v>
      </c>
      <c r="B527" s="4">
        <v>1494</v>
      </c>
      <c r="C527" t="s">
        <v>1</v>
      </c>
      <c r="D527" t="s">
        <v>2</v>
      </c>
      <c r="E527" t="s">
        <v>357</v>
      </c>
      <c r="F527" s="9">
        <v>2023</v>
      </c>
      <c r="G527" s="3">
        <v>511100</v>
      </c>
      <c r="H527" s="3">
        <v>52</v>
      </c>
      <c r="I527" s="3">
        <v>9740</v>
      </c>
      <c r="J527" s="3">
        <v>50</v>
      </c>
      <c r="K527" s="3">
        <v>2</v>
      </c>
      <c r="L527" s="3">
        <v>491900</v>
      </c>
      <c r="M527" s="3">
        <v>19200</v>
      </c>
      <c r="N527" s="3"/>
      <c r="O527" s="3"/>
    </row>
    <row r="528" spans="1:15" hidden="1" x14ac:dyDescent="0.25">
      <c r="A528" t="s">
        <v>191</v>
      </c>
      <c r="B528" s="4">
        <v>1494</v>
      </c>
      <c r="C528" t="s">
        <v>1</v>
      </c>
      <c r="D528" t="s">
        <v>2</v>
      </c>
      <c r="E528" t="s">
        <v>357</v>
      </c>
      <c r="F528" s="9">
        <v>2022</v>
      </c>
      <c r="G528" s="3">
        <v>481500</v>
      </c>
      <c r="H528" s="3">
        <v>53</v>
      </c>
      <c r="I528" s="3">
        <v>9000</v>
      </c>
      <c r="J528" s="3">
        <v>51</v>
      </c>
      <c r="K528" s="3">
        <v>2</v>
      </c>
      <c r="L528" s="3">
        <v>463500</v>
      </c>
      <c r="M528" s="3">
        <v>18000</v>
      </c>
      <c r="N528" s="3"/>
      <c r="O528" s="3"/>
    </row>
    <row r="529" spans="1:15" hidden="1" x14ac:dyDescent="0.25">
      <c r="A529" t="s">
        <v>191</v>
      </c>
      <c r="B529" s="4">
        <v>1494</v>
      </c>
      <c r="C529" t="s">
        <v>1</v>
      </c>
      <c r="D529" t="s">
        <v>2</v>
      </c>
      <c r="E529" t="s">
        <v>357</v>
      </c>
      <c r="F529" s="9">
        <v>2021</v>
      </c>
      <c r="G529" s="3">
        <v>373500</v>
      </c>
      <c r="H529" s="3">
        <v>54</v>
      </c>
      <c r="I529" s="3">
        <v>6980</v>
      </c>
      <c r="J529" s="3">
        <v>52</v>
      </c>
      <c r="K529" s="3">
        <v>2</v>
      </c>
      <c r="L529" s="3">
        <v>363000</v>
      </c>
      <c r="M529" s="3">
        <v>10500</v>
      </c>
      <c r="N529" s="3"/>
      <c r="O529" s="3"/>
    </row>
    <row r="530" spans="1:15" hidden="1" x14ac:dyDescent="0.25">
      <c r="A530" t="s">
        <v>191</v>
      </c>
      <c r="B530" s="4">
        <v>1494</v>
      </c>
      <c r="C530" t="s">
        <v>1</v>
      </c>
      <c r="D530" t="s">
        <v>2</v>
      </c>
      <c r="E530" t="s">
        <v>357</v>
      </c>
      <c r="F530" s="9">
        <v>2020</v>
      </c>
      <c r="G530" s="3">
        <v>247000</v>
      </c>
      <c r="H530" s="3">
        <v>53</v>
      </c>
      <c r="I530" s="3">
        <v>4660</v>
      </c>
      <c r="J530" s="3">
        <v>52</v>
      </c>
      <c r="K530" s="3">
        <v>1</v>
      </c>
      <c r="L530" s="3">
        <v>242300</v>
      </c>
      <c r="M530" s="3">
        <v>4700</v>
      </c>
      <c r="N530" s="3"/>
      <c r="O530" s="3"/>
    </row>
    <row r="531" spans="1:15" hidden="1" x14ac:dyDescent="0.25">
      <c r="A531" t="s">
        <v>191</v>
      </c>
      <c r="B531" s="4">
        <v>1494</v>
      </c>
      <c r="C531" t="s">
        <v>1</v>
      </c>
      <c r="D531" t="s">
        <v>2</v>
      </c>
      <c r="E531" t="s">
        <v>357</v>
      </c>
      <c r="F531" s="9">
        <v>2019</v>
      </c>
      <c r="G531" s="3">
        <v>414100</v>
      </c>
      <c r="H531" s="3">
        <v>53</v>
      </c>
      <c r="I531" s="3">
        <v>7890</v>
      </c>
      <c r="J531" s="3">
        <v>52</v>
      </c>
      <c r="K531" s="3">
        <v>1</v>
      </c>
      <c r="L531" s="3">
        <v>410200</v>
      </c>
      <c r="M531" s="3">
        <v>3900</v>
      </c>
      <c r="N531" s="3"/>
      <c r="O531" s="3"/>
    </row>
    <row r="532" spans="1:15" hidden="1" x14ac:dyDescent="0.25">
      <c r="A532" t="s">
        <v>326</v>
      </c>
      <c r="B532" s="4">
        <v>12584</v>
      </c>
      <c r="C532" t="s">
        <v>3</v>
      </c>
      <c r="D532" t="s">
        <v>4</v>
      </c>
      <c r="E532" t="s">
        <v>358</v>
      </c>
      <c r="F532" s="9">
        <v>2023</v>
      </c>
      <c r="G532" s="3">
        <v>510100</v>
      </c>
      <c r="H532" s="3">
        <v>125</v>
      </c>
      <c r="I532" s="3">
        <v>4360</v>
      </c>
      <c r="J532" s="3">
        <v>125</v>
      </c>
      <c r="K532" s="3">
        <v>0</v>
      </c>
      <c r="L532" s="3">
        <v>510100</v>
      </c>
      <c r="M532" s="3">
        <v>0</v>
      </c>
      <c r="N532" s="3"/>
      <c r="O532" s="3"/>
    </row>
    <row r="533" spans="1:15" hidden="1" x14ac:dyDescent="0.25">
      <c r="A533" t="s">
        <v>326</v>
      </c>
      <c r="B533" s="4">
        <v>12584</v>
      </c>
      <c r="C533" t="s">
        <v>3</v>
      </c>
      <c r="D533" t="s">
        <v>4</v>
      </c>
      <c r="E533" t="s">
        <v>358</v>
      </c>
      <c r="F533" s="9">
        <v>2022</v>
      </c>
      <c r="G533" s="3">
        <v>428000</v>
      </c>
      <c r="H533" s="3">
        <v>109</v>
      </c>
      <c r="I533" s="3">
        <v>4115</v>
      </c>
      <c r="J533" s="3">
        <v>109</v>
      </c>
      <c r="K533" s="3">
        <v>0</v>
      </c>
      <c r="L533" s="3">
        <v>428000</v>
      </c>
      <c r="M533" s="3">
        <v>0</v>
      </c>
      <c r="N533" s="3"/>
      <c r="O533" s="3"/>
    </row>
    <row r="534" spans="1:15" hidden="1" x14ac:dyDescent="0.25">
      <c r="A534" t="s">
        <v>326</v>
      </c>
      <c r="B534" s="4">
        <v>12584</v>
      </c>
      <c r="C534" t="s">
        <v>3</v>
      </c>
      <c r="D534" t="s">
        <v>4</v>
      </c>
      <c r="E534" t="s">
        <v>358</v>
      </c>
      <c r="F534" s="9">
        <v>2021</v>
      </c>
      <c r="G534" s="3">
        <v>362600</v>
      </c>
      <c r="H534" s="3">
        <v>99</v>
      </c>
      <c r="I534" s="3">
        <v>3985</v>
      </c>
      <c r="J534" s="3">
        <v>99</v>
      </c>
      <c r="K534" s="3">
        <v>0</v>
      </c>
      <c r="L534" s="3">
        <v>362600</v>
      </c>
      <c r="M534" s="3">
        <v>0</v>
      </c>
      <c r="N534" s="3"/>
      <c r="O534" s="3"/>
    </row>
    <row r="535" spans="1:15" hidden="1" x14ac:dyDescent="0.25">
      <c r="A535" t="s">
        <v>326</v>
      </c>
      <c r="B535" s="4">
        <v>12584</v>
      </c>
      <c r="C535" t="s">
        <v>3</v>
      </c>
      <c r="D535" t="s">
        <v>4</v>
      </c>
      <c r="E535" t="s">
        <v>358</v>
      </c>
      <c r="F535" s="9">
        <v>2020</v>
      </c>
      <c r="G535" s="3">
        <v>291000</v>
      </c>
      <c r="H535" s="3">
        <v>83</v>
      </c>
      <c r="I535" s="3">
        <v>3760</v>
      </c>
      <c r="J535" s="3">
        <v>83</v>
      </c>
      <c r="K535" s="3">
        <v>0</v>
      </c>
      <c r="L535" s="3">
        <v>291000</v>
      </c>
      <c r="M535" s="3">
        <v>0</v>
      </c>
      <c r="N535" s="3"/>
      <c r="O535" s="3"/>
    </row>
    <row r="536" spans="1:15" hidden="1" x14ac:dyDescent="0.25">
      <c r="A536" t="s">
        <v>326</v>
      </c>
      <c r="B536" s="4">
        <v>12584</v>
      </c>
      <c r="C536" t="s">
        <v>3</v>
      </c>
      <c r="D536" t="s">
        <v>4</v>
      </c>
      <c r="E536" t="s">
        <v>358</v>
      </c>
      <c r="F536" s="9">
        <v>2019</v>
      </c>
      <c r="G536" s="3">
        <v>272000</v>
      </c>
      <c r="H536" s="3">
        <v>72</v>
      </c>
      <c r="I536" s="3">
        <v>4030</v>
      </c>
      <c r="J536" s="3">
        <v>72</v>
      </c>
      <c r="K536" s="3">
        <v>0</v>
      </c>
      <c r="L536" s="3">
        <v>272000</v>
      </c>
      <c r="M536" s="3">
        <v>0</v>
      </c>
      <c r="N536" s="3"/>
      <c r="O536" s="3"/>
    </row>
    <row r="537" spans="1:15" hidden="1" x14ac:dyDescent="0.25">
      <c r="A537" t="s">
        <v>148</v>
      </c>
      <c r="B537" s="4">
        <v>887</v>
      </c>
      <c r="C537" t="s">
        <v>3</v>
      </c>
      <c r="D537" t="s">
        <v>5</v>
      </c>
      <c r="E537" t="s">
        <v>350</v>
      </c>
      <c r="F537" s="9">
        <v>2023</v>
      </c>
      <c r="G537" s="3">
        <v>468272</v>
      </c>
      <c r="H537" s="3">
        <v>517</v>
      </c>
      <c r="I537" s="3">
        <v>890</v>
      </c>
      <c r="J537" s="3">
        <v>33</v>
      </c>
      <c r="K537" s="3">
        <v>484</v>
      </c>
      <c r="L537" s="3">
        <v>34547</v>
      </c>
      <c r="M537" s="3">
        <v>433725</v>
      </c>
      <c r="N537" s="3"/>
      <c r="O537" s="3"/>
    </row>
    <row r="538" spans="1:15" hidden="1" x14ac:dyDescent="0.25">
      <c r="A538" t="s">
        <v>148</v>
      </c>
      <c r="B538" s="4">
        <v>887</v>
      </c>
      <c r="C538" t="s">
        <v>3</v>
      </c>
      <c r="D538" t="s">
        <v>5</v>
      </c>
      <c r="E538" t="s">
        <v>350</v>
      </c>
      <c r="F538" s="9">
        <v>2022</v>
      </c>
      <c r="G538" s="3">
        <v>479194</v>
      </c>
      <c r="H538" s="3">
        <v>536</v>
      </c>
      <c r="I538" s="3">
        <v>894</v>
      </c>
      <c r="J538" s="3">
        <v>33</v>
      </c>
      <c r="K538" s="3">
        <v>503</v>
      </c>
      <c r="L538" s="3">
        <v>33919</v>
      </c>
      <c r="M538" s="3">
        <v>445275</v>
      </c>
      <c r="N538" s="3"/>
      <c r="O538" s="3"/>
    </row>
    <row r="539" spans="1:15" hidden="1" x14ac:dyDescent="0.25">
      <c r="A539" t="s">
        <v>148</v>
      </c>
      <c r="B539" s="4">
        <v>887</v>
      </c>
      <c r="C539" t="s">
        <v>3</v>
      </c>
      <c r="D539" t="s">
        <v>5</v>
      </c>
      <c r="E539" t="s">
        <v>350</v>
      </c>
      <c r="F539" s="9">
        <v>2021</v>
      </c>
      <c r="G539" s="3">
        <v>478256</v>
      </c>
      <c r="H539" s="3">
        <v>534</v>
      </c>
      <c r="I539" s="3">
        <v>896</v>
      </c>
      <c r="J539" s="3">
        <v>33</v>
      </c>
      <c r="K539" s="3">
        <v>501</v>
      </c>
      <c r="L539" s="3">
        <v>32782</v>
      </c>
      <c r="M539" s="3">
        <v>445474</v>
      </c>
      <c r="N539" s="3"/>
      <c r="O539" s="3"/>
    </row>
    <row r="540" spans="1:15" hidden="1" x14ac:dyDescent="0.25">
      <c r="A540" t="s">
        <v>148</v>
      </c>
      <c r="B540" s="4">
        <v>887</v>
      </c>
      <c r="C540" t="s">
        <v>3</v>
      </c>
      <c r="D540" t="s">
        <v>5</v>
      </c>
      <c r="E540" t="s">
        <v>350</v>
      </c>
      <c r="F540" s="9">
        <v>2020</v>
      </c>
      <c r="G540" s="3">
        <v>442106</v>
      </c>
      <c r="H540" s="3">
        <v>537</v>
      </c>
      <c r="I540" s="3">
        <v>823</v>
      </c>
      <c r="J540" s="3">
        <v>32</v>
      </c>
      <c r="K540" s="3">
        <v>505</v>
      </c>
      <c r="L540" s="3">
        <v>30538</v>
      </c>
      <c r="M540" s="3">
        <v>411568</v>
      </c>
      <c r="N540" s="3"/>
      <c r="O540" s="3"/>
    </row>
    <row r="541" spans="1:15" hidden="1" x14ac:dyDescent="0.25">
      <c r="A541" t="s">
        <v>148</v>
      </c>
      <c r="B541" s="4">
        <v>887</v>
      </c>
      <c r="C541" t="s">
        <v>3</v>
      </c>
      <c r="D541" t="s">
        <v>5</v>
      </c>
      <c r="E541" t="s">
        <v>350</v>
      </c>
      <c r="F541" s="9">
        <v>2019</v>
      </c>
      <c r="G541" s="3">
        <v>385963</v>
      </c>
      <c r="H541" s="3">
        <v>537</v>
      </c>
      <c r="I541" s="3">
        <v>718</v>
      </c>
      <c r="J541" s="3">
        <v>33</v>
      </c>
      <c r="K541" s="3">
        <v>504</v>
      </c>
      <c r="L541" s="3">
        <v>25157</v>
      </c>
      <c r="M541" s="3">
        <v>360806</v>
      </c>
      <c r="N541" s="3"/>
      <c r="O541" s="3"/>
    </row>
    <row r="542" spans="1:15" hidden="1" x14ac:dyDescent="0.25">
      <c r="A542" t="s">
        <v>397</v>
      </c>
      <c r="B542" s="4">
        <v>33402</v>
      </c>
      <c r="C542" t="s">
        <v>1</v>
      </c>
      <c r="D542" t="s">
        <v>2</v>
      </c>
      <c r="E542" t="s">
        <v>362</v>
      </c>
      <c r="F542" s="9">
        <v>2023</v>
      </c>
      <c r="G542" s="3">
        <v>462000</v>
      </c>
      <c r="H542" s="3">
        <v>89</v>
      </c>
      <c r="I542" s="3">
        <v>5565</v>
      </c>
      <c r="J542" s="3">
        <v>89</v>
      </c>
      <c r="K542" s="3">
        <v>0</v>
      </c>
      <c r="L542" s="3">
        <v>462000</v>
      </c>
      <c r="M542" s="3">
        <v>0</v>
      </c>
      <c r="N542" s="3"/>
      <c r="O542" s="3"/>
    </row>
    <row r="543" spans="1:15" hidden="1" x14ac:dyDescent="0.25">
      <c r="A543" t="s">
        <v>397</v>
      </c>
      <c r="B543" s="4">
        <v>33402</v>
      </c>
      <c r="C543" t="s">
        <v>1</v>
      </c>
      <c r="D543" t="s">
        <v>2</v>
      </c>
      <c r="E543" t="s">
        <v>362</v>
      </c>
      <c r="F543" s="9">
        <v>2022</v>
      </c>
      <c r="G543" s="3">
        <v>382300</v>
      </c>
      <c r="H543" s="3">
        <v>77</v>
      </c>
      <c r="I543" s="3">
        <v>5310</v>
      </c>
      <c r="J543" s="3">
        <v>77</v>
      </c>
      <c r="K543" s="3">
        <v>0</v>
      </c>
      <c r="L543" s="3">
        <v>382300</v>
      </c>
      <c r="M543" s="3">
        <v>0</v>
      </c>
      <c r="N543" s="3"/>
      <c r="O543" s="3"/>
    </row>
    <row r="544" spans="1:15" hidden="1" x14ac:dyDescent="0.25">
      <c r="A544" t="s">
        <v>397</v>
      </c>
      <c r="B544" s="4">
        <v>33402</v>
      </c>
      <c r="C544" t="s">
        <v>1</v>
      </c>
      <c r="D544" t="s">
        <v>2</v>
      </c>
      <c r="E544" t="s">
        <v>362</v>
      </c>
      <c r="F544" s="9">
        <v>2021</v>
      </c>
      <c r="G544" s="3">
        <v>310600</v>
      </c>
      <c r="H544" s="3">
        <v>67</v>
      </c>
      <c r="I544" s="3">
        <v>4970</v>
      </c>
      <c r="J544" s="3">
        <v>67</v>
      </c>
      <c r="K544" s="3">
        <v>0</v>
      </c>
      <c r="L544" s="3">
        <v>310600</v>
      </c>
      <c r="M544" s="3">
        <v>0</v>
      </c>
      <c r="N544" s="3"/>
      <c r="O544" s="3"/>
    </row>
    <row r="545" spans="1:15" hidden="1" x14ac:dyDescent="0.25">
      <c r="A545" t="s">
        <v>397</v>
      </c>
      <c r="B545" s="4">
        <v>33402</v>
      </c>
      <c r="C545" t="s">
        <v>1</v>
      </c>
      <c r="D545" t="s">
        <v>2</v>
      </c>
      <c r="E545" t="s">
        <v>362</v>
      </c>
      <c r="F545" s="9">
        <v>2020</v>
      </c>
      <c r="G545" s="3">
        <v>223200</v>
      </c>
      <c r="H545" s="3">
        <v>58</v>
      </c>
      <c r="I545" s="3">
        <v>3985</v>
      </c>
      <c r="J545" s="3">
        <v>58</v>
      </c>
      <c r="K545" s="3">
        <v>0</v>
      </c>
      <c r="L545" s="3">
        <v>223200</v>
      </c>
      <c r="M545" s="3">
        <v>0</v>
      </c>
      <c r="N545" s="3"/>
      <c r="O545" s="3"/>
    </row>
    <row r="546" spans="1:15" hidden="1" x14ac:dyDescent="0.25">
      <c r="A546" t="s">
        <v>397</v>
      </c>
      <c r="B546" s="4">
        <v>33402</v>
      </c>
      <c r="C546" t="s">
        <v>1</v>
      </c>
      <c r="D546" t="s">
        <v>2</v>
      </c>
      <c r="E546" t="s">
        <v>362</v>
      </c>
      <c r="F546" s="9">
        <v>2019</v>
      </c>
      <c r="G546" s="3">
        <v>262600</v>
      </c>
      <c r="H546" s="3">
        <v>54</v>
      </c>
      <c r="I546" s="3">
        <v>5200</v>
      </c>
      <c r="J546" s="3">
        <v>54</v>
      </c>
      <c r="K546" s="3">
        <v>0</v>
      </c>
      <c r="L546" s="3">
        <v>262600</v>
      </c>
      <c r="M546" s="3">
        <v>0</v>
      </c>
      <c r="N546" s="3"/>
      <c r="O546" s="3"/>
    </row>
    <row r="547" spans="1:15" hidden="1" x14ac:dyDescent="0.25">
      <c r="A547" t="s">
        <v>84</v>
      </c>
      <c r="B547" s="4">
        <v>2196</v>
      </c>
      <c r="C547" t="s">
        <v>1</v>
      </c>
      <c r="D547" t="s">
        <v>2</v>
      </c>
      <c r="E547" t="s">
        <v>358</v>
      </c>
      <c r="F547" s="9">
        <v>2023</v>
      </c>
      <c r="G547" s="3">
        <v>461310</v>
      </c>
      <c r="H547" s="3">
        <v>101</v>
      </c>
      <c r="I547" s="3">
        <v>4635</v>
      </c>
      <c r="J547" s="3">
        <v>101</v>
      </c>
      <c r="K547" s="3">
        <v>0</v>
      </c>
      <c r="L547" s="3">
        <v>461310</v>
      </c>
      <c r="M547" s="3">
        <v>0</v>
      </c>
      <c r="N547" s="3"/>
      <c r="O547" s="3"/>
    </row>
    <row r="548" spans="1:15" hidden="1" x14ac:dyDescent="0.25">
      <c r="A548" t="s">
        <v>84</v>
      </c>
      <c r="B548" s="4">
        <v>2196</v>
      </c>
      <c r="C548" t="s">
        <v>1</v>
      </c>
      <c r="D548" t="s">
        <v>2</v>
      </c>
      <c r="E548" t="s">
        <v>358</v>
      </c>
      <c r="F548" s="9">
        <v>2022</v>
      </c>
      <c r="G548" s="3">
        <v>422215</v>
      </c>
      <c r="H548" s="3">
        <v>98</v>
      </c>
      <c r="I548" s="3">
        <v>4380</v>
      </c>
      <c r="J548" s="3">
        <v>98</v>
      </c>
      <c r="K548" s="3">
        <v>0</v>
      </c>
      <c r="L548" s="3">
        <v>422215</v>
      </c>
      <c r="M548" s="3">
        <v>0</v>
      </c>
      <c r="N548" s="3"/>
      <c r="O548" s="3"/>
    </row>
    <row r="549" spans="1:15" hidden="1" x14ac:dyDescent="0.25">
      <c r="A549" t="s">
        <v>84</v>
      </c>
      <c r="B549" s="4">
        <v>2196</v>
      </c>
      <c r="C549" t="s">
        <v>1</v>
      </c>
      <c r="D549" t="s">
        <v>2</v>
      </c>
      <c r="E549" t="s">
        <v>358</v>
      </c>
      <c r="F549" s="9">
        <v>2021</v>
      </c>
      <c r="G549" s="3">
        <v>396467</v>
      </c>
      <c r="H549" s="3">
        <v>96</v>
      </c>
      <c r="I549" s="3">
        <v>4195</v>
      </c>
      <c r="J549" s="3">
        <v>96</v>
      </c>
      <c r="K549" s="3">
        <v>0</v>
      </c>
      <c r="L549" s="3">
        <v>396467</v>
      </c>
      <c r="M549" s="3">
        <v>0</v>
      </c>
      <c r="N549" s="3"/>
      <c r="O549" s="3"/>
    </row>
    <row r="550" spans="1:15" hidden="1" x14ac:dyDescent="0.25">
      <c r="A550" t="s">
        <v>84</v>
      </c>
      <c r="B550" s="4">
        <v>2196</v>
      </c>
      <c r="C550" t="s">
        <v>1</v>
      </c>
      <c r="D550" t="s">
        <v>2</v>
      </c>
      <c r="E550" t="s">
        <v>358</v>
      </c>
      <c r="F550" s="9">
        <v>2020</v>
      </c>
      <c r="G550" s="3">
        <v>320952</v>
      </c>
      <c r="H550" s="3">
        <v>92</v>
      </c>
      <c r="I550" s="3">
        <v>3475</v>
      </c>
      <c r="J550" s="3">
        <v>92</v>
      </c>
      <c r="K550" s="3">
        <v>0</v>
      </c>
      <c r="L550" s="3">
        <v>320952</v>
      </c>
      <c r="M550" s="3">
        <v>0</v>
      </c>
      <c r="N550" s="3"/>
      <c r="O550" s="3"/>
    </row>
    <row r="551" spans="1:15" hidden="1" x14ac:dyDescent="0.25">
      <c r="A551" t="s">
        <v>84</v>
      </c>
      <c r="B551" s="4">
        <v>2196</v>
      </c>
      <c r="C551" t="s">
        <v>1</v>
      </c>
      <c r="D551" t="s">
        <v>2</v>
      </c>
      <c r="E551" t="s">
        <v>358</v>
      </c>
      <c r="F551" s="9">
        <v>2019</v>
      </c>
      <c r="G551" s="3">
        <v>426357</v>
      </c>
      <c r="H551" s="3">
        <v>100</v>
      </c>
      <c r="I551" s="3">
        <v>4320</v>
      </c>
      <c r="J551" s="3">
        <v>100</v>
      </c>
      <c r="K551" s="3">
        <v>0</v>
      </c>
      <c r="L551" s="3">
        <v>426357</v>
      </c>
      <c r="M551" s="3">
        <v>0</v>
      </c>
      <c r="N551" s="3"/>
      <c r="O551" s="3"/>
    </row>
    <row r="552" spans="1:15" hidden="1" x14ac:dyDescent="0.25">
      <c r="A552" t="s">
        <v>274</v>
      </c>
      <c r="B552" s="4">
        <v>2455</v>
      </c>
      <c r="C552" t="s">
        <v>1</v>
      </c>
      <c r="D552" t="s">
        <v>2</v>
      </c>
      <c r="E552" t="s">
        <v>355</v>
      </c>
      <c r="F552" s="9">
        <v>2023</v>
      </c>
      <c r="G552" s="3">
        <v>456400</v>
      </c>
      <c r="H552" s="3">
        <v>92</v>
      </c>
      <c r="I552" s="3">
        <v>5015</v>
      </c>
      <c r="J552" s="3">
        <v>92</v>
      </c>
      <c r="K552" s="3">
        <v>0</v>
      </c>
      <c r="L552" s="3">
        <v>456400</v>
      </c>
      <c r="M552" s="3">
        <v>0</v>
      </c>
      <c r="N552" s="3"/>
      <c r="O552" s="3"/>
    </row>
    <row r="553" spans="1:15" hidden="1" x14ac:dyDescent="0.25">
      <c r="A553" t="s">
        <v>274</v>
      </c>
      <c r="B553" s="4">
        <v>2455</v>
      </c>
      <c r="C553" t="s">
        <v>1</v>
      </c>
      <c r="D553" t="s">
        <v>2</v>
      </c>
      <c r="E553" t="s">
        <v>355</v>
      </c>
      <c r="F553" s="9">
        <v>2022</v>
      </c>
      <c r="G553" s="3">
        <v>418100</v>
      </c>
      <c r="H553" s="3">
        <v>90</v>
      </c>
      <c r="I553" s="3">
        <v>4645</v>
      </c>
      <c r="J553" s="3">
        <v>90</v>
      </c>
      <c r="K553" s="3">
        <v>0</v>
      </c>
      <c r="L553" s="3">
        <v>418100</v>
      </c>
      <c r="M553" s="3">
        <v>0</v>
      </c>
      <c r="N553" s="3"/>
      <c r="O553" s="3"/>
    </row>
    <row r="554" spans="1:15" hidden="1" x14ac:dyDescent="0.25">
      <c r="A554" t="s">
        <v>274</v>
      </c>
      <c r="B554" s="4">
        <v>2455</v>
      </c>
      <c r="C554" t="s">
        <v>1</v>
      </c>
      <c r="D554" t="s">
        <v>2</v>
      </c>
      <c r="E554" t="s">
        <v>355</v>
      </c>
      <c r="F554" s="9">
        <v>2021</v>
      </c>
      <c r="G554" s="3">
        <v>378200</v>
      </c>
      <c r="H554" s="3">
        <v>90</v>
      </c>
      <c r="I554" s="3">
        <v>4250</v>
      </c>
      <c r="J554" s="3">
        <v>90</v>
      </c>
      <c r="K554" s="3">
        <v>0</v>
      </c>
      <c r="L554" s="3">
        <v>378200</v>
      </c>
      <c r="M554" s="3">
        <v>0</v>
      </c>
      <c r="N554" s="3"/>
      <c r="O554" s="3"/>
    </row>
    <row r="555" spans="1:15" hidden="1" x14ac:dyDescent="0.25">
      <c r="A555" t="s">
        <v>274</v>
      </c>
      <c r="B555" s="4">
        <v>2455</v>
      </c>
      <c r="C555" t="s">
        <v>1</v>
      </c>
      <c r="D555" t="s">
        <v>2</v>
      </c>
      <c r="E555" t="s">
        <v>355</v>
      </c>
      <c r="F555" s="9">
        <v>2020</v>
      </c>
      <c r="G555" s="3">
        <v>272000</v>
      </c>
      <c r="H555" s="3">
        <v>88</v>
      </c>
      <c r="I555" s="3">
        <v>3095</v>
      </c>
      <c r="J555" s="3">
        <v>88</v>
      </c>
      <c r="K555" s="3">
        <v>0</v>
      </c>
      <c r="L555" s="3">
        <v>272000</v>
      </c>
      <c r="M555" s="3">
        <v>0</v>
      </c>
      <c r="N555" s="3"/>
      <c r="O555" s="3"/>
    </row>
    <row r="556" spans="1:15" hidden="1" x14ac:dyDescent="0.25">
      <c r="A556" t="s">
        <v>274</v>
      </c>
      <c r="B556" s="4">
        <v>2455</v>
      </c>
      <c r="C556" t="s">
        <v>1</v>
      </c>
      <c r="D556" t="s">
        <v>2</v>
      </c>
      <c r="E556" t="s">
        <v>355</v>
      </c>
      <c r="F556" s="9">
        <v>2019</v>
      </c>
      <c r="G556" s="3">
        <v>399800</v>
      </c>
      <c r="H556" s="3">
        <v>88</v>
      </c>
      <c r="I556" s="3">
        <v>4760</v>
      </c>
      <c r="J556" s="3">
        <v>88</v>
      </c>
      <c r="K556" s="3">
        <v>0</v>
      </c>
      <c r="L556" s="3">
        <v>399800</v>
      </c>
      <c r="M556" s="3">
        <v>0</v>
      </c>
      <c r="N556" s="3"/>
      <c r="O556" s="3"/>
    </row>
    <row r="557" spans="1:15" hidden="1" x14ac:dyDescent="0.25">
      <c r="A557" t="s">
        <v>67</v>
      </c>
      <c r="B557" s="4">
        <v>322</v>
      </c>
      <c r="C557" t="s">
        <v>1</v>
      </c>
      <c r="D557" t="s">
        <v>2</v>
      </c>
      <c r="E557" t="s">
        <v>357</v>
      </c>
      <c r="F557" s="9">
        <v>2023</v>
      </c>
      <c r="G557" s="3">
        <v>453000</v>
      </c>
      <c r="H557" s="3">
        <v>148</v>
      </c>
      <c r="I557" s="3">
        <v>3010</v>
      </c>
      <c r="J557" s="3">
        <v>133</v>
      </c>
      <c r="K557" s="3">
        <v>15</v>
      </c>
      <c r="L557" s="3">
        <v>407900</v>
      </c>
      <c r="M557" s="3">
        <v>45100</v>
      </c>
      <c r="N557" s="3">
        <v>28</v>
      </c>
      <c r="O557" s="3">
        <v>74800</v>
      </c>
    </row>
    <row r="558" spans="1:15" hidden="1" x14ac:dyDescent="0.25">
      <c r="A558" t="s">
        <v>67</v>
      </c>
      <c r="B558" s="4">
        <v>322</v>
      </c>
      <c r="C558" t="s">
        <v>1</v>
      </c>
      <c r="D558" t="s">
        <v>2</v>
      </c>
      <c r="E558" t="s">
        <v>357</v>
      </c>
      <c r="F558" s="9">
        <v>2022</v>
      </c>
      <c r="G558" s="3">
        <v>505800</v>
      </c>
      <c r="H558" s="3">
        <v>161</v>
      </c>
      <c r="I558" s="3">
        <v>3075</v>
      </c>
      <c r="J558" s="3">
        <v>146</v>
      </c>
      <c r="K558" s="3">
        <v>15</v>
      </c>
      <c r="L558" s="3">
        <v>459700</v>
      </c>
      <c r="M558" s="3">
        <v>46100</v>
      </c>
      <c r="N558" s="3">
        <v>28</v>
      </c>
      <c r="O558" s="3">
        <v>74300</v>
      </c>
    </row>
    <row r="559" spans="1:15" hidden="1" x14ac:dyDescent="0.25">
      <c r="A559" t="s">
        <v>67</v>
      </c>
      <c r="B559" s="4">
        <v>322</v>
      </c>
      <c r="C559" t="s">
        <v>1</v>
      </c>
      <c r="D559" t="s">
        <v>2</v>
      </c>
      <c r="E559" t="s">
        <v>357</v>
      </c>
      <c r="F559" s="9">
        <v>2021</v>
      </c>
      <c r="G559" s="3">
        <v>488300</v>
      </c>
      <c r="H559" s="3">
        <v>168</v>
      </c>
      <c r="I559" s="3">
        <v>2915</v>
      </c>
      <c r="J559" s="3">
        <v>153</v>
      </c>
      <c r="K559" s="3">
        <v>15</v>
      </c>
      <c r="L559" s="3">
        <v>447500</v>
      </c>
      <c r="M559" s="3">
        <v>40800</v>
      </c>
      <c r="N559" s="3">
        <v>28</v>
      </c>
      <c r="O559" s="3">
        <v>79100</v>
      </c>
    </row>
    <row r="560" spans="1:15" hidden="1" x14ac:dyDescent="0.25">
      <c r="A560" t="s">
        <v>67</v>
      </c>
      <c r="B560" s="4">
        <v>322</v>
      </c>
      <c r="C560" t="s">
        <v>1</v>
      </c>
      <c r="D560" t="s">
        <v>2</v>
      </c>
      <c r="E560" t="s">
        <v>357</v>
      </c>
      <c r="F560" s="9">
        <v>2020</v>
      </c>
      <c r="G560" s="3">
        <v>412500</v>
      </c>
      <c r="H560" s="3">
        <v>167</v>
      </c>
      <c r="I560" s="3">
        <v>2260</v>
      </c>
      <c r="J560" s="3">
        <v>154</v>
      </c>
      <c r="K560" s="3">
        <v>13</v>
      </c>
      <c r="L560" s="3">
        <v>379700</v>
      </c>
      <c r="M560" s="3">
        <v>32800</v>
      </c>
      <c r="N560" s="3">
        <v>35</v>
      </c>
      <c r="O560" s="3">
        <v>75600</v>
      </c>
    </row>
    <row r="561" spans="1:15" hidden="1" x14ac:dyDescent="0.25">
      <c r="A561" t="s">
        <v>67</v>
      </c>
      <c r="B561" s="4">
        <v>322</v>
      </c>
      <c r="C561" t="s">
        <v>1</v>
      </c>
      <c r="D561" t="s">
        <v>2</v>
      </c>
      <c r="E561" t="s">
        <v>357</v>
      </c>
      <c r="F561" s="9">
        <v>2019</v>
      </c>
      <c r="G561" s="3">
        <v>650800</v>
      </c>
      <c r="H561" s="3">
        <v>198</v>
      </c>
      <c r="I561" s="3">
        <v>3230</v>
      </c>
      <c r="J561" s="3">
        <v>182</v>
      </c>
      <c r="K561" s="3">
        <v>16</v>
      </c>
      <c r="L561" s="3">
        <v>597600</v>
      </c>
      <c r="M561" s="3">
        <v>53200</v>
      </c>
      <c r="N561" s="3">
        <v>37</v>
      </c>
      <c r="O561" s="3">
        <v>112500</v>
      </c>
    </row>
    <row r="562" spans="1:15" hidden="1" x14ac:dyDescent="0.25">
      <c r="A562" t="s">
        <v>51</v>
      </c>
      <c r="B562" s="4">
        <v>2479</v>
      </c>
      <c r="C562" t="s">
        <v>1</v>
      </c>
      <c r="D562" t="s">
        <v>6</v>
      </c>
      <c r="E562" t="s">
        <v>354</v>
      </c>
      <c r="F562" s="9">
        <v>2023</v>
      </c>
      <c r="G562" s="3">
        <v>437848</v>
      </c>
      <c r="H562" s="3">
        <v>156</v>
      </c>
      <c r="I562" s="3">
        <v>2820</v>
      </c>
      <c r="J562" s="3">
        <v>65</v>
      </c>
      <c r="K562" s="3">
        <v>91</v>
      </c>
      <c r="L562" s="3">
        <v>182870</v>
      </c>
      <c r="M562" s="3">
        <v>254978</v>
      </c>
      <c r="N562" s="3"/>
      <c r="O562" s="3"/>
    </row>
    <row r="563" spans="1:15" hidden="1" x14ac:dyDescent="0.25">
      <c r="A563" t="s">
        <v>51</v>
      </c>
      <c r="B563" s="4">
        <v>2479</v>
      </c>
      <c r="C563" t="s">
        <v>1</v>
      </c>
      <c r="D563" t="s">
        <v>6</v>
      </c>
      <c r="E563" t="s">
        <v>354</v>
      </c>
      <c r="F563" s="9">
        <v>2022</v>
      </c>
      <c r="G563" s="3">
        <v>410663</v>
      </c>
      <c r="H563" s="3">
        <v>153</v>
      </c>
      <c r="I563" s="3">
        <v>2811</v>
      </c>
      <c r="J563" s="3">
        <v>65</v>
      </c>
      <c r="K563" s="3">
        <v>88</v>
      </c>
      <c r="L563" s="3">
        <v>174021</v>
      </c>
      <c r="M563" s="3">
        <v>236642</v>
      </c>
      <c r="N563" s="3"/>
      <c r="O563" s="3"/>
    </row>
    <row r="564" spans="1:15" hidden="1" x14ac:dyDescent="0.25">
      <c r="A564" t="s">
        <v>51</v>
      </c>
      <c r="B564" s="4">
        <v>2479</v>
      </c>
      <c r="C564" t="s">
        <v>1</v>
      </c>
      <c r="D564" t="s">
        <v>6</v>
      </c>
      <c r="E564" t="s">
        <v>354</v>
      </c>
      <c r="F564" s="9">
        <v>2021</v>
      </c>
      <c r="G564" s="3">
        <v>350033</v>
      </c>
      <c r="H564" s="3">
        <v>144</v>
      </c>
      <c r="I564" s="3">
        <v>2485</v>
      </c>
      <c r="J564" s="3">
        <v>60</v>
      </c>
      <c r="K564" s="3">
        <v>84</v>
      </c>
      <c r="L564" s="3">
        <v>152737</v>
      </c>
      <c r="M564" s="3">
        <v>197296</v>
      </c>
      <c r="N564" s="3"/>
      <c r="O564" s="3"/>
    </row>
    <row r="565" spans="1:15" hidden="1" x14ac:dyDescent="0.25">
      <c r="A565" t="s">
        <v>51</v>
      </c>
      <c r="B565" s="4">
        <v>2479</v>
      </c>
      <c r="C565" t="s">
        <v>1</v>
      </c>
      <c r="D565" t="s">
        <v>6</v>
      </c>
      <c r="E565" t="s">
        <v>354</v>
      </c>
      <c r="F565" s="9">
        <v>2020</v>
      </c>
      <c r="G565" s="3">
        <v>225286</v>
      </c>
      <c r="H565" s="3">
        <v>143</v>
      </c>
      <c r="I565" s="3">
        <v>1700</v>
      </c>
      <c r="J565" s="3">
        <v>59</v>
      </c>
      <c r="K565" s="3">
        <v>84</v>
      </c>
      <c r="L565" s="3">
        <v>101744</v>
      </c>
      <c r="M565" s="3">
        <v>123542</v>
      </c>
      <c r="N565" s="3"/>
      <c r="O565" s="3"/>
    </row>
    <row r="566" spans="1:15" hidden="1" x14ac:dyDescent="0.25">
      <c r="A566" t="s">
        <v>51</v>
      </c>
      <c r="B566" s="4">
        <v>2479</v>
      </c>
      <c r="C566" t="s">
        <v>1</v>
      </c>
      <c r="D566" t="s">
        <v>6</v>
      </c>
      <c r="E566" t="s">
        <v>354</v>
      </c>
      <c r="F566" s="9">
        <v>2019</v>
      </c>
      <c r="G566" s="3">
        <v>336367</v>
      </c>
      <c r="H566" s="3">
        <v>138</v>
      </c>
      <c r="I566" s="3">
        <v>2693</v>
      </c>
      <c r="J566" s="3">
        <v>55</v>
      </c>
      <c r="K566" s="3">
        <v>83</v>
      </c>
      <c r="L566" s="3">
        <v>128010</v>
      </c>
      <c r="M566" s="3">
        <v>208357</v>
      </c>
      <c r="N566" s="3"/>
      <c r="O566" s="3"/>
    </row>
    <row r="567" spans="1:15" hidden="1" x14ac:dyDescent="0.25">
      <c r="A567" t="s">
        <v>307</v>
      </c>
      <c r="B567" s="4">
        <v>849</v>
      </c>
      <c r="C567" t="s">
        <v>3</v>
      </c>
      <c r="D567" t="s">
        <v>5</v>
      </c>
      <c r="E567" t="s">
        <v>358</v>
      </c>
      <c r="F567" s="9">
        <v>2023</v>
      </c>
      <c r="G567" s="3">
        <v>429405</v>
      </c>
      <c r="H567" s="3">
        <v>364</v>
      </c>
      <c r="I567" s="3">
        <v>1171</v>
      </c>
      <c r="J567" s="3">
        <v>7</v>
      </c>
      <c r="K567" s="3">
        <v>357</v>
      </c>
      <c r="L567" s="3">
        <v>9662</v>
      </c>
      <c r="M567" s="3">
        <v>419743</v>
      </c>
      <c r="N567" s="3"/>
      <c r="O567" s="3"/>
    </row>
    <row r="568" spans="1:15" hidden="1" x14ac:dyDescent="0.25">
      <c r="A568" t="s">
        <v>307</v>
      </c>
      <c r="B568" s="4">
        <v>849</v>
      </c>
      <c r="C568" t="s">
        <v>3</v>
      </c>
      <c r="D568" t="s">
        <v>5</v>
      </c>
      <c r="E568" t="s">
        <v>358</v>
      </c>
      <c r="F568" s="9">
        <v>2022</v>
      </c>
      <c r="G568" s="3">
        <v>423532</v>
      </c>
      <c r="H568" s="3">
        <v>368</v>
      </c>
      <c r="I568" s="3">
        <v>1155</v>
      </c>
      <c r="J568" s="3">
        <v>7</v>
      </c>
      <c r="K568" s="3">
        <v>361</v>
      </c>
      <c r="L568" s="3">
        <v>6999</v>
      </c>
      <c r="M568" s="3">
        <v>416533</v>
      </c>
      <c r="N568" s="3"/>
      <c r="O568" s="3"/>
    </row>
    <row r="569" spans="1:15" hidden="1" x14ac:dyDescent="0.25">
      <c r="A569" t="s">
        <v>307</v>
      </c>
      <c r="B569" s="4">
        <v>849</v>
      </c>
      <c r="C569" t="s">
        <v>3</v>
      </c>
      <c r="D569" t="s">
        <v>5</v>
      </c>
      <c r="E569" t="s">
        <v>358</v>
      </c>
      <c r="F569" s="9">
        <v>2021</v>
      </c>
      <c r="G569" s="3">
        <v>410232</v>
      </c>
      <c r="H569" s="3">
        <v>368</v>
      </c>
      <c r="I569" s="3">
        <v>1096</v>
      </c>
      <c r="J569" s="3">
        <v>6</v>
      </c>
      <c r="K569" s="3">
        <v>362</v>
      </c>
      <c r="L569" s="3">
        <v>7906</v>
      </c>
      <c r="M569" s="3">
        <v>402326</v>
      </c>
      <c r="N569" s="3"/>
      <c r="O569" s="3"/>
    </row>
    <row r="570" spans="1:15" hidden="1" x14ac:dyDescent="0.25">
      <c r="A570" t="s">
        <v>307</v>
      </c>
      <c r="B570" s="4">
        <v>849</v>
      </c>
      <c r="C570" t="s">
        <v>3</v>
      </c>
      <c r="D570" t="s">
        <v>5</v>
      </c>
      <c r="E570" t="s">
        <v>358</v>
      </c>
      <c r="F570" s="9">
        <v>2020</v>
      </c>
      <c r="G570" s="3">
        <v>387600</v>
      </c>
      <c r="H570" s="3">
        <v>389</v>
      </c>
      <c r="I570" s="3">
        <v>1015</v>
      </c>
      <c r="J570" s="3">
        <v>11</v>
      </c>
      <c r="K570" s="3">
        <v>378</v>
      </c>
      <c r="L570" s="3">
        <v>11130</v>
      </c>
      <c r="M570" s="3">
        <v>376470</v>
      </c>
      <c r="N570" s="3"/>
      <c r="O570" s="3"/>
    </row>
    <row r="571" spans="1:15" hidden="1" x14ac:dyDescent="0.25">
      <c r="A571" t="s">
        <v>307</v>
      </c>
      <c r="B571" s="4">
        <v>849</v>
      </c>
      <c r="C571" t="s">
        <v>3</v>
      </c>
      <c r="D571" t="s">
        <v>5</v>
      </c>
      <c r="E571" t="s">
        <v>358</v>
      </c>
      <c r="F571" s="9">
        <v>2019</v>
      </c>
      <c r="G571" s="3">
        <v>370239</v>
      </c>
      <c r="H571" s="3">
        <v>387</v>
      </c>
      <c r="I571" s="3">
        <v>950</v>
      </c>
      <c r="J571" s="3">
        <v>11</v>
      </c>
      <c r="K571" s="3">
        <v>376</v>
      </c>
      <c r="L571" s="3">
        <v>10656</v>
      </c>
      <c r="M571" s="3">
        <v>359583</v>
      </c>
      <c r="N571" s="3"/>
      <c r="O571" s="3"/>
    </row>
    <row r="572" spans="1:15" hidden="1" x14ac:dyDescent="0.25">
      <c r="A572" t="s">
        <v>15</v>
      </c>
      <c r="B572" s="4">
        <v>855</v>
      </c>
      <c r="C572" t="s">
        <v>3</v>
      </c>
      <c r="D572" t="s">
        <v>5</v>
      </c>
      <c r="E572" t="s">
        <v>351</v>
      </c>
      <c r="F572" s="9">
        <v>2023</v>
      </c>
      <c r="G572" s="3">
        <v>424700</v>
      </c>
      <c r="H572" s="3">
        <v>326</v>
      </c>
      <c r="I572" s="3">
        <v>1315</v>
      </c>
      <c r="J572" s="3">
        <v>0</v>
      </c>
      <c r="K572" s="3">
        <v>326</v>
      </c>
      <c r="L572" s="3">
        <v>0</v>
      </c>
      <c r="M572" s="3">
        <v>424700</v>
      </c>
      <c r="N572" s="3"/>
      <c r="O572" s="3"/>
    </row>
    <row r="573" spans="1:15" hidden="1" x14ac:dyDescent="0.25">
      <c r="A573" t="s">
        <v>15</v>
      </c>
      <c r="B573" s="4">
        <v>855</v>
      </c>
      <c r="C573" t="s">
        <v>3</v>
      </c>
      <c r="D573" t="s">
        <v>5</v>
      </c>
      <c r="E573" t="s">
        <v>351</v>
      </c>
      <c r="F573" s="9">
        <v>2022</v>
      </c>
      <c r="G573" s="3">
        <v>401900</v>
      </c>
      <c r="H573" s="3">
        <v>320</v>
      </c>
      <c r="I573" s="3">
        <v>1250</v>
      </c>
      <c r="J573" s="3">
        <v>0</v>
      </c>
      <c r="K573" s="3">
        <v>320</v>
      </c>
      <c r="L573" s="3">
        <v>0</v>
      </c>
      <c r="M573" s="3">
        <v>401900</v>
      </c>
      <c r="N573" s="3"/>
      <c r="O573" s="3"/>
    </row>
    <row r="574" spans="1:15" hidden="1" x14ac:dyDescent="0.25">
      <c r="A574" t="s">
        <v>15</v>
      </c>
      <c r="B574" s="4">
        <v>855</v>
      </c>
      <c r="C574" t="s">
        <v>3</v>
      </c>
      <c r="D574" t="s">
        <v>5</v>
      </c>
      <c r="E574" t="s">
        <v>351</v>
      </c>
      <c r="F574" s="9">
        <v>2021</v>
      </c>
      <c r="G574" s="3">
        <v>381900</v>
      </c>
      <c r="H574" s="3">
        <v>323</v>
      </c>
      <c r="I574" s="3">
        <v>1175</v>
      </c>
      <c r="J574" s="3">
        <v>0</v>
      </c>
      <c r="K574" s="3">
        <v>323</v>
      </c>
      <c r="L574" s="3">
        <v>0</v>
      </c>
      <c r="M574" s="3">
        <v>381900</v>
      </c>
      <c r="N574" s="3"/>
      <c r="O574" s="3"/>
    </row>
    <row r="575" spans="1:15" hidden="1" x14ac:dyDescent="0.25">
      <c r="A575" t="s">
        <v>15</v>
      </c>
      <c r="B575" s="4">
        <v>855</v>
      </c>
      <c r="C575" t="s">
        <v>3</v>
      </c>
      <c r="D575" t="s">
        <v>5</v>
      </c>
      <c r="E575" t="s">
        <v>351</v>
      </c>
      <c r="F575" s="9">
        <v>2020</v>
      </c>
      <c r="G575" s="3">
        <v>342800</v>
      </c>
      <c r="H575" s="3">
        <v>327</v>
      </c>
      <c r="I575" s="3">
        <v>1050</v>
      </c>
      <c r="J575" s="3">
        <v>0</v>
      </c>
      <c r="K575" s="3">
        <v>327</v>
      </c>
      <c r="L575" s="3">
        <v>0</v>
      </c>
      <c r="M575" s="3">
        <v>342800</v>
      </c>
      <c r="N575" s="3"/>
      <c r="O575" s="3"/>
    </row>
    <row r="576" spans="1:15" hidden="1" x14ac:dyDescent="0.25">
      <c r="A576" t="s">
        <v>15</v>
      </c>
      <c r="B576" s="4">
        <v>855</v>
      </c>
      <c r="C576" t="s">
        <v>3</v>
      </c>
      <c r="D576" t="s">
        <v>5</v>
      </c>
      <c r="E576" t="s">
        <v>351</v>
      </c>
      <c r="F576" s="9">
        <v>2019</v>
      </c>
      <c r="G576" s="3">
        <v>293000</v>
      </c>
      <c r="H576" s="3">
        <v>326</v>
      </c>
      <c r="I576" s="3">
        <v>899</v>
      </c>
      <c r="J576" s="3">
        <v>0</v>
      </c>
      <c r="K576" s="3">
        <v>326</v>
      </c>
      <c r="L576" s="3">
        <v>0</v>
      </c>
      <c r="M576" s="3">
        <v>293000</v>
      </c>
      <c r="N576" s="3"/>
      <c r="O576" s="3"/>
    </row>
    <row r="577" spans="1:15" hidden="1" x14ac:dyDescent="0.25">
      <c r="A577" t="s">
        <v>162</v>
      </c>
      <c r="B577" s="4">
        <v>2799</v>
      </c>
      <c r="C577" t="s">
        <v>3</v>
      </c>
      <c r="D577" t="s">
        <v>5</v>
      </c>
      <c r="E577" t="s">
        <v>350</v>
      </c>
      <c r="F577" s="9">
        <v>2023</v>
      </c>
      <c r="G577" s="3">
        <v>410400</v>
      </c>
      <c r="H577" s="3">
        <v>422</v>
      </c>
      <c r="I577" s="3">
        <v>990</v>
      </c>
      <c r="J577" s="3">
        <v>53</v>
      </c>
      <c r="K577" s="3">
        <v>369</v>
      </c>
      <c r="L577" s="3">
        <v>50000</v>
      </c>
      <c r="M577" s="3">
        <v>360400</v>
      </c>
      <c r="N577" s="3"/>
      <c r="O577" s="3"/>
    </row>
    <row r="578" spans="1:15" hidden="1" x14ac:dyDescent="0.25">
      <c r="A578" t="s">
        <v>162</v>
      </c>
      <c r="B578" s="4">
        <v>2799</v>
      </c>
      <c r="C578" t="s">
        <v>3</v>
      </c>
      <c r="D578" t="s">
        <v>5</v>
      </c>
      <c r="E578" t="s">
        <v>350</v>
      </c>
      <c r="F578" s="9">
        <v>2022</v>
      </c>
      <c r="G578" s="3">
        <v>386300</v>
      </c>
      <c r="H578" s="3">
        <v>407</v>
      </c>
      <c r="I578" s="3">
        <v>965</v>
      </c>
      <c r="J578" s="3">
        <v>47</v>
      </c>
      <c r="K578" s="3">
        <v>360</v>
      </c>
      <c r="L578" s="3">
        <v>41800</v>
      </c>
      <c r="M578" s="3">
        <v>344500</v>
      </c>
      <c r="N578" s="3"/>
      <c r="O578" s="3"/>
    </row>
    <row r="579" spans="1:15" hidden="1" x14ac:dyDescent="0.25">
      <c r="A579" t="s">
        <v>162</v>
      </c>
      <c r="B579" s="4">
        <v>2799</v>
      </c>
      <c r="C579" t="s">
        <v>3</v>
      </c>
      <c r="D579" t="s">
        <v>5</v>
      </c>
      <c r="E579" t="s">
        <v>350</v>
      </c>
      <c r="F579" s="9">
        <v>2021</v>
      </c>
      <c r="G579" s="3">
        <v>368600</v>
      </c>
      <c r="H579" s="3">
        <v>394</v>
      </c>
      <c r="I579" s="3">
        <v>950</v>
      </c>
      <c r="J579" s="3">
        <v>40</v>
      </c>
      <c r="K579" s="3">
        <v>354</v>
      </c>
      <c r="L579" s="3">
        <v>38500</v>
      </c>
      <c r="M579" s="3">
        <v>330100</v>
      </c>
      <c r="N579" s="3"/>
      <c r="O579" s="3"/>
    </row>
    <row r="580" spans="1:15" hidden="1" x14ac:dyDescent="0.25">
      <c r="A580" t="s">
        <v>162</v>
      </c>
      <c r="B580" s="4">
        <v>2799</v>
      </c>
      <c r="C580" t="s">
        <v>3</v>
      </c>
      <c r="D580" t="s">
        <v>5</v>
      </c>
      <c r="E580" t="s">
        <v>350</v>
      </c>
      <c r="F580" s="9">
        <v>2020</v>
      </c>
      <c r="G580" s="3">
        <v>343800</v>
      </c>
      <c r="H580" s="3">
        <v>382</v>
      </c>
      <c r="I580" s="3">
        <v>900</v>
      </c>
      <c r="J580" s="3">
        <v>41</v>
      </c>
      <c r="K580" s="3">
        <v>341</v>
      </c>
      <c r="L580" s="3">
        <v>36000</v>
      </c>
      <c r="M580" s="3">
        <v>307800</v>
      </c>
      <c r="N580" s="3"/>
      <c r="O580" s="3"/>
    </row>
    <row r="581" spans="1:15" hidden="1" x14ac:dyDescent="0.25">
      <c r="A581" t="s">
        <v>162</v>
      </c>
      <c r="B581" s="4">
        <v>2799</v>
      </c>
      <c r="C581" t="s">
        <v>3</v>
      </c>
      <c r="D581" t="s">
        <v>5</v>
      </c>
      <c r="E581" t="s">
        <v>350</v>
      </c>
      <c r="F581" s="9">
        <v>2019</v>
      </c>
      <c r="G581" s="3">
        <v>332600</v>
      </c>
      <c r="H581" s="3">
        <v>382</v>
      </c>
      <c r="I581" s="3">
        <v>865</v>
      </c>
      <c r="J581" s="3">
        <v>39</v>
      </c>
      <c r="K581" s="3">
        <v>343</v>
      </c>
      <c r="L581" s="3">
        <v>32000</v>
      </c>
      <c r="M581" s="3">
        <v>300600</v>
      </c>
      <c r="N581" s="3"/>
      <c r="O581" s="3"/>
    </row>
    <row r="582" spans="1:15" hidden="1" x14ac:dyDescent="0.25">
      <c r="A582" t="s">
        <v>266</v>
      </c>
      <c r="B582" s="4">
        <v>843</v>
      </c>
      <c r="C582" t="s">
        <v>3</v>
      </c>
      <c r="D582" t="s">
        <v>5</v>
      </c>
      <c r="E582" t="s">
        <v>350</v>
      </c>
      <c r="F582" s="9">
        <v>2023</v>
      </c>
      <c r="G582" s="3">
        <v>408802</v>
      </c>
      <c r="H582" s="3">
        <v>402</v>
      </c>
      <c r="I582" s="3">
        <v>1005</v>
      </c>
      <c r="J582" s="3">
        <v>0</v>
      </c>
      <c r="K582" s="3">
        <v>402</v>
      </c>
      <c r="L582" s="3">
        <v>0</v>
      </c>
      <c r="M582" s="3">
        <v>408802</v>
      </c>
      <c r="N582" s="3"/>
      <c r="O582" s="3"/>
    </row>
    <row r="583" spans="1:15" hidden="1" x14ac:dyDescent="0.25">
      <c r="A583" t="s">
        <v>266</v>
      </c>
      <c r="B583" s="4">
        <v>843</v>
      </c>
      <c r="C583" t="s">
        <v>3</v>
      </c>
      <c r="D583" t="s">
        <v>5</v>
      </c>
      <c r="E583" t="s">
        <v>350</v>
      </c>
      <c r="F583" s="9">
        <v>2022</v>
      </c>
      <c r="G583" s="3">
        <v>429334</v>
      </c>
      <c r="H583" s="3">
        <v>411</v>
      </c>
      <c r="I583" s="3">
        <v>1040</v>
      </c>
      <c r="J583" s="3">
        <v>2</v>
      </c>
      <c r="K583" s="3">
        <v>409</v>
      </c>
      <c r="L583" s="3">
        <v>1891</v>
      </c>
      <c r="M583" s="3">
        <v>427443</v>
      </c>
      <c r="N583" s="3"/>
      <c r="O583" s="3"/>
    </row>
    <row r="584" spans="1:15" hidden="1" x14ac:dyDescent="0.25">
      <c r="A584" t="s">
        <v>266</v>
      </c>
      <c r="B584" s="4">
        <v>843</v>
      </c>
      <c r="C584" t="s">
        <v>3</v>
      </c>
      <c r="D584" t="s">
        <v>5</v>
      </c>
      <c r="E584" t="s">
        <v>350</v>
      </c>
      <c r="F584" s="9">
        <v>2021</v>
      </c>
      <c r="G584" s="3">
        <v>420977</v>
      </c>
      <c r="H584" s="3">
        <v>416</v>
      </c>
      <c r="I584" s="3">
        <v>1015</v>
      </c>
      <c r="J584" s="3">
        <v>4</v>
      </c>
      <c r="K584" s="3">
        <v>412</v>
      </c>
      <c r="L584" s="3">
        <v>3822</v>
      </c>
      <c r="M584" s="3">
        <v>417155</v>
      </c>
      <c r="N584" s="3"/>
      <c r="O584" s="3"/>
    </row>
    <row r="585" spans="1:15" hidden="1" x14ac:dyDescent="0.25">
      <c r="A585" t="s">
        <v>266</v>
      </c>
      <c r="B585" s="4">
        <v>843</v>
      </c>
      <c r="C585" t="s">
        <v>3</v>
      </c>
      <c r="D585" t="s">
        <v>5</v>
      </c>
      <c r="E585" t="s">
        <v>350</v>
      </c>
      <c r="F585" s="9">
        <v>2020</v>
      </c>
      <c r="G585" s="3">
        <v>385662</v>
      </c>
      <c r="H585" s="3">
        <v>415</v>
      </c>
      <c r="I585" s="3">
        <v>915</v>
      </c>
      <c r="J585" s="3">
        <v>38</v>
      </c>
      <c r="K585" s="3">
        <v>377</v>
      </c>
      <c r="L585" s="3">
        <v>49500</v>
      </c>
      <c r="M585" s="3">
        <v>336162</v>
      </c>
      <c r="N585" s="3"/>
      <c r="O585" s="3"/>
    </row>
    <row r="586" spans="1:15" hidden="1" x14ac:dyDescent="0.25">
      <c r="A586" t="s">
        <v>266</v>
      </c>
      <c r="B586" s="4">
        <v>843</v>
      </c>
      <c r="C586" t="s">
        <v>3</v>
      </c>
      <c r="D586" t="s">
        <v>5</v>
      </c>
      <c r="E586" t="s">
        <v>350</v>
      </c>
      <c r="F586" s="9">
        <v>2019</v>
      </c>
      <c r="G586" s="3">
        <v>427000</v>
      </c>
      <c r="H586" s="3">
        <v>427</v>
      </c>
      <c r="I586" s="3">
        <v>985</v>
      </c>
      <c r="J586" s="3">
        <v>70</v>
      </c>
      <c r="K586" s="3">
        <v>357</v>
      </c>
      <c r="L586" s="3">
        <v>72400</v>
      </c>
      <c r="M586" s="3">
        <v>354600</v>
      </c>
      <c r="N586" s="3"/>
      <c r="O586" s="3"/>
    </row>
    <row r="587" spans="1:15" hidden="1" x14ac:dyDescent="0.25">
      <c r="A587" t="s">
        <v>406</v>
      </c>
      <c r="B587" s="4">
        <v>562791</v>
      </c>
      <c r="C587" t="s">
        <v>3</v>
      </c>
      <c r="D587" t="s">
        <v>4</v>
      </c>
      <c r="E587" t="s">
        <v>364</v>
      </c>
      <c r="F587" s="9">
        <v>2023</v>
      </c>
      <c r="G587" s="3">
        <v>406188</v>
      </c>
      <c r="H587" s="3">
        <v>169</v>
      </c>
      <c r="I587" s="3">
        <v>2950</v>
      </c>
      <c r="J587" s="3">
        <v>6</v>
      </c>
      <c r="K587" s="3">
        <v>163</v>
      </c>
      <c r="L587" s="3">
        <v>18776</v>
      </c>
      <c r="M587" s="3">
        <v>387412</v>
      </c>
      <c r="N587" s="3">
        <v>10</v>
      </c>
      <c r="O587" s="3">
        <v>21300</v>
      </c>
    </row>
    <row r="588" spans="1:15" hidden="1" x14ac:dyDescent="0.25">
      <c r="A588" t="s">
        <v>406</v>
      </c>
      <c r="B588" s="4">
        <v>562791</v>
      </c>
      <c r="C588" t="s">
        <v>3</v>
      </c>
      <c r="D588" t="s">
        <v>4</v>
      </c>
      <c r="E588" t="s">
        <v>364</v>
      </c>
      <c r="F588" s="9">
        <v>2022</v>
      </c>
      <c r="G588" s="3">
        <v>203276</v>
      </c>
      <c r="H588" s="3">
        <v>96</v>
      </c>
      <c r="I588" s="3">
        <v>2750</v>
      </c>
      <c r="J588" s="3">
        <v>4</v>
      </c>
      <c r="K588" s="3">
        <v>92</v>
      </c>
      <c r="L588" s="3">
        <v>12182</v>
      </c>
      <c r="M588" s="3">
        <v>191094</v>
      </c>
      <c r="N588" s="3">
        <v>6</v>
      </c>
      <c r="O588" s="3">
        <v>11300</v>
      </c>
    </row>
    <row r="589" spans="1:15" hidden="1" x14ac:dyDescent="0.25">
      <c r="A589" t="s">
        <v>406</v>
      </c>
      <c r="B589" s="4">
        <v>562791</v>
      </c>
      <c r="C589" t="s">
        <v>3</v>
      </c>
      <c r="D589" t="s">
        <v>4</v>
      </c>
      <c r="E589" t="s">
        <v>364</v>
      </c>
      <c r="F589" s="9">
        <v>2021</v>
      </c>
      <c r="G589" s="3">
        <v>79575</v>
      </c>
      <c r="H589" s="3">
        <v>36</v>
      </c>
      <c r="I589" s="3">
        <v>2925</v>
      </c>
      <c r="J589" s="3">
        <v>3</v>
      </c>
      <c r="K589" s="3">
        <v>33</v>
      </c>
      <c r="L589" s="3">
        <v>7000</v>
      </c>
      <c r="M589" s="3">
        <v>72575</v>
      </c>
      <c r="N589" s="3">
        <v>3</v>
      </c>
      <c r="O589" s="3">
        <v>4200</v>
      </c>
    </row>
    <row r="590" spans="1:15" hidden="1" x14ac:dyDescent="0.25">
      <c r="A590" t="s">
        <v>406</v>
      </c>
      <c r="B590" s="4">
        <v>562791</v>
      </c>
      <c r="C590" t="s">
        <v>3</v>
      </c>
      <c r="D590" t="s">
        <v>4</v>
      </c>
      <c r="E590" t="s">
        <v>364</v>
      </c>
      <c r="F590" s="9">
        <v>2020</v>
      </c>
      <c r="G590" s="3">
        <v>21974</v>
      </c>
      <c r="H590" s="3">
        <v>7</v>
      </c>
      <c r="I590" s="3">
        <v>3505</v>
      </c>
      <c r="J590" s="3">
        <v>1</v>
      </c>
      <c r="K590" s="3">
        <v>6</v>
      </c>
      <c r="L590" s="3">
        <v>4500</v>
      </c>
      <c r="M590" s="3">
        <v>17474</v>
      </c>
      <c r="N590" s="3">
        <v>1</v>
      </c>
      <c r="O590" s="3">
        <v>1400</v>
      </c>
    </row>
    <row r="591" spans="1:15" hidden="1" x14ac:dyDescent="0.25">
      <c r="A591" t="s">
        <v>406</v>
      </c>
      <c r="B591" s="4">
        <v>562791</v>
      </c>
      <c r="C591" t="s">
        <v>3</v>
      </c>
      <c r="D591" t="s">
        <v>4</v>
      </c>
      <c r="E591" t="s">
        <v>364</v>
      </c>
      <c r="F591" s="9">
        <v>2019</v>
      </c>
      <c r="G591" s="3">
        <v>5900</v>
      </c>
      <c r="H591" s="3">
        <v>2</v>
      </c>
      <c r="I591" s="3">
        <v>3915</v>
      </c>
      <c r="J591" s="3">
        <v>1</v>
      </c>
      <c r="K591" s="3">
        <v>1</v>
      </c>
      <c r="L591" s="3">
        <v>3900</v>
      </c>
      <c r="M591" s="3">
        <v>2000</v>
      </c>
      <c r="N591" s="3">
        <v>0</v>
      </c>
      <c r="O591" s="3">
        <v>0</v>
      </c>
    </row>
    <row r="592" spans="1:15" hidden="1" x14ac:dyDescent="0.25">
      <c r="A592" t="s">
        <v>184</v>
      </c>
      <c r="B592" s="4">
        <v>1189</v>
      </c>
      <c r="C592" t="s">
        <v>1</v>
      </c>
      <c r="D592" t="s">
        <v>2</v>
      </c>
      <c r="E592" t="s">
        <v>355</v>
      </c>
      <c r="F592" s="9">
        <v>2023</v>
      </c>
      <c r="G592" s="3">
        <v>404100</v>
      </c>
      <c r="H592" s="3">
        <v>130</v>
      </c>
      <c r="I592" s="3">
        <v>3050</v>
      </c>
      <c r="J592" s="3">
        <v>108</v>
      </c>
      <c r="K592" s="3">
        <v>22</v>
      </c>
      <c r="L592" s="3">
        <v>337000</v>
      </c>
      <c r="M592" s="3">
        <v>67100</v>
      </c>
      <c r="N592" s="3"/>
      <c r="O592" s="3"/>
    </row>
    <row r="593" spans="1:15" hidden="1" x14ac:dyDescent="0.25">
      <c r="A593" t="s">
        <v>184</v>
      </c>
      <c r="B593" s="4">
        <v>1189</v>
      </c>
      <c r="C593" t="s">
        <v>1</v>
      </c>
      <c r="D593" t="s">
        <v>2</v>
      </c>
      <c r="E593" t="s">
        <v>355</v>
      </c>
      <c r="F593" s="9">
        <v>2022</v>
      </c>
      <c r="G593" s="3">
        <v>435600</v>
      </c>
      <c r="H593" s="3">
        <v>135</v>
      </c>
      <c r="I593" s="3">
        <v>3215</v>
      </c>
      <c r="J593" s="3">
        <v>113</v>
      </c>
      <c r="K593" s="3">
        <v>22</v>
      </c>
      <c r="L593" s="3">
        <v>364900</v>
      </c>
      <c r="M593" s="3">
        <v>70700</v>
      </c>
      <c r="N593" s="3"/>
      <c r="O593" s="3"/>
    </row>
    <row r="594" spans="1:15" hidden="1" x14ac:dyDescent="0.25">
      <c r="A594" t="s">
        <v>184</v>
      </c>
      <c r="B594" s="4">
        <v>1189</v>
      </c>
      <c r="C594" t="s">
        <v>1</v>
      </c>
      <c r="D594" t="s">
        <v>2</v>
      </c>
      <c r="E594" t="s">
        <v>355</v>
      </c>
      <c r="F594" s="9">
        <v>2021</v>
      </c>
      <c r="G594" s="3">
        <v>417000</v>
      </c>
      <c r="H594" s="3">
        <v>136</v>
      </c>
      <c r="I594" s="3">
        <v>3066</v>
      </c>
      <c r="J594" s="3">
        <v>114</v>
      </c>
      <c r="K594" s="3">
        <v>22</v>
      </c>
      <c r="L594" s="3">
        <v>334000</v>
      </c>
      <c r="M594" s="3">
        <v>83000</v>
      </c>
      <c r="N594" s="3"/>
      <c r="O594" s="3"/>
    </row>
    <row r="595" spans="1:15" hidden="1" x14ac:dyDescent="0.25">
      <c r="A595" t="s">
        <v>184</v>
      </c>
      <c r="B595" s="4">
        <v>1189</v>
      </c>
      <c r="C595" t="s">
        <v>1</v>
      </c>
      <c r="D595" t="s">
        <v>2</v>
      </c>
      <c r="E595" t="s">
        <v>355</v>
      </c>
      <c r="F595" s="9">
        <v>2020</v>
      </c>
      <c r="G595" s="3">
        <v>397000</v>
      </c>
      <c r="H595" s="3">
        <v>136</v>
      </c>
      <c r="I595" s="3">
        <v>2370</v>
      </c>
      <c r="J595" s="3">
        <v>113</v>
      </c>
      <c r="K595" s="3">
        <v>23</v>
      </c>
      <c r="L595" s="3">
        <v>340100</v>
      </c>
      <c r="M595" s="3">
        <v>56900</v>
      </c>
      <c r="N595" s="3"/>
      <c r="O595" s="3"/>
    </row>
    <row r="596" spans="1:15" hidden="1" x14ac:dyDescent="0.25">
      <c r="A596" t="s">
        <v>184</v>
      </c>
      <c r="B596" s="4">
        <v>1189</v>
      </c>
      <c r="C596" t="s">
        <v>1</v>
      </c>
      <c r="D596" t="s">
        <v>2</v>
      </c>
      <c r="E596" t="s">
        <v>355</v>
      </c>
      <c r="F596" s="9">
        <v>2019</v>
      </c>
      <c r="G596" s="3">
        <v>603000</v>
      </c>
      <c r="H596" s="3">
        <v>199</v>
      </c>
      <c r="I596" s="3">
        <v>3000</v>
      </c>
      <c r="J596" s="3">
        <v>174</v>
      </c>
      <c r="K596" s="3">
        <v>25</v>
      </c>
      <c r="L596" s="3">
        <v>528000</v>
      </c>
      <c r="M596" s="3">
        <v>75000</v>
      </c>
      <c r="N596" s="3"/>
      <c r="O596" s="3"/>
    </row>
    <row r="597" spans="1:15" hidden="1" x14ac:dyDescent="0.25">
      <c r="A597" t="s">
        <v>52</v>
      </c>
      <c r="B597" s="4">
        <v>31415</v>
      </c>
      <c r="C597" t="s">
        <v>3</v>
      </c>
      <c r="D597" t="s">
        <v>4</v>
      </c>
      <c r="E597" t="s">
        <v>350</v>
      </c>
      <c r="F597" s="9">
        <v>2023</v>
      </c>
      <c r="G597" s="3">
        <v>397900</v>
      </c>
      <c r="H597" s="3">
        <v>295</v>
      </c>
      <c r="I597" s="3">
        <v>1335</v>
      </c>
      <c r="J597" s="3">
        <v>12</v>
      </c>
      <c r="K597" s="3">
        <v>283</v>
      </c>
      <c r="L597" s="3">
        <v>22000</v>
      </c>
      <c r="M597" s="3">
        <v>375900</v>
      </c>
      <c r="N597" s="3">
        <v>19</v>
      </c>
      <c r="O597" s="3">
        <v>17300</v>
      </c>
    </row>
    <row r="598" spans="1:15" hidden="1" x14ac:dyDescent="0.25">
      <c r="A598" t="s">
        <v>52</v>
      </c>
      <c r="B598" s="4">
        <v>31415</v>
      </c>
      <c r="C598" t="s">
        <v>3</v>
      </c>
      <c r="D598" t="s">
        <v>4</v>
      </c>
      <c r="E598" t="s">
        <v>350</v>
      </c>
      <c r="F598" s="9">
        <v>2022</v>
      </c>
      <c r="G598" s="3">
        <v>391200</v>
      </c>
      <c r="H598" s="3">
        <v>302</v>
      </c>
      <c r="I598" s="3">
        <v>1275</v>
      </c>
      <c r="J598" s="3">
        <v>12</v>
      </c>
      <c r="K598" s="3">
        <v>290</v>
      </c>
      <c r="L598" s="3">
        <v>16400</v>
      </c>
      <c r="M598" s="3">
        <v>374800</v>
      </c>
      <c r="N598" s="3">
        <v>25</v>
      </c>
      <c r="O598" s="3">
        <v>22700</v>
      </c>
    </row>
    <row r="599" spans="1:15" hidden="1" x14ac:dyDescent="0.25">
      <c r="A599" t="s">
        <v>52</v>
      </c>
      <c r="B599" s="4">
        <v>31415</v>
      </c>
      <c r="C599" t="s">
        <v>3</v>
      </c>
      <c r="D599" t="s">
        <v>4</v>
      </c>
      <c r="E599" t="s">
        <v>350</v>
      </c>
      <c r="F599" s="9">
        <v>2021</v>
      </c>
      <c r="G599" s="3">
        <v>346800</v>
      </c>
      <c r="H599" s="3">
        <v>313</v>
      </c>
      <c r="I599" s="3">
        <v>1115</v>
      </c>
      <c r="J599" s="3">
        <v>13</v>
      </c>
      <c r="K599" s="3">
        <v>300</v>
      </c>
      <c r="L599" s="3">
        <v>14500</v>
      </c>
      <c r="M599" s="3">
        <v>332300</v>
      </c>
      <c r="N599" s="3">
        <v>26</v>
      </c>
      <c r="O599" s="3">
        <v>25700</v>
      </c>
    </row>
    <row r="600" spans="1:15" hidden="1" x14ac:dyDescent="0.25">
      <c r="A600" t="s">
        <v>52</v>
      </c>
      <c r="B600" s="4">
        <v>31415</v>
      </c>
      <c r="C600" t="s">
        <v>3</v>
      </c>
      <c r="D600" t="s">
        <v>4</v>
      </c>
      <c r="E600" t="s">
        <v>350</v>
      </c>
      <c r="F600" s="9">
        <v>2020</v>
      </c>
      <c r="G600" s="3">
        <v>288400</v>
      </c>
      <c r="H600" s="3">
        <v>309</v>
      </c>
      <c r="I600" s="3">
        <v>930</v>
      </c>
      <c r="J600" s="3">
        <v>13</v>
      </c>
      <c r="K600" s="3">
        <v>296</v>
      </c>
      <c r="L600" s="3">
        <v>9300</v>
      </c>
      <c r="M600" s="3">
        <v>279100</v>
      </c>
      <c r="N600" s="3">
        <v>26</v>
      </c>
      <c r="O600" s="3">
        <v>22300</v>
      </c>
    </row>
    <row r="601" spans="1:15" hidden="1" x14ac:dyDescent="0.25">
      <c r="A601" t="s">
        <v>52</v>
      </c>
      <c r="B601" s="4">
        <v>31415</v>
      </c>
      <c r="C601" t="s">
        <v>3</v>
      </c>
      <c r="D601" t="s">
        <v>4</v>
      </c>
      <c r="E601" t="s">
        <v>350</v>
      </c>
      <c r="F601" s="9">
        <v>2019</v>
      </c>
      <c r="G601" s="3">
        <v>366707</v>
      </c>
      <c r="H601" s="3">
        <v>313</v>
      </c>
      <c r="I601" s="3">
        <v>1200</v>
      </c>
      <c r="J601" s="3">
        <v>7</v>
      </c>
      <c r="K601" s="3">
        <v>306</v>
      </c>
      <c r="L601" s="3">
        <v>10881</v>
      </c>
      <c r="M601" s="3">
        <v>355826</v>
      </c>
      <c r="N601" s="3">
        <v>23</v>
      </c>
      <c r="O601" s="3">
        <v>25200</v>
      </c>
    </row>
    <row r="602" spans="1:15" hidden="1" x14ac:dyDescent="0.25">
      <c r="A602" t="s">
        <v>177</v>
      </c>
      <c r="B602" s="4">
        <v>5123</v>
      </c>
      <c r="C602" t="s">
        <v>1</v>
      </c>
      <c r="D602" t="s">
        <v>2</v>
      </c>
      <c r="E602" t="s">
        <v>353</v>
      </c>
      <c r="F602" s="9">
        <v>2023</v>
      </c>
      <c r="G602" s="3">
        <v>397556</v>
      </c>
      <c r="H602" s="3">
        <v>48</v>
      </c>
      <c r="I602" s="3">
        <v>8645</v>
      </c>
      <c r="J602" s="3">
        <v>48</v>
      </c>
      <c r="K602" s="3">
        <v>0</v>
      </c>
      <c r="L602" s="3">
        <v>397556</v>
      </c>
      <c r="M602" s="3">
        <v>0</v>
      </c>
      <c r="N602" s="3"/>
      <c r="O602" s="3"/>
    </row>
    <row r="603" spans="1:15" hidden="1" x14ac:dyDescent="0.25">
      <c r="A603" t="s">
        <v>177</v>
      </c>
      <c r="B603" s="4">
        <v>5123</v>
      </c>
      <c r="C603" t="s">
        <v>1</v>
      </c>
      <c r="D603" t="s">
        <v>2</v>
      </c>
      <c r="E603" t="s">
        <v>353</v>
      </c>
      <c r="F603" s="9">
        <v>2022</v>
      </c>
      <c r="G603" s="3">
        <v>357594</v>
      </c>
      <c r="H603" s="3">
        <v>44</v>
      </c>
      <c r="I603" s="3">
        <v>8515</v>
      </c>
      <c r="J603" s="3">
        <v>44</v>
      </c>
      <c r="K603" s="3">
        <v>0</v>
      </c>
      <c r="L603" s="3">
        <v>357594</v>
      </c>
      <c r="M603" s="3">
        <v>0</v>
      </c>
      <c r="N603" s="3"/>
      <c r="O603" s="3"/>
    </row>
    <row r="604" spans="1:15" hidden="1" x14ac:dyDescent="0.25">
      <c r="A604" t="s">
        <v>177</v>
      </c>
      <c r="B604" s="4">
        <v>5123</v>
      </c>
      <c r="C604" t="s">
        <v>1</v>
      </c>
      <c r="D604" t="s">
        <v>2</v>
      </c>
      <c r="E604" t="s">
        <v>353</v>
      </c>
      <c r="F604" s="9">
        <v>2021</v>
      </c>
      <c r="G604" s="3">
        <v>294161</v>
      </c>
      <c r="H604" s="3">
        <v>40</v>
      </c>
      <c r="I604" s="3">
        <v>7450</v>
      </c>
      <c r="J604" s="3">
        <v>40</v>
      </c>
      <c r="K604" s="3">
        <v>0</v>
      </c>
      <c r="L604" s="3">
        <v>294161</v>
      </c>
      <c r="M604" s="3">
        <v>0</v>
      </c>
      <c r="N604" s="3"/>
      <c r="O604" s="3"/>
    </row>
    <row r="605" spans="1:15" hidden="1" x14ac:dyDescent="0.25">
      <c r="A605" t="s">
        <v>177</v>
      </c>
      <c r="B605" s="4">
        <v>5123</v>
      </c>
      <c r="C605" t="s">
        <v>1</v>
      </c>
      <c r="D605" t="s">
        <v>2</v>
      </c>
      <c r="E605" t="s">
        <v>353</v>
      </c>
      <c r="F605" s="9">
        <v>2020</v>
      </c>
      <c r="G605" s="3">
        <v>187356</v>
      </c>
      <c r="H605" s="3">
        <v>39</v>
      </c>
      <c r="I605" s="3">
        <v>4995</v>
      </c>
      <c r="J605" s="3">
        <v>39</v>
      </c>
      <c r="K605" s="3">
        <v>0</v>
      </c>
      <c r="L605" s="3">
        <v>187356</v>
      </c>
      <c r="M605" s="3">
        <v>0</v>
      </c>
      <c r="N605" s="3"/>
      <c r="O605" s="3"/>
    </row>
    <row r="606" spans="1:15" hidden="1" x14ac:dyDescent="0.25">
      <c r="A606" t="s">
        <v>177</v>
      </c>
      <c r="B606" s="4">
        <v>5123</v>
      </c>
      <c r="C606" t="s">
        <v>1</v>
      </c>
      <c r="D606" t="s">
        <v>2</v>
      </c>
      <c r="E606" t="s">
        <v>353</v>
      </c>
      <c r="F606" s="9">
        <v>2019</v>
      </c>
      <c r="G606" s="3">
        <v>213343</v>
      </c>
      <c r="H606" s="3">
        <v>36</v>
      </c>
      <c r="I606" s="3">
        <v>6465</v>
      </c>
      <c r="J606" s="3">
        <v>36</v>
      </c>
      <c r="K606" s="3">
        <v>0</v>
      </c>
      <c r="L606" s="3">
        <v>213343</v>
      </c>
      <c r="M606" s="3">
        <v>0</v>
      </c>
      <c r="N606" s="3"/>
      <c r="O606" s="3"/>
    </row>
    <row r="607" spans="1:15" hidden="1" x14ac:dyDescent="0.25">
      <c r="A607" t="s">
        <v>201</v>
      </c>
      <c r="B607" s="4">
        <v>2808</v>
      </c>
      <c r="C607" t="s">
        <v>1</v>
      </c>
      <c r="D607" t="s">
        <v>2</v>
      </c>
      <c r="E607" t="s">
        <v>357</v>
      </c>
      <c r="F607" s="9">
        <v>2023</v>
      </c>
      <c r="G607" s="3">
        <v>394800</v>
      </c>
      <c r="H607" s="3">
        <v>161</v>
      </c>
      <c r="I607" s="3">
        <v>2400</v>
      </c>
      <c r="J607" s="3">
        <v>3</v>
      </c>
      <c r="K607" s="3">
        <v>158</v>
      </c>
      <c r="L607" s="3">
        <v>8400</v>
      </c>
      <c r="M607" s="3">
        <v>386400</v>
      </c>
      <c r="N607" s="3"/>
      <c r="O607" s="3"/>
    </row>
    <row r="608" spans="1:15" hidden="1" x14ac:dyDescent="0.25">
      <c r="A608" t="s">
        <v>201</v>
      </c>
      <c r="B608" s="4">
        <v>2808</v>
      </c>
      <c r="C608" t="s">
        <v>1</v>
      </c>
      <c r="D608" t="s">
        <v>2</v>
      </c>
      <c r="E608" t="s">
        <v>357</v>
      </c>
      <c r="F608" s="9">
        <v>2022</v>
      </c>
      <c r="G608" s="3">
        <v>421200</v>
      </c>
      <c r="H608" s="3">
        <v>168</v>
      </c>
      <c r="I608" s="3">
        <v>2470</v>
      </c>
      <c r="J608" s="3">
        <v>4</v>
      </c>
      <c r="K608" s="3">
        <v>164</v>
      </c>
      <c r="L608" s="3">
        <v>9900</v>
      </c>
      <c r="M608" s="3">
        <v>411300</v>
      </c>
      <c r="N608" s="3"/>
      <c r="O608" s="3"/>
    </row>
    <row r="609" spans="1:15" hidden="1" x14ac:dyDescent="0.25">
      <c r="A609" t="s">
        <v>201</v>
      </c>
      <c r="B609" s="4">
        <v>2808</v>
      </c>
      <c r="C609" t="s">
        <v>1</v>
      </c>
      <c r="D609" t="s">
        <v>2</v>
      </c>
      <c r="E609" t="s">
        <v>357</v>
      </c>
      <c r="F609" s="9">
        <v>2021</v>
      </c>
      <c r="G609" s="3">
        <v>400800</v>
      </c>
      <c r="H609" s="3">
        <v>173</v>
      </c>
      <c r="I609" s="3">
        <v>2290</v>
      </c>
      <c r="J609" s="3">
        <v>4</v>
      </c>
      <c r="K609" s="3">
        <v>169</v>
      </c>
      <c r="L609" s="3">
        <v>9200</v>
      </c>
      <c r="M609" s="3">
        <v>391600</v>
      </c>
      <c r="N609" s="3"/>
      <c r="O609" s="3"/>
    </row>
    <row r="610" spans="1:15" hidden="1" x14ac:dyDescent="0.25">
      <c r="A610" t="s">
        <v>201</v>
      </c>
      <c r="B610" s="4">
        <v>2808</v>
      </c>
      <c r="C610" t="s">
        <v>1</v>
      </c>
      <c r="D610" t="s">
        <v>2</v>
      </c>
      <c r="E610" t="s">
        <v>357</v>
      </c>
      <c r="F610" s="9">
        <v>2020</v>
      </c>
      <c r="G610" s="3">
        <v>307400</v>
      </c>
      <c r="H610" s="3">
        <v>177</v>
      </c>
      <c r="I610" s="3">
        <v>1670</v>
      </c>
      <c r="J610" s="3">
        <v>4</v>
      </c>
      <c r="K610" s="3">
        <v>173</v>
      </c>
      <c r="L610" s="3">
        <v>6700</v>
      </c>
      <c r="M610" s="3">
        <v>300700</v>
      </c>
      <c r="N610" s="3"/>
      <c r="O610" s="3"/>
    </row>
    <row r="611" spans="1:15" hidden="1" x14ac:dyDescent="0.25">
      <c r="A611" t="s">
        <v>201</v>
      </c>
      <c r="B611" s="4">
        <v>2808</v>
      </c>
      <c r="C611" t="s">
        <v>1</v>
      </c>
      <c r="D611" t="s">
        <v>2</v>
      </c>
      <c r="E611" t="s">
        <v>357</v>
      </c>
      <c r="F611" s="9">
        <v>2019</v>
      </c>
      <c r="G611" s="3">
        <v>476900</v>
      </c>
      <c r="H611" s="3">
        <v>191</v>
      </c>
      <c r="I611" s="3">
        <v>2510</v>
      </c>
      <c r="J611" s="3">
        <v>4</v>
      </c>
      <c r="K611" s="3">
        <v>187</v>
      </c>
      <c r="L611" s="3">
        <v>5900</v>
      </c>
      <c r="M611" s="3">
        <v>471000</v>
      </c>
      <c r="N611" s="3"/>
      <c r="O611" s="3"/>
    </row>
    <row r="612" spans="1:15" hidden="1" x14ac:dyDescent="0.25">
      <c r="A612" t="s">
        <v>336</v>
      </c>
      <c r="B612" s="4">
        <v>31592</v>
      </c>
      <c r="C612" t="s">
        <v>3</v>
      </c>
      <c r="D612" t="s">
        <v>4</v>
      </c>
      <c r="E612" t="s">
        <v>364</v>
      </c>
      <c r="F612" s="9">
        <v>2023</v>
      </c>
      <c r="G612" s="3">
        <v>388000</v>
      </c>
      <c r="H612" s="3">
        <v>180</v>
      </c>
      <c r="I612" s="3">
        <v>2395</v>
      </c>
      <c r="J612" s="3">
        <v>10</v>
      </c>
      <c r="K612" s="3">
        <v>170</v>
      </c>
      <c r="L612" s="3">
        <v>24000</v>
      </c>
      <c r="M612" s="3">
        <v>364000</v>
      </c>
      <c r="N612" s="3">
        <v>18</v>
      </c>
      <c r="O612" s="3">
        <v>39400</v>
      </c>
    </row>
    <row r="613" spans="1:15" hidden="1" x14ac:dyDescent="0.25">
      <c r="A613" t="s">
        <v>336</v>
      </c>
      <c r="B613" s="4">
        <v>31592</v>
      </c>
      <c r="C613" t="s">
        <v>3</v>
      </c>
      <c r="D613" t="s">
        <v>4</v>
      </c>
      <c r="E613" t="s">
        <v>364</v>
      </c>
      <c r="F613" s="9">
        <v>2022</v>
      </c>
      <c r="G613" s="3">
        <v>305200</v>
      </c>
      <c r="H613" s="3">
        <v>144</v>
      </c>
      <c r="I613" s="3">
        <v>2375</v>
      </c>
      <c r="J613" s="3">
        <v>10</v>
      </c>
      <c r="K613" s="3">
        <v>134</v>
      </c>
      <c r="L613" s="3">
        <v>22600</v>
      </c>
      <c r="M613" s="3">
        <v>282600</v>
      </c>
      <c r="N613" s="3">
        <v>17</v>
      </c>
      <c r="O613" s="3">
        <v>35600</v>
      </c>
    </row>
    <row r="614" spans="1:15" hidden="1" x14ac:dyDescent="0.25">
      <c r="A614" t="s">
        <v>336</v>
      </c>
      <c r="B614" s="4">
        <v>31592</v>
      </c>
      <c r="C614" t="s">
        <v>3</v>
      </c>
      <c r="D614" t="s">
        <v>4</v>
      </c>
      <c r="E614" t="s">
        <v>364</v>
      </c>
      <c r="F614" s="9">
        <v>2021</v>
      </c>
      <c r="G614" s="3">
        <v>234760</v>
      </c>
      <c r="H614" s="3">
        <v>113</v>
      </c>
      <c r="I614" s="3">
        <v>2370</v>
      </c>
      <c r="J614" s="3">
        <v>9</v>
      </c>
      <c r="K614" s="3">
        <v>104</v>
      </c>
      <c r="L614" s="3">
        <v>20770</v>
      </c>
      <c r="M614" s="3">
        <v>213990</v>
      </c>
      <c r="N614" s="3">
        <v>16</v>
      </c>
      <c r="O614" s="3">
        <v>30292</v>
      </c>
    </row>
    <row r="615" spans="1:15" hidden="1" x14ac:dyDescent="0.25">
      <c r="A615" t="s">
        <v>336</v>
      </c>
      <c r="B615" s="4">
        <v>31592</v>
      </c>
      <c r="C615" t="s">
        <v>3</v>
      </c>
      <c r="D615" t="s">
        <v>4</v>
      </c>
      <c r="E615" t="s">
        <v>364</v>
      </c>
      <c r="F615" s="9">
        <v>2020</v>
      </c>
      <c r="G615" s="3">
        <v>149041</v>
      </c>
      <c r="H615" s="3">
        <v>85</v>
      </c>
      <c r="I615" s="3">
        <v>1805</v>
      </c>
      <c r="J615" s="3">
        <v>11</v>
      </c>
      <c r="K615" s="3">
        <v>74</v>
      </c>
      <c r="L615" s="3">
        <v>17030</v>
      </c>
      <c r="M615" s="3">
        <v>132011</v>
      </c>
      <c r="N615" s="3">
        <v>13</v>
      </c>
      <c r="O615" s="3">
        <v>12262</v>
      </c>
    </row>
    <row r="616" spans="1:15" hidden="1" x14ac:dyDescent="0.25">
      <c r="A616" t="s">
        <v>336</v>
      </c>
      <c r="B616" s="4">
        <v>31592</v>
      </c>
      <c r="C616" t="s">
        <v>3</v>
      </c>
      <c r="D616" t="s">
        <v>4</v>
      </c>
      <c r="E616" t="s">
        <v>364</v>
      </c>
      <c r="F616" s="9">
        <v>2019</v>
      </c>
      <c r="G616" s="3">
        <v>124900</v>
      </c>
      <c r="H616" s="3">
        <v>80</v>
      </c>
      <c r="I616" s="3">
        <v>1600</v>
      </c>
      <c r="J616" s="3">
        <v>23</v>
      </c>
      <c r="K616" s="3">
        <v>57</v>
      </c>
      <c r="L616" s="3">
        <v>34000</v>
      </c>
      <c r="M616" s="3">
        <v>90900</v>
      </c>
      <c r="N616" s="3">
        <v>10</v>
      </c>
      <c r="O616" s="3">
        <v>19000</v>
      </c>
    </row>
    <row r="617" spans="1:15" hidden="1" x14ac:dyDescent="0.25">
      <c r="A617" t="s">
        <v>119</v>
      </c>
      <c r="B617" s="4">
        <v>2243</v>
      </c>
      <c r="C617" t="s">
        <v>1</v>
      </c>
      <c r="D617" t="s">
        <v>7</v>
      </c>
      <c r="E617" t="s">
        <v>355</v>
      </c>
      <c r="F617" s="9">
        <v>2023</v>
      </c>
      <c r="G617" s="3">
        <v>382729</v>
      </c>
      <c r="H617" s="3">
        <v>64</v>
      </c>
      <c r="I617" s="3">
        <v>5935</v>
      </c>
      <c r="J617" s="3">
        <v>64</v>
      </c>
      <c r="K617" s="3">
        <v>0</v>
      </c>
      <c r="L617" s="3">
        <v>382729</v>
      </c>
      <c r="M617" s="3">
        <v>0</v>
      </c>
      <c r="N617" s="3"/>
      <c r="O617" s="3"/>
    </row>
    <row r="618" spans="1:15" hidden="1" x14ac:dyDescent="0.25">
      <c r="A618" t="s">
        <v>119</v>
      </c>
      <c r="B618" s="4">
        <v>2243</v>
      </c>
      <c r="C618" t="s">
        <v>1</v>
      </c>
      <c r="D618" t="s">
        <v>7</v>
      </c>
      <c r="E618" t="s">
        <v>355</v>
      </c>
      <c r="F618" s="9">
        <v>2022</v>
      </c>
      <c r="G618" s="3">
        <v>374388</v>
      </c>
      <c r="H618" s="3">
        <v>65</v>
      </c>
      <c r="I618" s="3">
        <v>5845</v>
      </c>
      <c r="J618" s="3">
        <v>65</v>
      </c>
      <c r="K618" s="3">
        <v>0</v>
      </c>
      <c r="L618" s="3">
        <v>374388</v>
      </c>
      <c r="M618" s="3">
        <v>0</v>
      </c>
      <c r="N618" s="3"/>
      <c r="O618" s="3"/>
    </row>
    <row r="619" spans="1:15" hidden="1" x14ac:dyDescent="0.25">
      <c r="A619" t="s">
        <v>119</v>
      </c>
      <c r="B619" s="4">
        <v>2243</v>
      </c>
      <c r="C619" t="s">
        <v>1</v>
      </c>
      <c r="D619" t="s">
        <v>7</v>
      </c>
      <c r="E619" t="s">
        <v>355</v>
      </c>
      <c r="F619" s="9">
        <v>2021</v>
      </c>
      <c r="G619" s="3">
        <v>332607</v>
      </c>
      <c r="H619" s="3">
        <v>64</v>
      </c>
      <c r="I619" s="3">
        <v>5208</v>
      </c>
      <c r="J619" s="3">
        <v>64</v>
      </c>
      <c r="K619" s="3">
        <v>0</v>
      </c>
      <c r="L619" s="3">
        <v>332607</v>
      </c>
      <c r="M619" s="3">
        <v>0</v>
      </c>
      <c r="N619" s="3"/>
      <c r="O619" s="3"/>
    </row>
    <row r="620" spans="1:15" hidden="1" x14ac:dyDescent="0.25">
      <c r="A620" t="s">
        <v>119</v>
      </c>
      <c r="B620" s="4">
        <v>2243</v>
      </c>
      <c r="C620" t="s">
        <v>1</v>
      </c>
      <c r="D620" t="s">
        <v>7</v>
      </c>
      <c r="E620" t="s">
        <v>355</v>
      </c>
      <c r="F620" s="9">
        <v>2020</v>
      </c>
      <c r="G620" s="3">
        <v>209564</v>
      </c>
      <c r="H620" s="3">
        <v>63</v>
      </c>
      <c r="I620" s="3">
        <v>3189</v>
      </c>
      <c r="J620" s="3">
        <v>63</v>
      </c>
      <c r="K620" s="3">
        <v>0</v>
      </c>
      <c r="L620" s="3">
        <v>209564</v>
      </c>
      <c r="M620" s="3">
        <v>0</v>
      </c>
      <c r="N620" s="3"/>
      <c r="O620" s="3"/>
    </row>
    <row r="621" spans="1:15" hidden="1" x14ac:dyDescent="0.25">
      <c r="A621" t="s">
        <v>119</v>
      </c>
      <c r="B621" s="4">
        <v>2243</v>
      </c>
      <c r="C621" t="s">
        <v>1</v>
      </c>
      <c r="D621" t="s">
        <v>7</v>
      </c>
      <c r="E621" t="s">
        <v>355</v>
      </c>
      <c r="F621" s="9">
        <v>2019</v>
      </c>
      <c r="G621" s="3">
        <v>307199</v>
      </c>
      <c r="H621" s="3">
        <v>68</v>
      </c>
      <c r="I621" s="3">
        <v>4422</v>
      </c>
      <c r="J621" s="3">
        <v>68</v>
      </c>
      <c r="K621" s="3">
        <v>0</v>
      </c>
      <c r="L621" s="3">
        <v>307199</v>
      </c>
      <c r="M621" s="3">
        <v>0</v>
      </c>
      <c r="N621" s="3"/>
      <c r="O621" s="3"/>
    </row>
    <row r="622" spans="1:15" hidden="1" x14ac:dyDescent="0.25">
      <c r="A622" t="s">
        <v>510</v>
      </c>
      <c r="B622" s="4">
        <v>2669</v>
      </c>
      <c r="C622" t="s">
        <v>1</v>
      </c>
      <c r="D622" t="s">
        <v>2</v>
      </c>
      <c r="E622" t="s">
        <v>355</v>
      </c>
      <c r="F622" s="9">
        <v>2023</v>
      </c>
      <c r="G622" s="3">
        <v>380900</v>
      </c>
      <c r="H622" s="3">
        <v>54</v>
      </c>
      <c r="I622" s="3">
        <v>7120</v>
      </c>
      <c r="J622" s="3">
        <v>54</v>
      </c>
      <c r="K622" s="3">
        <v>0</v>
      </c>
      <c r="L622" s="3">
        <v>380900</v>
      </c>
      <c r="M622" s="3">
        <v>0</v>
      </c>
      <c r="N622" s="3">
        <v>11</v>
      </c>
      <c r="O622" s="3">
        <v>64900</v>
      </c>
    </row>
    <row r="623" spans="1:15" hidden="1" x14ac:dyDescent="0.25">
      <c r="A623" t="s">
        <v>510</v>
      </c>
      <c r="B623" s="4">
        <v>2669</v>
      </c>
      <c r="C623" t="s">
        <v>1</v>
      </c>
      <c r="D623" t="s">
        <v>2</v>
      </c>
      <c r="E623" t="s">
        <v>355</v>
      </c>
      <c r="F623" s="9">
        <v>2022</v>
      </c>
      <c r="G623" s="3">
        <v>350000</v>
      </c>
      <c r="H623" s="3">
        <v>53</v>
      </c>
      <c r="I623" s="3">
        <v>6670</v>
      </c>
      <c r="J623" s="3">
        <v>53</v>
      </c>
      <c r="K623" s="3">
        <v>0</v>
      </c>
      <c r="L623" s="3">
        <v>350000</v>
      </c>
      <c r="M623" s="3">
        <v>0</v>
      </c>
      <c r="N623" s="3">
        <v>11</v>
      </c>
      <c r="O623" s="3">
        <v>60600</v>
      </c>
    </row>
    <row r="624" spans="1:15" hidden="1" x14ac:dyDescent="0.25">
      <c r="A624" t="s">
        <v>510</v>
      </c>
      <c r="B624" s="4">
        <v>2669</v>
      </c>
      <c r="C624" t="s">
        <v>1</v>
      </c>
      <c r="D624" t="s">
        <v>2</v>
      </c>
      <c r="E624" t="s">
        <v>355</v>
      </c>
      <c r="F624" s="9">
        <v>2021</v>
      </c>
      <c r="G624" s="3">
        <v>304400</v>
      </c>
      <c r="H624" s="3">
        <v>52</v>
      </c>
      <c r="I624" s="3">
        <v>5855</v>
      </c>
      <c r="J624" s="3">
        <v>52</v>
      </c>
      <c r="K624" s="3">
        <v>0</v>
      </c>
      <c r="L624" s="3">
        <v>304400</v>
      </c>
      <c r="M624" s="3">
        <v>0</v>
      </c>
      <c r="N624" s="3">
        <v>11</v>
      </c>
      <c r="O624" s="3">
        <v>50500</v>
      </c>
    </row>
    <row r="625" spans="1:15" hidden="1" x14ac:dyDescent="0.25">
      <c r="A625" t="s">
        <v>510</v>
      </c>
      <c r="B625" s="4">
        <v>2669</v>
      </c>
      <c r="C625" t="s">
        <v>1</v>
      </c>
      <c r="D625" t="s">
        <v>2</v>
      </c>
      <c r="E625" t="s">
        <v>355</v>
      </c>
      <c r="F625" s="9">
        <v>2020</v>
      </c>
      <c r="G625" s="3">
        <v>205700</v>
      </c>
      <c r="H625" s="3">
        <v>52</v>
      </c>
      <c r="I625" s="3">
        <v>3995</v>
      </c>
      <c r="J625" s="3">
        <v>52</v>
      </c>
      <c r="K625" s="3">
        <v>0</v>
      </c>
      <c r="L625" s="3">
        <v>205700</v>
      </c>
      <c r="M625" s="3">
        <v>0</v>
      </c>
      <c r="N625" s="3">
        <v>10</v>
      </c>
      <c r="O625" s="3">
        <v>33200</v>
      </c>
    </row>
    <row r="626" spans="1:15" hidden="1" x14ac:dyDescent="0.25">
      <c r="A626" t="s">
        <v>510</v>
      </c>
      <c r="B626" s="4">
        <v>2669</v>
      </c>
      <c r="C626" t="s">
        <v>1</v>
      </c>
      <c r="D626" t="s">
        <v>2</v>
      </c>
      <c r="E626" t="s">
        <v>355</v>
      </c>
      <c r="F626" s="9">
        <v>2019</v>
      </c>
      <c r="G626" s="3">
        <v>348500</v>
      </c>
      <c r="H626" s="3">
        <v>51</v>
      </c>
      <c r="I626" s="3">
        <v>6900</v>
      </c>
      <c r="J626" s="3">
        <v>51</v>
      </c>
      <c r="K626" s="3">
        <v>0</v>
      </c>
      <c r="L626" s="3">
        <v>348500</v>
      </c>
      <c r="M626" s="3">
        <v>0</v>
      </c>
      <c r="N626" s="3">
        <v>9</v>
      </c>
      <c r="O626" s="3">
        <v>52300</v>
      </c>
    </row>
    <row r="627" spans="1:15" hidden="1" x14ac:dyDescent="0.25">
      <c r="A627" t="s">
        <v>517</v>
      </c>
      <c r="B627" s="4">
        <v>562788</v>
      </c>
      <c r="C627" t="s">
        <v>3</v>
      </c>
      <c r="D627" t="s">
        <v>5</v>
      </c>
      <c r="E627" t="s">
        <v>351</v>
      </c>
      <c r="F627" s="9">
        <v>2023</v>
      </c>
      <c r="G627" s="3">
        <v>375800</v>
      </c>
      <c r="H627" s="3">
        <v>439</v>
      </c>
      <c r="I627" s="3">
        <v>855</v>
      </c>
      <c r="J627" s="3">
        <v>230</v>
      </c>
      <c r="K627" s="3">
        <v>209</v>
      </c>
      <c r="L627" s="3">
        <v>194500</v>
      </c>
      <c r="M627" s="3">
        <v>181300</v>
      </c>
      <c r="N627" s="3"/>
      <c r="O627" s="3"/>
    </row>
    <row r="628" spans="1:15" hidden="1" x14ac:dyDescent="0.25">
      <c r="A628" t="s">
        <v>517</v>
      </c>
      <c r="B628" s="4">
        <v>562788</v>
      </c>
      <c r="C628" t="s">
        <v>3</v>
      </c>
      <c r="D628" t="s">
        <v>5</v>
      </c>
      <c r="E628" t="s">
        <v>351</v>
      </c>
      <c r="F628" s="9">
        <v>2022</v>
      </c>
      <c r="G628" s="3">
        <v>350200</v>
      </c>
      <c r="H628" s="3">
        <v>440</v>
      </c>
      <c r="I628" s="3">
        <v>825</v>
      </c>
      <c r="J628" s="3">
        <v>225</v>
      </c>
      <c r="K628" s="3">
        <v>215</v>
      </c>
      <c r="L628" s="3">
        <v>175300</v>
      </c>
      <c r="M628" s="3">
        <v>174900</v>
      </c>
      <c r="N628" s="3"/>
      <c r="O628" s="3"/>
    </row>
    <row r="629" spans="1:15" hidden="1" x14ac:dyDescent="0.25">
      <c r="A629" t="s">
        <v>517</v>
      </c>
      <c r="B629" s="4">
        <v>562788</v>
      </c>
      <c r="C629" t="s">
        <v>3</v>
      </c>
      <c r="D629" t="s">
        <v>5</v>
      </c>
      <c r="E629" t="s">
        <v>351</v>
      </c>
      <c r="F629" s="9">
        <v>2021</v>
      </c>
      <c r="G629" s="3">
        <v>299300</v>
      </c>
      <c r="H629" s="3">
        <v>409</v>
      </c>
      <c r="I629" s="3">
        <v>730</v>
      </c>
      <c r="J629" s="3">
        <v>200</v>
      </c>
      <c r="K629" s="3">
        <v>209</v>
      </c>
      <c r="L629" s="3">
        <v>146700</v>
      </c>
      <c r="M629" s="3">
        <v>152600</v>
      </c>
      <c r="N629" s="3"/>
      <c r="O629" s="3"/>
    </row>
    <row r="630" spans="1:15" hidden="1" x14ac:dyDescent="0.25">
      <c r="A630" t="s">
        <v>517</v>
      </c>
      <c r="B630" s="4">
        <v>562788</v>
      </c>
      <c r="C630" t="s">
        <v>3</v>
      </c>
      <c r="D630" t="s">
        <v>5</v>
      </c>
      <c r="E630" t="s">
        <v>351</v>
      </c>
      <c r="F630" s="9">
        <v>2020</v>
      </c>
      <c r="G630" s="3">
        <v>272200</v>
      </c>
      <c r="H630" s="3">
        <v>411</v>
      </c>
      <c r="I630" s="3">
        <v>660</v>
      </c>
      <c r="J630" s="3">
        <v>202</v>
      </c>
      <c r="K630" s="3">
        <v>209</v>
      </c>
      <c r="L630" s="3">
        <v>133300</v>
      </c>
      <c r="M630" s="3">
        <v>138900</v>
      </c>
      <c r="N630" s="3"/>
      <c r="O630" s="3"/>
    </row>
    <row r="631" spans="1:15" hidden="1" x14ac:dyDescent="0.25">
      <c r="A631" t="s">
        <v>517</v>
      </c>
      <c r="B631" s="4">
        <v>562788</v>
      </c>
      <c r="C631" t="s">
        <v>3</v>
      </c>
      <c r="D631" t="s">
        <v>5</v>
      </c>
      <c r="E631" t="s">
        <v>351</v>
      </c>
      <c r="F631" s="9">
        <v>2019</v>
      </c>
      <c r="G631" s="3">
        <v>287300</v>
      </c>
      <c r="H631" s="3">
        <v>414</v>
      </c>
      <c r="I631" s="3">
        <v>695</v>
      </c>
      <c r="J631" s="3">
        <v>202</v>
      </c>
      <c r="K631" s="3">
        <v>212</v>
      </c>
      <c r="L631" s="3">
        <v>140000</v>
      </c>
      <c r="M631" s="3">
        <v>147300</v>
      </c>
      <c r="N631" s="3"/>
      <c r="O631" s="3"/>
    </row>
    <row r="632" spans="1:15" hidden="1" x14ac:dyDescent="0.25">
      <c r="A632" t="s">
        <v>447</v>
      </c>
      <c r="B632" s="4">
        <v>844</v>
      </c>
      <c r="C632" t="s">
        <v>3</v>
      </c>
      <c r="D632" t="s">
        <v>5</v>
      </c>
      <c r="E632" t="s">
        <v>350</v>
      </c>
      <c r="F632" s="9">
        <v>2023</v>
      </c>
      <c r="G632" s="3">
        <v>370900</v>
      </c>
      <c r="H632" s="3">
        <v>476</v>
      </c>
      <c r="I632" s="3">
        <v>780</v>
      </c>
      <c r="J632" s="3">
        <v>460</v>
      </c>
      <c r="K632" s="3">
        <v>16</v>
      </c>
      <c r="L632" s="3">
        <v>358000</v>
      </c>
      <c r="M632" s="3">
        <v>12900</v>
      </c>
      <c r="N632" s="3">
        <v>82</v>
      </c>
      <c r="O632" s="3">
        <v>58300</v>
      </c>
    </row>
    <row r="633" spans="1:15" hidden="1" x14ac:dyDescent="0.25">
      <c r="A633" t="s">
        <v>447</v>
      </c>
      <c r="B633" s="4">
        <v>844</v>
      </c>
      <c r="C633" t="s">
        <v>3</v>
      </c>
      <c r="D633" t="s">
        <v>5</v>
      </c>
      <c r="E633" t="s">
        <v>350</v>
      </c>
      <c r="F633" s="9">
        <v>2022</v>
      </c>
      <c r="G633" s="3">
        <v>347500</v>
      </c>
      <c r="H633" s="3">
        <v>475</v>
      </c>
      <c r="I633" s="3">
        <v>730</v>
      </c>
      <c r="J633" s="3">
        <v>458</v>
      </c>
      <c r="K633" s="3">
        <v>17</v>
      </c>
      <c r="L633" s="3">
        <v>334700</v>
      </c>
      <c r="M633" s="3">
        <v>12800</v>
      </c>
      <c r="N633" s="3">
        <v>80</v>
      </c>
      <c r="O633" s="3">
        <v>53300</v>
      </c>
    </row>
    <row r="634" spans="1:15" hidden="1" x14ac:dyDescent="0.25">
      <c r="A634" t="s">
        <v>447</v>
      </c>
      <c r="B634" s="4">
        <v>844</v>
      </c>
      <c r="C634" t="s">
        <v>3</v>
      </c>
      <c r="D634" t="s">
        <v>5</v>
      </c>
      <c r="E634" t="s">
        <v>350</v>
      </c>
      <c r="F634" s="9">
        <v>2021</v>
      </c>
      <c r="G634" s="3">
        <v>314700</v>
      </c>
      <c r="H634" s="3">
        <v>477</v>
      </c>
      <c r="I634" s="3">
        <v>650</v>
      </c>
      <c r="J634" s="3">
        <v>459</v>
      </c>
      <c r="K634" s="3">
        <v>18</v>
      </c>
      <c r="L634" s="3">
        <v>302300</v>
      </c>
      <c r="M634" s="3">
        <v>12400</v>
      </c>
      <c r="N634" s="3">
        <v>79</v>
      </c>
      <c r="O634" s="3">
        <v>47400</v>
      </c>
    </row>
    <row r="635" spans="1:15" hidden="1" x14ac:dyDescent="0.25">
      <c r="A635" t="s">
        <v>447</v>
      </c>
      <c r="B635" s="4">
        <v>844</v>
      </c>
      <c r="C635" t="s">
        <v>3</v>
      </c>
      <c r="D635" t="s">
        <v>5</v>
      </c>
      <c r="E635" t="s">
        <v>350</v>
      </c>
      <c r="F635" s="9">
        <v>2020</v>
      </c>
      <c r="G635" s="3">
        <v>177300</v>
      </c>
      <c r="H635" s="3">
        <v>491</v>
      </c>
      <c r="I635" s="3">
        <v>345</v>
      </c>
      <c r="J635" s="3">
        <v>471</v>
      </c>
      <c r="K635" s="3">
        <v>20</v>
      </c>
      <c r="L635" s="3">
        <v>170100</v>
      </c>
      <c r="M635" s="3">
        <v>7200</v>
      </c>
      <c r="N635" s="3">
        <v>79</v>
      </c>
      <c r="O635" s="3">
        <v>24300</v>
      </c>
    </row>
    <row r="636" spans="1:15" hidden="1" x14ac:dyDescent="0.25">
      <c r="A636" t="s">
        <v>447</v>
      </c>
      <c r="B636" s="4">
        <v>844</v>
      </c>
      <c r="C636" t="s">
        <v>3</v>
      </c>
      <c r="D636" t="s">
        <v>5</v>
      </c>
      <c r="E636" t="s">
        <v>350</v>
      </c>
      <c r="F636" s="9">
        <v>2019</v>
      </c>
      <c r="G636" s="3">
        <v>384100</v>
      </c>
      <c r="H636" s="3">
        <v>537</v>
      </c>
      <c r="I636" s="3">
        <v>720</v>
      </c>
      <c r="J636" s="3">
        <v>515</v>
      </c>
      <c r="K636" s="3">
        <v>22</v>
      </c>
      <c r="L636" s="3">
        <v>366800</v>
      </c>
      <c r="M636" s="3">
        <v>17300</v>
      </c>
      <c r="N636" s="3">
        <v>78</v>
      </c>
      <c r="O636" s="3">
        <v>52400</v>
      </c>
    </row>
    <row r="637" spans="1:15" hidden="1" x14ac:dyDescent="0.25">
      <c r="A637" t="s">
        <v>65</v>
      </c>
      <c r="B637" s="4">
        <v>5999</v>
      </c>
      <c r="C637" t="s">
        <v>3</v>
      </c>
      <c r="D637" t="s">
        <v>4</v>
      </c>
      <c r="E637" t="s">
        <v>358</v>
      </c>
      <c r="F637" s="9">
        <v>2023</v>
      </c>
      <c r="G637" s="3">
        <v>369700</v>
      </c>
      <c r="H637" s="3">
        <v>163</v>
      </c>
      <c r="I637" s="3">
        <v>2325</v>
      </c>
      <c r="J637" s="3">
        <v>163</v>
      </c>
      <c r="K637" s="3">
        <v>0</v>
      </c>
      <c r="L637" s="3">
        <v>369700</v>
      </c>
      <c r="M637" s="3">
        <v>0</v>
      </c>
      <c r="N637" s="3"/>
      <c r="O637" s="3"/>
    </row>
    <row r="638" spans="1:15" hidden="1" x14ac:dyDescent="0.25">
      <c r="A638" t="s">
        <v>65</v>
      </c>
      <c r="B638" s="4">
        <v>5999</v>
      </c>
      <c r="C638" t="s">
        <v>3</v>
      </c>
      <c r="D638" t="s">
        <v>4</v>
      </c>
      <c r="E638" t="s">
        <v>358</v>
      </c>
      <c r="F638" s="9">
        <v>2022</v>
      </c>
      <c r="G638" s="3">
        <v>337800</v>
      </c>
      <c r="H638" s="3">
        <v>155</v>
      </c>
      <c r="I638" s="3">
        <v>2215</v>
      </c>
      <c r="J638" s="3">
        <v>155</v>
      </c>
      <c r="K638" s="3">
        <v>0</v>
      </c>
      <c r="L638" s="3">
        <v>337800</v>
      </c>
      <c r="M638" s="3">
        <v>0</v>
      </c>
      <c r="N638" s="3"/>
      <c r="O638" s="3"/>
    </row>
    <row r="639" spans="1:15" hidden="1" x14ac:dyDescent="0.25">
      <c r="A639" t="s">
        <v>65</v>
      </c>
      <c r="B639" s="4">
        <v>5999</v>
      </c>
      <c r="C639" t="s">
        <v>3</v>
      </c>
      <c r="D639" t="s">
        <v>4</v>
      </c>
      <c r="E639" t="s">
        <v>358</v>
      </c>
      <c r="F639" s="9">
        <v>2021</v>
      </c>
      <c r="G639" s="3">
        <v>304200</v>
      </c>
      <c r="H639" s="3">
        <v>150</v>
      </c>
      <c r="I639" s="3">
        <v>2135</v>
      </c>
      <c r="J639" s="3">
        <v>150</v>
      </c>
      <c r="K639" s="3">
        <v>0</v>
      </c>
      <c r="L639" s="3">
        <v>304200</v>
      </c>
      <c r="M639" s="3">
        <v>0</v>
      </c>
      <c r="N639" s="3"/>
      <c r="O639" s="3"/>
    </row>
    <row r="640" spans="1:15" hidden="1" x14ac:dyDescent="0.25">
      <c r="A640" t="s">
        <v>65</v>
      </c>
      <c r="B640" s="4">
        <v>5999</v>
      </c>
      <c r="C640" t="s">
        <v>3</v>
      </c>
      <c r="D640" t="s">
        <v>4</v>
      </c>
      <c r="E640" t="s">
        <v>358</v>
      </c>
      <c r="F640" s="9">
        <v>2020</v>
      </c>
      <c r="G640" s="3">
        <v>251900</v>
      </c>
      <c r="H640" s="3">
        <v>135</v>
      </c>
      <c r="I640" s="3">
        <v>1930</v>
      </c>
      <c r="J640" s="3">
        <v>135</v>
      </c>
      <c r="K640" s="3">
        <v>0</v>
      </c>
      <c r="L640" s="3">
        <v>251900</v>
      </c>
      <c r="M640" s="3">
        <v>0</v>
      </c>
      <c r="N640" s="3"/>
      <c r="O640" s="3"/>
    </row>
    <row r="641" spans="1:15" hidden="1" x14ac:dyDescent="0.25">
      <c r="A641" t="s">
        <v>65</v>
      </c>
      <c r="B641" s="4">
        <v>5999</v>
      </c>
      <c r="C641" t="s">
        <v>3</v>
      </c>
      <c r="D641" t="s">
        <v>4</v>
      </c>
      <c r="E641" t="s">
        <v>358</v>
      </c>
      <c r="F641" s="9">
        <v>2019</v>
      </c>
      <c r="G641" s="3">
        <v>267100</v>
      </c>
      <c r="H641" s="3">
        <v>126</v>
      </c>
      <c r="I641" s="3">
        <v>2190</v>
      </c>
      <c r="J641" s="3">
        <v>126</v>
      </c>
      <c r="K641" s="3">
        <v>0</v>
      </c>
      <c r="L641" s="3">
        <v>267100</v>
      </c>
      <c r="M641" s="3">
        <v>0</v>
      </c>
      <c r="N641" s="3"/>
      <c r="O641" s="3"/>
    </row>
    <row r="642" spans="1:15" hidden="1" x14ac:dyDescent="0.25">
      <c r="A642" t="s">
        <v>249</v>
      </c>
      <c r="B642" s="4">
        <v>957</v>
      </c>
      <c r="C642" t="s">
        <v>3</v>
      </c>
      <c r="D642" t="s">
        <v>4</v>
      </c>
      <c r="E642" t="s">
        <v>364</v>
      </c>
      <c r="F642" s="9">
        <v>2023</v>
      </c>
      <c r="G642" s="3">
        <v>369100</v>
      </c>
      <c r="H642" s="3">
        <v>130</v>
      </c>
      <c r="I642" s="3">
        <v>2765</v>
      </c>
      <c r="J642" s="3">
        <v>130</v>
      </c>
      <c r="K642" s="3">
        <v>0</v>
      </c>
      <c r="L642" s="3">
        <v>369100</v>
      </c>
      <c r="M642" s="3">
        <v>0</v>
      </c>
      <c r="N642" s="3"/>
      <c r="O642" s="3"/>
    </row>
    <row r="643" spans="1:15" hidden="1" x14ac:dyDescent="0.25">
      <c r="A643" t="s">
        <v>249</v>
      </c>
      <c r="B643" s="4">
        <v>957</v>
      </c>
      <c r="C643" t="s">
        <v>3</v>
      </c>
      <c r="D643" t="s">
        <v>4</v>
      </c>
      <c r="E643" t="s">
        <v>364</v>
      </c>
      <c r="F643" s="9">
        <v>2022</v>
      </c>
      <c r="G643" s="3">
        <v>385944</v>
      </c>
      <c r="H643" s="3">
        <v>137</v>
      </c>
      <c r="I643" s="3">
        <v>2801</v>
      </c>
      <c r="J643" s="3">
        <v>137</v>
      </c>
      <c r="K643" s="3">
        <v>0</v>
      </c>
      <c r="L643" s="3">
        <v>385944</v>
      </c>
      <c r="M643" s="3">
        <v>0</v>
      </c>
      <c r="N643" s="3"/>
      <c r="O643" s="3"/>
    </row>
    <row r="644" spans="1:15" hidden="1" x14ac:dyDescent="0.25">
      <c r="A644" t="s">
        <v>249</v>
      </c>
      <c r="B644" s="4">
        <v>957</v>
      </c>
      <c r="C644" t="s">
        <v>3</v>
      </c>
      <c r="D644" t="s">
        <v>4</v>
      </c>
      <c r="E644" t="s">
        <v>364</v>
      </c>
      <c r="F644" s="9">
        <v>2021</v>
      </c>
      <c r="G644" s="3">
        <v>355492</v>
      </c>
      <c r="H644" s="3">
        <v>138</v>
      </c>
      <c r="I644" s="3">
        <v>2576</v>
      </c>
      <c r="J644" s="3">
        <v>138</v>
      </c>
      <c r="K644" s="3">
        <v>0</v>
      </c>
      <c r="L644" s="3">
        <v>355492</v>
      </c>
      <c r="M644" s="3">
        <v>0</v>
      </c>
      <c r="N644" s="3"/>
      <c r="O644" s="3"/>
    </row>
    <row r="645" spans="1:15" hidden="1" x14ac:dyDescent="0.25">
      <c r="A645" t="s">
        <v>249</v>
      </c>
      <c r="B645" s="4">
        <v>957</v>
      </c>
      <c r="C645" t="s">
        <v>3</v>
      </c>
      <c r="D645" t="s">
        <v>4</v>
      </c>
      <c r="E645" t="s">
        <v>364</v>
      </c>
      <c r="F645" s="9">
        <v>2020</v>
      </c>
      <c r="G645" s="3">
        <v>314112</v>
      </c>
      <c r="H645" s="3">
        <v>138</v>
      </c>
      <c r="I645" s="3">
        <v>2220</v>
      </c>
      <c r="J645" s="3">
        <v>138</v>
      </c>
      <c r="K645" s="3">
        <v>0</v>
      </c>
      <c r="L645" s="3">
        <v>314112</v>
      </c>
      <c r="M645" s="3">
        <v>0</v>
      </c>
      <c r="N645" s="3"/>
      <c r="O645" s="3"/>
    </row>
    <row r="646" spans="1:15" hidden="1" x14ac:dyDescent="0.25">
      <c r="A646" t="s">
        <v>249</v>
      </c>
      <c r="B646" s="4">
        <v>957</v>
      </c>
      <c r="C646" t="s">
        <v>3</v>
      </c>
      <c r="D646" t="s">
        <v>4</v>
      </c>
      <c r="E646" t="s">
        <v>364</v>
      </c>
      <c r="F646" s="9">
        <v>2019</v>
      </c>
      <c r="G646" s="3">
        <v>361693</v>
      </c>
      <c r="H646" s="3">
        <v>142</v>
      </c>
      <c r="I646" s="3">
        <v>2576</v>
      </c>
      <c r="J646" s="3">
        <v>142</v>
      </c>
      <c r="K646" s="3">
        <v>0</v>
      </c>
      <c r="L646" s="3">
        <v>361693</v>
      </c>
      <c r="M646" s="3">
        <v>0</v>
      </c>
      <c r="N646" s="3"/>
      <c r="O646" s="3"/>
    </row>
    <row r="647" spans="1:15" x14ac:dyDescent="0.25">
      <c r="A647" t="s">
        <v>71</v>
      </c>
      <c r="B647" s="4">
        <v>1633</v>
      </c>
      <c r="C647" t="s">
        <v>3</v>
      </c>
      <c r="D647" t="s">
        <v>5</v>
      </c>
      <c r="E647" t="s">
        <v>361</v>
      </c>
      <c r="F647" s="9">
        <v>2023</v>
      </c>
      <c r="G647" s="3">
        <v>367146</v>
      </c>
      <c r="H647" s="3">
        <v>480</v>
      </c>
      <c r="I647" s="3">
        <v>760</v>
      </c>
      <c r="J647" s="3">
        <v>333</v>
      </c>
      <c r="K647" s="3">
        <v>147</v>
      </c>
      <c r="L647" s="3">
        <v>302354</v>
      </c>
      <c r="M647" s="3">
        <v>64792</v>
      </c>
      <c r="N647" s="3">
        <v>331</v>
      </c>
      <c r="O647" s="3">
        <v>126842</v>
      </c>
    </row>
    <row r="648" spans="1:15" x14ac:dyDescent="0.25">
      <c r="A648" t="s">
        <v>71</v>
      </c>
      <c r="B648" s="4">
        <v>1633</v>
      </c>
      <c r="C648" t="s">
        <v>3</v>
      </c>
      <c r="D648" t="s">
        <v>5</v>
      </c>
      <c r="E648" t="s">
        <v>361</v>
      </c>
      <c r="F648" s="9">
        <v>2022</v>
      </c>
      <c r="G648" s="3">
        <v>339893</v>
      </c>
      <c r="H648" s="3">
        <v>484</v>
      </c>
      <c r="I648" s="3">
        <v>720</v>
      </c>
      <c r="J648" s="3">
        <v>339</v>
      </c>
      <c r="K648" s="3">
        <v>145</v>
      </c>
      <c r="L648" s="3">
        <v>278970</v>
      </c>
      <c r="M648" s="3">
        <v>60923</v>
      </c>
      <c r="N648" s="3">
        <v>287</v>
      </c>
      <c r="O648" s="3">
        <v>113429</v>
      </c>
    </row>
    <row r="649" spans="1:15" x14ac:dyDescent="0.25">
      <c r="A649" t="s">
        <v>71</v>
      </c>
      <c r="B649" s="4">
        <v>1633</v>
      </c>
      <c r="C649" t="s">
        <v>3</v>
      </c>
      <c r="D649" t="s">
        <v>5</v>
      </c>
      <c r="E649" t="s">
        <v>361</v>
      </c>
      <c r="F649" s="9">
        <v>2021</v>
      </c>
      <c r="G649" s="3">
        <v>307691</v>
      </c>
      <c r="H649" s="3">
        <v>460</v>
      </c>
      <c r="I649" s="3">
        <v>680</v>
      </c>
      <c r="J649" s="3">
        <v>321</v>
      </c>
      <c r="K649" s="3">
        <v>139</v>
      </c>
      <c r="L649" s="3">
        <v>256830</v>
      </c>
      <c r="M649" s="3">
        <v>50861</v>
      </c>
      <c r="N649" s="3">
        <v>261</v>
      </c>
      <c r="O649" s="3">
        <v>96297</v>
      </c>
    </row>
    <row r="650" spans="1:15" x14ac:dyDescent="0.25">
      <c r="A650" t="s">
        <v>71</v>
      </c>
      <c r="B650" s="4">
        <v>1633</v>
      </c>
      <c r="C650" t="s">
        <v>3</v>
      </c>
      <c r="D650" t="s">
        <v>5</v>
      </c>
      <c r="E650" t="s">
        <v>361</v>
      </c>
      <c r="F650" s="9">
        <v>2020</v>
      </c>
      <c r="G650" s="3">
        <v>268200</v>
      </c>
      <c r="H650" s="3">
        <v>446</v>
      </c>
      <c r="I650" s="3">
        <v>600</v>
      </c>
      <c r="J650" s="3">
        <v>316</v>
      </c>
      <c r="K650" s="3">
        <v>130</v>
      </c>
      <c r="L650" s="3">
        <v>223200</v>
      </c>
      <c r="M650" s="3">
        <v>45000</v>
      </c>
      <c r="N650" s="3">
        <v>270</v>
      </c>
      <c r="O650" s="3">
        <v>109300</v>
      </c>
    </row>
    <row r="651" spans="1:15" x14ac:dyDescent="0.25">
      <c r="A651" t="s">
        <v>71</v>
      </c>
      <c r="B651" s="4">
        <v>1633</v>
      </c>
      <c r="C651" t="s">
        <v>3</v>
      </c>
      <c r="D651" t="s">
        <v>5</v>
      </c>
      <c r="E651" t="s">
        <v>361</v>
      </c>
      <c r="F651" s="9">
        <v>2019</v>
      </c>
      <c r="G651" s="3">
        <v>313600</v>
      </c>
      <c r="H651" s="3">
        <v>448</v>
      </c>
      <c r="I651" s="3">
        <v>700</v>
      </c>
      <c r="J651" s="3">
        <v>317</v>
      </c>
      <c r="K651" s="3">
        <v>131</v>
      </c>
      <c r="L651" s="3">
        <v>261600</v>
      </c>
      <c r="M651" s="3">
        <v>52000</v>
      </c>
      <c r="N651" s="3">
        <v>277</v>
      </c>
      <c r="O651" s="3">
        <v>140100</v>
      </c>
    </row>
    <row r="652" spans="1:15" hidden="1" x14ac:dyDescent="0.25">
      <c r="A652" t="s">
        <v>277</v>
      </c>
      <c r="B652" s="4">
        <v>912</v>
      </c>
      <c r="C652" t="s">
        <v>3</v>
      </c>
      <c r="D652" t="s">
        <v>4</v>
      </c>
      <c r="E652" t="s">
        <v>351</v>
      </c>
      <c r="F652" s="9">
        <v>2023</v>
      </c>
      <c r="G652" s="3">
        <v>360598</v>
      </c>
      <c r="H652" s="3">
        <v>317</v>
      </c>
      <c r="I652" s="3">
        <v>1120</v>
      </c>
      <c r="J652" s="3">
        <v>22</v>
      </c>
      <c r="K652" s="3">
        <v>295</v>
      </c>
      <c r="L652" s="3">
        <v>27400</v>
      </c>
      <c r="M652" s="3">
        <v>333198</v>
      </c>
      <c r="N652" s="3"/>
      <c r="O652" s="3"/>
    </row>
    <row r="653" spans="1:15" hidden="1" x14ac:dyDescent="0.25">
      <c r="A653" t="s">
        <v>277</v>
      </c>
      <c r="B653" s="4">
        <v>912</v>
      </c>
      <c r="C653" t="s">
        <v>3</v>
      </c>
      <c r="D653" t="s">
        <v>4</v>
      </c>
      <c r="E653" t="s">
        <v>351</v>
      </c>
      <c r="F653" s="9">
        <v>2022</v>
      </c>
      <c r="G653" s="3">
        <v>345651</v>
      </c>
      <c r="H653" s="3">
        <v>326</v>
      </c>
      <c r="I653" s="3">
        <v>1065</v>
      </c>
      <c r="J653" s="3">
        <v>27</v>
      </c>
      <c r="K653" s="3">
        <v>299</v>
      </c>
      <c r="L653" s="3">
        <v>27200</v>
      </c>
      <c r="M653" s="3">
        <v>318451</v>
      </c>
      <c r="N653" s="3"/>
      <c r="O653" s="3"/>
    </row>
    <row r="654" spans="1:15" hidden="1" x14ac:dyDescent="0.25">
      <c r="A654" t="s">
        <v>277</v>
      </c>
      <c r="B654" s="4">
        <v>912</v>
      </c>
      <c r="C654" t="s">
        <v>3</v>
      </c>
      <c r="D654" t="s">
        <v>4</v>
      </c>
      <c r="E654" t="s">
        <v>351</v>
      </c>
      <c r="F654" s="9">
        <v>2021</v>
      </c>
      <c r="G654" s="3">
        <v>331696</v>
      </c>
      <c r="H654" s="3">
        <v>324</v>
      </c>
      <c r="I654" s="3">
        <v>1010</v>
      </c>
      <c r="J654" s="3">
        <v>24</v>
      </c>
      <c r="K654" s="3">
        <v>300</v>
      </c>
      <c r="L654" s="3">
        <v>23700</v>
      </c>
      <c r="M654" s="3">
        <v>307996</v>
      </c>
      <c r="N654" s="3"/>
      <c r="O654" s="3"/>
    </row>
    <row r="655" spans="1:15" hidden="1" x14ac:dyDescent="0.25">
      <c r="A655" t="s">
        <v>277</v>
      </c>
      <c r="B655" s="4">
        <v>912</v>
      </c>
      <c r="C655" t="s">
        <v>3</v>
      </c>
      <c r="D655" t="s">
        <v>4</v>
      </c>
      <c r="E655" t="s">
        <v>351</v>
      </c>
      <c r="F655" s="9">
        <v>2020</v>
      </c>
      <c r="G655" s="3">
        <v>270540</v>
      </c>
      <c r="H655" s="3">
        <v>333</v>
      </c>
      <c r="I655" s="3">
        <v>790</v>
      </c>
      <c r="J655" s="3">
        <v>23</v>
      </c>
      <c r="K655" s="3">
        <v>310</v>
      </c>
      <c r="L655" s="3">
        <v>18600</v>
      </c>
      <c r="M655" s="3">
        <v>251940</v>
      </c>
      <c r="N655" s="3"/>
      <c r="O655" s="3"/>
    </row>
    <row r="656" spans="1:15" hidden="1" x14ac:dyDescent="0.25">
      <c r="A656" t="s">
        <v>277</v>
      </c>
      <c r="B656" s="4">
        <v>912</v>
      </c>
      <c r="C656" t="s">
        <v>3</v>
      </c>
      <c r="D656" t="s">
        <v>4</v>
      </c>
      <c r="E656" t="s">
        <v>351</v>
      </c>
      <c r="F656" s="9">
        <v>2019</v>
      </c>
      <c r="G656" s="3">
        <v>320410</v>
      </c>
      <c r="H656" s="3">
        <v>351</v>
      </c>
      <c r="I656" s="3">
        <v>890</v>
      </c>
      <c r="J656" s="3">
        <v>24</v>
      </c>
      <c r="K656" s="3">
        <v>327</v>
      </c>
      <c r="L656" s="3">
        <v>21800</v>
      </c>
      <c r="M656" s="3">
        <v>298610</v>
      </c>
      <c r="N656" s="3"/>
      <c r="O656" s="3"/>
    </row>
    <row r="657" spans="1:15" hidden="1" x14ac:dyDescent="0.25">
      <c r="A657" t="s">
        <v>246</v>
      </c>
      <c r="B657" s="4">
        <v>2642</v>
      </c>
      <c r="C657" t="s">
        <v>3</v>
      </c>
      <c r="D657" t="s">
        <v>5</v>
      </c>
      <c r="E657" t="s">
        <v>350</v>
      </c>
      <c r="F657" s="9">
        <v>2023</v>
      </c>
      <c r="G657" s="3">
        <v>353868</v>
      </c>
      <c r="H657" s="3">
        <v>218</v>
      </c>
      <c r="I657" s="3">
        <v>1634</v>
      </c>
      <c r="J657" s="3">
        <v>6</v>
      </c>
      <c r="K657" s="3">
        <v>212</v>
      </c>
      <c r="L657" s="3">
        <v>11650</v>
      </c>
      <c r="M657" s="3">
        <v>342218</v>
      </c>
      <c r="N657" s="3"/>
      <c r="O657" s="3"/>
    </row>
    <row r="658" spans="1:15" hidden="1" x14ac:dyDescent="0.25">
      <c r="A658" t="s">
        <v>246</v>
      </c>
      <c r="B658" s="4">
        <v>2642</v>
      </c>
      <c r="C658" t="s">
        <v>3</v>
      </c>
      <c r="D658" t="s">
        <v>5</v>
      </c>
      <c r="E658" t="s">
        <v>350</v>
      </c>
      <c r="F658" s="9">
        <v>2022</v>
      </c>
      <c r="G658" s="3">
        <v>326282</v>
      </c>
      <c r="H658" s="3">
        <v>211</v>
      </c>
      <c r="I658" s="3">
        <v>1547</v>
      </c>
      <c r="J658" s="3">
        <v>6</v>
      </c>
      <c r="K658" s="3">
        <v>205</v>
      </c>
      <c r="L658" s="3">
        <v>10055</v>
      </c>
      <c r="M658" s="3">
        <v>316227</v>
      </c>
      <c r="N658" s="3"/>
      <c r="O658" s="3"/>
    </row>
    <row r="659" spans="1:15" hidden="1" x14ac:dyDescent="0.25">
      <c r="A659" t="s">
        <v>246</v>
      </c>
      <c r="B659" s="4">
        <v>2642</v>
      </c>
      <c r="C659" t="s">
        <v>3</v>
      </c>
      <c r="D659" t="s">
        <v>5</v>
      </c>
      <c r="E659" t="s">
        <v>350</v>
      </c>
      <c r="F659" s="9">
        <v>2021</v>
      </c>
      <c r="G659" s="3">
        <v>279273</v>
      </c>
      <c r="H659" s="3">
        <v>213</v>
      </c>
      <c r="I659" s="3">
        <v>1259</v>
      </c>
      <c r="J659" s="3">
        <v>6</v>
      </c>
      <c r="K659" s="3">
        <v>207</v>
      </c>
      <c r="L659" s="3">
        <v>9149</v>
      </c>
      <c r="M659" s="3">
        <v>270124</v>
      </c>
      <c r="N659" s="3"/>
      <c r="O659" s="3"/>
    </row>
    <row r="660" spans="1:15" hidden="1" x14ac:dyDescent="0.25">
      <c r="A660" t="s">
        <v>246</v>
      </c>
      <c r="B660" s="4">
        <v>2642</v>
      </c>
      <c r="C660" t="s">
        <v>3</v>
      </c>
      <c r="D660" t="s">
        <v>5</v>
      </c>
      <c r="E660" t="s">
        <v>350</v>
      </c>
      <c r="F660" s="9">
        <v>2020</v>
      </c>
      <c r="G660" s="3">
        <v>188529</v>
      </c>
      <c r="H660" s="3">
        <v>210</v>
      </c>
      <c r="I660" s="3">
        <v>875</v>
      </c>
      <c r="J660" s="3">
        <v>7</v>
      </c>
      <c r="K660" s="3">
        <v>203</v>
      </c>
      <c r="L660" s="3">
        <v>6124</v>
      </c>
      <c r="M660" s="3">
        <v>182405</v>
      </c>
      <c r="N660" s="3"/>
      <c r="O660" s="3"/>
    </row>
    <row r="661" spans="1:15" hidden="1" x14ac:dyDescent="0.25">
      <c r="A661" t="s">
        <v>246</v>
      </c>
      <c r="B661" s="4">
        <v>2642</v>
      </c>
      <c r="C661" t="s">
        <v>3</v>
      </c>
      <c r="D661" t="s">
        <v>5</v>
      </c>
      <c r="E661" t="s">
        <v>350</v>
      </c>
      <c r="F661" s="9">
        <v>2019</v>
      </c>
      <c r="G661" s="3">
        <v>269718</v>
      </c>
      <c r="H661" s="3">
        <v>212</v>
      </c>
      <c r="I661" s="3">
        <v>1273</v>
      </c>
      <c r="J661" s="3">
        <v>8</v>
      </c>
      <c r="K661" s="3">
        <v>204</v>
      </c>
      <c r="L661" s="3">
        <v>11385</v>
      </c>
      <c r="M661" s="3">
        <v>258333</v>
      </c>
      <c r="N661" s="3"/>
      <c r="O661" s="3"/>
    </row>
    <row r="662" spans="1:15" x14ac:dyDescent="0.25">
      <c r="A662" t="s">
        <v>234</v>
      </c>
      <c r="B662" s="4">
        <v>12040</v>
      </c>
      <c r="C662" t="s">
        <v>3</v>
      </c>
      <c r="D662" t="s">
        <v>4</v>
      </c>
      <c r="E662" t="s">
        <v>361</v>
      </c>
      <c r="F662" s="9">
        <v>2023</v>
      </c>
      <c r="G662" s="3">
        <v>353500</v>
      </c>
      <c r="H662" s="3">
        <v>155</v>
      </c>
      <c r="I662" s="3">
        <v>2590</v>
      </c>
      <c r="J662" s="3">
        <v>18</v>
      </c>
      <c r="K662" s="3">
        <v>137</v>
      </c>
      <c r="L662" s="3">
        <v>49200</v>
      </c>
      <c r="M662" s="3">
        <v>304300</v>
      </c>
      <c r="N662" s="3">
        <v>4005</v>
      </c>
      <c r="O662" s="3">
        <v>2809400</v>
      </c>
    </row>
    <row r="663" spans="1:15" x14ac:dyDescent="0.25">
      <c r="A663" t="s">
        <v>234</v>
      </c>
      <c r="B663" s="4">
        <v>12040</v>
      </c>
      <c r="C663" t="s">
        <v>3</v>
      </c>
      <c r="D663" t="s">
        <v>4</v>
      </c>
      <c r="E663" t="s">
        <v>361</v>
      </c>
      <c r="F663" s="9">
        <v>2022</v>
      </c>
      <c r="G663" s="3">
        <v>255147</v>
      </c>
      <c r="H663" s="3">
        <v>118</v>
      </c>
      <c r="I663" s="3">
        <v>2510</v>
      </c>
      <c r="J663" s="3">
        <v>20</v>
      </c>
      <c r="K663" s="3">
        <v>98</v>
      </c>
      <c r="L663" s="3">
        <v>55041</v>
      </c>
      <c r="M663" s="3">
        <v>200106</v>
      </c>
      <c r="N663" s="3">
        <v>3965</v>
      </c>
      <c r="O663" s="3">
        <v>2552000</v>
      </c>
    </row>
    <row r="664" spans="1:15" x14ac:dyDescent="0.25">
      <c r="A664" t="s">
        <v>234</v>
      </c>
      <c r="B664" s="4">
        <v>12040</v>
      </c>
      <c r="C664" t="s">
        <v>3</v>
      </c>
      <c r="D664" t="s">
        <v>4</v>
      </c>
      <c r="E664" t="s">
        <v>361</v>
      </c>
      <c r="F664" s="9">
        <v>2021</v>
      </c>
      <c r="G664" s="3">
        <v>187286</v>
      </c>
      <c r="H664" s="3">
        <v>94</v>
      </c>
      <c r="I664" s="3">
        <v>2092</v>
      </c>
      <c r="J664" s="3">
        <v>17</v>
      </c>
      <c r="K664" s="3">
        <v>77</v>
      </c>
      <c r="L664" s="3">
        <v>38188</v>
      </c>
      <c r="M664" s="3">
        <v>149098</v>
      </c>
      <c r="N664" s="3">
        <v>3885</v>
      </c>
      <c r="O664" s="3">
        <v>2300000</v>
      </c>
    </row>
    <row r="665" spans="1:15" x14ac:dyDescent="0.25">
      <c r="A665" t="s">
        <v>234</v>
      </c>
      <c r="B665" s="4">
        <v>12040</v>
      </c>
      <c r="C665" t="s">
        <v>3</v>
      </c>
      <c r="D665" t="s">
        <v>4</v>
      </c>
      <c r="E665" t="s">
        <v>361</v>
      </c>
      <c r="F665" s="9">
        <v>2020</v>
      </c>
      <c r="G665" s="3">
        <v>128100</v>
      </c>
      <c r="H665" s="3">
        <v>86</v>
      </c>
      <c r="I665" s="3">
        <v>1525</v>
      </c>
      <c r="J665" s="3">
        <v>34</v>
      </c>
      <c r="K665" s="3">
        <v>52</v>
      </c>
      <c r="L665" s="3">
        <v>59500</v>
      </c>
      <c r="M665" s="3">
        <v>68600</v>
      </c>
      <c r="N665" s="3">
        <v>3845</v>
      </c>
      <c r="O665" s="3">
        <v>1698000</v>
      </c>
    </row>
    <row r="666" spans="1:15" x14ac:dyDescent="0.25">
      <c r="A666" t="s">
        <v>234</v>
      </c>
      <c r="B666" s="4">
        <v>12040</v>
      </c>
      <c r="C666" t="s">
        <v>3</v>
      </c>
      <c r="D666" t="s">
        <v>4</v>
      </c>
      <c r="E666" t="s">
        <v>361</v>
      </c>
      <c r="F666" s="9">
        <v>2019</v>
      </c>
      <c r="G666" s="3">
        <v>154300</v>
      </c>
      <c r="H666" s="3">
        <v>82</v>
      </c>
      <c r="I666" s="3">
        <v>1965</v>
      </c>
      <c r="J666" s="3">
        <v>44</v>
      </c>
      <c r="K666" s="3">
        <v>38</v>
      </c>
      <c r="L666" s="3">
        <v>91400</v>
      </c>
      <c r="M666" s="3">
        <v>62900</v>
      </c>
      <c r="N666" s="3">
        <v>3790</v>
      </c>
      <c r="O666" s="3">
        <v>2371700</v>
      </c>
    </row>
    <row r="667" spans="1:15" hidden="1" x14ac:dyDescent="0.25">
      <c r="A667" t="s">
        <v>334</v>
      </c>
      <c r="B667" s="4">
        <v>31531</v>
      </c>
      <c r="C667" t="s">
        <v>3</v>
      </c>
      <c r="D667" t="s">
        <v>4</v>
      </c>
      <c r="E667" t="s">
        <v>364</v>
      </c>
      <c r="F667" s="9">
        <v>2023</v>
      </c>
      <c r="G667" s="3">
        <v>352468</v>
      </c>
      <c r="H667" s="3">
        <v>255</v>
      </c>
      <c r="I667" s="3">
        <v>1470</v>
      </c>
      <c r="J667" s="3">
        <v>75</v>
      </c>
      <c r="K667" s="3">
        <v>180</v>
      </c>
      <c r="L667" s="3">
        <v>99588</v>
      </c>
      <c r="M667" s="3">
        <v>252880</v>
      </c>
      <c r="N667" s="3"/>
      <c r="O667" s="3"/>
    </row>
    <row r="668" spans="1:15" hidden="1" x14ac:dyDescent="0.25">
      <c r="A668" t="s">
        <v>334</v>
      </c>
      <c r="B668" s="4">
        <v>31531</v>
      </c>
      <c r="C668" t="s">
        <v>3</v>
      </c>
      <c r="D668" t="s">
        <v>4</v>
      </c>
      <c r="E668" t="s">
        <v>364</v>
      </c>
      <c r="F668" s="9">
        <v>2022</v>
      </c>
      <c r="G668" s="3">
        <v>306765</v>
      </c>
      <c r="H668" s="3">
        <v>225</v>
      </c>
      <c r="I668" s="3">
        <v>1406</v>
      </c>
      <c r="J668" s="3">
        <v>66</v>
      </c>
      <c r="K668" s="3">
        <v>159</v>
      </c>
      <c r="L668" s="3">
        <v>88365</v>
      </c>
      <c r="M668" s="3">
        <v>218400</v>
      </c>
      <c r="N668" s="3"/>
      <c r="O668" s="3"/>
    </row>
    <row r="669" spans="1:15" hidden="1" x14ac:dyDescent="0.25">
      <c r="A669" t="s">
        <v>334</v>
      </c>
      <c r="B669" s="4">
        <v>31531</v>
      </c>
      <c r="C669" t="s">
        <v>3</v>
      </c>
      <c r="D669" t="s">
        <v>4</v>
      </c>
      <c r="E669" t="s">
        <v>364</v>
      </c>
      <c r="F669" s="9">
        <v>2021</v>
      </c>
      <c r="G669" s="3">
        <v>255000</v>
      </c>
      <c r="H669" s="3">
        <v>205</v>
      </c>
      <c r="I669" s="3">
        <v>1340</v>
      </c>
      <c r="J669" s="3">
        <v>52</v>
      </c>
      <c r="K669" s="3">
        <v>153</v>
      </c>
      <c r="L669" s="3">
        <v>69300</v>
      </c>
      <c r="M669" s="3">
        <v>185700</v>
      </c>
      <c r="N669" s="3"/>
      <c r="O669" s="3"/>
    </row>
    <row r="670" spans="1:15" hidden="1" x14ac:dyDescent="0.25">
      <c r="A670" t="s">
        <v>334</v>
      </c>
      <c r="B670" s="4">
        <v>31531</v>
      </c>
      <c r="C670" t="s">
        <v>3</v>
      </c>
      <c r="D670" t="s">
        <v>4</v>
      </c>
      <c r="E670" t="s">
        <v>364</v>
      </c>
      <c r="F670" s="9">
        <v>2020</v>
      </c>
      <c r="G670" s="3">
        <v>175100</v>
      </c>
      <c r="H670" s="3">
        <v>176</v>
      </c>
      <c r="I670" s="3">
        <v>1095</v>
      </c>
      <c r="J670" s="3">
        <v>45</v>
      </c>
      <c r="K670" s="3">
        <v>131</v>
      </c>
      <c r="L670" s="3">
        <v>48800</v>
      </c>
      <c r="M670" s="3">
        <v>126300</v>
      </c>
      <c r="N670" s="3"/>
      <c r="O670" s="3"/>
    </row>
    <row r="671" spans="1:15" hidden="1" x14ac:dyDescent="0.25">
      <c r="A671" t="s">
        <v>334</v>
      </c>
      <c r="B671" s="4">
        <v>31531</v>
      </c>
      <c r="C671" t="s">
        <v>3</v>
      </c>
      <c r="D671" t="s">
        <v>4</v>
      </c>
      <c r="E671" t="s">
        <v>364</v>
      </c>
      <c r="F671" s="9">
        <v>2019</v>
      </c>
      <c r="G671" s="3">
        <v>153300</v>
      </c>
      <c r="H671" s="3">
        <v>144</v>
      </c>
      <c r="I671" s="3">
        <v>1235</v>
      </c>
      <c r="J671" s="3">
        <v>42</v>
      </c>
      <c r="K671" s="3">
        <v>102</v>
      </c>
      <c r="L671" s="3">
        <v>46700</v>
      </c>
      <c r="M671" s="3">
        <v>106600</v>
      </c>
      <c r="N671" s="3"/>
      <c r="O671" s="3"/>
    </row>
    <row r="672" spans="1:15" hidden="1" x14ac:dyDescent="0.25">
      <c r="A672" t="s">
        <v>116</v>
      </c>
      <c r="B672" s="4">
        <v>5493</v>
      </c>
      <c r="C672" t="s">
        <v>1</v>
      </c>
      <c r="D672" t="s">
        <v>2</v>
      </c>
      <c r="E672" t="s">
        <v>353</v>
      </c>
      <c r="F672" s="9">
        <v>2023</v>
      </c>
      <c r="G672" s="3">
        <v>338100</v>
      </c>
      <c r="H672" s="3">
        <v>60</v>
      </c>
      <c r="I672" s="3">
        <v>5830</v>
      </c>
      <c r="J672" s="3">
        <v>60</v>
      </c>
      <c r="K672" s="3">
        <v>0</v>
      </c>
      <c r="L672" s="3">
        <v>338100</v>
      </c>
      <c r="M672" s="3">
        <v>0</v>
      </c>
      <c r="N672" s="3"/>
      <c r="O672" s="3"/>
    </row>
    <row r="673" spans="1:15" hidden="1" x14ac:dyDescent="0.25">
      <c r="A673" t="s">
        <v>116</v>
      </c>
      <c r="B673" s="4">
        <v>5493</v>
      </c>
      <c r="C673" t="s">
        <v>1</v>
      </c>
      <c r="D673" t="s">
        <v>2</v>
      </c>
      <c r="E673" t="s">
        <v>353</v>
      </c>
      <c r="F673" s="9">
        <v>2022</v>
      </c>
      <c r="G673" s="3">
        <v>294683</v>
      </c>
      <c r="H673" s="3">
        <v>56</v>
      </c>
      <c r="I673" s="3">
        <v>5356</v>
      </c>
      <c r="J673" s="3">
        <v>56</v>
      </c>
      <c r="K673" s="3">
        <v>0</v>
      </c>
      <c r="L673" s="3">
        <v>294683</v>
      </c>
      <c r="M673" s="3">
        <v>0</v>
      </c>
      <c r="N673" s="3"/>
      <c r="O673" s="3"/>
    </row>
    <row r="674" spans="1:15" hidden="1" x14ac:dyDescent="0.25">
      <c r="A674" t="s">
        <v>116</v>
      </c>
      <c r="B674" s="4">
        <v>5493</v>
      </c>
      <c r="C674" t="s">
        <v>1</v>
      </c>
      <c r="D674" t="s">
        <v>2</v>
      </c>
      <c r="E674" t="s">
        <v>353</v>
      </c>
      <c r="F674" s="9">
        <v>2021</v>
      </c>
      <c r="G674" s="3">
        <v>247240</v>
      </c>
      <c r="H674" s="3">
        <v>54</v>
      </c>
      <c r="I674" s="3">
        <v>4698</v>
      </c>
      <c r="J674" s="3">
        <v>54</v>
      </c>
      <c r="K674" s="3">
        <v>0</v>
      </c>
      <c r="L674" s="3">
        <v>247240</v>
      </c>
      <c r="M674" s="3">
        <v>0</v>
      </c>
      <c r="N674" s="3"/>
      <c r="O674" s="3"/>
    </row>
    <row r="675" spans="1:15" hidden="1" x14ac:dyDescent="0.25">
      <c r="A675" t="s">
        <v>116</v>
      </c>
      <c r="B675" s="4">
        <v>5493</v>
      </c>
      <c r="C675" t="s">
        <v>1</v>
      </c>
      <c r="D675" t="s">
        <v>2</v>
      </c>
      <c r="E675" t="s">
        <v>353</v>
      </c>
      <c r="F675" s="9">
        <v>2020</v>
      </c>
      <c r="G675" s="3">
        <v>155430</v>
      </c>
      <c r="H675" s="3">
        <v>52</v>
      </c>
      <c r="I675" s="3">
        <v>3040</v>
      </c>
      <c r="J675" s="3">
        <v>52</v>
      </c>
      <c r="K675" s="3">
        <v>0</v>
      </c>
      <c r="L675" s="3">
        <v>155430</v>
      </c>
      <c r="M675" s="3">
        <v>0</v>
      </c>
      <c r="N675" s="3"/>
      <c r="O675" s="3"/>
    </row>
    <row r="676" spans="1:15" hidden="1" x14ac:dyDescent="0.25">
      <c r="A676" t="s">
        <v>116</v>
      </c>
      <c r="B676" s="4">
        <v>5493</v>
      </c>
      <c r="C676" t="s">
        <v>1</v>
      </c>
      <c r="D676" t="s">
        <v>2</v>
      </c>
      <c r="E676" t="s">
        <v>353</v>
      </c>
      <c r="F676" s="9">
        <v>2019</v>
      </c>
      <c r="G676" s="3">
        <v>192735</v>
      </c>
      <c r="H676" s="3">
        <v>51</v>
      </c>
      <c r="I676" s="3">
        <v>3962</v>
      </c>
      <c r="J676" s="3">
        <v>51</v>
      </c>
      <c r="K676" s="3">
        <v>0</v>
      </c>
      <c r="L676" s="3">
        <v>192735</v>
      </c>
      <c r="M676" s="3">
        <v>0</v>
      </c>
      <c r="N676" s="3"/>
      <c r="O676" s="3"/>
    </row>
    <row r="677" spans="1:15" hidden="1" x14ac:dyDescent="0.25">
      <c r="A677" t="s">
        <v>412</v>
      </c>
      <c r="B677" s="4">
        <v>35689</v>
      </c>
      <c r="C677" t="s">
        <v>1</v>
      </c>
      <c r="D677" t="s">
        <v>2</v>
      </c>
      <c r="E677" t="s">
        <v>362</v>
      </c>
      <c r="F677" s="9">
        <v>2023</v>
      </c>
      <c r="G677" s="3">
        <v>336200</v>
      </c>
      <c r="H677" s="3">
        <v>80</v>
      </c>
      <c r="I677" s="3">
        <v>4395</v>
      </c>
      <c r="J677" s="3">
        <v>6</v>
      </c>
      <c r="K677" s="3">
        <v>74</v>
      </c>
      <c r="L677" s="3">
        <v>25000</v>
      </c>
      <c r="M677" s="3">
        <v>311200</v>
      </c>
      <c r="N677" s="3"/>
      <c r="O677" s="3"/>
    </row>
    <row r="678" spans="1:15" hidden="1" x14ac:dyDescent="0.25">
      <c r="A678" t="s">
        <v>412</v>
      </c>
      <c r="B678" s="4">
        <v>35689</v>
      </c>
      <c r="C678" t="s">
        <v>1</v>
      </c>
      <c r="D678" t="s">
        <v>2</v>
      </c>
      <c r="E678" t="s">
        <v>362</v>
      </c>
      <c r="F678" s="9">
        <v>2022</v>
      </c>
      <c r="G678" s="3">
        <v>300290</v>
      </c>
      <c r="H678" s="3">
        <v>73</v>
      </c>
      <c r="I678" s="3">
        <v>4835</v>
      </c>
      <c r="J678" s="3">
        <v>3</v>
      </c>
      <c r="K678" s="3">
        <v>70</v>
      </c>
      <c r="L678" s="3">
        <v>18854</v>
      </c>
      <c r="M678" s="3">
        <v>281436</v>
      </c>
      <c r="N678" s="3"/>
      <c r="O678" s="3"/>
    </row>
    <row r="679" spans="1:15" hidden="1" x14ac:dyDescent="0.25">
      <c r="A679" t="s">
        <v>412</v>
      </c>
      <c r="B679" s="4">
        <v>35689</v>
      </c>
      <c r="C679" t="s">
        <v>1</v>
      </c>
      <c r="D679" t="s">
        <v>2</v>
      </c>
      <c r="E679" t="s">
        <v>362</v>
      </c>
      <c r="F679" s="9">
        <v>2021</v>
      </c>
      <c r="G679" s="3">
        <v>252824</v>
      </c>
      <c r="H679" s="3">
        <v>59</v>
      </c>
      <c r="I679" s="3">
        <v>5033</v>
      </c>
      <c r="J679" s="3">
        <v>4</v>
      </c>
      <c r="K679" s="3">
        <v>55</v>
      </c>
      <c r="L679" s="3">
        <v>24228</v>
      </c>
      <c r="M679" s="3">
        <v>228596</v>
      </c>
      <c r="N679" s="3"/>
      <c r="O679" s="3"/>
    </row>
    <row r="680" spans="1:15" hidden="1" x14ac:dyDescent="0.25">
      <c r="A680" t="s">
        <v>412</v>
      </c>
      <c r="B680" s="4">
        <v>35689</v>
      </c>
      <c r="C680" t="s">
        <v>1</v>
      </c>
      <c r="D680" t="s">
        <v>2</v>
      </c>
      <c r="E680" t="s">
        <v>362</v>
      </c>
      <c r="F680" s="9">
        <v>2020</v>
      </c>
      <c r="G680" s="3">
        <v>151776</v>
      </c>
      <c r="H680" s="3">
        <v>47</v>
      </c>
      <c r="I680" s="3">
        <v>3980</v>
      </c>
      <c r="J680" s="3">
        <v>3</v>
      </c>
      <c r="K680" s="3">
        <v>44</v>
      </c>
      <c r="L680" s="3">
        <v>18834</v>
      </c>
      <c r="M680" s="3">
        <v>132942</v>
      </c>
      <c r="N680" s="3"/>
      <c r="O680" s="3"/>
    </row>
    <row r="681" spans="1:15" hidden="1" x14ac:dyDescent="0.25">
      <c r="A681" t="s">
        <v>412</v>
      </c>
      <c r="B681" s="4">
        <v>35689</v>
      </c>
      <c r="C681" t="s">
        <v>1</v>
      </c>
      <c r="D681" t="s">
        <v>2</v>
      </c>
      <c r="E681" t="s">
        <v>362</v>
      </c>
      <c r="F681" s="9">
        <v>2019</v>
      </c>
      <c r="G681" s="3">
        <v>133916</v>
      </c>
      <c r="H681" s="3">
        <v>33</v>
      </c>
      <c r="I681" s="3">
        <v>4912</v>
      </c>
      <c r="J681" s="3">
        <v>5</v>
      </c>
      <c r="K681" s="3">
        <v>28</v>
      </c>
      <c r="L681" s="3">
        <v>23304</v>
      </c>
      <c r="M681" s="3">
        <v>110612</v>
      </c>
      <c r="N681" s="3"/>
      <c r="O681" s="3"/>
    </row>
    <row r="682" spans="1:15" hidden="1" x14ac:dyDescent="0.25">
      <c r="A682" t="s">
        <v>520</v>
      </c>
      <c r="B682" s="4">
        <v>11894</v>
      </c>
      <c r="C682" t="s">
        <v>3</v>
      </c>
      <c r="D682" t="s">
        <v>5</v>
      </c>
      <c r="E682" t="s">
        <v>356</v>
      </c>
      <c r="F682" s="9">
        <v>2023</v>
      </c>
      <c r="G682" s="3">
        <v>331000</v>
      </c>
      <c r="H682" s="3">
        <v>340</v>
      </c>
      <c r="I682" s="3">
        <v>1000</v>
      </c>
      <c r="J682" s="3">
        <v>340</v>
      </c>
      <c r="K682" s="3">
        <v>0</v>
      </c>
      <c r="L682" s="3">
        <v>331000</v>
      </c>
      <c r="M682" s="3">
        <v>0</v>
      </c>
      <c r="N682" s="3"/>
      <c r="O682" s="3"/>
    </row>
    <row r="683" spans="1:15" hidden="1" x14ac:dyDescent="0.25">
      <c r="A683" t="s">
        <v>520</v>
      </c>
      <c r="B683" s="4">
        <v>11894</v>
      </c>
      <c r="C683" t="s">
        <v>3</v>
      </c>
      <c r="D683" t="s">
        <v>5</v>
      </c>
      <c r="E683" t="s">
        <v>356</v>
      </c>
      <c r="F683" s="9">
        <v>2022</v>
      </c>
      <c r="G683" s="3">
        <v>299300</v>
      </c>
      <c r="H683" s="3">
        <v>322</v>
      </c>
      <c r="I683" s="3">
        <v>950</v>
      </c>
      <c r="J683" s="3">
        <v>322</v>
      </c>
      <c r="K683" s="3">
        <v>0</v>
      </c>
      <c r="L683" s="3">
        <v>299300</v>
      </c>
      <c r="M683" s="3">
        <v>0</v>
      </c>
      <c r="N683" s="3"/>
      <c r="O683" s="3"/>
    </row>
    <row r="684" spans="1:15" hidden="1" x14ac:dyDescent="0.25">
      <c r="A684" t="s">
        <v>520</v>
      </c>
      <c r="B684" s="4">
        <v>11894</v>
      </c>
      <c r="C684" t="s">
        <v>3</v>
      </c>
      <c r="D684" t="s">
        <v>5</v>
      </c>
      <c r="E684" t="s">
        <v>356</v>
      </c>
      <c r="F684" s="9">
        <v>2021</v>
      </c>
      <c r="G684" s="3">
        <v>272900</v>
      </c>
      <c r="H684" s="3">
        <v>308</v>
      </c>
      <c r="I684" s="3">
        <v>905</v>
      </c>
      <c r="J684" s="3">
        <v>308</v>
      </c>
      <c r="K684" s="3">
        <v>0</v>
      </c>
      <c r="L684" s="3">
        <v>272900</v>
      </c>
      <c r="M684" s="3">
        <v>0</v>
      </c>
      <c r="N684" s="3"/>
      <c r="O684" s="3"/>
    </row>
    <row r="685" spans="1:15" hidden="1" x14ac:dyDescent="0.25">
      <c r="A685" t="s">
        <v>520</v>
      </c>
      <c r="B685" s="4">
        <v>11894</v>
      </c>
      <c r="C685" t="s">
        <v>3</v>
      </c>
      <c r="D685" t="s">
        <v>5</v>
      </c>
      <c r="E685" t="s">
        <v>356</v>
      </c>
      <c r="F685" s="9">
        <v>2020</v>
      </c>
      <c r="G685" s="3">
        <v>241500</v>
      </c>
      <c r="H685" s="3">
        <v>295</v>
      </c>
      <c r="I685" s="3">
        <v>855</v>
      </c>
      <c r="J685" s="3">
        <v>295</v>
      </c>
      <c r="K685" s="3">
        <v>0</v>
      </c>
      <c r="L685" s="3">
        <v>241500</v>
      </c>
      <c r="M685" s="3">
        <v>0</v>
      </c>
      <c r="N685" s="3"/>
      <c r="O685" s="3"/>
    </row>
    <row r="686" spans="1:15" hidden="1" x14ac:dyDescent="0.25">
      <c r="A686" t="s">
        <v>520</v>
      </c>
      <c r="B686" s="4">
        <v>11894</v>
      </c>
      <c r="C686" t="s">
        <v>3</v>
      </c>
      <c r="D686" t="s">
        <v>5</v>
      </c>
      <c r="E686" t="s">
        <v>356</v>
      </c>
      <c r="F686" s="9">
        <v>2019</v>
      </c>
      <c r="G686" s="3">
        <v>216600</v>
      </c>
      <c r="H686" s="3">
        <v>270</v>
      </c>
      <c r="I686" s="3">
        <v>830</v>
      </c>
      <c r="J686" s="3">
        <v>270</v>
      </c>
      <c r="K686" s="3">
        <v>0</v>
      </c>
      <c r="L686" s="3">
        <v>216600</v>
      </c>
      <c r="M686" s="3">
        <v>0</v>
      </c>
      <c r="N686" s="3"/>
      <c r="O686" s="3"/>
    </row>
    <row r="687" spans="1:15" hidden="1" x14ac:dyDescent="0.25">
      <c r="A687" t="s">
        <v>112</v>
      </c>
      <c r="B687" s="4">
        <v>1764</v>
      </c>
      <c r="C687" t="s">
        <v>1</v>
      </c>
      <c r="D687" t="s">
        <v>2</v>
      </c>
      <c r="E687" t="s">
        <v>353</v>
      </c>
      <c r="F687" s="9">
        <v>2023</v>
      </c>
      <c r="G687" s="3">
        <v>322700</v>
      </c>
      <c r="H687" s="3">
        <v>116</v>
      </c>
      <c r="I687" s="3">
        <v>2645</v>
      </c>
      <c r="J687" s="3">
        <v>35</v>
      </c>
      <c r="K687" s="3">
        <v>81</v>
      </c>
      <c r="L687" s="3">
        <v>93900</v>
      </c>
      <c r="M687" s="3">
        <v>228800</v>
      </c>
      <c r="N687" s="3"/>
      <c r="O687" s="3"/>
    </row>
    <row r="688" spans="1:15" hidden="1" x14ac:dyDescent="0.25">
      <c r="A688" t="s">
        <v>112</v>
      </c>
      <c r="B688" s="4">
        <v>1764</v>
      </c>
      <c r="C688" t="s">
        <v>1</v>
      </c>
      <c r="D688" t="s">
        <v>2</v>
      </c>
      <c r="E688" t="s">
        <v>353</v>
      </c>
      <c r="F688" s="9">
        <v>2022</v>
      </c>
      <c r="G688" s="3">
        <v>345400</v>
      </c>
      <c r="H688" s="3">
        <v>128</v>
      </c>
      <c r="I688" s="3">
        <v>2720</v>
      </c>
      <c r="J688" s="3">
        <v>36</v>
      </c>
      <c r="K688" s="3">
        <v>92</v>
      </c>
      <c r="L688" s="3">
        <v>88400</v>
      </c>
      <c r="M688" s="3">
        <v>257000</v>
      </c>
      <c r="N688" s="3"/>
      <c r="O688" s="3"/>
    </row>
    <row r="689" spans="1:15" hidden="1" x14ac:dyDescent="0.25">
      <c r="A689" t="s">
        <v>112</v>
      </c>
      <c r="B689" s="4">
        <v>1764</v>
      </c>
      <c r="C689" t="s">
        <v>1</v>
      </c>
      <c r="D689" t="s">
        <v>2</v>
      </c>
      <c r="E689" t="s">
        <v>353</v>
      </c>
      <c r="F689" s="9">
        <v>2021</v>
      </c>
      <c r="G689" s="3">
        <v>322400</v>
      </c>
      <c r="H689" s="3">
        <v>126</v>
      </c>
      <c r="I689" s="3">
        <v>2600</v>
      </c>
      <c r="J689" s="3">
        <v>29</v>
      </c>
      <c r="K689" s="3">
        <v>97</v>
      </c>
      <c r="L689" s="3">
        <v>79300</v>
      </c>
      <c r="M689" s="3">
        <v>243100</v>
      </c>
      <c r="N689" s="3"/>
      <c r="O689" s="3"/>
    </row>
    <row r="690" spans="1:15" hidden="1" x14ac:dyDescent="0.25">
      <c r="A690" t="s">
        <v>112</v>
      </c>
      <c r="B690" s="4">
        <v>1764</v>
      </c>
      <c r="C690" t="s">
        <v>1</v>
      </c>
      <c r="D690" t="s">
        <v>2</v>
      </c>
      <c r="E690" t="s">
        <v>353</v>
      </c>
      <c r="F690" s="9">
        <v>2020</v>
      </c>
      <c r="G690" s="3">
        <v>237700</v>
      </c>
      <c r="H690" s="3">
        <v>122</v>
      </c>
      <c r="I690" s="3">
        <v>1940</v>
      </c>
      <c r="J690" s="3">
        <v>32</v>
      </c>
      <c r="K690" s="3">
        <v>90</v>
      </c>
      <c r="L690" s="3">
        <v>62100</v>
      </c>
      <c r="M690" s="3">
        <v>175600</v>
      </c>
      <c r="N690" s="3"/>
      <c r="O690" s="3"/>
    </row>
    <row r="691" spans="1:15" hidden="1" x14ac:dyDescent="0.25">
      <c r="A691" t="s">
        <v>112</v>
      </c>
      <c r="B691" s="4">
        <v>1764</v>
      </c>
      <c r="C691" t="s">
        <v>1</v>
      </c>
      <c r="D691" t="s">
        <v>2</v>
      </c>
      <c r="E691" t="s">
        <v>353</v>
      </c>
      <c r="F691" s="9">
        <v>2019</v>
      </c>
      <c r="G691" s="3">
        <v>348178</v>
      </c>
      <c r="H691" s="3">
        <v>123</v>
      </c>
      <c r="I691" s="3">
        <v>2660</v>
      </c>
      <c r="J691" s="3">
        <v>32</v>
      </c>
      <c r="K691" s="3">
        <v>91</v>
      </c>
      <c r="L691" s="3">
        <v>67278</v>
      </c>
      <c r="M691" s="3">
        <v>280900</v>
      </c>
      <c r="N691" s="3"/>
      <c r="O691" s="3"/>
    </row>
    <row r="692" spans="1:15" hidden="1" x14ac:dyDescent="0.25">
      <c r="A692" t="s">
        <v>101</v>
      </c>
      <c r="B692" s="4">
        <v>2791</v>
      </c>
      <c r="C692" t="s">
        <v>3</v>
      </c>
      <c r="D692" t="s">
        <v>4</v>
      </c>
      <c r="E692" t="s">
        <v>462</v>
      </c>
      <c r="F692" s="9">
        <v>2023</v>
      </c>
      <c r="G692" s="3">
        <v>322000</v>
      </c>
      <c r="H692" s="3">
        <v>469</v>
      </c>
      <c r="I692" s="3">
        <v>675</v>
      </c>
      <c r="J692" s="3">
        <v>9</v>
      </c>
      <c r="K692" s="3">
        <v>460</v>
      </c>
      <c r="L692" s="3">
        <v>6400</v>
      </c>
      <c r="M692" s="3">
        <v>315600</v>
      </c>
      <c r="N692" s="3"/>
      <c r="O692" s="3"/>
    </row>
    <row r="693" spans="1:15" hidden="1" x14ac:dyDescent="0.25">
      <c r="A693" t="s">
        <v>101</v>
      </c>
      <c r="B693" s="4">
        <v>2791</v>
      </c>
      <c r="C693" t="s">
        <v>3</v>
      </c>
      <c r="D693" t="s">
        <v>4</v>
      </c>
      <c r="E693" t="s">
        <v>462</v>
      </c>
      <c r="F693" s="9">
        <v>2022</v>
      </c>
      <c r="G693" s="3">
        <v>339500</v>
      </c>
      <c r="H693" s="3">
        <v>485</v>
      </c>
      <c r="I693" s="3">
        <v>700</v>
      </c>
      <c r="J693" s="3">
        <v>10</v>
      </c>
      <c r="K693" s="3">
        <v>475</v>
      </c>
      <c r="L693" s="3">
        <v>6300</v>
      </c>
      <c r="M693" s="3">
        <v>333200</v>
      </c>
      <c r="N693" s="3"/>
      <c r="O693" s="3"/>
    </row>
    <row r="694" spans="1:15" hidden="1" x14ac:dyDescent="0.25">
      <c r="A694" t="s">
        <v>101</v>
      </c>
      <c r="B694" s="4">
        <v>2791</v>
      </c>
      <c r="C694" t="s">
        <v>3</v>
      </c>
      <c r="D694" t="s">
        <v>4</v>
      </c>
      <c r="E694" t="s">
        <v>462</v>
      </c>
      <c r="F694" s="9">
        <v>2021</v>
      </c>
      <c r="G694" s="3">
        <v>316200</v>
      </c>
      <c r="H694" s="3">
        <v>485</v>
      </c>
      <c r="I694" s="3">
        <v>660</v>
      </c>
      <c r="J694" s="3">
        <v>8</v>
      </c>
      <c r="K694" s="3">
        <v>477</v>
      </c>
      <c r="L694" s="3">
        <v>5000</v>
      </c>
      <c r="M694" s="3">
        <v>311200</v>
      </c>
      <c r="N694" s="3"/>
      <c r="O694" s="3"/>
    </row>
    <row r="695" spans="1:15" hidden="1" x14ac:dyDescent="0.25">
      <c r="A695" t="s">
        <v>101</v>
      </c>
      <c r="B695" s="4">
        <v>2791</v>
      </c>
      <c r="C695" t="s">
        <v>3</v>
      </c>
      <c r="D695" t="s">
        <v>4</v>
      </c>
      <c r="E695" t="s">
        <v>462</v>
      </c>
      <c r="F695" s="9">
        <v>2020</v>
      </c>
      <c r="G695" s="3">
        <v>266800</v>
      </c>
      <c r="H695" s="3">
        <v>473</v>
      </c>
      <c r="I695" s="3">
        <v>545</v>
      </c>
      <c r="J695" s="3">
        <v>7</v>
      </c>
      <c r="K695" s="3">
        <v>466</v>
      </c>
      <c r="L695" s="3">
        <v>3500</v>
      </c>
      <c r="M695" s="3">
        <v>263300</v>
      </c>
      <c r="N695" s="3"/>
      <c r="O695" s="3"/>
    </row>
    <row r="696" spans="1:15" hidden="1" x14ac:dyDescent="0.25">
      <c r="A696" t="s">
        <v>101</v>
      </c>
      <c r="B696" s="4">
        <v>2791</v>
      </c>
      <c r="C696" t="s">
        <v>3</v>
      </c>
      <c r="D696" t="s">
        <v>4</v>
      </c>
      <c r="E696" t="s">
        <v>462</v>
      </c>
      <c r="F696" s="9">
        <v>2019</v>
      </c>
      <c r="G696" s="3">
        <v>350500</v>
      </c>
      <c r="H696" s="3">
        <v>506</v>
      </c>
      <c r="I696" s="3">
        <v>680</v>
      </c>
      <c r="J696" s="3">
        <v>6</v>
      </c>
      <c r="K696" s="3">
        <v>500</v>
      </c>
      <c r="L696" s="3">
        <v>3700</v>
      </c>
      <c r="M696" s="3">
        <v>346800</v>
      </c>
      <c r="N696" s="3"/>
      <c r="O696" s="3"/>
    </row>
    <row r="697" spans="1:15" hidden="1" x14ac:dyDescent="0.25">
      <c r="A697" t="s">
        <v>461</v>
      </c>
      <c r="B697" s="4">
        <v>1128</v>
      </c>
      <c r="C697" t="s">
        <v>1</v>
      </c>
      <c r="D697" t="s">
        <v>2</v>
      </c>
      <c r="E697" t="s">
        <v>353</v>
      </c>
      <c r="F697" s="9">
        <v>2023</v>
      </c>
      <c r="G697" s="3">
        <v>311920</v>
      </c>
      <c r="H697" s="3">
        <v>96</v>
      </c>
      <c r="I697" s="3">
        <v>3249</v>
      </c>
      <c r="J697" s="3">
        <v>96</v>
      </c>
      <c r="K697" s="3">
        <v>0</v>
      </c>
      <c r="L697" s="3">
        <v>311920</v>
      </c>
      <c r="M697" s="3">
        <v>0</v>
      </c>
      <c r="N697" s="3"/>
      <c r="O697" s="3"/>
    </row>
    <row r="698" spans="1:15" hidden="1" x14ac:dyDescent="0.25">
      <c r="A698" t="s">
        <v>461</v>
      </c>
      <c r="B698" s="4">
        <v>1128</v>
      </c>
      <c r="C698" t="s">
        <v>1</v>
      </c>
      <c r="D698" t="s">
        <v>2</v>
      </c>
      <c r="E698" t="s">
        <v>353</v>
      </c>
      <c r="F698" s="9">
        <v>2022</v>
      </c>
      <c r="G698" s="3">
        <v>309936</v>
      </c>
      <c r="H698" s="3">
        <v>97</v>
      </c>
      <c r="I698" s="3">
        <v>3195</v>
      </c>
      <c r="J698" s="3">
        <v>97</v>
      </c>
      <c r="K698" s="3">
        <v>0</v>
      </c>
      <c r="L698" s="3">
        <v>309936</v>
      </c>
      <c r="M698" s="3">
        <v>0</v>
      </c>
      <c r="N698" s="3"/>
      <c r="O698" s="3"/>
    </row>
    <row r="699" spans="1:15" hidden="1" x14ac:dyDescent="0.25">
      <c r="A699" t="s">
        <v>461</v>
      </c>
      <c r="B699" s="4">
        <v>1128</v>
      </c>
      <c r="C699" t="s">
        <v>1</v>
      </c>
      <c r="D699" t="s">
        <v>2</v>
      </c>
      <c r="E699" t="s">
        <v>353</v>
      </c>
      <c r="F699" s="9">
        <v>2021</v>
      </c>
      <c r="G699" s="3">
        <v>291216</v>
      </c>
      <c r="H699" s="3">
        <v>103</v>
      </c>
      <c r="I699" s="3">
        <v>2827</v>
      </c>
      <c r="J699" s="3">
        <v>103</v>
      </c>
      <c r="K699" s="3">
        <v>0</v>
      </c>
      <c r="L699" s="3">
        <v>291216</v>
      </c>
      <c r="M699" s="3">
        <v>0</v>
      </c>
      <c r="N699" s="3"/>
      <c r="O699" s="3"/>
    </row>
    <row r="700" spans="1:15" hidden="1" x14ac:dyDescent="0.25">
      <c r="A700" t="s">
        <v>461</v>
      </c>
      <c r="B700" s="4">
        <v>1128</v>
      </c>
      <c r="C700" t="s">
        <v>1</v>
      </c>
      <c r="D700" t="s">
        <v>2</v>
      </c>
      <c r="E700" t="s">
        <v>353</v>
      </c>
      <c r="F700" s="9">
        <v>2020</v>
      </c>
      <c r="G700" s="3">
        <v>214588</v>
      </c>
      <c r="H700" s="3">
        <v>103</v>
      </c>
      <c r="I700" s="3">
        <v>2083</v>
      </c>
      <c r="J700" s="3">
        <v>103</v>
      </c>
      <c r="K700" s="3">
        <v>0</v>
      </c>
      <c r="L700" s="3">
        <v>214588</v>
      </c>
      <c r="M700" s="3">
        <v>0</v>
      </c>
      <c r="N700" s="3"/>
      <c r="O700" s="3"/>
    </row>
    <row r="701" spans="1:15" hidden="1" x14ac:dyDescent="0.25">
      <c r="A701" t="s">
        <v>461</v>
      </c>
      <c r="B701" s="4">
        <v>1128</v>
      </c>
      <c r="C701" t="s">
        <v>1</v>
      </c>
      <c r="D701" t="s">
        <v>2</v>
      </c>
      <c r="E701" t="s">
        <v>353</v>
      </c>
      <c r="F701" s="9">
        <v>2019</v>
      </c>
      <c r="G701" s="3">
        <v>315808</v>
      </c>
      <c r="H701" s="3">
        <v>108</v>
      </c>
      <c r="I701" s="3">
        <v>2924</v>
      </c>
      <c r="J701" s="3">
        <v>108</v>
      </c>
      <c r="K701" s="3">
        <v>0</v>
      </c>
      <c r="L701" s="3">
        <v>315808</v>
      </c>
      <c r="M701" s="3">
        <v>0</v>
      </c>
      <c r="N701" s="3"/>
      <c r="O701" s="3"/>
    </row>
    <row r="702" spans="1:15" hidden="1" x14ac:dyDescent="0.25">
      <c r="A702" t="s">
        <v>454</v>
      </c>
      <c r="B702" s="4">
        <v>837</v>
      </c>
      <c r="C702" t="s">
        <v>3</v>
      </c>
      <c r="D702" t="s">
        <v>5</v>
      </c>
      <c r="E702" t="s">
        <v>356</v>
      </c>
      <c r="F702" s="9">
        <v>2023</v>
      </c>
      <c r="G702" s="3">
        <v>307500</v>
      </c>
      <c r="H702" s="3">
        <v>281</v>
      </c>
      <c r="I702" s="3">
        <v>1070</v>
      </c>
      <c r="J702" s="3">
        <v>112</v>
      </c>
      <c r="K702" s="3">
        <v>169</v>
      </c>
      <c r="L702" s="3">
        <v>125700</v>
      </c>
      <c r="M702" s="3">
        <v>181800</v>
      </c>
      <c r="N702" s="3"/>
      <c r="O702" s="3"/>
    </row>
    <row r="703" spans="1:15" hidden="1" x14ac:dyDescent="0.25">
      <c r="A703" t="s">
        <v>454</v>
      </c>
      <c r="B703" s="4">
        <v>837</v>
      </c>
      <c r="C703" t="s">
        <v>3</v>
      </c>
      <c r="D703" t="s">
        <v>5</v>
      </c>
      <c r="E703" t="s">
        <v>356</v>
      </c>
      <c r="F703" s="9">
        <v>2022</v>
      </c>
      <c r="G703" s="3">
        <v>319800</v>
      </c>
      <c r="H703" s="3">
        <v>294</v>
      </c>
      <c r="I703" s="3">
        <v>1090</v>
      </c>
      <c r="J703" s="3">
        <v>123</v>
      </c>
      <c r="K703" s="3">
        <v>171</v>
      </c>
      <c r="L703" s="3">
        <v>139000</v>
      </c>
      <c r="M703" s="3">
        <v>180800</v>
      </c>
      <c r="N703" s="3"/>
      <c r="O703" s="3"/>
    </row>
    <row r="704" spans="1:15" hidden="1" x14ac:dyDescent="0.25">
      <c r="A704" t="s">
        <v>454</v>
      </c>
      <c r="B704" s="4">
        <v>837</v>
      </c>
      <c r="C704" t="s">
        <v>3</v>
      </c>
      <c r="D704" t="s">
        <v>5</v>
      </c>
      <c r="E704" t="s">
        <v>356</v>
      </c>
      <c r="F704" s="9">
        <v>2021</v>
      </c>
      <c r="G704" s="3">
        <v>334900</v>
      </c>
      <c r="H704" s="3">
        <v>293</v>
      </c>
      <c r="I704" s="3">
        <v>1145</v>
      </c>
      <c r="J704" s="3">
        <v>132</v>
      </c>
      <c r="K704" s="3">
        <v>161</v>
      </c>
      <c r="L704" s="3">
        <v>150000</v>
      </c>
      <c r="M704" s="3">
        <v>184900</v>
      </c>
      <c r="N704" s="3"/>
      <c r="O704" s="3"/>
    </row>
    <row r="705" spans="1:15" hidden="1" x14ac:dyDescent="0.25">
      <c r="A705" t="s">
        <v>454</v>
      </c>
      <c r="B705" s="4">
        <v>837</v>
      </c>
      <c r="C705" t="s">
        <v>3</v>
      </c>
      <c r="D705" t="s">
        <v>5</v>
      </c>
      <c r="E705" t="s">
        <v>356</v>
      </c>
      <c r="F705" s="9">
        <v>2020</v>
      </c>
      <c r="G705" s="3">
        <v>317400</v>
      </c>
      <c r="H705" s="3">
        <v>292</v>
      </c>
      <c r="I705" s="3">
        <v>1065</v>
      </c>
      <c r="J705" s="3">
        <v>130</v>
      </c>
      <c r="K705" s="3">
        <v>162</v>
      </c>
      <c r="L705" s="3">
        <v>140600</v>
      </c>
      <c r="M705" s="3">
        <v>176800</v>
      </c>
      <c r="N705" s="3"/>
      <c r="O705" s="3"/>
    </row>
    <row r="706" spans="1:15" hidden="1" x14ac:dyDescent="0.25">
      <c r="A706" t="s">
        <v>454</v>
      </c>
      <c r="B706" s="4">
        <v>837</v>
      </c>
      <c r="C706" t="s">
        <v>3</v>
      </c>
      <c r="D706" t="s">
        <v>5</v>
      </c>
      <c r="E706" t="s">
        <v>356</v>
      </c>
      <c r="F706" s="9">
        <v>2019</v>
      </c>
      <c r="G706" s="3">
        <v>298000</v>
      </c>
      <c r="H706" s="3">
        <v>304</v>
      </c>
      <c r="I706" s="3">
        <v>985</v>
      </c>
      <c r="J706" s="3">
        <v>134</v>
      </c>
      <c r="K706" s="3">
        <v>170</v>
      </c>
      <c r="L706" s="3">
        <v>130500</v>
      </c>
      <c r="M706" s="3">
        <v>167500</v>
      </c>
      <c r="N706" s="3"/>
      <c r="O706" s="3"/>
    </row>
    <row r="707" spans="1:15" x14ac:dyDescent="0.25">
      <c r="A707" t="s">
        <v>415</v>
      </c>
      <c r="B707" s="4">
        <v>2304</v>
      </c>
      <c r="C707" t="s">
        <v>3</v>
      </c>
      <c r="D707" t="s">
        <v>5</v>
      </c>
      <c r="E707" t="s">
        <v>361</v>
      </c>
      <c r="F707" s="9">
        <v>2023</v>
      </c>
      <c r="G707" s="3">
        <v>303800</v>
      </c>
      <c r="H707" s="3">
        <v>258</v>
      </c>
      <c r="I707" s="3">
        <v>1170</v>
      </c>
      <c r="J707" s="3">
        <v>202</v>
      </c>
      <c r="K707" s="3">
        <v>56</v>
      </c>
      <c r="L707" s="3">
        <v>284200</v>
      </c>
      <c r="M707" s="3">
        <v>19600</v>
      </c>
      <c r="N707" s="3"/>
      <c r="O707" s="3"/>
    </row>
    <row r="708" spans="1:15" x14ac:dyDescent="0.25">
      <c r="A708" t="s">
        <v>415</v>
      </c>
      <c r="B708" s="4">
        <v>2304</v>
      </c>
      <c r="C708" t="s">
        <v>3</v>
      </c>
      <c r="D708" t="s">
        <v>5</v>
      </c>
      <c r="E708" t="s">
        <v>361</v>
      </c>
      <c r="F708" s="9">
        <v>2022</v>
      </c>
      <c r="G708" s="3">
        <v>309900</v>
      </c>
      <c r="H708" s="3">
        <v>261</v>
      </c>
      <c r="I708" s="3">
        <v>1150</v>
      </c>
      <c r="J708" s="3">
        <v>203</v>
      </c>
      <c r="K708" s="3">
        <v>58</v>
      </c>
      <c r="L708" s="3">
        <v>289200</v>
      </c>
      <c r="M708" s="3">
        <v>20700</v>
      </c>
      <c r="N708" s="3"/>
      <c r="O708" s="3"/>
    </row>
    <row r="709" spans="1:15" x14ac:dyDescent="0.25">
      <c r="A709" t="s">
        <v>415</v>
      </c>
      <c r="B709" s="4">
        <v>2304</v>
      </c>
      <c r="C709" t="s">
        <v>3</v>
      </c>
      <c r="D709" t="s">
        <v>5</v>
      </c>
      <c r="E709" t="s">
        <v>361</v>
      </c>
      <c r="F709" s="9">
        <v>2021</v>
      </c>
      <c r="G709" s="3">
        <v>308100</v>
      </c>
      <c r="H709" s="3">
        <v>279</v>
      </c>
      <c r="I709" s="3">
        <v>1045</v>
      </c>
      <c r="J709" s="3">
        <v>217</v>
      </c>
      <c r="K709" s="3">
        <v>62</v>
      </c>
      <c r="L709" s="3">
        <v>282600</v>
      </c>
      <c r="M709" s="3">
        <v>25500</v>
      </c>
      <c r="N709" s="3"/>
      <c r="O709" s="3"/>
    </row>
    <row r="710" spans="1:15" x14ac:dyDescent="0.25">
      <c r="A710" t="s">
        <v>415</v>
      </c>
      <c r="B710" s="4">
        <v>2304</v>
      </c>
      <c r="C710" t="s">
        <v>3</v>
      </c>
      <c r="D710" t="s">
        <v>5</v>
      </c>
      <c r="E710" t="s">
        <v>361</v>
      </c>
      <c r="F710" s="9">
        <v>2020</v>
      </c>
      <c r="G710" s="3">
        <v>304200</v>
      </c>
      <c r="H710" s="3">
        <v>310</v>
      </c>
      <c r="I710" s="3">
        <v>870</v>
      </c>
      <c r="J710" s="3">
        <v>224</v>
      </c>
      <c r="K710" s="3">
        <v>86</v>
      </c>
      <c r="L710" s="3">
        <v>268200</v>
      </c>
      <c r="M710" s="3">
        <v>36000</v>
      </c>
      <c r="N710" s="3"/>
      <c r="O710" s="3"/>
    </row>
    <row r="711" spans="1:15" x14ac:dyDescent="0.25">
      <c r="A711" t="s">
        <v>415</v>
      </c>
      <c r="B711" s="4">
        <v>2304</v>
      </c>
      <c r="C711" t="s">
        <v>3</v>
      </c>
      <c r="D711" t="s">
        <v>5</v>
      </c>
      <c r="E711" t="s">
        <v>361</v>
      </c>
      <c r="F711" s="9">
        <v>2019</v>
      </c>
      <c r="G711" s="3">
        <v>388300</v>
      </c>
      <c r="H711" s="3">
        <v>391</v>
      </c>
      <c r="I711" s="3">
        <v>965</v>
      </c>
      <c r="J711" s="3">
        <v>249</v>
      </c>
      <c r="K711" s="3">
        <v>142</v>
      </c>
      <c r="L711" s="3">
        <v>330000</v>
      </c>
      <c r="M711" s="3">
        <v>58300</v>
      </c>
      <c r="N711" s="3"/>
      <c r="O711" s="3"/>
    </row>
    <row r="712" spans="1:15" hidden="1" x14ac:dyDescent="0.25">
      <c r="A712" t="s">
        <v>269</v>
      </c>
      <c r="B712" s="4">
        <v>533</v>
      </c>
      <c r="C712" t="s">
        <v>1</v>
      </c>
      <c r="D712" t="s">
        <v>2</v>
      </c>
      <c r="E712" t="s">
        <v>353</v>
      </c>
      <c r="F712" s="9">
        <v>2023</v>
      </c>
      <c r="G712" s="3">
        <v>302000</v>
      </c>
      <c r="H712" s="3">
        <v>216</v>
      </c>
      <c r="I712" s="3">
        <v>1395</v>
      </c>
      <c r="J712" s="3">
        <v>216</v>
      </c>
      <c r="K712" s="3">
        <v>0</v>
      </c>
      <c r="L712" s="3">
        <v>302000</v>
      </c>
      <c r="M712" s="3">
        <v>0</v>
      </c>
      <c r="N712" s="3">
        <v>18</v>
      </c>
      <c r="O712" s="3">
        <v>25500</v>
      </c>
    </row>
    <row r="713" spans="1:15" hidden="1" x14ac:dyDescent="0.25">
      <c r="A713" t="s">
        <v>269</v>
      </c>
      <c r="B713" s="4">
        <v>533</v>
      </c>
      <c r="C713" t="s">
        <v>1</v>
      </c>
      <c r="D713" t="s">
        <v>2</v>
      </c>
      <c r="E713" t="s">
        <v>353</v>
      </c>
      <c r="F713" s="9">
        <v>2022</v>
      </c>
      <c r="G713" s="3">
        <v>318600</v>
      </c>
      <c r="H713" s="3">
        <v>217</v>
      </c>
      <c r="I713" s="3">
        <v>1465</v>
      </c>
      <c r="J713" s="3">
        <v>217</v>
      </c>
      <c r="K713" s="3">
        <v>0</v>
      </c>
      <c r="L713" s="3">
        <v>318600</v>
      </c>
      <c r="M713" s="3">
        <v>0</v>
      </c>
      <c r="N713" s="3">
        <v>19</v>
      </c>
      <c r="O713" s="3">
        <v>25800</v>
      </c>
    </row>
    <row r="714" spans="1:15" hidden="1" x14ac:dyDescent="0.25">
      <c r="A714" t="s">
        <v>269</v>
      </c>
      <c r="B714" s="4">
        <v>533</v>
      </c>
      <c r="C714" t="s">
        <v>1</v>
      </c>
      <c r="D714" t="s">
        <v>2</v>
      </c>
      <c r="E714" t="s">
        <v>353</v>
      </c>
      <c r="F714" s="9">
        <v>2021</v>
      </c>
      <c r="G714" s="3">
        <v>304400</v>
      </c>
      <c r="H714" s="3">
        <v>218</v>
      </c>
      <c r="I714" s="3">
        <v>1390</v>
      </c>
      <c r="J714" s="3">
        <v>218</v>
      </c>
      <c r="K714" s="3">
        <v>0</v>
      </c>
      <c r="L714" s="3">
        <v>304400</v>
      </c>
      <c r="M714" s="3">
        <v>0</v>
      </c>
      <c r="N714" s="3">
        <v>19</v>
      </c>
      <c r="O714" s="3">
        <v>22800</v>
      </c>
    </row>
    <row r="715" spans="1:15" hidden="1" x14ac:dyDescent="0.25">
      <c r="A715" t="s">
        <v>269</v>
      </c>
      <c r="B715" s="4">
        <v>533</v>
      </c>
      <c r="C715" t="s">
        <v>1</v>
      </c>
      <c r="D715" t="s">
        <v>2</v>
      </c>
      <c r="E715" t="s">
        <v>353</v>
      </c>
      <c r="F715" s="9">
        <v>2020</v>
      </c>
      <c r="G715" s="3">
        <v>325400</v>
      </c>
      <c r="H715" s="3">
        <v>220</v>
      </c>
      <c r="I715" s="3">
        <v>970</v>
      </c>
      <c r="J715" s="3">
        <v>220</v>
      </c>
      <c r="K715" s="3">
        <v>0</v>
      </c>
      <c r="L715" s="3">
        <v>325400</v>
      </c>
      <c r="M715" s="3">
        <v>0</v>
      </c>
      <c r="N715" s="3">
        <v>19</v>
      </c>
      <c r="O715" s="3">
        <v>18000</v>
      </c>
    </row>
    <row r="716" spans="1:15" hidden="1" x14ac:dyDescent="0.25">
      <c r="A716" t="s">
        <v>269</v>
      </c>
      <c r="B716" s="4">
        <v>533</v>
      </c>
      <c r="C716" t="s">
        <v>1</v>
      </c>
      <c r="D716" t="s">
        <v>2</v>
      </c>
      <c r="E716" t="s">
        <v>353</v>
      </c>
      <c r="F716" s="9">
        <v>2019</v>
      </c>
      <c r="G716" s="3">
        <v>671200</v>
      </c>
      <c r="H716" s="3">
        <v>451</v>
      </c>
      <c r="I716" s="3">
        <v>1425</v>
      </c>
      <c r="J716" s="3">
        <v>436</v>
      </c>
      <c r="K716" s="3">
        <v>15</v>
      </c>
      <c r="L716" s="3">
        <v>650000</v>
      </c>
      <c r="M716" s="3">
        <v>21200</v>
      </c>
      <c r="N716" s="3">
        <v>19</v>
      </c>
      <c r="O716" s="3">
        <v>28300</v>
      </c>
    </row>
    <row r="717" spans="1:15" hidden="1" x14ac:dyDescent="0.25">
      <c r="A717" t="s">
        <v>278</v>
      </c>
      <c r="B717" s="4">
        <v>5598</v>
      </c>
      <c r="C717" t="s">
        <v>1</v>
      </c>
      <c r="D717" t="s">
        <v>2</v>
      </c>
      <c r="E717" t="s">
        <v>353</v>
      </c>
      <c r="F717" s="9">
        <v>2023</v>
      </c>
      <c r="G717" s="3">
        <v>299200</v>
      </c>
      <c r="H717" s="3">
        <v>44</v>
      </c>
      <c r="I717" s="3">
        <v>6800</v>
      </c>
      <c r="J717" s="3">
        <v>44</v>
      </c>
      <c r="K717" s="3">
        <v>0</v>
      </c>
      <c r="L717" s="3">
        <v>299200</v>
      </c>
      <c r="M717" s="3">
        <v>0</v>
      </c>
      <c r="N717" s="3"/>
      <c r="O717" s="3"/>
    </row>
    <row r="718" spans="1:15" hidden="1" x14ac:dyDescent="0.25">
      <c r="A718" t="s">
        <v>278</v>
      </c>
      <c r="B718" s="4">
        <v>5598</v>
      </c>
      <c r="C718" t="s">
        <v>1</v>
      </c>
      <c r="D718" t="s">
        <v>2</v>
      </c>
      <c r="E718" t="s">
        <v>353</v>
      </c>
      <c r="F718" s="9">
        <v>2022</v>
      </c>
      <c r="G718" s="3">
        <v>271000</v>
      </c>
      <c r="H718" s="3">
        <v>44</v>
      </c>
      <c r="I718" s="3">
        <v>6160</v>
      </c>
      <c r="J718" s="3">
        <v>44</v>
      </c>
      <c r="K718" s="3">
        <v>0</v>
      </c>
      <c r="L718" s="3">
        <v>271000</v>
      </c>
      <c r="M718" s="3">
        <v>0</v>
      </c>
      <c r="N718" s="3"/>
      <c r="O718" s="3"/>
    </row>
    <row r="719" spans="1:15" hidden="1" x14ac:dyDescent="0.25">
      <c r="A719" t="s">
        <v>278</v>
      </c>
      <c r="B719" s="4">
        <v>5598</v>
      </c>
      <c r="C719" t="s">
        <v>1</v>
      </c>
      <c r="D719" t="s">
        <v>2</v>
      </c>
      <c r="E719" t="s">
        <v>353</v>
      </c>
      <c r="F719" s="9">
        <v>2021</v>
      </c>
      <c r="G719" s="3">
        <v>254200</v>
      </c>
      <c r="H719" s="3">
        <v>44</v>
      </c>
      <c r="I719" s="3">
        <v>5775</v>
      </c>
      <c r="J719" s="3">
        <v>44</v>
      </c>
      <c r="K719" s="3">
        <v>0</v>
      </c>
      <c r="L719" s="3">
        <v>254200</v>
      </c>
      <c r="M719" s="3">
        <v>0</v>
      </c>
      <c r="N719" s="3"/>
      <c r="O719" s="3"/>
    </row>
    <row r="720" spans="1:15" hidden="1" x14ac:dyDescent="0.25">
      <c r="A720" t="s">
        <v>278</v>
      </c>
      <c r="B720" s="4">
        <v>5598</v>
      </c>
      <c r="C720" t="s">
        <v>1</v>
      </c>
      <c r="D720" t="s">
        <v>2</v>
      </c>
      <c r="E720" t="s">
        <v>353</v>
      </c>
      <c r="F720" s="9">
        <v>2020</v>
      </c>
      <c r="G720" s="3">
        <v>189000</v>
      </c>
      <c r="H720" s="3">
        <v>44</v>
      </c>
      <c r="I720" s="3">
        <v>4295</v>
      </c>
      <c r="J720" s="3">
        <v>44</v>
      </c>
      <c r="K720" s="3">
        <v>0</v>
      </c>
      <c r="L720" s="3">
        <v>189000</v>
      </c>
      <c r="M720" s="3">
        <v>0</v>
      </c>
      <c r="N720" s="3"/>
      <c r="O720" s="3"/>
    </row>
    <row r="721" spans="1:15" hidden="1" x14ac:dyDescent="0.25">
      <c r="A721" t="s">
        <v>278</v>
      </c>
      <c r="B721" s="4">
        <v>5598</v>
      </c>
      <c r="C721" t="s">
        <v>1</v>
      </c>
      <c r="D721" t="s">
        <v>2</v>
      </c>
      <c r="E721" t="s">
        <v>353</v>
      </c>
      <c r="F721" s="9">
        <v>2019</v>
      </c>
      <c r="G721" s="3">
        <v>277800</v>
      </c>
      <c r="H721" s="3">
        <v>44</v>
      </c>
      <c r="I721" s="3">
        <v>6460</v>
      </c>
      <c r="J721" s="3">
        <v>44</v>
      </c>
      <c r="K721" s="3">
        <v>0</v>
      </c>
      <c r="L721" s="3">
        <v>277800</v>
      </c>
      <c r="M721" s="3">
        <v>0</v>
      </c>
      <c r="N721" s="3"/>
      <c r="O721" s="3"/>
    </row>
    <row r="722" spans="1:15" hidden="1" x14ac:dyDescent="0.25">
      <c r="A722" t="s">
        <v>329</v>
      </c>
      <c r="B722" s="4">
        <v>9224</v>
      </c>
      <c r="C722" t="s">
        <v>1</v>
      </c>
      <c r="D722" t="s">
        <v>2</v>
      </c>
      <c r="E722" t="s">
        <v>353</v>
      </c>
      <c r="F722" s="9">
        <v>2023</v>
      </c>
      <c r="G722" s="3">
        <v>298800</v>
      </c>
      <c r="H722" s="3">
        <v>45</v>
      </c>
      <c r="I722" s="3">
        <v>6790</v>
      </c>
      <c r="J722" s="3">
        <v>45</v>
      </c>
      <c r="K722" s="3">
        <v>0</v>
      </c>
      <c r="L722" s="3">
        <v>298800</v>
      </c>
      <c r="M722" s="3">
        <v>0</v>
      </c>
      <c r="N722" s="3"/>
      <c r="O722" s="3"/>
    </row>
    <row r="723" spans="1:15" hidden="1" x14ac:dyDescent="0.25">
      <c r="A723" t="s">
        <v>329</v>
      </c>
      <c r="B723" s="4">
        <v>9224</v>
      </c>
      <c r="C723" t="s">
        <v>1</v>
      </c>
      <c r="D723" t="s">
        <v>2</v>
      </c>
      <c r="E723" t="s">
        <v>353</v>
      </c>
      <c r="F723" s="9">
        <v>2022</v>
      </c>
      <c r="G723" s="3">
        <v>261700</v>
      </c>
      <c r="H723" s="3">
        <v>43</v>
      </c>
      <c r="I723" s="3">
        <v>6305</v>
      </c>
      <c r="J723" s="3">
        <v>43</v>
      </c>
      <c r="K723" s="3">
        <v>0</v>
      </c>
      <c r="L723" s="3">
        <v>261700</v>
      </c>
      <c r="M723" s="3">
        <v>0</v>
      </c>
      <c r="N723" s="3"/>
      <c r="O723" s="3"/>
    </row>
    <row r="724" spans="1:15" hidden="1" x14ac:dyDescent="0.25">
      <c r="A724" t="s">
        <v>329</v>
      </c>
      <c r="B724" s="4">
        <v>9224</v>
      </c>
      <c r="C724" t="s">
        <v>1</v>
      </c>
      <c r="D724" t="s">
        <v>2</v>
      </c>
      <c r="E724" t="s">
        <v>353</v>
      </c>
      <c r="F724" s="9">
        <v>2021</v>
      </c>
      <c r="G724" s="3">
        <v>210100</v>
      </c>
      <c r="H724" s="3">
        <v>40</v>
      </c>
      <c r="I724" s="3">
        <v>5600</v>
      </c>
      <c r="J724" s="3">
        <v>40</v>
      </c>
      <c r="K724" s="3">
        <v>0</v>
      </c>
      <c r="L724" s="3">
        <v>210100</v>
      </c>
      <c r="M724" s="3">
        <v>0</v>
      </c>
      <c r="N724" s="3"/>
      <c r="O724" s="3"/>
    </row>
    <row r="725" spans="1:15" hidden="1" x14ac:dyDescent="0.25">
      <c r="A725" t="s">
        <v>329</v>
      </c>
      <c r="B725" s="4">
        <v>9224</v>
      </c>
      <c r="C725" t="s">
        <v>1</v>
      </c>
      <c r="D725" t="s">
        <v>2</v>
      </c>
      <c r="E725" t="s">
        <v>353</v>
      </c>
      <c r="F725" s="9">
        <v>2020</v>
      </c>
      <c r="G725" s="3">
        <v>150100</v>
      </c>
      <c r="H725" s="3">
        <v>35</v>
      </c>
      <c r="I725" s="3">
        <v>4480</v>
      </c>
      <c r="J725" s="3">
        <v>35</v>
      </c>
      <c r="K725" s="3">
        <v>0</v>
      </c>
      <c r="L725" s="3">
        <v>150100</v>
      </c>
      <c r="M725" s="3">
        <v>0</v>
      </c>
      <c r="N725" s="3"/>
      <c r="O725" s="3"/>
    </row>
    <row r="726" spans="1:15" hidden="1" x14ac:dyDescent="0.25">
      <c r="A726" t="s">
        <v>329</v>
      </c>
      <c r="B726" s="4">
        <v>9224</v>
      </c>
      <c r="C726" t="s">
        <v>1</v>
      </c>
      <c r="D726" t="s">
        <v>2</v>
      </c>
      <c r="E726" t="s">
        <v>353</v>
      </c>
      <c r="F726" s="9">
        <v>2019</v>
      </c>
      <c r="G726" s="3">
        <v>190000</v>
      </c>
      <c r="H726" s="3">
        <v>32</v>
      </c>
      <c r="I726" s="3">
        <v>6670</v>
      </c>
      <c r="J726" s="3">
        <v>32</v>
      </c>
      <c r="K726" s="3">
        <v>0</v>
      </c>
      <c r="L726" s="3">
        <v>190000</v>
      </c>
      <c r="M726" s="3">
        <v>0</v>
      </c>
      <c r="N726" s="3"/>
      <c r="O726" s="3"/>
    </row>
    <row r="727" spans="1:15" hidden="1" x14ac:dyDescent="0.25">
      <c r="A727" t="s">
        <v>185</v>
      </c>
      <c r="B727" s="4">
        <v>822</v>
      </c>
      <c r="C727" t="s">
        <v>3</v>
      </c>
      <c r="D727" t="s">
        <v>5</v>
      </c>
      <c r="E727" t="s">
        <v>462</v>
      </c>
      <c r="F727" s="9">
        <v>2023</v>
      </c>
      <c r="G727" s="3">
        <v>298400</v>
      </c>
      <c r="H727" s="3">
        <v>539</v>
      </c>
      <c r="I727" s="3">
        <v>530</v>
      </c>
      <c r="J727" s="3">
        <v>205</v>
      </c>
      <c r="K727" s="3">
        <v>334</v>
      </c>
      <c r="L727" s="3">
        <v>114000</v>
      </c>
      <c r="M727" s="3">
        <v>184400</v>
      </c>
      <c r="N727" s="3">
        <v>24</v>
      </c>
      <c r="O727" s="3">
        <v>20000</v>
      </c>
    </row>
    <row r="728" spans="1:15" hidden="1" x14ac:dyDescent="0.25">
      <c r="A728" t="s">
        <v>185</v>
      </c>
      <c r="B728" s="4">
        <v>822</v>
      </c>
      <c r="C728" t="s">
        <v>3</v>
      </c>
      <c r="D728" t="s">
        <v>5</v>
      </c>
      <c r="E728" t="s">
        <v>462</v>
      </c>
      <c r="F728" s="9">
        <v>2022</v>
      </c>
      <c r="G728" s="3">
        <v>320800</v>
      </c>
      <c r="H728" s="3">
        <v>587</v>
      </c>
      <c r="I728" s="3">
        <v>525</v>
      </c>
      <c r="J728" s="3">
        <v>225</v>
      </c>
      <c r="K728" s="3">
        <v>362</v>
      </c>
      <c r="L728" s="3">
        <v>120100</v>
      </c>
      <c r="M728" s="3">
        <v>200700</v>
      </c>
      <c r="N728" s="3">
        <v>25</v>
      </c>
      <c r="O728" s="3">
        <v>20300</v>
      </c>
    </row>
    <row r="729" spans="1:15" hidden="1" x14ac:dyDescent="0.25">
      <c r="A729" t="s">
        <v>185</v>
      </c>
      <c r="B729" s="4">
        <v>822</v>
      </c>
      <c r="C729" t="s">
        <v>3</v>
      </c>
      <c r="D729" t="s">
        <v>5</v>
      </c>
      <c r="E729" t="s">
        <v>462</v>
      </c>
      <c r="F729" s="9">
        <v>2021</v>
      </c>
      <c r="G729" s="3">
        <v>334800</v>
      </c>
      <c r="H729" s="3">
        <v>635</v>
      </c>
      <c r="I729" s="3">
        <v>510</v>
      </c>
      <c r="J729" s="3">
        <v>221</v>
      </c>
      <c r="K729" s="3">
        <v>414</v>
      </c>
      <c r="L729" s="3">
        <v>152776</v>
      </c>
      <c r="M729" s="3">
        <v>182024</v>
      </c>
      <c r="N729" s="3">
        <v>26</v>
      </c>
      <c r="O729" s="3">
        <v>19500</v>
      </c>
    </row>
    <row r="730" spans="1:15" hidden="1" x14ac:dyDescent="0.25">
      <c r="A730" t="s">
        <v>185</v>
      </c>
      <c r="B730" s="4">
        <v>822</v>
      </c>
      <c r="C730" t="s">
        <v>3</v>
      </c>
      <c r="D730" t="s">
        <v>5</v>
      </c>
      <c r="E730" t="s">
        <v>462</v>
      </c>
      <c r="F730" s="9">
        <v>2020</v>
      </c>
      <c r="G730" s="3">
        <v>337500</v>
      </c>
      <c r="H730" s="3">
        <v>674</v>
      </c>
      <c r="I730" s="3">
        <v>475</v>
      </c>
      <c r="J730" s="3">
        <v>199</v>
      </c>
      <c r="K730" s="3">
        <v>475</v>
      </c>
      <c r="L730" s="3">
        <v>132215</v>
      </c>
      <c r="M730" s="3">
        <v>205285</v>
      </c>
      <c r="N730" s="3">
        <v>26</v>
      </c>
      <c r="O730" s="3">
        <v>15600</v>
      </c>
    </row>
    <row r="731" spans="1:15" hidden="1" x14ac:dyDescent="0.25">
      <c r="A731" t="s">
        <v>185</v>
      </c>
      <c r="B731" s="4">
        <v>822</v>
      </c>
      <c r="C731" t="s">
        <v>3</v>
      </c>
      <c r="D731" t="s">
        <v>5</v>
      </c>
      <c r="E731" t="s">
        <v>462</v>
      </c>
      <c r="F731" s="9">
        <v>2019</v>
      </c>
      <c r="G731" s="3">
        <v>400200</v>
      </c>
      <c r="H731" s="3">
        <v>746</v>
      </c>
      <c r="I731" s="3">
        <v>495</v>
      </c>
      <c r="J731" s="3">
        <v>201</v>
      </c>
      <c r="K731" s="3">
        <v>545</v>
      </c>
      <c r="L731" s="3">
        <v>112151</v>
      </c>
      <c r="M731" s="3">
        <v>288049</v>
      </c>
      <c r="N731" s="3">
        <v>26</v>
      </c>
      <c r="O731" s="3">
        <v>22600</v>
      </c>
    </row>
    <row r="732" spans="1:15" hidden="1" x14ac:dyDescent="0.25">
      <c r="A732" t="s">
        <v>282</v>
      </c>
      <c r="B732" s="4">
        <v>9037</v>
      </c>
      <c r="C732" t="s">
        <v>3</v>
      </c>
      <c r="D732" t="s">
        <v>5</v>
      </c>
      <c r="E732" t="s">
        <v>446</v>
      </c>
      <c r="F732" s="9">
        <v>2023</v>
      </c>
      <c r="G732" s="3">
        <v>298400</v>
      </c>
      <c r="H732" s="3">
        <v>349</v>
      </c>
      <c r="I732" s="3">
        <v>870</v>
      </c>
      <c r="J732" s="3">
        <v>0</v>
      </c>
      <c r="K732" s="3">
        <v>349</v>
      </c>
      <c r="L732" s="3">
        <v>0</v>
      </c>
      <c r="M732" s="3">
        <v>298400</v>
      </c>
      <c r="N732" s="3"/>
      <c r="O732" s="3"/>
    </row>
    <row r="733" spans="1:15" hidden="1" x14ac:dyDescent="0.25">
      <c r="A733" t="s">
        <v>282</v>
      </c>
      <c r="B733" s="4">
        <v>9037</v>
      </c>
      <c r="C733" t="s">
        <v>3</v>
      </c>
      <c r="D733" t="s">
        <v>5</v>
      </c>
      <c r="E733" t="s">
        <v>446</v>
      </c>
      <c r="F733" s="9">
        <v>2022</v>
      </c>
      <c r="G733" s="3">
        <v>279300</v>
      </c>
      <c r="H733" s="3">
        <v>337</v>
      </c>
      <c r="I733" s="3">
        <v>825</v>
      </c>
      <c r="J733" s="3">
        <v>0</v>
      </c>
      <c r="K733" s="3">
        <v>337</v>
      </c>
      <c r="L733" s="3">
        <v>0</v>
      </c>
      <c r="M733" s="3">
        <v>279300</v>
      </c>
      <c r="N733" s="3"/>
      <c r="O733" s="3"/>
    </row>
    <row r="734" spans="1:15" hidden="1" x14ac:dyDescent="0.25">
      <c r="A734" t="s">
        <v>282</v>
      </c>
      <c r="B734" s="4">
        <v>9037</v>
      </c>
      <c r="C734" t="s">
        <v>3</v>
      </c>
      <c r="D734" t="s">
        <v>5</v>
      </c>
      <c r="E734" t="s">
        <v>446</v>
      </c>
      <c r="F734" s="9">
        <v>2021</v>
      </c>
      <c r="G734" s="3">
        <v>259600</v>
      </c>
      <c r="H734" s="3">
        <v>340</v>
      </c>
      <c r="I734" s="3">
        <v>775</v>
      </c>
      <c r="J734" s="3">
        <v>0</v>
      </c>
      <c r="K734" s="3">
        <v>340</v>
      </c>
      <c r="L734" s="3">
        <v>0</v>
      </c>
      <c r="M734" s="3">
        <v>259600</v>
      </c>
      <c r="N734" s="3"/>
      <c r="O734" s="3"/>
    </row>
    <row r="735" spans="1:15" hidden="1" x14ac:dyDescent="0.25">
      <c r="A735" t="s">
        <v>282</v>
      </c>
      <c r="B735" s="4">
        <v>9037</v>
      </c>
      <c r="C735" t="s">
        <v>3</v>
      </c>
      <c r="D735" t="s">
        <v>5</v>
      </c>
      <c r="E735" t="s">
        <v>446</v>
      </c>
      <c r="F735" s="9">
        <v>2020</v>
      </c>
      <c r="G735" s="3">
        <v>225700</v>
      </c>
      <c r="H735" s="3">
        <v>330</v>
      </c>
      <c r="I735" s="3">
        <v>700</v>
      </c>
      <c r="J735" s="3">
        <v>0</v>
      </c>
      <c r="K735" s="3">
        <v>330</v>
      </c>
      <c r="L735" s="3">
        <v>0</v>
      </c>
      <c r="M735" s="3">
        <v>225700</v>
      </c>
      <c r="N735" s="3"/>
      <c r="O735" s="3"/>
    </row>
    <row r="736" spans="1:15" hidden="1" x14ac:dyDescent="0.25">
      <c r="A736" t="s">
        <v>282</v>
      </c>
      <c r="B736" s="4">
        <v>9037</v>
      </c>
      <c r="C736" t="s">
        <v>3</v>
      </c>
      <c r="D736" t="s">
        <v>5</v>
      </c>
      <c r="E736" t="s">
        <v>446</v>
      </c>
      <c r="F736" s="9">
        <v>2019</v>
      </c>
      <c r="G736" s="3">
        <v>248800</v>
      </c>
      <c r="H736" s="3">
        <v>315</v>
      </c>
      <c r="I736" s="3">
        <v>800</v>
      </c>
      <c r="J736" s="3">
        <v>0</v>
      </c>
      <c r="K736" s="3">
        <v>315</v>
      </c>
      <c r="L736" s="3">
        <v>0</v>
      </c>
      <c r="M736" s="3">
        <v>248800</v>
      </c>
      <c r="N736" s="3"/>
      <c r="O736" s="3"/>
    </row>
    <row r="737" spans="1:15" hidden="1" x14ac:dyDescent="0.25">
      <c r="A737" t="s">
        <v>210</v>
      </c>
      <c r="B737" s="4">
        <v>2634</v>
      </c>
      <c r="C737" t="s">
        <v>3</v>
      </c>
      <c r="D737" t="s">
        <v>5</v>
      </c>
      <c r="E737" t="s">
        <v>350</v>
      </c>
      <c r="F737" s="9">
        <v>2023</v>
      </c>
      <c r="G737" s="3">
        <v>297917</v>
      </c>
      <c r="H737" s="3">
        <v>279</v>
      </c>
      <c r="I737" s="3">
        <v>1103</v>
      </c>
      <c r="J737" s="3">
        <v>0</v>
      </c>
      <c r="K737" s="3">
        <v>279</v>
      </c>
      <c r="L737" s="3">
        <v>0</v>
      </c>
      <c r="M737" s="3">
        <v>297917</v>
      </c>
      <c r="N737" s="3"/>
      <c r="O737" s="3"/>
    </row>
    <row r="738" spans="1:15" hidden="1" x14ac:dyDescent="0.25">
      <c r="A738" t="s">
        <v>210</v>
      </c>
      <c r="B738" s="4">
        <v>2634</v>
      </c>
      <c r="C738" t="s">
        <v>3</v>
      </c>
      <c r="D738" t="s">
        <v>5</v>
      </c>
      <c r="E738" t="s">
        <v>350</v>
      </c>
      <c r="F738" s="9">
        <v>2022</v>
      </c>
      <c r="G738" s="3">
        <v>278738</v>
      </c>
      <c r="H738" s="3">
        <v>265</v>
      </c>
      <c r="I738" s="3">
        <v>1099</v>
      </c>
      <c r="J738" s="3">
        <v>0</v>
      </c>
      <c r="K738" s="3">
        <v>265</v>
      </c>
      <c r="L738" s="3">
        <v>0</v>
      </c>
      <c r="M738" s="3">
        <v>278738</v>
      </c>
      <c r="N738" s="3"/>
      <c r="O738" s="3"/>
    </row>
    <row r="739" spans="1:15" hidden="1" x14ac:dyDescent="0.25">
      <c r="A739" t="s">
        <v>210</v>
      </c>
      <c r="B739" s="4">
        <v>2634</v>
      </c>
      <c r="C739" t="s">
        <v>3</v>
      </c>
      <c r="D739" t="s">
        <v>5</v>
      </c>
      <c r="E739" t="s">
        <v>350</v>
      </c>
      <c r="F739" s="9">
        <v>2021</v>
      </c>
      <c r="G739" s="3">
        <v>254583</v>
      </c>
      <c r="H739" s="3">
        <v>246</v>
      </c>
      <c r="I739" s="3">
        <v>1083</v>
      </c>
      <c r="J739" s="3">
        <v>0</v>
      </c>
      <c r="K739" s="3">
        <v>246</v>
      </c>
      <c r="L739" s="3">
        <v>0</v>
      </c>
      <c r="M739" s="3">
        <v>254583</v>
      </c>
      <c r="N739" s="3"/>
      <c r="O739" s="3"/>
    </row>
    <row r="740" spans="1:15" hidden="1" x14ac:dyDescent="0.25">
      <c r="A740" t="s">
        <v>210</v>
      </c>
      <c r="B740" s="4">
        <v>2634</v>
      </c>
      <c r="C740" t="s">
        <v>3</v>
      </c>
      <c r="D740" t="s">
        <v>5</v>
      </c>
      <c r="E740" t="s">
        <v>350</v>
      </c>
      <c r="F740" s="9">
        <v>2020</v>
      </c>
      <c r="G740" s="3">
        <v>206113</v>
      </c>
      <c r="H740" s="3">
        <v>228</v>
      </c>
      <c r="I740" s="3">
        <v>940</v>
      </c>
      <c r="J740" s="3">
        <v>0</v>
      </c>
      <c r="K740" s="3">
        <v>228</v>
      </c>
      <c r="L740" s="3">
        <v>0</v>
      </c>
      <c r="M740" s="3">
        <v>206113</v>
      </c>
      <c r="N740" s="3"/>
      <c r="O740" s="3"/>
    </row>
    <row r="741" spans="1:15" hidden="1" x14ac:dyDescent="0.25">
      <c r="A741" t="s">
        <v>210</v>
      </c>
      <c r="B741" s="4">
        <v>2634</v>
      </c>
      <c r="C741" t="s">
        <v>3</v>
      </c>
      <c r="D741" t="s">
        <v>5</v>
      </c>
      <c r="E741" t="s">
        <v>350</v>
      </c>
      <c r="F741" s="9">
        <v>2019</v>
      </c>
      <c r="G741" s="3">
        <v>181875</v>
      </c>
      <c r="H741" s="3">
        <v>215</v>
      </c>
      <c r="I741" s="3">
        <v>872</v>
      </c>
      <c r="J741" s="3">
        <v>0</v>
      </c>
      <c r="K741" s="3">
        <v>215</v>
      </c>
      <c r="L741" s="3">
        <v>0</v>
      </c>
      <c r="M741" s="3">
        <v>181875</v>
      </c>
      <c r="N741" s="3"/>
      <c r="O741" s="3"/>
    </row>
    <row r="742" spans="1:15" hidden="1" x14ac:dyDescent="0.25">
      <c r="A742" t="s">
        <v>528</v>
      </c>
      <c r="B742" s="4">
        <v>563299</v>
      </c>
      <c r="C742" t="s">
        <v>1</v>
      </c>
      <c r="D742" t="s">
        <v>2</v>
      </c>
      <c r="E742" t="s">
        <v>359</v>
      </c>
      <c r="F742" s="9">
        <v>2023</v>
      </c>
      <c r="G742" s="3">
        <v>297000</v>
      </c>
      <c r="H742" s="3">
        <v>55</v>
      </c>
      <c r="I742" s="3">
        <v>5400</v>
      </c>
      <c r="J742" s="3">
        <v>0</v>
      </c>
      <c r="K742" s="3">
        <v>55</v>
      </c>
      <c r="L742" s="3">
        <v>0</v>
      </c>
      <c r="M742" s="3">
        <v>297000</v>
      </c>
      <c r="N742" s="3"/>
      <c r="O742" s="3"/>
    </row>
    <row r="743" spans="1:15" hidden="1" x14ac:dyDescent="0.25">
      <c r="A743" t="s">
        <v>528</v>
      </c>
      <c r="B743" s="4">
        <v>563299</v>
      </c>
      <c r="C743" t="s">
        <v>1</v>
      </c>
      <c r="D743" t="s">
        <v>2</v>
      </c>
      <c r="E743" t="s">
        <v>359</v>
      </c>
      <c r="F743" s="9">
        <v>2022</v>
      </c>
      <c r="G743" s="3">
        <v>84480</v>
      </c>
      <c r="H743" s="3">
        <v>16</v>
      </c>
      <c r="I743" s="3">
        <v>5280</v>
      </c>
      <c r="J743" s="3">
        <v>0</v>
      </c>
      <c r="K743" s="3">
        <v>16</v>
      </c>
      <c r="L743" s="3">
        <v>0</v>
      </c>
      <c r="M743" s="3">
        <v>84480</v>
      </c>
      <c r="N743" s="3"/>
      <c r="O743" s="3"/>
    </row>
    <row r="744" spans="1:15" hidden="1" x14ac:dyDescent="0.25">
      <c r="A744" t="s">
        <v>528</v>
      </c>
      <c r="B744" s="4">
        <v>563299</v>
      </c>
      <c r="C744" t="s">
        <v>1</v>
      </c>
      <c r="D744" t="s">
        <v>2</v>
      </c>
      <c r="E744" t="s">
        <v>359</v>
      </c>
      <c r="F744" s="9">
        <v>2021</v>
      </c>
      <c r="G744" s="3">
        <v>19200</v>
      </c>
      <c r="H744" s="3">
        <v>5</v>
      </c>
      <c r="I744" s="3">
        <v>4800</v>
      </c>
      <c r="J744" s="3">
        <v>0</v>
      </c>
      <c r="K744" s="3">
        <v>5</v>
      </c>
      <c r="L744" s="3">
        <v>0</v>
      </c>
      <c r="M744" s="3">
        <v>19200</v>
      </c>
      <c r="N744" s="3"/>
      <c r="O744" s="3"/>
    </row>
    <row r="745" spans="1:15" hidden="1" x14ac:dyDescent="0.25">
      <c r="A745" t="s">
        <v>528</v>
      </c>
      <c r="B745" s="4">
        <v>563299</v>
      </c>
      <c r="C745" t="s">
        <v>1</v>
      </c>
      <c r="D745" t="s">
        <v>2</v>
      </c>
      <c r="E745" t="s">
        <v>359</v>
      </c>
      <c r="F745" s="9">
        <v>2020</v>
      </c>
      <c r="G745" s="3">
        <v>8800</v>
      </c>
      <c r="H745" s="3">
        <v>3</v>
      </c>
      <c r="I745" s="3">
        <v>2950</v>
      </c>
      <c r="J745" s="3">
        <v>0</v>
      </c>
      <c r="K745" s="3">
        <v>3</v>
      </c>
      <c r="L745" s="3">
        <v>0</v>
      </c>
      <c r="M745" s="3">
        <v>8800</v>
      </c>
      <c r="N745" s="3"/>
      <c r="O745" s="3"/>
    </row>
    <row r="746" spans="1:15" hidden="1" x14ac:dyDescent="0.25">
      <c r="A746" t="s">
        <v>528</v>
      </c>
      <c r="B746" s="4">
        <v>563299</v>
      </c>
      <c r="C746" t="s">
        <v>1</v>
      </c>
      <c r="D746" t="s">
        <v>2</v>
      </c>
      <c r="E746" t="s">
        <v>359</v>
      </c>
      <c r="F746" s="9">
        <v>2019</v>
      </c>
      <c r="G746" s="3">
        <v>10600</v>
      </c>
      <c r="H746" s="3">
        <v>3</v>
      </c>
      <c r="I746" s="3">
        <v>5320</v>
      </c>
      <c r="J746" s="3">
        <v>0</v>
      </c>
      <c r="K746" s="3">
        <v>3</v>
      </c>
      <c r="L746" s="3">
        <v>0</v>
      </c>
      <c r="M746" s="3">
        <v>10600</v>
      </c>
      <c r="N746" s="3"/>
      <c r="O746" s="3"/>
    </row>
    <row r="747" spans="1:15" hidden="1" x14ac:dyDescent="0.25">
      <c r="A747" t="s">
        <v>196</v>
      </c>
      <c r="B747" s="4">
        <v>29820</v>
      </c>
      <c r="C747" t="s">
        <v>1</v>
      </c>
      <c r="D747" t="s">
        <v>7</v>
      </c>
      <c r="E747" t="s">
        <v>355</v>
      </c>
      <c r="F747" s="9">
        <v>2023</v>
      </c>
      <c r="G747" s="3">
        <v>296700</v>
      </c>
      <c r="H747" s="3">
        <v>22</v>
      </c>
      <c r="I747" s="3">
        <v>13800</v>
      </c>
      <c r="J747" s="3">
        <v>22</v>
      </c>
      <c r="K747" s="3">
        <v>0</v>
      </c>
      <c r="L747" s="3">
        <v>296700</v>
      </c>
      <c r="M747" s="3">
        <v>0</v>
      </c>
      <c r="N747" s="3"/>
      <c r="O747" s="3"/>
    </row>
    <row r="748" spans="1:15" hidden="1" x14ac:dyDescent="0.25">
      <c r="A748" t="s">
        <v>196</v>
      </c>
      <c r="B748" s="4">
        <v>29820</v>
      </c>
      <c r="C748" t="s">
        <v>1</v>
      </c>
      <c r="D748" t="s">
        <v>7</v>
      </c>
      <c r="E748" t="s">
        <v>355</v>
      </c>
      <c r="F748" s="9">
        <v>2022</v>
      </c>
      <c r="G748" s="3">
        <v>255600</v>
      </c>
      <c r="H748" s="3">
        <v>21</v>
      </c>
      <c r="I748" s="3">
        <v>12780</v>
      </c>
      <c r="J748" s="3">
        <v>21</v>
      </c>
      <c r="K748" s="3">
        <v>0</v>
      </c>
      <c r="L748" s="3">
        <v>255600</v>
      </c>
      <c r="M748" s="3">
        <v>0</v>
      </c>
      <c r="N748" s="3"/>
      <c r="O748" s="3"/>
    </row>
    <row r="749" spans="1:15" hidden="1" x14ac:dyDescent="0.25">
      <c r="A749" t="s">
        <v>196</v>
      </c>
      <c r="B749" s="4">
        <v>29820</v>
      </c>
      <c r="C749" t="s">
        <v>1</v>
      </c>
      <c r="D749" t="s">
        <v>7</v>
      </c>
      <c r="E749" t="s">
        <v>355</v>
      </c>
      <c r="F749" s="9">
        <v>2021</v>
      </c>
      <c r="G749" s="3">
        <v>190700</v>
      </c>
      <c r="H749" s="3">
        <v>19</v>
      </c>
      <c r="I749" s="3">
        <v>10310</v>
      </c>
      <c r="J749" s="3">
        <v>19</v>
      </c>
      <c r="K749" s="3">
        <v>0</v>
      </c>
      <c r="L749" s="3">
        <v>190700</v>
      </c>
      <c r="M749" s="3">
        <v>0</v>
      </c>
      <c r="N749" s="3"/>
      <c r="O749" s="3"/>
    </row>
    <row r="750" spans="1:15" hidden="1" x14ac:dyDescent="0.25">
      <c r="A750" t="s">
        <v>196</v>
      </c>
      <c r="B750" s="4">
        <v>29820</v>
      </c>
      <c r="C750" t="s">
        <v>1</v>
      </c>
      <c r="D750" t="s">
        <v>7</v>
      </c>
      <c r="E750" t="s">
        <v>355</v>
      </c>
      <c r="F750" s="9">
        <v>2020</v>
      </c>
      <c r="G750" s="3">
        <v>125500</v>
      </c>
      <c r="H750" s="3">
        <v>18</v>
      </c>
      <c r="I750" s="3">
        <v>6975</v>
      </c>
      <c r="J750" s="3">
        <v>18</v>
      </c>
      <c r="K750" s="3">
        <v>0</v>
      </c>
      <c r="L750" s="3">
        <v>125500</v>
      </c>
      <c r="M750" s="3">
        <v>0</v>
      </c>
      <c r="N750" s="3"/>
      <c r="O750" s="3"/>
    </row>
    <row r="751" spans="1:15" hidden="1" x14ac:dyDescent="0.25">
      <c r="A751" t="s">
        <v>196</v>
      </c>
      <c r="B751" s="4">
        <v>29820</v>
      </c>
      <c r="C751" t="s">
        <v>1</v>
      </c>
      <c r="D751" t="s">
        <v>7</v>
      </c>
      <c r="E751" t="s">
        <v>355</v>
      </c>
      <c r="F751" s="9">
        <v>2019</v>
      </c>
      <c r="G751" s="3">
        <v>242400</v>
      </c>
      <c r="H751" s="3">
        <v>18</v>
      </c>
      <c r="I751" s="3">
        <v>13850</v>
      </c>
      <c r="J751" s="3">
        <v>18</v>
      </c>
      <c r="K751" s="3">
        <v>0</v>
      </c>
      <c r="L751" s="3">
        <v>242400</v>
      </c>
      <c r="M751" s="3">
        <v>0</v>
      </c>
      <c r="N751" s="3"/>
      <c r="O751" s="3"/>
    </row>
    <row r="752" spans="1:15" hidden="1" x14ac:dyDescent="0.25">
      <c r="A752" t="s">
        <v>174</v>
      </c>
      <c r="B752" s="4">
        <v>518</v>
      </c>
      <c r="C752" t="s">
        <v>3</v>
      </c>
      <c r="D752" t="s">
        <v>5</v>
      </c>
      <c r="E752" t="s">
        <v>356</v>
      </c>
      <c r="F752" s="9">
        <v>2023</v>
      </c>
      <c r="G752" s="3">
        <v>294800</v>
      </c>
      <c r="H752" s="3">
        <v>280</v>
      </c>
      <c r="I752" s="3">
        <v>1040</v>
      </c>
      <c r="J752" s="3">
        <v>137</v>
      </c>
      <c r="K752" s="3">
        <v>143</v>
      </c>
      <c r="L752" s="3">
        <v>154400</v>
      </c>
      <c r="M752" s="3">
        <v>140400</v>
      </c>
      <c r="N752" s="3"/>
      <c r="O752" s="3"/>
    </row>
    <row r="753" spans="1:15" hidden="1" x14ac:dyDescent="0.25">
      <c r="A753" t="s">
        <v>174</v>
      </c>
      <c r="B753" s="4">
        <v>518</v>
      </c>
      <c r="C753" t="s">
        <v>3</v>
      </c>
      <c r="D753" t="s">
        <v>5</v>
      </c>
      <c r="E753" t="s">
        <v>356</v>
      </c>
      <c r="F753" s="9">
        <v>2022</v>
      </c>
      <c r="G753" s="3">
        <v>312800</v>
      </c>
      <c r="H753" s="3">
        <v>287</v>
      </c>
      <c r="I753" s="3">
        <v>1090</v>
      </c>
      <c r="J753" s="3">
        <v>160</v>
      </c>
      <c r="K753" s="3">
        <v>127</v>
      </c>
      <c r="L753" s="3">
        <v>186400</v>
      </c>
      <c r="M753" s="3">
        <v>126400</v>
      </c>
      <c r="N753" s="3"/>
      <c r="O753" s="3"/>
    </row>
    <row r="754" spans="1:15" hidden="1" x14ac:dyDescent="0.25">
      <c r="A754" t="s">
        <v>174</v>
      </c>
      <c r="B754" s="4">
        <v>518</v>
      </c>
      <c r="C754" t="s">
        <v>3</v>
      </c>
      <c r="D754" t="s">
        <v>5</v>
      </c>
      <c r="E754" t="s">
        <v>356</v>
      </c>
      <c r="F754" s="9">
        <v>2021</v>
      </c>
      <c r="G754" s="3">
        <v>323700</v>
      </c>
      <c r="H754" s="3">
        <v>287</v>
      </c>
      <c r="I754" s="3">
        <v>1120</v>
      </c>
      <c r="J754" s="3">
        <v>182</v>
      </c>
      <c r="K754" s="3">
        <v>105</v>
      </c>
      <c r="L754" s="3">
        <v>203300</v>
      </c>
      <c r="M754" s="3">
        <v>120400</v>
      </c>
      <c r="N754" s="3"/>
      <c r="O754" s="3"/>
    </row>
    <row r="755" spans="1:15" hidden="1" x14ac:dyDescent="0.25">
      <c r="A755" t="s">
        <v>174</v>
      </c>
      <c r="B755" s="4">
        <v>518</v>
      </c>
      <c r="C755" t="s">
        <v>3</v>
      </c>
      <c r="D755" t="s">
        <v>5</v>
      </c>
      <c r="E755" t="s">
        <v>356</v>
      </c>
      <c r="F755" s="9">
        <v>2020</v>
      </c>
      <c r="G755" s="3">
        <v>328000</v>
      </c>
      <c r="H755" s="3">
        <v>291</v>
      </c>
      <c r="I755" s="3">
        <v>1110</v>
      </c>
      <c r="J755" s="3">
        <v>181</v>
      </c>
      <c r="K755" s="3">
        <v>110</v>
      </c>
      <c r="L755" s="3">
        <v>204200</v>
      </c>
      <c r="M755" s="3">
        <v>123800</v>
      </c>
      <c r="N755" s="3"/>
      <c r="O755" s="3"/>
    </row>
    <row r="756" spans="1:15" hidden="1" x14ac:dyDescent="0.25">
      <c r="A756" t="s">
        <v>174</v>
      </c>
      <c r="B756" s="4">
        <v>518</v>
      </c>
      <c r="C756" t="s">
        <v>3</v>
      </c>
      <c r="D756" t="s">
        <v>5</v>
      </c>
      <c r="E756" t="s">
        <v>356</v>
      </c>
      <c r="F756" s="9">
        <v>2019</v>
      </c>
      <c r="G756" s="3">
        <v>354800</v>
      </c>
      <c r="H756" s="3">
        <v>300</v>
      </c>
      <c r="I756" s="3">
        <v>1080</v>
      </c>
      <c r="J756" s="3">
        <v>187</v>
      </c>
      <c r="K756" s="3">
        <v>113</v>
      </c>
      <c r="L756" s="3">
        <v>223000</v>
      </c>
      <c r="M756" s="3">
        <v>131800</v>
      </c>
      <c r="N756" s="3"/>
      <c r="O756" s="3"/>
    </row>
    <row r="757" spans="1:15" hidden="1" x14ac:dyDescent="0.25">
      <c r="A757" t="s">
        <v>131</v>
      </c>
      <c r="B757" s="4">
        <v>2621</v>
      </c>
      <c r="C757" t="s">
        <v>3</v>
      </c>
      <c r="D757" t="s">
        <v>5</v>
      </c>
      <c r="E757" t="s">
        <v>364</v>
      </c>
      <c r="F757" s="9">
        <v>2023</v>
      </c>
      <c r="G757" s="3">
        <v>294188</v>
      </c>
      <c r="H757" s="3">
        <v>220</v>
      </c>
      <c r="I757" s="3">
        <v>1337</v>
      </c>
      <c r="J757" s="3">
        <v>14</v>
      </c>
      <c r="K757" s="3">
        <v>206</v>
      </c>
      <c r="L757" s="3">
        <v>19902</v>
      </c>
      <c r="M757" s="3">
        <v>274286</v>
      </c>
      <c r="N757" s="3"/>
      <c r="O757" s="3"/>
    </row>
    <row r="758" spans="1:15" hidden="1" x14ac:dyDescent="0.25">
      <c r="A758" t="s">
        <v>131</v>
      </c>
      <c r="B758" s="4">
        <v>2621</v>
      </c>
      <c r="C758" t="s">
        <v>3</v>
      </c>
      <c r="D758" t="s">
        <v>5</v>
      </c>
      <c r="E758" t="s">
        <v>364</v>
      </c>
      <c r="F758" s="9">
        <v>2022</v>
      </c>
      <c r="G758" s="3">
        <v>270221</v>
      </c>
      <c r="H758" s="3">
        <v>208</v>
      </c>
      <c r="I758" s="3">
        <v>1299</v>
      </c>
      <c r="J758" s="3">
        <v>14</v>
      </c>
      <c r="K758" s="3">
        <v>194</v>
      </c>
      <c r="L758" s="3">
        <v>13766</v>
      </c>
      <c r="M758" s="3">
        <v>256455</v>
      </c>
      <c r="N758" s="3"/>
      <c r="O758" s="3"/>
    </row>
    <row r="759" spans="1:15" hidden="1" x14ac:dyDescent="0.25">
      <c r="A759" t="s">
        <v>131</v>
      </c>
      <c r="B759" s="4">
        <v>2621</v>
      </c>
      <c r="C759" t="s">
        <v>3</v>
      </c>
      <c r="D759" t="s">
        <v>5</v>
      </c>
      <c r="E759" t="s">
        <v>364</v>
      </c>
      <c r="F759" s="9">
        <v>2021</v>
      </c>
      <c r="G759" s="3">
        <v>248024</v>
      </c>
      <c r="H759" s="3">
        <v>207</v>
      </c>
      <c r="I759" s="3">
        <v>1245</v>
      </c>
      <c r="J759" s="3">
        <v>8</v>
      </c>
      <c r="K759" s="3">
        <v>199</v>
      </c>
      <c r="L759" s="3">
        <v>9168</v>
      </c>
      <c r="M759" s="3">
        <v>238856</v>
      </c>
      <c r="N759" s="3"/>
      <c r="O759" s="3"/>
    </row>
    <row r="760" spans="1:15" hidden="1" x14ac:dyDescent="0.25">
      <c r="A760" t="s">
        <v>131</v>
      </c>
      <c r="B760" s="4">
        <v>2621</v>
      </c>
      <c r="C760" t="s">
        <v>3</v>
      </c>
      <c r="D760" t="s">
        <v>5</v>
      </c>
      <c r="E760" t="s">
        <v>364</v>
      </c>
      <c r="F760" s="9">
        <v>2020</v>
      </c>
      <c r="G760" s="3">
        <v>218141</v>
      </c>
      <c r="H760" s="3">
        <v>198</v>
      </c>
      <c r="I760" s="3">
        <v>1170</v>
      </c>
      <c r="J760" s="3">
        <v>6</v>
      </c>
      <c r="K760" s="3">
        <v>192</v>
      </c>
      <c r="L760" s="3">
        <v>6084</v>
      </c>
      <c r="M760" s="3">
        <v>212057</v>
      </c>
      <c r="N760" s="3"/>
      <c r="O760" s="3"/>
    </row>
    <row r="761" spans="1:15" hidden="1" x14ac:dyDescent="0.25">
      <c r="A761" t="s">
        <v>131</v>
      </c>
      <c r="B761" s="4">
        <v>2621</v>
      </c>
      <c r="C761" t="s">
        <v>3</v>
      </c>
      <c r="D761" t="s">
        <v>5</v>
      </c>
      <c r="E761" t="s">
        <v>364</v>
      </c>
      <c r="F761" s="9">
        <v>2019</v>
      </c>
      <c r="G761" s="3">
        <v>195086</v>
      </c>
      <c r="H761" s="3">
        <v>184</v>
      </c>
      <c r="I761" s="3">
        <v>997</v>
      </c>
      <c r="J761" s="3">
        <v>7</v>
      </c>
      <c r="K761" s="3">
        <v>177</v>
      </c>
      <c r="L761" s="3">
        <v>10765</v>
      </c>
      <c r="M761" s="3">
        <v>184321</v>
      </c>
      <c r="N761" s="3"/>
      <c r="O761" s="3"/>
    </row>
    <row r="762" spans="1:15" hidden="1" x14ac:dyDescent="0.25">
      <c r="A762" t="s">
        <v>513</v>
      </c>
      <c r="B762" s="4">
        <v>312</v>
      </c>
      <c r="C762" t="s">
        <v>1</v>
      </c>
      <c r="D762" t="s">
        <v>2</v>
      </c>
      <c r="E762" t="s">
        <v>358</v>
      </c>
      <c r="F762" s="9">
        <v>2023</v>
      </c>
      <c r="G762" s="3">
        <v>291944</v>
      </c>
      <c r="H762" s="3">
        <v>120</v>
      </c>
      <c r="I762" s="3">
        <v>2433</v>
      </c>
      <c r="J762" s="3">
        <v>109</v>
      </c>
      <c r="K762" s="3">
        <v>11</v>
      </c>
      <c r="L762" s="3">
        <v>262782</v>
      </c>
      <c r="M762" s="3">
        <v>29162</v>
      </c>
      <c r="N762" s="3"/>
      <c r="O762" s="3"/>
    </row>
    <row r="763" spans="1:15" hidden="1" x14ac:dyDescent="0.25">
      <c r="A763" t="s">
        <v>513</v>
      </c>
      <c r="B763" s="4">
        <v>312</v>
      </c>
      <c r="C763" t="s">
        <v>1</v>
      </c>
      <c r="D763" t="s">
        <v>2</v>
      </c>
      <c r="E763" t="s">
        <v>358</v>
      </c>
      <c r="F763" s="9">
        <v>2022</v>
      </c>
      <c r="G763" s="3">
        <v>300538</v>
      </c>
      <c r="H763" s="3">
        <v>124</v>
      </c>
      <c r="I763" s="3">
        <v>2424</v>
      </c>
      <c r="J763" s="3">
        <v>115</v>
      </c>
      <c r="K763" s="3">
        <v>9</v>
      </c>
      <c r="L763" s="3">
        <v>274903</v>
      </c>
      <c r="M763" s="3">
        <v>25635</v>
      </c>
      <c r="N763" s="3"/>
      <c r="O763" s="3"/>
    </row>
    <row r="764" spans="1:15" hidden="1" x14ac:dyDescent="0.25">
      <c r="A764" t="s">
        <v>513</v>
      </c>
      <c r="B764" s="4">
        <v>312</v>
      </c>
      <c r="C764" t="s">
        <v>1</v>
      </c>
      <c r="D764" t="s">
        <v>2</v>
      </c>
      <c r="E764" t="s">
        <v>358</v>
      </c>
      <c r="F764" s="9">
        <v>2021</v>
      </c>
      <c r="G764" s="3">
        <v>287114</v>
      </c>
      <c r="H764" s="3">
        <v>125</v>
      </c>
      <c r="I764" s="3">
        <v>2297</v>
      </c>
      <c r="J764" s="3">
        <v>117</v>
      </c>
      <c r="K764" s="3">
        <v>8</v>
      </c>
      <c r="L764" s="3">
        <v>267099</v>
      </c>
      <c r="M764" s="3">
        <v>20015</v>
      </c>
      <c r="N764" s="3"/>
      <c r="O764" s="3"/>
    </row>
    <row r="765" spans="1:15" hidden="1" x14ac:dyDescent="0.25">
      <c r="A765" t="s">
        <v>513</v>
      </c>
      <c r="B765" s="4">
        <v>312</v>
      </c>
      <c r="C765" t="s">
        <v>1</v>
      </c>
      <c r="D765" t="s">
        <v>2</v>
      </c>
      <c r="E765" t="s">
        <v>358</v>
      </c>
      <c r="F765" s="9">
        <v>2020</v>
      </c>
      <c r="G765" s="3">
        <v>232585</v>
      </c>
      <c r="H765" s="3">
        <v>129</v>
      </c>
      <c r="I765" s="3">
        <v>1802</v>
      </c>
      <c r="J765" s="3">
        <v>123</v>
      </c>
      <c r="K765" s="3">
        <v>6</v>
      </c>
      <c r="L765" s="3">
        <v>216957</v>
      </c>
      <c r="M765" s="3">
        <v>15628</v>
      </c>
      <c r="N765" s="3"/>
      <c r="O765" s="3"/>
    </row>
    <row r="766" spans="1:15" hidden="1" x14ac:dyDescent="0.25">
      <c r="A766" t="s">
        <v>513</v>
      </c>
      <c r="B766" s="4">
        <v>312</v>
      </c>
      <c r="C766" t="s">
        <v>1</v>
      </c>
      <c r="D766" t="s">
        <v>2</v>
      </c>
      <c r="E766" t="s">
        <v>358</v>
      </c>
      <c r="F766" s="9">
        <v>2019</v>
      </c>
      <c r="G766" s="3">
        <v>329495</v>
      </c>
      <c r="H766" s="3">
        <v>135</v>
      </c>
      <c r="I766" s="3">
        <v>2441</v>
      </c>
      <c r="J766" s="3">
        <v>123</v>
      </c>
      <c r="K766" s="3">
        <v>12</v>
      </c>
      <c r="L766" s="3">
        <v>290652</v>
      </c>
      <c r="M766" s="3">
        <v>38843</v>
      </c>
      <c r="N766" s="3"/>
      <c r="O766" s="3"/>
    </row>
    <row r="767" spans="1:15" hidden="1" x14ac:dyDescent="0.25">
      <c r="A767" t="s">
        <v>115</v>
      </c>
      <c r="B767" s="4">
        <v>875</v>
      </c>
      <c r="C767" t="s">
        <v>3</v>
      </c>
      <c r="D767" t="s">
        <v>4</v>
      </c>
      <c r="E767" t="s">
        <v>351</v>
      </c>
      <c r="F767" s="9">
        <v>2023</v>
      </c>
      <c r="G767" s="3">
        <v>287710</v>
      </c>
      <c r="H767" s="3">
        <v>207</v>
      </c>
      <c r="I767" s="3">
        <v>1385</v>
      </c>
      <c r="J767" s="3">
        <v>58</v>
      </c>
      <c r="K767" s="3">
        <v>149</v>
      </c>
      <c r="L767" s="3">
        <v>81920</v>
      </c>
      <c r="M767" s="3">
        <v>205790</v>
      </c>
      <c r="N767" s="3"/>
      <c r="O767" s="3"/>
    </row>
    <row r="768" spans="1:15" hidden="1" x14ac:dyDescent="0.25">
      <c r="A768" t="s">
        <v>115</v>
      </c>
      <c r="B768" s="4">
        <v>875</v>
      </c>
      <c r="C768" t="s">
        <v>3</v>
      </c>
      <c r="D768" t="s">
        <v>4</v>
      </c>
      <c r="E768" t="s">
        <v>351</v>
      </c>
      <c r="F768" s="9">
        <v>2022</v>
      </c>
      <c r="G768" s="3">
        <v>289868</v>
      </c>
      <c r="H768" s="3">
        <v>209</v>
      </c>
      <c r="I768" s="3">
        <v>1367</v>
      </c>
      <c r="J768" s="3">
        <v>57</v>
      </c>
      <c r="K768" s="3">
        <v>152</v>
      </c>
      <c r="L768" s="3">
        <v>82912</v>
      </c>
      <c r="M768" s="3">
        <v>206956</v>
      </c>
      <c r="N768" s="3"/>
      <c r="O768" s="3"/>
    </row>
    <row r="769" spans="1:15" hidden="1" x14ac:dyDescent="0.25">
      <c r="A769" t="s">
        <v>115</v>
      </c>
      <c r="B769" s="4">
        <v>875</v>
      </c>
      <c r="C769" t="s">
        <v>3</v>
      </c>
      <c r="D769" t="s">
        <v>4</v>
      </c>
      <c r="E769" t="s">
        <v>351</v>
      </c>
      <c r="F769" s="9">
        <v>2021</v>
      </c>
      <c r="G769" s="3">
        <v>295992</v>
      </c>
      <c r="H769" s="3">
        <v>215</v>
      </c>
      <c r="I769" s="3">
        <v>1383</v>
      </c>
      <c r="J769" s="3">
        <v>57</v>
      </c>
      <c r="K769" s="3">
        <v>158</v>
      </c>
      <c r="L769" s="3">
        <v>88258</v>
      </c>
      <c r="M769" s="3">
        <v>207734</v>
      </c>
      <c r="N769" s="3"/>
      <c r="O769" s="3"/>
    </row>
    <row r="770" spans="1:15" hidden="1" x14ac:dyDescent="0.25">
      <c r="A770" t="s">
        <v>115</v>
      </c>
      <c r="B770" s="4">
        <v>875</v>
      </c>
      <c r="C770" t="s">
        <v>3</v>
      </c>
      <c r="D770" t="s">
        <v>4</v>
      </c>
      <c r="E770" t="s">
        <v>351</v>
      </c>
      <c r="F770" s="9">
        <v>2020</v>
      </c>
      <c r="G770" s="3">
        <v>240430</v>
      </c>
      <c r="H770" s="3">
        <v>213</v>
      </c>
      <c r="I770" s="3">
        <v>1129</v>
      </c>
      <c r="J770" s="3">
        <v>56</v>
      </c>
      <c r="K770" s="3">
        <v>157</v>
      </c>
      <c r="L770" s="3">
        <v>69559</v>
      </c>
      <c r="M770" s="3">
        <v>170871</v>
      </c>
      <c r="N770" s="3"/>
      <c r="O770" s="3"/>
    </row>
    <row r="771" spans="1:15" hidden="1" x14ac:dyDescent="0.25">
      <c r="A771" t="s">
        <v>115</v>
      </c>
      <c r="B771" s="4">
        <v>875</v>
      </c>
      <c r="C771" t="s">
        <v>3</v>
      </c>
      <c r="D771" t="s">
        <v>4</v>
      </c>
      <c r="E771" t="s">
        <v>351</v>
      </c>
      <c r="F771" s="9">
        <v>2019</v>
      </c>
      <c r="G771" s="3">
        <v>238425</v>
      </c>
      <c r="H771" s="3">
        <v>215</v>
      </c>
      <c r="I771" s="3">
        <v>1109</v>
      </c>
      <c r="J771" s="3">
        <v>52</v>
      </c>
      <c r="K771" s="3">
        <v>163</v>
      </c>
      <c r="L771" s="3">
        <v>65921</v>
      </c>
      <c r="M771" s="3">
        <v>172504</v>
      </c>
      <c r="N771" s="3"/>
      <c r="O771" s="3"/>
    </row>
    <row r="772" spans="1:15" hidden="1" x14ac:dyDescent="0.25">
      <c r="A772" t="s">
        <v>86</v>
      </c>
      <c r="B772" s="4">
        <v>485</v>
      </c>
      <c r="C772" t="s">
        <v>3</v>
      </c>
      <c r="D772" t="s">
        <v>5</v>
      </c>
      <c r="E772" t="s">
        <v>446</v>
      </c>
      <c r="F772" s="9">
        <v>2023</v>
      </c>
      <c r="G772" s="3">
        <v>286476</v>
      </c>
      <c r="H772" s="3">
        <v>981</v>
      </c>
      <c r="I772" s="3">
        <v>295</v>
      </c>
      <c r="J772" s="3">
        <v>0</v>
      </c>
      <c r="K772" s="3">
        <v>981</v>
      </c>
      <c r="L772" s="3">
        <v>0</v>
      </c>
      <c r="M772" s="3">
        <v>286476</v>
      </c>
      <c r="N772" s="3">
        <v>952</v>
      </c>
      <c r="O772" s="3">
        <v>210623</v>
      </c>
    </row>
    <row r="773" spans="1:15" hidden="1" x14ac:dyDescent="0.25">
      <c r="A773" t="s">
        <v>86</v>
      </c>
      <c r="B773" s="4">
        <v>485</v>
      </c>
      <c r="C773" t="s">
        <v>3</v>
      </c>
      <c r="D773" t="s">
        <v>5</v>
      </c>
      <c r="E773" t="s">
        <v>446</v>
      </c>
      <c r="F773" s="9">
        <v>2022</v>
      </c>
      <c r="G773" s="3">
        <v>259992</v>
      </c>
      <c r="H773" s="3">
        <v>958</v>
      </c>
      <c r="I773" s="3">
        <v>274</v>
      </c>
      <c r="J773" s="3">
        <v>0</v>
      </c>
      <c r="K773" s="3">
        <v>958</v>
      </c>
      <c r="L773" s="3">
        <v>0</v>
      </c>
      <c r="M773" s="3">
        <v>259992</v>
      </c>
      <c r="N773" s="3">
        <v>888</v>
      </c>
      <c r="O773" s="3">
        <v>207733</v>
      </c>
    </row>
    <row r="774" spans="1:15" hidden="1" x14ac:dyDescent="0.25">
      <c r="A774" t="s">
        <v>86</v>
      </c>
      <c r="B774" s="4">
        <v>485</v>
      </c>
      <c r="C774" t="s">
        <v>3</v>
      </c>
      <c r="D774" t="s">
        <v>5</v>
      </c>
      <c r="E774" t="s">
        <v>446</v>
      </c>
      <c r="F774" s="9">
        <v>2021</v>
      </c>
      <c r="G774" s="3">
        <v>224352</v>
      </c>
      <c r="H774" s="3">
        <v>939</v>
      </c>
      <c r="I774" s="3">
        <v>239</v>
      </c>
      <c r="J774" s="3">
        <v>1</v>
      </c>
      <c r="K774" s="3">
        <v>938</v>
      </c>
      <c r="L774" s="3">
        <v>700</v>
      </c>
      <c r="M774" s="3">
        <v>223652</v>
      </c>
      <c r="N774" s="3">
        <v>815</v>
      </c>
      <c r="O774" s="3">
        <v>164077</v>
      </c>
    </row>
    <row r="775" spans="1:15" hidden="1" x14ac:dyDescent="0.25">
      <c r="A775" t="s">
        <v>86</v>
      </c>
      <c r="B775" s="4">
        <v>485</v>
      </c>
      <c r="C775" t="s">
        <v>3</v>
      </c>
      <c r="D775" t="s">
        <v>5</v>
      </c>
      <c r="E775" t="s">
        <v>446</v>
      </c>
      <c r="F775" s="9">
        <v>2020</v>
      </c>
      <c r="G775" s="3">
        <v>142985</v>
      </c>
      <c r="H775" s="3">
        <v>937</v>
      </c>
      <c r="I775" s="3">
        <v>152</v>
      </c>
      <c r="J775" s="3">
        <v>2</v>
      </c>
      <c r="K775" s="3">
        <v>935</v>
      </c>
      <c r="L775" s="3">
        <v>600</v>
      </c>
      <c r="M775" s="3">
        <v>142385</v>
      </c>
      <c r="N775" s="3">
        <v>706</v>
      </c>
      <c r="O775" s="3">
        <v>112474</v>
      </c>
    </row>
    <row r="776" spans="1:15" hidden="1" x14ac:dyDescent="0.25">
      <c r="A776" t="s">
        <v>86</v>
      </c>
      <c r="B776" s="4">
        <v>485</v>
      </c>
      <c r="C776" t="s">
        <v>3</v>
      </c>
      <c r="D776" t="s">
        <v>5</v>
      </c>
      <c r="E776" t="s">
        <v>446</v>
      </c>
      <c r="F776" s="9">
        <v>2019</v>
      </c>
      <c r="G776" s="3">
        <v>201908</v>
      </c>
      <c r="H776" s="3">
        <v>933</v>
      </c>
      <c r="I776" s="3">
        <v>217</v>
      </c>
      <c r="J776" s="3">
        <v>1</v>
      </c>
      <c r="K776" s="3">
        <v>932</v>
      </c>
      <c r="L776" s="3">
        <v>700</v>
      </c>
      <c r="M776" s="3">
        <v>201208</v>
      </c>
      <c r="N776" s="3">
        <v>678</v>
      </c>
      <c r="O776" s="3">
        <v>150681</v>
      </c>
    </row>
    <row r="777" spans="1:15" hidden="1" x14ac:dyDescent="0.25">
      <c r="A777" t="s">
        <v>167</v>
      </c>
      <c r="B777" s="4">
        <v>2310</v>
      </c>
      <c r="C777" t="s">
        <v>3</v>
      </c>
      <c r="D777" t="s">
        <v>5</v>
      </c>
      <c r="E777" t="s">
        <v>364</v>
      </c>
      <c r="F777" s="9">
        <v>2023</v>
      </c>
      <c r="G777" s="3">
        <v>286025</v>
      </c>
      <c r="H777" s="3">
        <v>70</v>
      </c>
      <c r="I777" s="3">
        <v>4370</v>
      </c>
      <c r="J777" s="3">
        <v>70</v>
      </c>
      <c r="K777" s="3">
        <v>0</v>
      </c>
      <c r="L777" s="3">
        <v>286025</v>
      </c>
      <c r="M777" s="3">
        <v>0</v>
      </c>
      <c r="N777" s="3">
        <v>1557</v>
      </c>
      <c r="O777" s="3">
        <v>2731700</v>
      </c>
    </row>
    <row r="778" spans="1:15" hidden="1" x14ac:dyDescent="0.25">
      <c r="A778" t="s">
        <v>167</v>
      </c>
      <c r="B778" s="4">
        <v>2310</v>
      </c>
      <c r="C778" t="s">
        <v>3</v>
      </c>
      <c r="D778" t="s">
        <v>5</v>
      </c>
      <c r="E778" t="s">
        <v>364</v>
      </c>
      <c r="F778" s="9">
        <v>2022</v>
      </c>
      <c r="G778" s="3">
        <v>239807</v>
      </c>
      <c r="H778" s="3">
        <v>61</v>
      </c>
      <c r="I778" s="3">
        <v>4170</v>
      </c>
      <c r="J778" s="3">
        <v>61</v>
      </c>
      <c r="K778" s="3">
        <v>0</v>
      </c>
      <c r="L778" s="3">
        <v>239807</v>
      </c>
      <c r="M778" s="3">
        <v>0</v>
      </c>
      <c r="N778" s="3">
        <v>1521</v>
      </c>
      <c r="O778" s="3">
        <v>2315000</v>
      </c>
    </row>
    <row r="779" spans="1:15" hidden="1" x14ac:dyDescent="0.25">
      <c r="A779" t="s">
        <v>167</v>
      </c>
      <c r="B779" s="4">
        <v>2310</v>
      </c>
      <c r="C779" t="s">
        <v>3</v>
      </c>
      <c r="D779" t="s">
        <v>5</v>
      </c>
      <c r="E779" t="s">
        <v>364</v>
      </c>
      <c r="F779" s="9">
        <v>2021</v>
      </c>
      <c r="G779" s="3">
        <v>193322</v>
      </c>
      <c r="H779" s="3">
        <v>54</v>
      </c>
      <c r="I779" s="3">
        <v>3865</v>
      </c>
      <c r="J779" s="3">
        <v>54</v>
      </c>
      <c r="K779" s="3">
        <v>0</v>
      </c>
      <c r="L779" s="3">
        <v>193322</v>
      </c>
      <c r="M779" s="3">
        <v>0</v>
      </c>
      <c r="N779" s="3">
        <v>1466</v>
      </c>
      <c r="O779" s="3">
        <v>1647500</v>
      </c>
    </row>
    <row r="780" spans="1:15" hidden="1" x14ac:dyDescent="0.25">
      <c r="A780" t="s">
        <v>167</v>
      </c>
      <c r="B780" s="4">
        <v>2310</v>
      </c>
      <c r="C780" t="s">
        <v>3</v>
      </c>
      <c r="D780" t="s">
        <v>5</v>
      </c>
      <c r="E780" t="s">
        <v>364</v>
      </c>
      <c r="F780" s="9">
        <v>2020</v>
      </c>
      <c r="G780" s="3">
        <v>140380</v>
      </c>
      <c r="H780" s="3">
        <v>46</v>
      </c>
      <c r="I780" s="3">
        <v>3265</v>
      </c>
      <c r="J780" s="3">
        <v>46</v>
      </c>
      <c r="K780" s="3">
        <v>0</v>
      </c>
      <c r="L780" s="3">
        <v>140380</v>
      </c>
      <c r="M780" s="3">
        <v>0</v>
      </c>
      <c r="N780" s="3">
        <v>1432</v>
      </c>
      <c r="O780" s="3">
        <v>1505000</v>
      </c>
    </row>
    <row r="781" spans="1:15" hidden="1" x14ac:dyDescent="0.25">
      <c r="A781" t="s">
        <v>167</v>
      </c>
      <c r="B781" s="4">
        <v>2310</v>
      </c>
      <c r="C781" t="s">
        <v>3</v>
      </c>
      <c r="D781" t="s">
        <v>5</v>
      </c>
      <c r="E781" t="s">
        <v>364</v>
      </c>
      <c r="F781" s="9">
        <v>2019</v>
      </c>
      <c r="G781" s="3">
        <v>126565</v>
      </c>
      <c r="H781" s="3">
        <v>40</v>
      </c>
      <c r="I781" s="3">
        <v>3245</v>
      </c>
      <c r="J781" s="3">
        <v>40</v>
      </c>
      <c r="K781" s="3">
        <v>0</v>
      </c>
      <c r="L781" s="3">
        <v>126565</v>
      </c>
      <c r="M781" s="3">
        <v>0</v>
      </c>
      <c r="N781" s="3">
        <v>1421</v>
      </c>
      <c r="O781" s="3">
        <v>2024000</v>
      </c>
    </row>
    <row r="782" spans="1:15" hidden="1" x14ac:dyDescent="0.25">
      <c r="A782" t="s">
        <v>305</v>
      </c>
      <c r="B782" s="4">
        <v>848</v>
      </c>
      <c r="C782" t="s">
        <v>3</v>
      </c>
      <c r="D782" t="s">
        <v>4</v>
      </c>
      <c r="E782" t="s">
        <v>358</v>
      </c>
      <c r="F782" s="9">
        <v>2023</v>
      </c>
      <c r="G782" s="3">
        <v>283100</v>
      </c>
      <c r="H782" s="3">
        <v>149</v>
      </c>
      <c r="I782" s="3">
        <v>1900</v>
      </c>
      <c r="J782" s="3">
        <v>143</v>
      </c>
      <c r="K782" s="3">
        <v>6</v>
      </c>
      <c r="L782" s="3">
        <v>271700</v>
      </c>
      <c r="M782" s="3">
        <v>11400</v>
      </c>
      <c r="N782" s="3"/>
      <c r="O782" s="3"/>
    </row>
    <row r="783" spans="1:15" hidden="1" x14ac:dyDescent="0.25">
      <c r="A783" t="s">
        <v>305</v>
      </c>
      <c r="B783" s="4">
        <v>848</v>
      </c>
      <c r="C783" t="s">
        <v>3</v>
      </c>
      <c r="D783" t="s">
        <v>4</v>
      </c>
      <c r="E783" t="s">
        <v>358</v>
      </c>
      <c r="F783" s="9">
        <v>2022</v>
      </c>
      <c r="G783" s="3">
        <v>279200</v>
      </c>
      <c r="H783" s="3">
        <v>149</v>
      </c>
      <c r="I783" s="3">
        <v>1880</v>
      </c>
      <c r="J783" s="3">
        <v>143</v>
      </c>
      <c r="K783" s="3">
        <v>6</v>
      </c>
      <c r="L783" s="3">
        <v>267900</v>
      </c>
      <c r="M783" s="3">
        <v>11300</v>
      </c>
      <c r="N783" s="3"/>
      <c r="O783" s="3"/>
    </row>
    <row r="784" spans="1:15" hidden="1" x14ac:dyDescent="0.25">
      <c r="A784" t="s">
        <v>305</v>
      </c>
      <c r="B784" s="4">
        <v>848</v>
      </c>
      <c r="C784" t="s">
        <v>3</v>
      </c>
      <c r="D784" t="s">
        <v>4</v>
      </c>
      <c r="E784" t="s">
        <v>358</v>
      </c>
      <c r="F784" s="9">
        <v>2021</v>
      </c>
      <c r="G784" s="3">
        <v>263000</v>
      </c>
      <c r="H784" s="3">
        <v>148</v>
      </c>
      <c r="I784" s="3">
        <v>1765</v>
      </c>
      <c r="J784" s="3">
        <v>142</v>
      </c>
      <c r="K784" s="3">
        <v>6</v>
      </c>
      <c r="L784" s="3">
        <v>252400</v>
      </c>
      <c r="M784" s="3">
        <v>10600</v>
      </c>
      <c r="N784" s="3"/>
      <c r="O784" s="3"/>
    </row>
    <row r="785" spans="1:15" hidden="1" x14ac:dyDescent="0.25">
      <c r="A785" t="s">
        <v>305</v>
      </c>
      <c r="B785" s="4">
        <v>848</v>
      </c>
      <c r="C785" t="s">
        <v>3</v>
      </c>
      <c r="D785" t="s">
        <v>4</v>
      </c>
      <c r="E785" t="s">
        <v>358</v>
      </c>
      <c r="F785" s="9">
        <v>2020</v>
      </c>
      <c r="G785" s="3">
        <v>249885</v>
      </c>
      <c r="H785" s="3">
        <v>150</v>
      </c>
      <c r="I785" s="3">
        <v>1550</v>
      </c>
      <c r="J785" s="3">
        <v>144</v>
      </c>
      <c r="K785" s="3">
        <v>6</v>
      </c>
      <c r="L785" s="3">
        <v>238685</v>
      </c>
      <c r="M785" s="3">
        <v>11200</v>
      </c>
      <c r="N785" s="3"/>
      <c r="O785" s="3"/>
    </row>
    <row r="786" spans="1:15" hidden="1" x14ac:dyDescent="0.25">
      <c r="A786" t="s">
        <v>305</v>
      </c>
      <c r="B786" s="4">
        <v>848</v>
      </c>
      <c r="C786" t="s">
        <v>3</v>
      </c>
      <c r="D786" t="s">
        <v>4</v>
      </c>
      <c r="E786" t="s">
        <v>358</v>
      </c>
      <c r="F786" s="9">
        <v>2019</v>
      </c>
      <c r="G786" s="3">
        <v>311070</v>
      </c>
      <c r="H786" s="3">
        <v>172</v>
      </c>
      <c r="I786" s="3">
        <v>1820</v>
      </c>
      <c r="J786" s="3">
        <v>164</v>
      </c>
      <c r="K786" s="3">
        <v>8</v>
      </c>
      <c r="L786" s="3">
        <v>296570</v>
      </c>
      <c r="M786" s="3">
        <v>14500</v>
      </c>
      <c r="N786" s="3"/>
      <c r="O786" s="3"/>
    </row>
    <row r="787" spans="1:15" hidden="1" x14ac:dyDescent="0.25">
      <c r="A787" t="s">
        <v>248</v>
      </c>
      <c r="B787" s="4">
        <v>2581</v>
      </c>
      <c r="C787" t="s">
        <v>3</v>
      </c>
      <c r="D787" t="s">
        <v>4</v>
      </c>
      <c r="E787" t="s">
        <v>364</v>
      </c>
      <c r="F787" s="9">
        <v>2023</v>
      </c>
      <c r="G787" s="3">
        <v>274827</v>
      </c>
      <c r="H787" s="3">
        <v>92</v>
      </c>
      <c r="I787" s="3">
        <v>3225</v>
      </c>
      <c r="J787" s="3">
        <v>77</v>
      </c>
      <c r="K787" s="3">
        <v>15</v>
      </c>
      <c r="L787" s="3">
        <v>226635</v>
      </c>
      <c r="M787" s="3">
        <v>48192</v>
      </c>
      <c r="N787" s="3">
        <v>283</v>
      </c>
      <c r="O787" s="3">
        <v>536559</v>
      </c>
    </row>
    <row r="788" spans="1:15" hidden="1" x14ac:dyDescent="0.25">
      <c r="A788" t="s">
        <v>248</v>
      </c>
      <c r="B788" s="4">
        <v>2581</v>
      </c>
      <c r="C788" t="s">
        <v>3</v>
      </c>
      <c r="D788" t="s">
        <v>4</v>
      </c>
      <c r="E788" t="s">
        <v>364</v>
      </c>
      <c r="F788" s="9">
        <v>2022</v>
      </c>
      <c r="G788" s="3">
        <v>230216</v>
      </c>
      <c r="H788" s="3">
        <v>85</v>
      </c>
      <c r="I788" s="3">
        <v>2905</v>
      </c>
      <c r="J788" s="3">
        <v>74</v>
      </c>
      <c r="K788" s="3">
        <v>11</v>
      </c>
      <c r="L788" s="3">
        <v>183196</v>
      </c>
      <c r="M788" s="3">
        <v>47020</v>
      </c>
      <c r="N788" s="3">
        <v>271</v>
      </c>
      <c r="O788" s="3">
        <v>454170</v>
      </c>
    </row>
    <row r="789" spans="1:15" hidden="1" x14ac:dyDescent="0.25">
      <c r="A789" t="s">
        <v>248</v>
      </c>
      <c r="B789" s="4">
        <v>2581</v>
      </c>
      <c r="C789" t="s">
        <v>3</v>
      </c>
      <c r="D789" t="s">
        <v>4</v>
      </c>
      <c r="E789" t="s">
        <v>364</v>
      </c>
      <c r="F789" s="9">
        <v>2021</v>
      </c>
      <c r="G789" s="3">
        <v>187121</v>
      </c>
      <c r="H789" s="3">
        <v>77</v>
      </c>
      <c r="I789" s="3">
        <v>2430</v>
      </c>
      <c r="J789" s="3">
        <v>60</v>
      </c>
      <c r="K789" s="3">
        <v>17</v>
      </c>
      <c r="L789" s="3">
        <v>144281</v>
      </c>
      <c r="M789" s="3">
        <v>42840</v>
      </c>
      <c r="N789" s="3">
        <v>275</v>
      </c>
      <c r="O789" s="3">
        <v>397364</v>
      </c>
    </row>
    <row r="790" spans="1:15" hidden="1" x14ac:dyDescent="0.25">
      <c r="A790" t="s">
        <v>248</v>
      </c>
      <c r="B790" s="4">
        <v>2581</v>
      </c>
      <c r="C790" t="s">
        <v>3</v>
      </c>
      <c r="D790" t="s">
        <v>4</v>
      </c>
      <c r="E790" t="s">
        <v>364</v>
      </c>
      <c r="F790" s="9">
        <v>2020</v>
      </c>
      <c r="G790" s="3">
        <v>148358</v>
      </c>
      <c r="H790" s="3">
        <v>79</v>
      </c>
      <c r="I790" s="3">
        <v>1854</v>
      </c>
      <c r="J790" s="3">
        <v>62</v>
      </c>
      <c r="K790" s="3">
        <v>17</v>
      </c>
      <c r="L790" s="3">
        <v>115054</v>
      </c>
      <c r="M790" s="3">
        <v>33304</v>
      </c>
      <c r="N790" s="3">
        <v>277</v>
      </c>
      <c r="O790" s="3">
        <v>286017</v>
      </c>
    </row>
    <row r="791" spans="1:15" hidden="1" x14ac:dyDescent="0.25">
      <c r="A791" t="s">
        <v>248</v>
      </c>
      <c r="B791" s="4">
        <v>2581</v>
      </c>
      <c r="C791" t="s">
        <v>3</v>
      </c>
      <c r="D791" t="s">
        <v>4</v>
      </c>
      <c r="E791" t="s">
        <v>364</v>
      </c>
      <c r="F791" s="9">
        <v>2019</v>
      </c>
      <c r="G791" s="3">
        <v>143447</v>
      </c>
      <c r="H791" s="3">
        <v>78</v>
      </c>
      <c r="I791" s="3">
        <v>1852</v>
      </c>
      <c r="J791" s="3">
        <v>61</v>
      </c>
      <c r="K791" s="3">
        <v>17</v>
      </c>
      <c r="L791" s="3">
        <v>103679</v>
      </c>
      <c r="M791" s="3">
        <v>39768</v>
      </c>
      <c r="N791" s="3">
        <v>274</v>
      </c>
      <c r="O791" s="3">
        <v>389842</v>
      </c>
    </row>
    <row r="792" spans="1:15" hidden="1" x14ac:dyDescent="0.25">
      <c r="A792" t="s">
        <v>129</v>
      </c>
      <c r="B792" s="4">
        <v>813</v>
      </c>
      <c r="C792" t="s">
        <v>3</v>
      </c>
      <c r="D792" t="s">
        <v>5</v>
      </c>
      <c r="E792" t="s">
        <v>350</v>
      </c>
      <c r="F792" s="9">
        <v>2023</v>
      </c>
      <c r="G792" s="3">
        <v>274400</v>
      </c>
      <c r="H792" s="3">
        <v>598</v>
      </c>
      <c r="I792" s="3">
        <v>455</v>
      </c>
      <c r="J792" s="3">
        <v>12</v>
      </c>
      <c r="K792" s="3">
        <v>586</v>
      </c>
      <c r="L792" s="3">
        <v>4800</v>
      </c>
      <c r="M792" s="3">
        <v>269600</v>
      </c>
      <c r="N792" s="3"/>
      <c r="O792" s="3"/>
    </row>
    <row r="793" spans="1:15" hidden="1" x14ac:dyDescent="0.25">
      <c r="A793" t="s">
        <v>129</v>
      </c>
      <c r="B793" s="4">
        <v>813</v>
      </c>
      <c r="C793" t="s">
        <v>3</v>
      </c>
      <c r="D793" t="s">
        <v>5</v>
      </c>
      <c r="E793" t="s">
        <v>350</v>
      </c>
      <c r="F793" s="9">
        <v>2022</v>
      </c>
      <c r="G793" s="3">
        <v>281800</v>
      </c>
      <c r="H793" s="3">
        <v>608</v>
      </c>
      <c r="I793" s="3">
        <v>465</v>
      </c>
      <c r="J793" s="3">
        <v>9</v>
      </c>
      <c r="K793" s="3">
        <v>599</v>
      </c>
      <c r="L793" s="3">
        <v>4200</v>
      </c>
      <c r="M793" s="3">
        <v>277600</v>
      </c>
      <c r="N793" s="3"/>
      <c r="O793" s="3"/>
    </row>
    <row r="794" spans="1:15" hidden="1" x14ac:dyDescent="0.25">
      <c r="A794" t="s">
        <v>129</v>
      </c>
      <c r="B794" s="4">
        <v>813</v>
      </c>
      <c r="C794" t="s">
        <v>3</v>
      </c>
      <c r="D794" t="s">
        <v>5</v>
      </c>
      <c r="E794" t="s">
        <v>350</v>
      </c>
      <c r="F794" s="9">
        <v>2021</v>
      </c>
      <c r="G794" s="3">
        <v>275300</v>
      </c>
      <c r="H794" s="3">
        <v>604</v>
      </c>
      <c r="I794" s="3">
        <v>460</v>
      </c>
      <c r="J794" s="3">
        <v>9</v>
      </c>
      <c r="K794" s="3">
        <v>595</v>
      </c>
      <c r="L794" s="3">
        <v>4400</v>
      </c>
      <c r="M794" s="3">
        <v>270900</v>
      </c>
      <c r="N794" s="3"/>
      <c r="O794" s="3"/>
    </row>
    <row r="795" spans="1:15" hidden="1" x14ac:dyDescent="0.25">
      <c r="A795" t="s">
        <v>129</v>
      </c>
      <c r="B795" s="4">
        <v>813</v>
      </c>
      <c r="C795" t="s">
        <v>3</v>
      </c>
      <c r="D795" t="s">
        <v>5</v>
      </c>
      <c r="E795" t="s">
        <v>350</v>
      </c>
      <c r="F795" s="9">
        <v>2020</v>
      </c>
      <c r="G795" s="3">
        <v>259400</v>
      </c>
      <c r="H795" s="3">
        <v>593</v>
      </c>
      <c r="I795" s="3">
        <v>440</v>
      </c>
      <c r="J795" s="3">
        <v>10</v>
      </c>
      <c r="K795" s="3">
        <v>583</v>
      </c>
      <c r="L795" s="3">
        <v>4400</v>
      </c>
      <c r="M795" s="3">
        <v>255000</v>
      </c>
      <c r="N795" s="3"/>
      <c r="O795" s="3"/>
    </row>
    <row r="796" spans="1:15" hidden="1" x14ac:dyDescent="0.25">
      <c r="A796" t="s">
        <v>129</v>
      </c>
      <c r="B796" s="4">
        <v>813</v>
      </c>
      <c r="C796" t="s">
        <v>3</v>
      </c>
      <c r="D796" t="s">
        <v>5</v>
      </c>
      <c r="E796" t="s">
        <v>350</v>
      </c>
      <c r="F796" s="9">
        <v>2019</v>
      </c>
      <c r="G796" s="3">
        <v>248300</v>
      </c>
      <c r="H796" s="3">
        <v>586</v>
      </c>
      <c r="I796" s="3">
        <v>430</v>
      </c>
      <c r="J796" s="3">
        <v>10</v>
      </c>
      <c r="K796" s="3">
        <v>576</v>
      </c>
      <c r="L796" s="3">
        <v>4500</v>
      </c>
      <c r="M796" s="3">
        <v>243800</v>
      </c>
      <c r="N796" s="3"/>
      <c r="O796" s="3"/>
    </row>
    <row r="797" spans="1:15" hidden="1" x14ac:dyDescent="0.25">
      <c r="A797" t="s">
        <v>57</v>
      </c>
      <c r="B797" s="4">
        <v>788</v>
      </c>
      <c r="C797" t="s">
        <v>3</v>
      </c>
      <c r="D797" t="s">
        <v>5</v>
      </c>
      <c r="E797" t="s">
        <v>352</v>
      </c>
      <c r="F797" s="9">
        <v>2023</v>
      </c>
      <c r="G797" s="3">
        <v>269200</v>
      </c>
      <c r="H797" s="3">
        <v>303</v>
      </c>
      <c r="I797" s="3">
        <v>890</v>
      </c>
      <c r="J797" s="3">
        <v>303</v>
      </c>
      <c r="K797" s="3">
        <v>0</v>
      </c>
      <c r="L797" s="3">
        <v>269200</v>
      </c>
      <c r="M797" s="3">
        <v>0</v>
      </c>
      <c r="N797" s="3"/>
      <c r="O797" s="3"/>
    </row>
    <row r="798" spans="1:15" hidden="1" x14ac:dyDescent="0.25">
      <c r="A798" t="s">
        <v>57</v>
      </c>
      <c r="B798" s="4">
        <v>788</v>
      </c>
      <c r="C798" t="s">
        <v>3</v>
      </c>
      <c r="D798" t="s">
        <v>5</v>
      </c>
      <c r="E798" t="s">
        <v>352</v>
      </c>
      <c r="F798" s="9">
        <v>2022</v>
      </c>
      <c r="G798" s="3">
        <v>257400</v>
      </c>
      <c r="H798" s="3">
        <v>302</v>
      </c>
      <c r="I798" s="3">
        <v>855</v>
      </c>
      <c r="J798" s="3">
        <v>302</v>
      </c>
      <c r="K798" s="3">
        <v>0</v>
      </c>
      <c r="L798" s="3">
        <v>257400</v>
      </c>
      <c r="M798" s="3">
        <v>0</v>
      </c>
      <c r="N798" s="3"/>
      <c r="O798" s="3"/>
    </row>
    <row r="799" spans="1:15" hidden="1" x14ac:dyDescent="0.25">
      <c r="A799" t="s">
        <v>57</v>
      </c>
      <c r="B799" s="4">
        <v>788</v>
      </c>
      <c r="C799" t="s">
        <v>3</v>
      </c>
      <c r="D799" t="s">
        <v>5</v>
      </c>
      <c r="E799" t="s">
        <v>352</v>
      </c>
      <c r="F799" s="9">
        <v>2021</v>
      </c>
      <c r="G799" s="3">
        <v>244400</v>
      </c>
      <c r="H799" s="3">
        <v>300</v>
      </c>
      <c r="I799" s="3">
        <v>815</v>
      </c>
      <c r="J799" s="3">
        <v>300</v>
      </c>
      <c r="K799" s="3">
        <v>0</v>
      </c>
      <c r="L799" s="3">
        <v>244400</v>
      </c>
      <c r="M799" s="3">
        <v>0</v>
      </c>
      <c r="N799" s="3"/>
      <c r="O799" s="3"/>
    </row>
    <row r="800" spans="1:15" hidden="1" x14ac:dyDescent="0.25">
      <c r="A800" t="s">
        <v>57</v>
      </c>
      <c r="B800" s="4">
        <v>788</v>
      </c>
      <c r="C800" t="s">
        <v>3</v>
      </c>
      <c r="D800" t="s">
        <v>5</v>
      </c>
      <c r="E800" t="s">
        <v>352</v>
      </c>
      <c r="F800" s="9">
        <v>2020</v>
      </c>
      <c r="G800" s="3">
        <v>230600</v>
      </c>
      <c r="H800" s="3">
        <v>299</v>
      </c>
      <c r="I800" s="3">
        <v>775</v>
      </c>
      <c r="J800" s="3">
        <v>299</v>
      </c>
      <c r="K800" s="3">
        <v>0</v>
      </c>
      <c r="L800" s="3">
        <v>230600</v>
      </c>
      <c r="M800" s="3">
        <v>0</v>
      </c>
      <c r="N800" s="3"/>
      <c r="O800" s="3"/>
    </row>
    <row r="801" spans="1:15" hidden="1" x14ac:dyDescent="0.25">
      <c r="A801" t="s">
        <v>57</v>
      </c>
      <c r="B801" s="4">
        <v>788</v>
      </c>
      <c r="C801" t="s">
        <v>3</v>
      </c>
      <c r="D801" t="s">
        <v>5</v>
      </c>
      <c r="E801" t="s">
        <v>352</v>
      </c>
      <c r="F801" s="9">
        <v>2019</v>
      </c>
      <c r="G801" s="3">
        <v>227200</v>
      </c>
      <c r="H801" s="3">
        <v>296</v>
      </c>
      <c r="I801" s="3">
        <v>770</v>
      </c>
      <c r="J801" s="3">
        <v>296</v>
      </c>
      <c r="K801" s="3">
        <v>0</v>
      </c>
      <c r="L801" s="3">
        <v>227200</v>
      </c>
      <c r="M801" s="3">
        <v>0</v>
      </c>
      <c r="N801" s="3"/>
      <c r="O801" s="3"/>
    </row>
    <row r="802" spans="1:15" hidden="1" x14ac:dyDescent="0.25">
      <c r="A802" t="s">
        <v>235</v>
      </c>
      <c r="B802" s="4">
        <v>2778</v>
      </c>
      <c r="C802" t="s">
        <v>3</v>
      </c>
      <c r="D802" t="s">
        <v>4</v>
      </c>
      <c r="E802" t="s">
        <v>351</v>
      </c>
      <c r="F802" s="9">
        <v>2023</v>
      </c>
      <c r="G802" s="3">
        <v>267485</v>
      </c>
      <c r="H802" s="3">
        <v>323</v>
      </c>
      <c r="I802" s="3">
        <v>836</v>
      </c>
      <c r="J802" s="3">
        <v>1</v>
      </c>
      <c r="K802" s="3">
        <v>322</v>
      </c>
      <c r="L802" s="3">
        <v>1317</v>
      </c>
      <c r="M802" s="3">
        <v>266168</v>
      </c>
      <c r="N802" s="3"/>
      <c r="O802" s="3"/>
    </row>
    <row r="803" spans="1:15" hidden="1" x14ac:dyDescent="0.25">
      <c r="A803" t="s">
        <v>235</v>
      </c>
      <c r="B803" s="4">
        <v>2778</v>
      </c>
      <c r="C803" t="s">
        <v>3</v>
      </c>
      <c r="D803" t="s">
        <v>4</v>
      </c>
      <c r="E803" t="s">
        <v>351</v>
      </c>
      <c r="F803" s="9">
        <v>2022</v>
      </c>
      <c r="G803" s="3">
        <v>264254</v>
      </c>
      <c r="H803" s="3">
        <v>319</v>
      </c>
      <c r="I803" s="3">
        <v>828</v>
      </c>
      <c r="J803" s="3">
        <v>1</v>
      </c>
      <c r="K803" s="3">
        <v>318</v>
      </c>
      <c r="L803" s="3">
        <v>1256</v>
      </c>
      <c r="M803" s="3">
        <v>262998</v>
      </c>
      <c r="N803" s="3"/>
      <c r="O803" s="3"/>
    </row>
    <row r="804" spans="1:15" hidden="1" x14ac:dyDescent="0.25">
      <c r="A804" t="s">
        <v>235</v>
      </c>
      <c r="B804" s="4">
        <v>2778</v>
      </c>
      <c r="C804" t="s">
        <v>3</v>
      </c>
      <c r="D804" t="s">
        <v>4</v>
      </c>
      <c r="E804" t="s">
        <v>351</v>
      </c>
      <c r="F804" s="9">
        <v>2021</v>
      </c>
      <c r="G804" s="3">
        <v>257621</v>
      </c>
      <c r="H804" s="3">
        <v>312</v>
      </c>
      <c r="I804" s="3">
        <v>826</v>
      </c>
      <c r="J804" s="3">
        <v>1</v>
      </c>
      <c r="K804" s="3">
        <v>311</v>
      </c>
      <c r="L804" s="3">
        <v>1245</v>
      </c>
      <c r="M804" s="3">
        <v>256376</v>
      </c>
      <c r="N804" s="3"/>
      <c r="O804" s="3"/>
    </row>
    <row r="805" spans="1:15" hidden="1" x14ac:dyDescent="0.25">
      <c r="A805" t="s">
        <v>235</v>
      </c>
      <c r="B805" s="4">
        <v>2778</v>
      </c>
      <c r="C805" t="s">
        <v>3</v>
      </c>
      <c r="D805" t="s">
        <v>4</v>
      </c>
      <c r="E805" t="s">
        <v>351</v>
      </c>
      <c r="F805" s="9">
        <v>2020</v>
      </c>
      <c r="G805" s="3">
        <v>212540</v>
      </c>
      <c r="H805" s="3">
        <v>310</v>
      </c>
      <c r="I805" s="3">
        <v>686</v>
      </c>
      <c r="J805" s="3">
        <v>1</v>
      </c>
      <c r="K805" s="3">
        <v>309</v>
      </c>
      <c r="L805" s="3">
        <v>1108</v>
      </c>
      <c r="M805" s="3">
        <v>211432</v>
      </c>
      <c r="N805" s="3"/>
      <c r="O805" s="3"/>
    </row>
    <row r="806" spans="1:15" hidden="1" x14ac:dyDescent="0.25">
      <c r="A806" t="s">
        <v>235</v>
      </c>
      <c r="B806" s="4">
        <v>2778</v>
      </c>
      <c r="C806" t="s">
        <v>3</v>
      </c>
      <c r="D806" t="s">
        <v>4</v>
      </c>
      <c r="E806" t="s">
        <v>351</v>
      </c>
      <c r="F806" s="9">
        <v>2019</v>
      </c>
      <c r="G806" s="3">
        <v>201993</v>
      </c>
      <c r="H806" s="3">
        <v>309</v>
      </c>
      <c r="I806" s="3">
        <v>654</v>
      </c>
      <c r="J806" s="3">
        <v>1</v>
      </c>
      <c r="K806" s="3">
        <v>308</v>
      </c>
      <c r="L806" s="3">
        <v>990</v>
      </c>
      <c r="M806" s="3">
        <v>201003</v>
      </c>
      <c r="N806" s="3"/>
      <c r="O806" s="3"/>
    </row>
    <row r="807" spans="1:15" hidden="1" x14ac:dyDescent="0.25">
      <c r="A807" t="s">
        <v>38</v>
      </c>
      <c r="B807" s="4">
        <v>1602</v>
      </c>
      <c r="C807" t="s">
        <v>1</v>
      </c>
      <c r="D807" t="s">
        <v>2</v>
      </c>
      <c r="E807" t="s">
        <v>353</v>
      </c>
      <c r="F807" s="9">
        <v>2023</v>
      </c>
      <c r="G807" s="3">
        <v>267200</v>
      </c>
      <c r="H807" s="3">
        <v>43</v>
      </c>
      <c r="I807" s="3">
        <v>6215</v>
      </c>
      <c r="J807" s="3">
        <v>42</v>
      </c>
      <c r="K807" s="3">
        <v>1</v>
      </c>
      <c r="L807" s="3">
        <v>261000</v>
      </c>
      <c r="M807" s="3">
        <v>6200</v>
      </c>
      <c r="N807" s="3"/>
      <c r="O807" s="3"/>
    </row>
    <row r="808" spans="1:15" hidden="1" x14ac:dyDescent="0.25">
      <c r="A808" t="s">
        <v>38</v>
      </c>
      <c r="B808" s="4">
        <v>1602</v>
      </c>
      <c r="C808" t="s">
        <v>1</v>
      </c>
      <c r="D808" t="s">
        <v>2</v>
      </c>
      <c r="E808" t="s">
        <v>353</v>
      </c>
      <c r="F808" s="9">
        <v>2022</v>
      </c>
      <c r="G808" s="3">
        <v>274100</v>
      </c>
      <c r="H808" s="3">
        <v>43</v>
      </c>
      <c r="I808" s="3">
        <v>6375</v>
      </c>
      <c r="J808" s="3">
        <v>42</v>
      </c>
      <c r="K808" s="3">
        <v>1</v>
      </c>
      <c r="L808" s="3">
        <v>268000</v>
      </c>
      <c r="M808" s="3">
        <v>6100</v>
      </c>
      <c r="N808" s="3"/>
      <c r="O808" s="3"/>
    </row>
    <row r="809" spans="1:15" hidden="1" x14ac:dyDescent="0.25">
      <c r="A809" t="s">
        <v>38</v>
      </c>
      <c r="B809" s="4">
        <v>1602</v>
      </c>
      <c r="C809" t="s">
        <v>1</v>
      </c>
      <c r="D809" t="s">
        <v>2</v>
      </c>
      <c r="E809" t="s">
        <v>353</v>
      </c>
      <c r="F809" s="9">
        <v>2021</v>
      </c>
      <c r="G809" s="3">
        <v>240400</v>
      </c>
      <c r="H809" s="3">
        <v>43</v>
      </c>
      <c r="I809" s="3">
        <v>5655</v>
      </c>
      <c r="J809" s="3">
        <v>42</v>
      </c>
      <c r="K809" s="3">
        <v>1</v>
      </c>
      <c r="L809" s="3">
        <v>234700</v>
      </c>
      <c r="M809" s="3">
        <v>5700</v>
      </c>
      <c r="N809" s="3"/>
      <c r="O809" s="3"/>
    </row>
    <row r="810" spans="1:15" hidden="1" x14ac:dyDescent="0.25">
      <c r="A810" t="s">
        <v>38</v>
      </c>
      <c r="B810" s="4">
        <v>1602</v>
      </c>
      <c r="C810" t="s">
        <v>1</v>
      </c>
      <c r="D810" t="s">
        <v>2</v>
      </c>
      <c r="E810" t="s">
        <v>353</v>
      </c>
      <c r="F810" s="9">
        <v>2020</v>
      </c>
      <c r="G810" s="3">
        <v>176800</v>
      </c>
      <c r="H810" s="3">
        <v>42</v>
      </c>
      <c r="I810" s="3">
        <v>4160</v>
      </c>
      <c r="J810" s="3">
        <v>41</v>
      </c>
      <c r="K810" s="3">
        <v>1</v>
      </c>
      <c r="L810" s="3">
        <v>172600</v>
      </c>
      <c r="M810" s="3">
        <v>4200</v>
      </c>
      <c r="N810" s="3"/>
      <c r="O810" s="3"/>
    </row>
    <row r="811" spans="1:15" hidden="1" x14ac:dyDescent="0.25">
      <c r="A811" t="s">
        <v>38</v>
      </c>
      <c r="B811" s="4">
        <v>1602</v>
      </c>
      <c r="C811" t="s">
        <v>1</v>
      </c>
      <c r="D811" t="s">
        <v>2</v>
      </c>
      <c r="E811" t="s">
        <v>353</v>
      </c>
      <c r="F811" s="9">
        <v>2019</v>
      </c>
      <c r="G811" s="3">
        <v>266000</v>
      </c>
      <c r="H811" s="3">
        <v>43</v>
      </c>
      <c r="I811" s="3">
        <v>6410</v>
      </c>
      <c r="J811" s="3">
        <v>42</v>
      </c>
      <c r="K811" s="3">
        <v>1</v>
      </c>
      <c r="L811" s="3">
        <v>259600</v>
      </c>
      <c r="M811" s="3">
        <v>6400</v>
      </c>
      <c r="N811" s="3"/>
      <c r="O811" s="3"/>
    </row>
    <row r="812" spans="1:15" hidden="1" x14ac:dyDescent="0.25">
      <c r="A812" t="s">
        <v>85</v>
      </c>
      <c r="B812" s="4">
        <v>870</v>
      </c>
      <c r="C812" t="s">
        <v>3</v>
      </c>
      <c r="D812" t="s">
        <v>5</v>
      </c>
      <c r="E812" t="s">
        <v>350</v>
      </c>
      <c r="F812" s="9">
        <v>2023</v>
      </c>
      <c r="G812" s="3">
        <v>265900</v>
      </c>
      <c r="H812" s="3">
        <v>278</v>
      </c>
      <c r="I812" s="3">
        <v>965</v>
      </c>
      <c r="J812" s="3">
        <v>15</v>
      </c>
      <c r="K812" s="3">
        <v>263</v>
      </c>
      <c r="L812" s="3">
        <v>14000</v>
      </c>
      <c r="M812" s="3">
        <v>251900</v>
      </c>
      <c r="N812" s="3"/>
      <c r="O812" s="3"/>
    </row>
    <row r="813" spans="1:15" hidden="1" x14ac:dyDescent="0.25">
      <c r="A813" t="s">
        <v>85</v>
      </c>
      <c r="B813" s="4">
        <v>870</v>
      </c>
      <c r="C813" t="s">
        <v>3</v>
      </c>
      <c r="D813" t="s">
        <v>5</v>
      </c>
      <c r="E813" t="s">
        <v>350</v>
      </c>
      <c r="F813" s="9">
        <v>2022</v>
      </c>
      <c r="G813" s="3">
        <v>267800</v>
      </c>
      <c r="H813" s="3">
        <v>273</v>
      </c>
      <c r="I813" s="3">
        <v>960</v>
      </c>
      <c r="J813" s="3">
        <v>14</v>
      </c>
      <c r="K813" s="3">
        <v>259</v>
      </c>
      <c r="L813" s="3">
        <v>10100</v>
      </c>
      <c r="M813" s="3">
        <v>257700</v>
      </c>
      <c r="N813" s="3"/>
      <c r="O813" s="3"/>
    </row>
    <row r="814" spans="1:15" hidden="1" x14ac:dyDescent="0.25">
      <c r="A814" t="s">
        <v>85</v>
      </c>
      <c r="B814" s="4">
        <v>870</v>
      </c>
      <c r="C814" t="s">
        <v>3</v>
      </c>
      <c r="D814" t="s">
        <v>5</v>
      </c>
      <c r="E814" t="s">
        <v>350</v>
      </c>
      <c r="F814" s="9">
        <v>2021</v>
      </c>
      <c r="G814" s="3">
        <v>276400</v>
      </c>
      <c r="H814" s="3">
        <v>285</v>
      </c>
      <c r="I814" s="3">
        <v>940</v>
      </c>
      <c r="J814" s="3">
        <v>7</v>
      </c>
      <c r="K814" s="3">
        <v>278</v>
      </c>
      <c r="L814" s="3">
        <v>7100</v>
      </c>
      <c r="M814" s="3">
        <v>269300</v>
      </c>
      <c r="N814" s="3"/>
      <c r="O814" s="3"/>
    </row>
    <row r="815" spans="1:15" hidden="1" x14ac:dyDescent="0.25">
      <c r="A815" t="s">
        <v>85</v>
      </c>
      <c r="B815" s="4">
        <v>870</v>
      </c>
      <c r="C815" t="s">
        <v>3</v>
      </c>
      <c r="D815" t="s">
        <v>5</v>
      </c>
      <c r="E815" t="s">
        <v>350</v>
      </c>
      <c r="F815" s="9">
        <v>2020</v>
      </c>
      <c r="G815" s="3">
        <v>245300</v>
      </c>
      <c r="H815" s="3">
        <v>303</v>
      </c>
      <c r="I815" s="3">
        <v>710</v>
      </c>
      <c r="J815" s="3">
        <v>8</v>
      </c>
      <c r="K815" s="3">
        <v>295</v>
      </c>
      <c r="L815" s="3">
        <v>12100</v>
      </c>
      <c r="M815" s="3">
        <v>233200</v>
      </c>
      <c r="N815" s="3"/>
      <c r="O815" s="3"/>
    </row>
    <row r="816" spans="1:15" hidden="1" x14ac:dyDescent="0.25">
      <c r="A816" t="s">
        <v>85</v>
      </c>
      <c r="B816" s="4">
        <v>870</v>
      </c>
      <c r="C816" t="s">
        <v>3</v>
      </c>
      <c r="D816" t="s">
        <v>5</v>
      </c>
      <c r="E816" t="s">
        <v>350</v>
      </c>
      <c r="F816" s="9">
        <v>2019</v>
      </c>
      <c r="G816" s="3">
        <v>392400</v>
      </c>
      <c r="H816" s="3">
        <v>388</v>
      </c>
      <c r="I816" s="3">
        <v>975</v>
      </c>
      <c r="J816" s="3">
        <v>26</v>
      </c>
      <c r="K816" s="3">
        <v>362</v>
      </c>
      <c r="L816" s="3">
        <v>35100</v>
      </c>
      <c r="M816" s="3">
        <v>357300</v>
      </c>
      <c r="N816" s="3"/>
      <c r="O816" s="3"/>
    </row>
    <row r="817" spans="1:15" hidden="1" x14ac:dyDescent="0.25">
      <c r="A817" t="s">
        <v>18</v>
      </c>
      <c r="B817" s="4">
        <v>2802</v>
      </c>
      <c r="C817" t="s">
        <v>3</v>
      </c>
      <c r="D817" t="s">
        <v>5</v>
      </c>
      <c r="E817" t="s">
        <v>446</v>
      </c>
      <c r="F817" s="9">
        <v>2023</v>
      </c>
      <c r="G817" s="3">
        <v>262694</v>
      </c>
      <c r="H817" s="3">
        <v>386</v>
      </c>
      <c r="I817" s="3">
        <v>702</v>
      </c>
      <c r="J817" s="3">
        <v>40</v>
      </c>
      <c r="K817" s="3">
        <v>346</v>
      </c>
      <c r="L817" s="3">
        <v>35768</v>
      </c>
      <c r="M817" s="3">
        <v>226926</v>
      </c>
      <c r="N817" s="3"/>
      <c r="O817" s="3"/>
    </row>
    <row r="818" spans="1:15" hidden="1" x14ac:dyDescent="0.25">
      <c r="A818" t="s">
        <v>18</v>
      </c>
      <c r="B818" s="4">
        <v>2802</v>
      </c>
      <c r="C818" t="s">
        <v>3</v>
      </c>
      <c r="D818" t="s">
        <v>5</v>
      </c>
      <c r="E818" t="s">
        <v>446</v>
      </c>
      <c r="F818" s="9">
        <v>2022</v>
      </c>
      <c r="G818" s="3">
        <v>248881</v>
      </c>
      <c r="H818" s="3">
        <v>362</v>
      </c>
      <c r="I818" s="3">
        <v>700</v>
      </c>
      <c r="J818" s="3">
        <v>39</v>
      </c>
      <c r="K818" s="3">
        <v>323</v>
      </c>
      <c r="L818" s="3">
        <v>35445</v>
      </c>
      <c r="M818" s="3">
        <v>213436</v>
      </c>
      <c r="N818" s="3"/>
      <c r="O818" s="3"/>
    </row>
    <row r="819" spans="1:15" hidden="1" x14ac:dyDescent="0.25">
      <c r="A819" t="s">
        <v>18</v>
      </c>
      <c r="B819" s="4">
        <v>2802</v>
      </c>
      <c r="C819" t="s">
        <v>3</v>
      </c>
      <c r="D819" t="s">
        <v>5</v>
      </c>
      <c r="E819" t="s">
        <v>446</v>
      </c>
      <c r="F819" s="9">
        <v>2021</v>
      </c>
      <c r="G819" s="3">
        <v>220901</v>
      </c>
      <c r="H819" s="3">
        <v>350</v>
      </c>
      <c r="I819" s="3">
        <v>645</v>
      </c>
      <c r="J819" s="3">
        <v>32</v>
      </c>
      <c r="K819" s="3">
        <v>318</v>
      </c>
      <c r="L819" s="3">
        <v>26781</v>
      </c>
      <c r="M819" s="3">
        <v>194120</v>
      </c>
      <c r="N819" s="3"/>
      <c r="O819" s="3"/>
    </row>
    <row r="820" spans="1:15" hidden="1" x14ac:dyDescent="0.25">
      <c r="A820" t="s">
        <v>18</v>
      </c>
      <c r="B820" s="4">
        <v>2802</v>
      </c>
      <c r="C820" t="s">
        <v>3</v>
      </c>
      <c r="D820" t="s">
        <v>5</v>
      </c>
      <c r="E820" t="s">
        <v>446</v>
      </c>
      <c r="F820" s="9">
        <v>2020</v>
      </c>
      <c r="G820" s="3">
        <v>112973</v>
      </c>
      <c r="H820" s="3">
        <v>336</v>
      </c>
      <c r="I820" s="3">
        <v>335</v>
      </c>
      <c r="J820" s="3">
        <v>30</v>
      </c>
      <c r="K820" s="3">
        <v>306</v>
      </c>
      <c r="L820" s="3">
        <v>13105</v>
      </c>
      <c r="M820" s="3">
        <v>99868</v>
      </c>
      <c r="N820" s="3"/>
      <c r="O820" s="3"/>
    </row>
    <row r="821" spans="1:15" hidden="1" x14ac:dyDescent="0.25">
      <c r="A821" t="s">
        <v>18</v>
      </c>
      <c r="B821" s="4">
        <v>2802</v>
      </c>
      <c r="C821" t="s">
        <v>3</v>
      </c>
      <c r="D821" t="s">
        <v>5</v>
      </c>
      <c r="E821" t="s">
        <v>446</v>
      </c>
      <c r="F821" s="9">
        <v>2019</v>
      </c>
      <c r="G821" s="3">
        <v>174829</v>
      </c>
      <c r="H821" s="3">
        <v>339</v>
      </c>
      <c r="I821" s="3">
        <v>518</v>
      </c>
      <c r="J821" s="3">
        <v>26</v>
      </c>
      <c r="K821" s="3">
        <v>313</v>
      </c>
      <c r="L821" s="3">
        <v>21078</v>
      </c>
      <c r="M821" s="3">
        <v>153751</v>
      </c>
      <c r="N821" s="3"/>
      <c r="O821" s="3"/>
    </row>
    <row r="822" spans="1:15" hidden="1" x14ac:dyDescent="0.25">
      <c r="A822" t="s">
        <v>108</v>
      </c>
      <c r="B822" s="4">
        <v>6608</v>
      </c>
      <c r="C822" t="s">
        <v>1</v>
      </c>
      <c r="D822" t="s">
        <v>7</v>
      </c>
      <c r="E822" t="s">
        <v>360</v>
      </c>
      <c r="F822" s="9">
        <v>2023</v>
      </c>
      <c r="G822" s="3">
        <v>260000</v>
      </c>
      <c r="H822" s="3">
        <v>29</v>
      </c>
      <c r="I822" s="3">
        <v>9120</v>
      </c>
      <c r="J822" s="3">
        <v>29</v>
      </c>
      <c r="K822" s="3">
        <v>0</v>
      </c>
      <c r="L822" s="3">
        <v>260000</v>
      </c>
      <c r="M822" s="3">
        <v>0</v>
      </c>
      <c r="N822" s="3"/>
      <c r="O822" s="3"/>
    </row>
    <row r="823" spans="1:15" hidden="1" x14ac:dyDescent="0.25">
      <c r="A823" t="s">
        <v>108</v>
      </c>
      <c r="B823" s="4">
        <v>6608</v>
      </c>
      <c r="C823" t="s">
        <v>1</v>
      </c>
      <c r="D823" t="s">
        <v>7</v>
      </c>
      <c r="E823" t="s">
        <v>360</v>
      </c>
      <c r="F823" s="9">
        <v>2022</v>
      </c>
      <c r="G823" s="3">
        <v>229000</v>
      </c>
      <c r="H823" s="3">
        <v>28</v>
      </c>
      <c r="I823" s="3">
        <v>8480</v>
      </c>
      <c r="J823" s="3">
        <v>28</v>
      </c>
      <c r="K823" s="3">
        <v>0</v>
      </c>
      <c r="L823" s="3">
        <v>229000</v>
      </c>
      <c r="M823" s="3">
        <v>0</v>
      </c>
      <c r="N823" s="3"/>
      <c r="O823" s="3"/>
    </row>
    <row r="824" spans="1:15" hidden="1" x14ac:dyDescent="0.25">
      <c r="A824" t="s">
        <v>108</v>
      </c>
      <c r="B824" s="4">
        <v>6608</v>
      </c>
      <c r="C824" t="s">
        <v>1</v>
      </c>
      <c r="D824" t="s">
        <v>7</v>
      </c>
      <c r="E824" t="s">
        <v>360</v>
      </c>
      <c r="F824" s="9">
        <v>2021</v>
      </c>
      <c r="G824" s="3">
        <v>156500</v>
      </c>
      <c r="H824" s="3">
        <v>26</v>
      </c>
      <c r="I824" s="3">
        <v>6340</v>
      </c>
      <c r="J824" s="3">
        <v>26</v>
      </c>
      <c r="K824" s="3">
        <v>0</v>
      </c>
      <c r="L824" s="3">
        <v>156500</v>
      </c>
      <c r="M824" s="3">
        <v>0</v>
      </c>
      <c r="N824" s="3"/>
      <c r="O824" s="3"/>
    </row>
    <row r="825" spans="1:15" hidden="1" x14ac:dyDescent="0.25">
      <c r="A825" t="s">
        <v>108</v>
      </c>
      <c r="B825" s="4">
        <v>6608</v>
      </c>
      <c r="C825" t="s">
        <v>1</v>
      </c>
      <c r="D825" t="s">
        <v>7</v>
      </c>
      <c r="E825" t="s">
        <v>360</v>
      </c>
      <c r="F825" s="9">
        <v>2020</v>
      </c>
      <c r="G825" s="3">
        <v>104200</v>
      </c>
      <c r="H825" s="3">
        <v>23</v>
      </c>
      <c r="I825" s="3">
        <v>4735</v>
      </c>
      <c r="J825" s="3">
        <v>23</v>
      </c>
      <c r="K825" s="3">
        <v>0</v>
      </c>
      <c r="L825" s="3">
        <v>104200</v>
      </c>
      <c r="M825" s="3">
        <v>0</v>
      </c>
      <c r="N825" s="3"/>
      <c r="O825" s="3"/>
    </row>
    <row r="826" spans="1:15" hidden="1" x14ac:dyDescent="0.25">
      <c r="A826" t="s">
        <v>108</v>
      </c>
      <c r="B826" s="4">
        <v>6608</v>
      </c>
      <c r="C826" t="s">
        <v>1</v>
      </c>
      <c r="D826" t="s">
        <v>7</v>
      </c>
      <c r="E826" t="s">
        <v>360</v>
      </c>
      <c r="F826" s="9">
        <v>2019</v>
      </c>
      <c r="G826" s="3">
        <v>143700</v>
      </c>
      <c r="H826" s="3">
        <v>21</v>
      </c>
      <c r="I826" s="3">
        <v>7185</v>
      </c>
      <c r="J826" s="3">
        <v>21</v>
      </c>
      <c r="K826" s="3">
        <v>0</v>
      </c>
      <c r="L826" s="3">
        <v>143700</v>
      </c>
      <c r="M826" s="3">
        <v>0</v>
      </c>
      <c r="N826" s="3"/>
      <c r="O826" s="3"/>
    </row>
    <row r="827" spans="1:15" hidden="1" x14ac:dyDescent="0.25">
      <c r="A827" t="s">
        <v>533</v>
      </c>
      <c r="B827" s="4">
        <v>5296</v>
      </c>
      <c r="C827" t="s">
        <v>1</v>
      </c>
      <c r="D827" t="s">
        <v>2</v>
      </c>
      <c r="E827" t="s">
        <v>357</v>
      </c>
      <c r="F827" s="9">
        <v>2023</v>
      </c>
      <c r="G827" s="3">
        <v>258878</v>
      </c>
      <c r="H827" s="3">
        <v>37</v>
      </c>
      <c r="I827" s="3">
        <v>7400</v>
      </c>
      <c r="J827" s="3">
        <v>37</v>
      </c>
      <c r="K827" s="3">
        <v>0</v>
      </c>
      <c r="L827" s="3">
        <v>258878</v>
      </c>
      <c r="M827" s="3">
        <v>0</v>
      </c>
      <c r="N827" s="3"/>
      <c r="O827" s="3"/>
    </row>
    <row r="828" spans="1:15" hidden="1" x14ac:dyDescent="0.25">
      <c r="A828" t="s">
        <v>533</v>
      </c>
      <c r="B828" s="4">
        <v>5296</v>
      </c>
      <c r="C828" t="s">
        <v>1</v>
      </c>
      <c r="D828" t="s">
        <v>2</v>
      </c>
      <c r="E828" t="s">
        <v>357</v>
      </c>
      <c r="F828" s="9">
        <v>2022</v>
      </c>
      <c r="G828" s="3">
        <v>228622</v>
      </c>
      <c r="H828" s="3">
        <v>33</v>
      </c>
      <c r="I828" s="3">
        <v>7375</v>
      </c>
      <c r="J828" s="3">
        <v>33</v>
      </c>
      <c r="K828" s="3">
        <v>0</v>
      </c>
      <c r="L828" s="3">
        <v>228622</v>
      </c>
      <c r="M828" s="3">
        <v>0</v>
      </c>
      <c r="N828" s="3"/>
      <c r="O828" s="3"/>
    </row>
    <row r="829" spans="1:15" hidden="1" x14ac:dyDescent="0.25">
      <c r="A829" t="s">
        <v>533</v>
      </c>
      <c r="B829" s="4">
        <v>5296</v>
      </c>
      <c r="C829" t="s">
        <v>1</v>
      </c>
      <c r="D829" t="s">
        <v>2</v>
      </c>
      <c r="E829" t="s">
        <v>357</v>
      </c>
      <c r="F829" s="9">
        <v>2021</v>
      </c>
      <c r="G829" s="3">
        <v>171901</v>
      </c>
      <c r="H829" s="3">
        <v>29</v>
      </c>
      <c r="I829" s="3">
        <v>6610</v>
      </c>
      <c r="J829" s="3">
        <v>29</v>
      </c>
      <c r="K829" s="3">
        <v>0</v>
      </c>
      <c r="L829" s="3">
        <v>171901</v>
      </c>
      <c r="M829" s="3">
        <v>0</v>
      </c>
      <c r="N829" s="3"/>
      <c r="O829" s="3"/>
    </row>
    <row r="830" spans="1:15" hidden="1" x14ac:dyDescent="0.25">
      <c r="A830" t="s">
        <v>533</v>
      </c>
      <c r="B830" s="4">
        <v>5296</v>
      </c>
      <c r="C830" t="s">
        <v>1</v>
      </c>
      <c r="D830" t="s">
        <v>2</v>
      </c>
      <c r="E830" t="s">
        <v>357</v>
      </c>
      <c r="F830" s="9">
        <v>2020</v>
      </c>
      <c r="G830" s="3">
        <v>102585</v>
      </c>
      <c r="H830" s="3">
        <v>23</v>
      </c>
      <c r="I830" s="3">
        <v>4560</v>
      </c>
      <c r="J830" s="3">
        <v>23</v>
      </c>
      <c r="K830" s="3">
        <v>0</v>
      </c>
      <c r="L830" s="3">
        <v>102585</v>
      </c>
      <c r="M830" s="3">
        <v>0</v>
      </c>
      <c r="N830" s="3"/>
      <c r="O830" s="3"/>
    </row>
    <row r="831" spans="1:15" hidden="1" x14ac:dyDescent="0.25">
      <c r="A831" t="s">
        <v>533</v>
      </c>
      <c r="B831" s="4">
        <v>5296</v>
      </c>
      <c r="C831" t="s">
        <v>1</v>
      </c>
      <c r="D831" t="s">
        <v>2</v>
      </c>
      <c r="E831" t="s">
        <v>357</v>
      </c>
      <c r="F831" s="9">
        <v>2019</v>
      </c>
      <c r="G831" s="3">
        <v>111500</v>
      </c>
      <c r="H831" s="3">
        <v>22</v>
      </c>
      <c r="I831" s="3">
        <v>5870</v>
      </c>
      <c r="J831" s="3">
        <v>22</v>
      </c>
      <c r="K831" s="3">
        <v>0</v>
      </c>
      <c r="L831" s="3">
        <v>111500</v>
      </c>
      <c r="M831" s="3">
        <v>0</v>
      </c>
      <c r="N831" s="3"/>
      <c r="O831" s="3"/>
    </row>
    <row r="832" spans="1:15" hidden="1" x14ac:dyDescent="0.25">
      <c r="A832" t="s">
        <v>236</v>
      </c>
      <c r="B832" s="4">
        <v>6709</v>
      </c>
      <c r="C832" t="s">
        <v>1</v>
      </c>
      <c r="D832" t="s">
        <v>7</v>
      </c>
      <c r="E832" t="s">
        <v>355</v>
      </c>
      <c r="F832" s="9">
        <v>2023</v>
      </c>
      <c r="G832" s="3">
        <v>257000</v>
      </c>
      <c r="H832" s="3">
        <v>21</v>
      </c>
      <c r="I832" s="3">
        <v>12535</v>
      </c>
      <c r="J832" s="3">
        <v>21</v>
      </c>
      <c r="K832" s="3">
        <v>0</v>
      </c>
      <c r="L832" s="3">
        <v>257000</v>
      </c>
      <c r="M832" s="3">
        <v>0</v>
      </c>
      <c r="N832" s="3"/>
      <c r="O832" s="3"/>
    </row>
    <row r="833" spans="1:15" hidden="1" x14ac:dyDescent="0.25">
      <c r="A833" t="s">
        <v>236</v>
      </c>
      <c r="B833" s="4">
        <v>6709</v>
      </c>
      <c r="C833" t="s">
        <v>1</v>
      </c>
      <c r="D833" t="s">
        <v>7</v>
      </c>
      <c r="E833" t="s">
        <v>355</v>
      </c>
      <c r="F833" s="9">
        <v>2022</v>
      </c>
      <c r="G833" s="3">
        <v>231000</v>
      </c>
      <c r="H833" s="3">
        <v>20</v>
      </c>
      <c r="I833" s="3">
        <v>11550</v>
      </c>
      <c r="J833" s="3">
        <v>20</v>
      </c>
      <c r="K833" s="3">
        <v>0</v>
      </c>
      <c r="L833" s="3">
        <v>231000</v>
      </c>
      <c r="M833" s="3">
        <v>0</v>
      </c>
      <c r="N833" s="3"/>
      <c r="O833" s="3"/>
    </row>
    <row r="834" spans="1:15" hidden="1" x14ac:dyDescent="0.25">
      <c r="A834" t="s">
        <v>236</v>
      </c>
      <c r="B834" s="4">
        <v>6709</v>
      </c>
      <c r="C834" t="s">
        <v>1</v>
      </c>
      <c r="D834" t="s">
        <v>7</v>
      </c>
      <c r="E834" t="s">
        <v>355</v>
      </c>
      <c r="F834" s="9">
        <v>2021</v>
      </c>
      <c r="G834" s="3">
        <v>200200</v>
      </c>
      <c r="H834" s="3">
        <v>20</v>
      </c>
      <c r="I834" s="3">
        <v>10010</v>
      </c>
      <c r="J834" s="3">
        <v>20</v>
      </c>
      <c r="K834" s="3">
        <v>0</v>
      </c>
      <c r="L834" s="3">
        <v>200200</v>
      </c>
      <c r="M834" s="3">
        <v>0</v>
      </c>
      <c r="N834" s="3"/>
      <c r="O834" s="3"/>
    </row>
    <row r="835" spans="1:15" hidden="1" x14ac:dyDescent="0.25">
      <c r="A835" t="s">
        <v>236</v>
      </c>
      <c r="B835" s="4">
        <v>6709</v>
      </c>
      <c r="C835" t="s">
        <v>1</v>
      </c>
      <c r="D835" t="s">
        <v>7</v>
      </c>
      <c r="E835" t="s">
        <v>355</v>
      </c>
      <c r="F835" s="9">
        <v>2020</v>
      </c>
      <c r="G835" s="3">
        <v>142300</v>
      </c>
      <c r="H835" s="3">
        <v>20</v>
      </c>
      <c r="I835" s="3">
        <v>7300</v>
      </c>
      <c r="J835" s="3">
        <v>20</v>
      </c>
      <c r="K835" s="3">
        <v>0</v>
      </c>
      <c r="L835" s="3">
        <v>142300</v>
      </c>
      <c r="M835" s="3">
        <v>0</v>
      </c>
      <c r="N835" s="3"/>
      <c r="O835" s="3"/>
    </row>
    <row r="836" spans="1:15" hidden="1" x14ac:dyDescent="0.25">
      <c r="A836" t="s">
        <v>236</v>
      </c>
      <c r="B836" s="4">
        <v>6709</v>
      </c>
      <c r="C836" t="s">
        <v>1</v>
      </c>
      <c r="D836" t="s">
        <v>7</v>
      </c>
      <c r="E836" t="s">
        <v>355</v>
      </c>
      <c r="F836" s="9">
        <v>2019</v>
      </c>
      <c r="G836" s="3">
        <v>205200</v>
      </c>
      <c r="H836" s="3">
        <v>19</v>
      </c>
      <c r="I836" s="3">
        <v>11400</v>
      </c>
      <c r="J836" s="3">
        <v>19</v>
      </c>
      <c r="K836" s="3">
        <v>0</v>
      </c>
      <c r="L836" s="3">
        <v>205200</v>
      </c>
      <c r="M836" s="3">
        <v>0</v>
      </c>
      <c r="N836" s="3"/>
      <c r="O836" s="3"/>
    </row>
    <row r="837" spans="1:15" hidden="1" x14ac:dyDescent="0.25">
      <c r="A837" t="s">
        <v>276</v>
      </c>
      <c r="B837" s="4">
        <v>840</v>
      </c>
      <c r="C837" t="s">
        <v>3</v>
      </c>
      <c r="D837" t="s">
        <v>5</v>
      </c>
      <c r="E837" t="s">
        <v>350</v>
      </c>
      <c r="F837" s="9">
        <v>2023</v>
      </c>
      <c r="G837" s="3">
        <v>256746</v>
      </c>
      <c r="H837" s="3">
        <v>369</v>
      </c>
      <c r="I837" s="3">
        <v>715</v>
      </c>
      <c r="J837" s="3">
        <v>147</v>
      </c>
      <c r="K837" s="3">
        <v>222</v>
      </c>
      <c r="L837" s="3">
        <v>122446</v>
      </c>
      <c r="M837" s="3">
        <v>134300</v>
      </c>
      <c r="N837" s="3"/>
      <c r="O837" s="3"/>
    </row>
    <row r="838" spans="1:15" hidden="1" x14ac:dyDescent="0.25">
      <c r="A838" t="s">
        <v>276</v>
      </c>
      <c r="B838" s="4">
        <v>840</v>
      </c>
      <c r="C838" t="s">
        <v>3</v>
      </c>
      <c r="D838" t="s">
        <v>5</v>
      </c>
      <c r="E838" t="s">
        <v>350</v>
      </c>
      <c r="F838" s="9">
        <v>2022</v>
      </c>
      <c r="G838" s="3">
        <v>225724</v>
      </c>
      <c r="H838" s="3">
        <v>346</v>
      </c>
      <c r="I838" s="3">
        <v>690</v>
      </c>
      <c r="J838" s="3">
        <v>149</v>
      </c>
      <c r="K838" s="3">
        <v>197</v>
      </c>
      <c r="L838" s="3">
        <v>116129</v>
      </c>
      <c r="M838" s="3">
        <v>109595</v>
      </c>
      <c r="N838" s="3"/>
      <c r="O838" s="3"/>
    </row>
    <row r="839" spans="1:15" hidden="1" x14ac:dyDescent="0.25">
      <c r="A839" t="s">
        <v>276</v>
      </c>
      <c r="B839" s="4">
        <v>840</v>
      </c>
      <c r="C839" t="s">
        <v>3</v>
      </c>
      <c r="D839" t="s">
        <v>5</v>
      </c>
      <c r="E839" t="s">
        <v>350</v>
      </c>
      <c r="F839" s="9">
        <v>2021</v>
      </c>
      <c r="G839" s="3">
        <v>186338</v>
      </c>
      <c r="H839" s="3">
        <v>309</v>
      </c>
      <c r="I839" s="3">
        <v>610</v>
      </c>
      <c r="J839" s="3">
        <v>152</v>
      </c>
      <c r="K839" s="3">
        <v>157</v>
      </c>
      <c r="L839" s="3">
        <v>103644</v>
      </c>
      <c r="M839" s="3">
        <v>82694</v>
      </c>
      <c r="N839" s="3"/>
      <c r="O839" s="3"/>
    </row>
    <row r="840" spans="1:15" hidden="1" x14ac:dyDescent="0.25">
      <c r="A840" t="s">
        <v>276</v>
      </c>
      <c r="B840" s="4">
        <v>840</v>
      </c>
      <c r="C840" t="s">
        <v>3</v>
      </c>
      <c r="D840" t="s">
        <v>5</v>
      </c>
      <c r="E840" t="s">
        <v>350</v>
      </c>
      <c r="F840" s="9">
        <v>2020</v>
      </c>
      <c r="G840" s="3">
        <v>159200</v>
      </c>
      <c r="H840" s="3">
        <v>303</v>
      </c>
      <c r="I840" s="3">
        <v>520</v>
      </c>
      <c r="J840" s="3">
        <v>164</v>
      </c>
      <c r="K840" s="3">
        <v>139</v>
      </c>
      <c r="L840" s="3">
        <v>86100</v>
      </c>
      <c r="M840" s="3">
        <v>73100</v>
      </c>
      <c r="N840" s="3"/>
      <c r="O840" s="3"/>
    </row>
    <row r="841" spans="1:15" hidden="1" x14ac:dyDescent="0.25">
      <c r="A841" t="s">
        <v>276</v>
      </c>
      <c r="B841" s="4">
        <v>840</v>
      </c>
      <c r="C841" t="s">
        <v>3</v>
      </c>
      <c r="D841" t="s">
        <v>5</v>
      </c>
      <c r="E841" t="s">
        <v>350</v>
      </c>
      <c r="F841" s="9">
        <v>2019</v>
      </c>
      <c r="G841" s="3">
        <v>227700</v>
      </c>
      <c r="H841" s="3">
        <v>309</v>
      </c>
      <c r="I841" s="3">
        <v>730</v>
      </c>
      <c r="J841" s="3">
        <v>167</v>
      </c>
      <c r="K841" s="3">
        <v>142</v>
      </c>
      <c r="L841" s="3">
        <v>120800</v>
      </c>
      <c r="M841" s="3">
        <v>106900</v>
      </c>
      <c r="N841" s="3"/>
      <c r="O841" s="3"/>
    </row>
    <row r="842" spans="1:15" hidden="1" x14ac:dyDescent="0.25">
      <c r="A842" t="s">
        <v>113</v>
      </c>
      <c r="B842" s="4">
        <v>2798</v>
      </c>
      <c r="C842" t="s">
        <v>3</v>
      </c>
      <c r="D842" t="s">
        <v>4</v>
      </c>
      <c r="E842" t="s">
        <v>356</v>
      </c>
      <c r="F842" s="9">
        <v>2023</v>
      </c>
      <c r="G842" s="3">
        <v>256497</v>
      </c>
      <c r="H842" s="3">
        <v>101</v>
      </c>
      <c r="I842" s="3">
        <v>2540</v>
      </c>
      <c r="J842" s="3">
        <v>33</v>
      </c>
      <c r="K842" s="3">
        <v>68</v>
      </c>
      <c r="L842" s="3">
        <v>84022</v>
      </c>
      <c r="M842" s="3">
        <v>172475</v>
      </c>
      <c r="N842" s="3"/>
      <c r="O842" s="3"/>
    </row>
    <row r="843" spans="1:15" hidden="1" x14ac:dyDescent="0.25">
      <c r="A843" t="s">
        <v>113</v>
      </c>
      <c r="B843" s="4">
        <v>2798</v>
      </c>
      <c r="C843" t="s">
        <v>3</v>
      </c>
      <c r="D843" t="s">
        <v>4</v>
      </c>
      <c r="E843" t="s">
        <v>356</v>
      </c>
      <c r="F843" s="9">
        <v>2022</v>
      </c>
      <c r="G843" s="3">
        <v>253837</v>
      </c>
      <c r="H843" s="3">
        <v>101</v>
      </c>
      <c r="I843" s="3">
        <v>2510</v>
      </c>
      <c r="J843" s="3">
        <v>32</v>
      </c>
      <c r="K843" s="3">
        <v>69</v>
      </c>
      <c r="L843" s="3">
        <v>81709</v>
      </c>
      <c r="M843" s="3">
        <v>172128</v>
      </c>
      <c r="N843" s="3"/>
      <c r="O843" s="3"/>
    </row>
    <row r="844" spans="1:15" hidden="1" x14ac:dyDescent="0.25">
      <c r="A844" t="s">
        <v>113</v>
      </c>
      <c r="B844" s="4">
        <v>2798</v>
      </c>
      <c r="C844" t="s">
        <v>3</v>
      </c>
      <c r="D844" t="s">
        <v>4</v>
      </c>
      <c r="E844" t="s">
        <v>356</v>
      </c>
      <c r="F844" s="9">
        <v>2021</v>
      </c>
      <c r="G844" s="3">
        <v>248253</v>
      </c>
      <c r="H844" s="3">
        <v>101</v>
      </c>
      <c r="I844" s="3">
        <v>2508</v>
      </c>
      <c r="J844" s="3">
        <v>33</v>
      </c>
      <c r="K844" s="3">
        <v>68</v>
      </c>
      <c r="L844" s="3">
        <v>81372</v>
      </c>
      <c r="M844" s="3">
        <v>166881</v>
      </c>
      <c r="N844" s="3"/>
      <c r="O844" s="3"/>
    </row>
    <row r="845" spans="1:15" hidden="1" x14ac:dyDescent="0.25">
      <c r="A845" t="s">
        <v>113</v>
      </c>
      <c r="B845" s="4">
        <v>2798</v>
      </c>
      <c r="C845" t="s">
        <v>3</v>
      </c>
      <c r="D845" t="s">
        <v>4</v>
      </c>
      <c r="E845" t="s">
        <v>356</v>
      </c>
      <c r="F845" s="9">
        <v>2020</v>
      </c>
      <c r="G845" s="3">
        <v>186714</v>
      </c>
      <c r="H845" s="3">
        <v>98</v>
      </c>
      <c r="I845" s="3">
        <v>1955</v>
      </c>
      <c r="J845" s="3">
        <v>32</v>
      </c>
      <c r="K845" s="3">
        <v>66</v>
      </c>
      <c r="L845" s="3">
        <v>65448</v>
      </c>
      <c r="M845" s="3">
        <v>121266</v>
      </c>
      <c r="N845" s="3"/>
      <c r="O845" s="3"/>
    </row>
    <row r="846" spans="1:15" hidden="1" x14ac:dyDescent="0.25">
      <c r="A846" t="s">
        <v>113</v>
      </c>
      <c r="B846" s="4">
        <v>2798</v>
      </c>
      <c r="C846" t="s">
        <v>3</v>
      </c>
      <c r="D846" t="s">
        <v>4</v>
      </c>
      <c r="E846" t="s">
        <v>356</v>
      </c>
      <c r="F846" s="9">
        <v>2019</v>
      </c>
      <c r="G846" s="3">
        <v>179732</v>
      </c>
      <c r="H846" s="3">
        <v>93</v>
      </c>
      <c r="I846" s="3">
        <v>1932</v>
      </c>
      <c r="J846" s="3">
        <v>30</v>
      </c>
      <c r="K846" s="3">
        <v>63</v>
      </c>
      <c r="L846" s="3">
        <v>62575</v>
      </c>
      <c r="M846" s="3">
        <v>117157</v>
      </c>
      <c r="N846" s="3"/>
      <c r="O846" s="3"/>
    </row>
    <row r="847" spans="1:15" x14ac:dyDescent="0.25">
      <c r="A847" t="s">
        <v>46</v>
      </c>
      <c r="B847" s="4">
        <v>2427</v>
      </c>
      <c r="C847" t="s">
        <v>3</v>
      </c>
      <c r="D847" t="s">
        <v>5</v>
      </c>
      <c r="E847" t="s">
        <v>361</v>
      </c>
      <c r="F847" s="9">
        <v>2023</v>
      </c>
      <c r="G847" s="3">
        <v>252700</v>
      </c>
      <c r="H847" s="3">
        <v>383</v>
      </c>
      <c r="I847" s="3">
        <v>705</v>
      </c>
      <c r="J847" s="3">
        <v>0</v>
      </c>
      <c r="K847" s="3">
        <v>383</v>
      </c>
      <c r="L847" s="3">
        <v>0</v>
      </c>
      <c r="M847" s="3">
        <v>252700</v>
      </c>
      <c r="N847" s="3"/>
      <c r="O847" s="3"/>
    </row>
    <row r="848" spans="1:15" x14ac:dyDescent="0.25">
      <c r="A848" t="s">
        <v>46</v>
      </c>
      <c r="B848" s="4">
        <v>2427</v>
      </c>
      <c r="C848" t="s">
        <v>3</v>
      </c>
      <c r="D848" t="s">
        <v>5</v>
      </c>
      <c r="E848" t="s">
        <v>361</v>
      </c>
      <c r="F848" s="9">
        <v>2022</v>
      </c>
      <c r="G848" s="3">
        <v>212300</v>
      </c>
      <c r="H848" s="3">
        <v>334</v>
      </c>
      <c r="I848" s="3">
        <v>690</v>
      </c>
      <c r="J848" s="3">
        <v>0</v>
      </c>
      <c r="K848" s="3">
        <v>334</v>
      </c>
      <c r="L848" s="3">
        <v>0</v>
      </c>
      <c r="M848" s="3">
        <v>212300</v>
      </c>
      <c r="N848" s="3"/>
      <c r="O848" s="3"/>
    </row>
    <row r="849" spans="1:15" x14ac:dyDescent="0.25">
      <c r="A849" t="s">
        <v>46</v>
      </c>
      <c r="B849" s="4">
        <v>2427</v>
      </c>
      <c r="C849" t="s">
        <v>3</v>
      </c>
      <c r="D849" t="s">
        <v>5</v>
      </c>
      <c r="E849" t="s">
        <v>361</v>
      </c>
      <c r="F849" s="9">
        <v>2021</v>
      </c>
      <c r="G849" s="3">
        <v>174800</v>
      </c>
      <c r="H849" s="3">
        <v>281</v>
      </c>
      <c r="I849" s="3">
        <v>665</v>
      </c>
      <c r="J849" s="3">
        <v>0</v>
      </c>
      <c r="K849" s="3">
        <v>281</v>
      </c>
      <c r="L849" s="3">
        <v>0</v>
      </c>
      <c r="M849" s="3">
        <v>174800</v>
      </c>
      <c r="N849" s="3"/>
      <c r="O849" s="3"/>
    </row>
    <row r="850" spans="1:15" x14ac:dyDescent="0.25">
      <c r="A850" t="s">
        <v>46</v>
      </c>
      <c r="B850" s="4">
        <v>2427</v>
      </c>
      <c r="C850" t="s">
        <v>3</v>
      </c>
      <c r="D850" t="s">
        <v>5</v>
      </c>
      <c r="E850" t="s">
        <v>361</v>
      </c>
      <c r="F850" s="9">
        <v>2020</v>
      </c>
      <c r="G850" s="3">
        <v>150000</v>
      </c>
      <c r="H850" s="3">
        <v>245</v>
      </c>
      <c r="I850" s="3">
        <v>620</v>
      </c>
      <c r="J850" s="3">
        <v>0</v>
      </c>
      <c r="K850" s="3">
        <v>245</v>
      </c>
      <c r="L850" s="3">
        <v>0</v>
      </c>
      <c r="M850" s="3">
        <v>150000</v>
      </c>
      <c r="N850" s="3"/>
      <c r="O850" s="3"/>
    </row>
    <row r="851" spans="1:15" x14ac:dyDescent="0.25">
      <c r="A851" t="s">
        <v>46</v>
      </c>
      <c r="B851" s="4">
        <v>2427</v>
      </c>
      <c r="C851" t="s">
        <v>3</v>
      </c>
      <c r="D851" t="s">
        <v>5</v>
      </c>
      <c r="E851" t="s">
        <v>361</v>
      </c>
      <c r="F851" s="9">
        <v>2019</v>
      </c>
      <c r="G851" s="3">
        <v>165700</v>
      </c>
      <c r="H851" s="3">
        <v>239</v>
      </c>
      <c r="I851" s="3">
        <v>705</v>
      </c>
      <c r="J851" s="3">
        <v>0</v>
      </c>
      <c r="K851" s="3">
        <v>239</v>
      </c>
      <c r="L851" s="3">
        <v>0</v>
      </c>
      <c r="M851" s="3">
        <v>165700</v>
      </c>
      <c r="N851" s="3"/>
      <c r="O851" s="3"/>
    </row>
    <row r="852" spans="1:15" hidden="1" x14ac:dyDescent="0.25">
      <c r="A852" t="s">
        <v>288</v>
      </c>
      <c r="B852" s="4">
        <v>6497</v>
      </c>
      <c r="C852" t="s">
        <v>3</v>
      </c>
      <c r="D852" t="s">
        <v>4</v>
      </c>
      <c r="E852" t="s">
        <v>356</v>
      </c>
      <c r="F852" s="9">
        <v>2023</v>
      </c>
      <c r="G852" s="3">
        <v>248600</v>
      </c>
      <c r="H852" s="3">
        <v>210</v>
      </c>
      <c r="I852" s="3">
        <v>1165</v>
      </c>
      <c r="J852" s="3">
        <v>133</v>
      </c>
      <c r="K852" s="3">
        <v>77</v>
      </c>
      <c r="L852" s="3">
        <v>155000</v>
      </c>
      <c r="M852" s="3">
        <v>93600</v>
      </c>
      <c r="N852" s="3">
        <v>26</v>
      </c>
      <c r="O852" s="3">
        <v>17000</v>
      </c>
    </row>
    <row r="853" spans="1:15" hidden="1" x14ac:dyDescent="0.25">
      <c r="A853" t="s">
        <v>288</v>
      </c>
      <c r="B853" s="4">
        <v>6497</v>
      </c>
      <c r="C853" t="s">
        <v>3</v>
      </c>
      <c r="D853" t="s">
        <v>4</v>
      </c>
      <c r="E853" t="s">
        <v>356</v>
      </c>
      <c r="F853" s="9">
        <v>2022</v>
      </c>
      <c r="G853" s="3">
        <v>261907</v>
      </c>
      <c r="H853" s="3">
        <v>217</v>
      </c>
      <c r="I853" s="3">
        <v>1200</v>
      </c>
      <c r="J853" s="3">
        <v>135</v>
      </c>
      <c r="K853" s="3">
        <v>82</v>
      </c>
      <c r="L853" s="3">
        <v>157481</v>
      </c>
      <c r="M853" s="3">
        <v>104426</v>
      </c>
      <c r="N853" s="3">
        <v>26</v>
      </c>
      <c r="O853" s="3">
        <v>15968</v>
      </c>
    </row>
    <row r="854" spans="1:15" hidden="1" x14ac:dyDescent="0.25">
      <c r="A854" t="s">
        <v>288</v>
      </c>
      <c r="B854" s="4">
        <v>6497</v>
      </c>
      <c r="C854" t="s">
        <v>3</v>
      </c>
      <c r="D854" t="s">
        <v>4</v>
      </c>
      <c r="E854" t="s">
        <v>356</v>
      </c>
      <c r="F854" s="9">
        <v>2021</v>
      </c>
      <c r="G854" s="3">
        <v>241351</v>
      </c>
      <c r="H854" s="3">
        <v>219</v>
      </c>
      <c r="I854" s="3">
        <v>1120</v>
      </c>
      <c r="J854" s="3">
        <v>128</v>
      </c>
      <c r="K854" s="3">
        <v>91</v>
      </c>
      <c r="L854" s="3">
        <v>143883</v>
      </c>
      <c r="M854" s="3">
        <v>97468</v>
      </c>
      <c r="N854" s="3">
        <v>26</v>
      </c>
      <c r="O854" s="3">
        <v>11781</v>
      </c>
    </row>
    <row r="855" spans="1:15" hidden="1" x14ac:dyDescent="0.25">
      <c r="A855" t="s">
        <v>288</v>
      </c>
      <c r="B855" s="4">
        <v>6497</v>
      </c>
      <c r="C855" t="s">
        <v>3</v>
      </c>
      <c r="D855" t="s">
        <v>4</v>
      </c>
      <c r="E855" t="s">
        <v>356</v>
      </c>
      <c r="F855" s="9">
        <v>2020</v>
      </c>
      <c r="G855" s="3">
        <v>230939</v>
      </c>
      <c r="H855" s="3">
        <v>213</v>
      </c>
      <c r="I855" s="3">
        <v>945</v>
      </c>
      <c r="J855" s="3">
        <v>115</v>
      </c>
      <c r="K855" s="3">
        <v>98</v>
      </c>
      <c r="L855" s="3">
        <v>149325</v>
      </c>
      <c r="M855" s="3">
        <v>81614</v>
      </c>
      <c r="N855" s="3">
        <v>26</v>
      </c>
      <c r="O855" s="3">
        <v>10700</v>
      </c>
    </row>
    <row r="856" spans="1:15" hidden="1" x14ac:dyDescent="0.25">
      <c r="A856" t="s">
        <v>288</v>
      </c>
      <c r="B856" s="4">
        <v>6497</v>
      </c>
      <c r="C856" t="s">
        <v>3</v>
      </c>
      <c r="D856" t="s">
        <v>4</v>
      </c>
      <c r="E856" t="s">
        <v>356</v>
      </c>
      <c r="F856" s="9">
        <v>2019</v>
      </c>
      <c r="G856" s="3">
        <v>300000</v>
      </c>
      <c r="H856" s="3">
        <v>277</v>
      </c>
      <c r="I856" s="3">
        <v>1000</v>
      </c>
      <c r="J856" s="3">
        <v>161</v>
      </c>
      <c r="K856" s="3">
        <v>116</v>
      </c>
      <c r="L856" s="3">
        <v>178500</v>
      </c>
      <c r="M856" s="3">
        <v>121500</v>
      </c>
      <c r="N856" s="3">
        <v>26</v>
      </c>
      <c r="O856" s="3">
        <v>14600</v>
      </c>
    </row>
    <row r="857" spans="1:15" hidden="1" x14ac:dyDescent="0.25">
      <c r="A857" t="s">
        <v>209</v>
      </c>
      <c r="B857" s="4">
        <v>338</v>
      </c>
      <c r="C857" t="s">
        <v>1</v>
      </c>
      <c r="D857" t="s">
        <v>7</v>
      </c>
      <c r="E857" t="s">
        <v>355</v>
      </c>
      <c r="F857" s="9">
        <v>2023</v>
      </c>
      <c r="G857" s="3">
        <v>248100</v>
      </c>
      <c r="H857" s="3">
        <v>56</v>
      </c>
      <c r="I857" s="3">
        <v>4430</v>
      </c>
      <c r="J857" s="3">
        <v>56</v>
      </c>
      <c r="K857" s="3">
        <v>0</v>
      </c>
      <c r="L857" s="3">
        <v>248100</v>
      </c>
      <c r="M857" s="3">
        <v>0</v>
      </c>
      <c r="N857" s="3">
        <v>8</v>
      </c>
      <c r="O857" s="3">
        <v>36900</v>
      </c>
    </row>
    <row r="858" spans="1:15" hidden="1" x14ac:dyDescent="0.25">
      <c r="A858" t="s">
        <v>209</v>
      </c>
      <c r="B858" s="4">
        <v>338</v>
      </c>
      <c r="C858" t="s">
        <v>1</v>
      </c>
      <c r="D858" t="s">
        <v>7</v>
      </c>
      <c r="E858" t="s">
        <v>355</v>
      </c>
      <c r="F858" s="9">
        <v>2022</v>
      </c>
      <c r="G858" s="3">
        <v>229400</v>
      </c>
      <c r="H858" s="3">
        <v>56</v>
      </c>
      <c r="I858" s="3">
        <v>4100</v>
      </c>
      <c r="J858" s="3">
        <v>56</v>
      </c>
      <c r="K858" s="3">
        <v>0</v>
      </c>
      <c r="L858" s="3">
        <v>229400</v>
      </c>
      <c r="M858" s="3">
        <v>0</v>
      </c>
      <c r="N858" s="3">
        <v>8</v>
      </c>
      <c r="O858" s="3">
        <v>34000</v>
      </c>
    </row>
    <row r="859" spans="1:15" hidden="1" x14ac:dyDescent="0.25">
      <c r="A859" t="s">
        <v>209</v>
      </c>
      <c r="B859" s="4">
        <v>338</v>
      </c>
      <c r="C859" t="s">
        <v>1</v>
      </c>
      <c r="D859" t="s">
        <v>7</v>
      </c>
      <c r="E859" t="s">
        <v>355</v>
      </c>
      <c r="F859" s="9">
        <v>2021</v>
      </c>
      <c r="G859" s="3">
        <v>193800</v>
      </c>
      <c r="H859" s="3">
        <v>56</v>
      </c>
      <c r="I859" s="3">
        <v>3400</v>
      </c>
      <c r="J859" s="3">
        <v>56</v>
      </c>
      <c r="K859" s="3">
        <v>0</v>
      </c>
      <c r="L859" s="3">
        <v>193800</v>
      </c>
      <c r="M859" s="3">
        <v>0</v>
      </c>
      <c r="N859" s="3">
        <v>9</v>
      </c>
      <c r="O859" s="3">
        <v>26600</v>
      </c>
    </row>
    <row r="860" spans="1:15" hidden="1" x14ac:dyDescent="0.25">
      <c r="A860" t="s">
        <v>209</v>
      </c>
      <c r="B860" s="4">
        <v>338</v>
      </c>
      <c r="C860" t="s">
        <v>1</v>
      </c>
      <c r="D860" t="s">
        <v>7</v>
      </c>
      <c r="E860" t="s">
        <v>355</v>
      </c>
      <c r="F860" s="9">
        <v>2020</v>
      </c>
      <c r="G860" s="3">
        <v>130700</v>
      </c>
      <c r="H860" s="3">
        <v>58</v>
      </c>
      <c r="I860" s="3">
        <v>2160</v>
      </c>
      <c r="J860" s="3">
        <v>58</v>
      </c>
      <c r="K860" s="3">
        <v>0</v>
      </c>
      <c r="L860" s="3">
        <v>130700</v>
      </c>
      <c r="M860" s="3">
        <v>0</v>
      </c>
      <c r="N860" s="3">
        <v>9</v>
      </c>
      <c r="O860" s="3">
        <v>19000</v>
      </c>
    </row>
    <row r="861" spans="1:15" hidden="1" x14ac:dyDescent="0.25">
      <c r="A861" t="s">
        <v>209</v>
      </c>
      <c r="B861" s="4">
        <v>338</v>
      </c>
      <c r="C861" t="s">
        <v>1</v>
      </c>
      <c r="D861" t="s">
        <v>7</v>
      </c>
      <c r="E861" t="s">
        <v>355</v>
      </c>
      <c r="F861" s="9">
        <v>2019</v>
      </c>
      <c r="G861" s="3">
        <v>265700</v>
      </c>
      <c r="H861" s="3">
        <v>63</v>
      </c>
      <c r="I861" s="3">
        <v>4185</v>
      </c>
      <c r="J861" s="3">
        <v>63</v>
      </c>
      <c r="K861" s="3">
        <v>0</v>
      </c>
      <c r="L861" s="3">
        <v>265700</v>
      </c>
      <c r="M861" s="3">
        <v>0</v>
      </c>
      <c r="N861" s="3">
        <v>10</v>
      </c>
      <c r="O861" s="3">
        <v>40000</v>
      </c>
    </row>
    <row r="862" spans="1:15" hidden="1" x14ac:dyDescent="0.25">
      <c r="A862" t="s">
        <v>25</v>
      </c>
      <c r="B862" s="4">
        <v>5164</v>
      </c>
      <c r="C862" t="s">
        <v>1</v>
      </c>
      <c r="D862" t="s">
        <v>2</v>
      </c>
      <c r="E862" t="s">
        <v>358</v>
      </c>
      <c r="F862" s="9">
        <v>2023</v>
      </c>
      <c r="G862" s="3">
        <v>247500</v>
      </c>
      <c r="H862" s="3">
        <v>37</v>
      </c>
      <c r="I862" s="3">
        <v>6690</v>
      </c>
      <c r="J862" s="3">
        <v>37</v>
      </c>
      <c r="K862" s="3">
        <v>0</v>
      </c>
      <c r="L862" s="3">
        <v>247500</v>
      </c>
      <c r="M862" s="3">
        <v>0</v>
      </c>
      <c r="N862" s="3"/>
      <c r="O862" s="3"/>
    </row>
    <row r="863" spans="1:15" hidden="1" x14ac:dyDescent="0.25">
      <c r="A863" t="s">
        <v>25</v>
      </c>
      <c r="B863" s="4">
        <v>5164</v>
      </c>
      <c r="C863" t="s">
        <v>1</v>
      </c>
      <c r="D863" t="s">
        <v>2</v>
      </c>
      <c r="E863" t="s">
        <v>358</v>
      </c>
      <c r="F863" s="9">
        <v>2022</v>
      </c>
      <c r="G863" s="3">
        <v>243100</v>
      </c>
      <c r="H863" s="3">
        <v>37</v>
      </c>
      <c r="I863" s="3">
        <v>6570</v>
      </c>
      <c r="J863" s="3">
        <v>37</v>
      </c>
      <c r="K863" s="3">
        <v>0</v>
      </c>
      <c r="L863" s="3">
        <v>243100</v>
      </c>
      <c r="M863" s="3">
        <v>0</v>
      </c>
      <c r="N863" s="3"/>
      <c r="O863" s="3"/>
    </row>
    <row r="864" spans="1:15" hidden="1" x14ac:dyDescent="0.25">
      <c r="A864" t="s">
        <v>25</v>
      </c>
      <c r="B864" s="4">
        <v>5164</v>
      </c>
      <c r="C864" t="s">
        <v>1</v>
      </c>
      <c r="D864" t="s">
        <v>2</v>
      </c>
      <c r="E864" t="s">
        <v>358</v>
      </c>
      <c r="F864" s="9">
        <v>2021</v>
      </c>
      <c r="G864" s="3">
        <v>229400</v>
      </c>
      <c r="H864" s="3">
        <v>37</v>
      </c>
      <c r="I864" s="3">
        <v>6200</v>
      </c>
      <c r="J864" s="3">
        <v>37</v>
      </c>
      <c r="K864" s="3">
        <v>0</v>
      </c>
      <c r="L864" s="3">
        <v>229400</v>
      </c>
      <c r="M864" s="3">
        <v>0</v>
      </c>
      <c r="N864" s="3"/>
      <c r="O864" s="3"/>
    </row>
    <row r="865" spans="1:15" hidden="1" x14ac:dyDescent="0.25">
      <c r="A865" t="s">
        <v>25</v>
      </c>
      <c r="B865" s="4">
        <v>5164</v>
      </c>
      <c r="C865" t="s">
        <v>1</v>
      </c>
      <c r="D865" t="s">
        <v>2</v>
      </c>
      <c r="E865" t="s">
        <v>358</v>
      </c>
      <c r="F865" s="9">
        <v>2020</v>
      </c>
      <c r="G865" s="3">
        <v>181000</v>
      </c>
      <c r="H865" s="3">
        <v>37</v>
      </c>
      <c r="I865" s="3">
        <v>4960</v>
      </c>
      <c r="J865" s="3">
        <v>37</v>
      </c>
      <c r="K865" s="3">
        <v>0</v>
      </c>
      <c r="L865" s="3">
        <v>181000</v>
      </c>
      <c r="M865" s="3">
        <v>0</v>
      </c>
      <c r="N865" s="3"/>
      <c r="O865" s="3"/>
    </row>
    <row r="866" spans="1:15" hidden="1" x14ac:dyDescent="0.25">
      <c r="A866" t="s">
        <v>25</v>
      </c>
      <c r="B866" s="4">
        <v>5164</v>
      </c>
      <c r="C866" t="s">
        <v>1</v>
      </c>
      <c r="D866" t="s">
        <v>2</v>
      </c>
      <c r="E866" t="s">
        <v>358</v>
      </c>
      <c r="F866" s="9">
        <v>2019</v>
      </c>
      <c r="G866" s="3">
        <v>239600</v>
      </c>
      <c r="H866" s="3">
        <v>36</v>
      </c>
      <c r="I866" s="3">
        <v>6750</v>
      </c>
      <c r="J866" s="3">
        <v>36</v>
      </c>
      <c r="K866" s="3">
        <v>0</v>
      </c>
      <c r="L866" s="3">
        <v>239600</v>
      </c>
      <c r="M866" s="3">
        <v>0</v>
      </c>
      <c r="N866" s="3"/>
      <c r="O866" s="3"/>
    </row>
    <row r="867" spans="1:15" hidden="1" x14ac:dyDescent="0.25">
      <c r="A867" t="s">
        <v>365</v>
      </c>
      <c r="B867" s="4">
        <v>35913</v>
      </c>
      <c r="C867" t="s">
        <v>1</v>
      </c>
      <c r="D867" t="s">
        <v>2</v>
      </c>
      <c r="E867" t="s">
        <v>362</v>
      </c>
      <c r="F867" s="9">
        <v>2023</v>
      </c>
      <c r="G867" s="3">
        <v>247195</v>
      </c>
      <c r="H867" s="3">
        <v>45</v>
      </c>
      <c r="I867" s="3">
        <v>5921</v>
      </c>
      <c r="J867" s="3">
        <v>45</v>
      </c>
      <c r="K867" s="3">
        <v>0</v>
      </c>
      <c r="L867" s="3">
        <v>247195</v>
      </c>
      <c r="M867" s="3">
        <v>0</v>
      </c>
      <c r="N867" s="3"/>
      <c r="O867" s="3"/>
    </row>
    <row r="868" spans="1:15" hidden="1" x14ac:dyDescent="0.25">
      <c r="A868" t="s">
        <v>365</v>
      </c>
      <c r="B868" s="4">
        <v>35913</v>
      </c>
      <c r="C868" t="s">
        <v>1</v>
      </c>
      <c r="D868" t="s">
        <v>2</v>
      </c>
      <c r="E868" t="s">
        <v>362</v>
      </c>
      <c r="F868" s="9">
        <v>2022</v>
      </c>
      <c r="G868" s="3">
        <v>211690</v>
      </c>
      <c r="H868" s="3">
        <v>40</v>
      </c>
      <c r="I868" s="3">
        <v>5620</v>
      </c>
      <c r="J868" s="3">
        <v>40</v>
      </c>
      <c r="K868" s="3">
        <v>0</v>
      </c>
      <c r="L868" s="3">
        <v>211690</v>
      </c>
      <c r="M868" s="3">
        <v>0</v>
      </c>
      <c r="N868" s="3"/>
      <c r="O868" s="3"/>
    </row>
    <row r="869" spans="1:15" hidden="1" x14ac:dyDescent="0.25">
      <c r="A869" t="s">
        <v>365</v>
      </c>
      <c r="B869" s="4">
        <v>35913</v>
      </c>
      <c r="C869" t="s">
        <v>1</v>
      </c>
      <c r="D869" t="s">
        <v>2</v>
      </c>
      <c r="E869" t="s">
        <v>362</v>
      </c>
      <c r="F869" s="9">
        <v>2021</v>
      </c>
      <c r="G869" s="3">
        <v>174355</v>
      </c>
      <c r="H869" s="3">
        <v>36</v>
      </c>
      <c r="I869" s="3">
        <v>5090</v>
      </c>
      <c r="J869" s="3">
        <v>36</v>
      </c>
      <c r="K869" s="3">
        <v>0</v>
      </c>
      <c r="L869" s="3">
        <v>174355</v>
      </c>
      <c r="M869" s="3">
        <v>0</v>
      </c>
      <c r="N869" s="3"/>
      <c r="O869" s="3"/>
    </row>
    <row r="870" spans="1:15" hidden="1" x14ac:dyDescent="0.25">
      <c r="A870" t="s">
        <v>365</v>
      </c>
      <c r="B870" s="4">
        <v>35913</v>
      </c>
      <c r="C870" t="s">
        <v>1</v>
      </c>
      <c r="D870" t="s">
        <v>2</v>
      </c>
      <c r="E870" t="s">
        <v>362</v>
      </c>
      <c r="F870" s="9">
        <v>2020</v>
      </c>
      <c r="G870" s="3">
        <v>106981</v>
      </c>
      <c r="H870" s="3">
        <v>31</v>
      </c>
      <c r="I870" s="3">
        <v>3678</v>
      </c>
      <c r="J870" s="3">
        <v>31</v>
      </c>
      <c r="K870" s="3">
        <v>0</v>
      </c>
      <c r="L870" s="3">
        <v>106981</v>
      </c>
      <c r="M870" s="3">
        <v>0</v>
      </c>
      <c r="N870" s="3"/>
      <c r="O870" s="3"/>
    </row>
    <row r="871" spans="1:15" hidden="1" x14ac:dyDescent="0.25">
      <c r="A871" t="s">
        <v>365</v>
      </c>
      <c r="B871" s="4">
        <v>35913</v>
      </c>
      <c r="C871" t="s">
        <v>1</v>
      </c>
      <c r="D871" t="s">
        <v>2</v>
      </c>
      <c r="E871" t="s">
        <v>362</v>
      </c>
      <c r="F871" s="9">
        <v>2019</v>
      </c>
      <c r="G871" s="3">
        <v>117610</v>
      </c>
      <c r="H871" s="3">
        <v>28</v>
      </c>
      <c r="I871" s="3">
        <v>4440</v>
      </c>
      <c r="J871" s="3">
        <v>28</v>
      </c>
      <c r="K871" s="3">
        <v>0</v>
      </c>
      <c r="L871" s="3">
        <v>117610</v>
      </c>
      <c r="M871" s="3">
        <v>0</v>
      </c>
      <c r="N871" s="3"/>
      <c r="O871" s="3"/>
    </row>
    <row r="872" spans="1:15" hidden="1" x14ac:dyDescent="0.25">
      <c r="A872" t="s">
        <v>232</v>
      </c>
      <c r="B872" s="4">
        <v>5501</v>
      </c>
      <c r="C872" t="s">
        <v>1</v>
      </c>
      <c r="D872" t="s">
        <v>2</v>
      </c>
      <c r="E872" t="s">
        <v>360</v>
      </c>
      <c r="F872" s="9">
        <v>2023</v>
      </c>
      <c r="G872" s="3">
        <v>244100</v>
      </c>
      <c r="H872" s="3">
        <v>39</v>
      </c>
      <c r="I872" s="3">
        <v>6180</v>
      </c>
      <c r="J872" s="3">
        <v>39</v>
      </c>
      <c r="K872" s="3">
        <v>0</v>
      </c>
      <c r="L872" s="3">
        <v>244100</v>
      </c>
      <c r="M872" s="3">
        <v>0</v>
      </c>
      <c r="N872" s="3"/>
      <c r="O872" s="3"/>
    </row>
    <row r="873" spans="1:15" hidden="1" x14ac:dyDescent="0.25">
      <c r="A873" t="s">
        <v>232</v>
      </c>
      <c r="B873" s="4">
        <v>5501</v>
      </c>
      <c r="C873" t="s">
        <v>1</v>
      </c>
      <c r="D873" t="s">
        <v>2</v>
      </c>
      <c r="E873" t="s">
        <v>360</v>
      </c>
      <c r="F873" s="9">
        <v>2022</v>
      </c>
      <c r="G873" s="3">
        <v>240000</v>
      </c>
      <c r="H873" s="3">
        <v>40</v>
      </c>
      <c r="I873" s="3">
        <v>6000</v>
      </c>
      <c r="J873" s="3">
        <v>40</v>
      </c>
      <c r="K873" s="3">
        <v>0</v>
      </c>
      <c r="L873" s="3">
        <v>240000</v>
      </c>
      <c r="M873" s="3">
        <v>0</v>
      </c>
      <c r="N873" s="3"/>
      <c r="O873" s="3"/>
    </row>
    <row r="874" spans="1:15" hidden="1" x14ac:dyDescent="0.25">
      <c r="A874" t="s">
        <v>232</v>
      </c>
      <c r="B874" s="4">
        <v>5501</v>
      </c>
      <c r="C874" t="s">
        <v>1</v>
      </c>
      <c r="D874" t="s">
        <v>2</v>
      </c>
      <c r="E874" t="s">
        <v>360</v>
      </c>
      <c r="F874" s="9">
        <v>2021</v>
      </c>
      <c r="G874" s="3">
        <v>221000</v>
      </c>
      <c r="H874" s="3">
        <v>40</v>
      </c>
      <c r="I874" s="3">
        <v>5525</v>
      </c>
      <c r="J874" s="3">
        <v>40</v>
      </c>
      <c r="K874" s="3">
        <v>0</v>
      </c>
      <c r="L874" s="3">
        <v>221000</v>
      </c>
      <c r="M874" s="3">
        <v>0</v>
      </c>
      <c r="N874" s="3"/>
      <c r="O874" s="3"/>
    </row>
    <row r="875" spans="1:15" hidden="1" x14ac:dyDescent="0.25">
      <c r="A875" t="s">
        <v>232</v>
      </c>
      <c r="B875" s="4">
        <v>5501</v>
      </c>
      <c r="C875" t="s">
        <v>1</v>
      </c>
      <c r="D875" t="s">
        <v>2</v>
      </c>
      <c r="E875" t="s">
        <v>360</v>
      </c>
      <c r="F875" s="9">
        <v>2020</v>
      </c>
      <c r="G875" s="3">
        <v>143000</v>
      </c>
      <c r="H875" s="3">
        <v>40</v>
      </c>
      <c r="I875" s="3">
        <v>3575</v>
      </c>
      <c r="J875" s="3">
        <v>40</v>
      </c>
      <c r="K875" s="3">
        <v>0</v>
      </c>
      <c r="L875" s="3">
        <v>143000</v>
      </c>
      <c r="M875" s="3">
        <v>0</v>
      </c>
      <c r="N875" s="3"/>
      <c r="O875" s="3"/>
    </row>
    <row r="876" spans="1:15" hidden="1" x14ac:dyDescent="0.25">
      <c r="A876" t="s">
        <v>232</v>
      </c>
      <c r="B876" s="4">
        <v>5501</v>
      </c>
      <c r="C876" t="s">
        <v>1</v>
      </c>
      <c r="D876" t="s">
        <v>2</v>
      </c>
      <c r="E876" t="s">
        <v>360</v>
      </c>
      <c r="F876" s="9">
        <v>2019</v>
      </c>
      <c r="G876" s="3">
        <v>269600</v>
      </c>
      <c r="H876" s="3">
        <v>40</v>
      </c>
      <c r="I876" s="3">
        <v>6740</v>
      </c>
      <c r="J876" s="3">
        <v>40</v>
      </c>
      <c r="K876" s="3">
        <v>0</v>
      </c>
      <c r="L876" s="3">
        <v>269600</v>
      </c>
      <c r="M876" s="3">
        <v>0</v>
      </c>
      <c r="N876" s="3"/>
      <c r="O876" s="3"/>
    </row>
    <row r="877" spans="1:15" hidden="1" x14ac:dyDescent="0.25">
      <c r="A877" t="s">
        <v>455</v>
      </c>
      <c r="B877" s="4">
        <v>929</v>
      </c>
      <c r="C877" t="s">
        <v>3</v>
      </c>
      <c r="D877" t="s">
        <v>5</v>
      </c>
      <c r="E877" t="s">
        <v>356</v>
      </c>
      <c r="F877" s="9">
        <v>2023</v>
      </c>
      <c r="G877" s="3">
        <v>241200</v>
      </c>
      <c r="H877" s="3">
        <v>457</v>
      </c>
      <c r="I877" s="3">
        <v>510</v>
      </c>
      <c r="J877" s="3">
        <v>2</v>
      </c>
      <c r="K877" s="3">
        <v>455</v>
      </c>
      <c r="L877" s="3">
        <v>1700</v>
      </c>
      <c r="M877" s="3">
        <v>239500</v>
      </c>
      <c r="N877" s="3">
        <v>390</v>
      </c>
      <c r="O877" s="3">
        <v>148400</v>
      </c>
    </row>
    <row r="878" spans="1:15" hidden="1" x14ac:dyDescent="0.25">
      <c r="A878" t="s">
        <v>455</v>
      </c>
      <c r="B878" s="4">
        <v>929</v>
      </c>
      <c r="C878" t="s">
        <v>3</v>
      </c>
      <c r="D878" t="s">
        <v>5</v>
      </c>
      <c r="E878" t="s">
        <v>356</v>
      </c>
      <c r="F878" s="9">
        <v>2022</v>
      </c>
      <c r="G878" s="3">
        <v>253300</v>
      </c>
      <c r="H878" s="3">
        <v>489</v>
      </c>
      <c r="I878" s="3">
        <v>505</v>
      </c>
      <c r="J878" s="3">
        <v>2</v>
      </c>
      <c r="K878" s="3">
        <v>487</v>
      </c>
      <c r="L878" s="3">
        <v>1700</v>
      </c>
      <c r="M878" s="3">
        <v>251600</v>
      </c>
      <c r="N878" s="3">
        <v>390</v>
      </c>
      <c r="O878" s="3">
        <v>140000</v>
      </c>
    </row>
    <row r="879" spans="1:15" hidden="1" x14ac:dyDescent="0.25">
      <c r="A879" t="s">
        <v>455</v>
      </c>
      <c r="B879" s="4">
        <v>929</v>
      </c>
      <c r="C879" t="s">
        <v>3</v>
      </c>
      <c r="D879" t="s">
        <v>5</v>
      </c>
      <c r="E879" t="s">
        <v>356</v>
      </c>
      <c r="F879" s="9">
        <v>2021</v>
      </c>
      <c r="G879" s="3">
        <v>251687</v>
      </c>
      <c r="H879" s="3">
        <v>514</v>
      </c>
      <c r="I879" s="3">
        <v>477</v>
      </c>
      <c r="J879" s="3">
        <v>2</v>
      </c>
      <c r="K879" s="3">
        <v>512</v>
      </c>
      <c r="L879" s="3">
        <v>1690</v>
      </c>
      <c r="M879" s="3">
        <v>249997</v>
      </c>
      <c r="N879" s="3">
        <v>388</v>
      </c>
      <c r="O879" s="3">
        <v>131400</v>
      </c>
    </row>
    <row r="880" spans="1:15" hidden="1" x14ac:dyDescent="0.25">
      <c r="A880" t="s">
        <v>455</v>
      </c>
      <c r="B880" s="4">
        <v>929</v>
      </c>
      <c r="C880" t="s">
        <v>3</v>
      </c>
      <c r="D880" t="s">
        <v>5</v>
      </c>
      <c r="E880" t="s">
        <v>356</v>
      </c>
      <c r="F880" s="9">
        <v>2020</v>
      </c>
      <c r="G880" s="3">
        <v>231134</v>
      </c>
      <c r="H880" s="3">
        <v>541</v>
      </c>
      <c r="I880" s="3">
        <v>417</v>
      </c>
      <c r="J880" s="3">
        <v>3</v>
      </c>
      <c r="K880" s="3">
        <v>538</v>
      </c>
      <c r="L880" s="3">
        <v>2133</v>
      </c>
      <c r="M880" s="3">
        <v>229001</v>
      </c>
      <c r="N880" s="3">
        <v>385</v>
      </c>
      <c r="O880" s="3">
        <v>94900</v>
      </c>
    </row>
    <row r="881" spans="1:15" hidden="1" x14ac:dyDescent="0.25">
      <c r="A881" t="s">
        <v>455</v>
      </c>
      <c r="B881" s="4">
        <v>929</v>
      </c>
      <c r="C881" t="s">
        <v>3</v>
      </c>
      <c r="D881" t="s">
        <v>5</v>
      </c>
      <c r="E881" t="s">
        <v>356</v>
      </c>
      <c r="F881" s="9">
        <v>2019</v>
      </c>
      <c r="G881" s="3">
        <v>227135</v>
      </c>
      <c r="H881" s="3">
        <v>568</v>
      </c>
      <c r="I881" s="3">
        <v>384</v>
      </c>
      <c r="J881" s="3">
        <v>4</v>
      </c>
      <c r="K881" s="3">
        <v>564</v>
      </c>
      <c r="L881" s="3">
        <v>2135</v>
      </c>
      <c r="M881" s="3">
        <v>225000</v>
      </c>
      <c r="N881" s="3">
        <v>380</v>
      </c>
      <c r="O881" s="3">
        <v>144000</v>
      </c>
    </row>
    <row r="882" spans="1:15" hidden="1" x14ac:dyDescent="0.25">
      <c r="A882" t="s">
        <v>218</v>
      </c>
      <c r="B882" s="4">
        <v>6712</v>
      </c>
      <c r="C882" t="s">
        <v>1</v>
      </c>
      <c r="D882" t="s">
        <v>7</v>
      </c>
      <c r="E882" t="s">
        <v>360</v>
      </c>
      <c r="F882" s="9">
        <v>2023</v>
      </c>
      <c r="G882" s="3">
        <v>231300</v>
      </c>
      <c r="H882" s="3">
        <v>18</v>
      </c>
      <c r="I882" s="3">
        <v>12850</v>
      </c>
      <c r="J882" s="3">
        <v>18</v>
      </c>
      <c r="K882" s="3">
        <v>0</v>
      </c>
      <c r="L882" s="3">
        <v>231300</v>
      </c>
      <c r="M882" s="3">
        <v>0</v>
      </c>
      <c r="N882" s="3"/>
      <c r="O882" s="3"/>
    </row>
    <row r="883" spans="1:15" hidden="1" x14ac:dyDescent="0.25">
      <c r="A883" t="s">
        <v>218</v>
      </c>
      <c r="B883" s="4">
        <v>6712</v>
      </c>
      <c r="C883" t="s">
        <v>1</v>
      </c>
      <c r="D883" t="s">
        <v>7</v>
      </c>
      <c r="E883" t="s">
        <v>360</v>
      </c>
      <c r="F883" s="9">
        <v>2022</v>
      </c>
      <c r="G883" s="3">
        <v>216750</v>
      </c>
      <c r="H883" s="3">
        <v>17</v>
      </c>
      <c r="I883" s="3">
        <v>12750</v>
      </c>
      <c r="J883" s="3">
        <v>17</v>
      </c>
      <c r="K883" s="3">
        <v>0</v>
      </c>
      <c r="L883" s="3">
        <v>216750</v>
      </c>
      <c r="M883" s="3">
        <v>0</v>
      </c>
      <c r="N883" s="3"/>
      <c r="O883" s="3"/>
    </row>
    <row r="884" spans="1:15" hidden="1" x14ac:dyDescent="0.25">
      <c r="A884" t="s">
        <v>218</v>
      </c>
      <c r="B884" s="4">
        <v>6712</v>
      </c>
      <c r="C884" t="s">
        <v>1</v>
      </c>
      <c r="D884" t="s">
        <v>7</v>
      </c>
      <c r="E884" t="s">
        <v>360</v>
      </c>
      <c r="F884" s="9">
        <v>2021</v>
      </c>
      <c r="G884" s="3">
        <v>204000</v>
      </c>
      <c r="H884" s="3">
        <v>17</v>
      </c>
      <c r="I884" s="3">
        <v>12365</v>
      </c>
      <c r="J884" s="3">
        <v>17</v>
      </c>
      <c r="K884" s="3">
        <v>0</v>
      </c>
      <c r="L884" s="3">
        <v>204000</v>
      </c>
      <c r="M884" s="3">
        <v>0</v>
      </c>
      <c r="N884" s="3"/>
      <c r="O884" s="3"/>
    </row>
    <row r="885" spans="1:15" hidden="1" x14ac:dyDescent="0.25">
      <c r="A885" t="s">
        <v>218</v>
      </c>
      <c r="B885" s="4">
        <v>6712</v>
      </c>
      <c r="C885" t="s">
        <v>1</v>
      </c>
      <c r="D885" t="s">
        <v>7</v>
      </c>
      <c r="E885" t="s">
        <v>360</v>
      </c>
      <c r="F885" s="9">
        <v>2020</v>
      </c>
      <c r="G885" s="3">
        <v>96000</v>
      </c>
      <c r="H885" s="3">
        <v>16</v>
      </c>
      <c r="I885" s="3">
        <v>6000</v>
      </c>
      <c r="J885" s="3">
        <v>16</v>
      </c>
      <c r="K885" s="3">
        <v>0</v>
      </c>
      <c r="L885" s="3">
        <v>96000</v>
      </c>
      <c r="M885" s="3">
        <v>0</v>
      </c>
      <c r="N885" s="3"/>
      <c r="O885" s="3"/>
    </row>
    <row r="886" spans="1:15" hidden="1" x14ac:dyDescent="0.25">
      <c r="A886" t="s">
        <v>218</v>
      </c>
      <c r="B886" s="4">
        <v>6712</v>
      </c>
      <c r="C886" t="s">
        <v>1</v>
      </c>
      <c r="D886" t="s">
        <v>7</v>
      </c>
      <c r="E886" t="s">
        <v>360</v>
      </c>
      <c r="F886" s="9">
        <v>2019</v>
      </c>
      <c r="G886" s="3">
        <v>144000</v>
      </c>
      <c r="H886" s="3">
        <v>16</v>
      </c>
      <c r="I886" s="3">
        <v>9290</v>
      </c>
      <c r="J886" s="3">
        <v>16</v>
      </c>
      <c r="K886" s="3">
        <v>0</v>
      </c>
      <c r="L886" s="3">
        <v>144000</v>
      </c>
      <c r="M886" s="3">
        <v>0</v>
      </c>
      <c r="N886" s="3"/>
      <c r="O886" s="3"/>
    </row>
    <row r="887" spans="1:15" hidden="1" x14ac:dyDescent="0.25">
      <c r="A887" t="s">
        <v>221</v>
      </c>
      <c r="B887" s="4">
        <v>8443</v>
      </c>
      <c r="C887" t="s">
        <v>3</v>
      </c>
      <c r="D887" t="s">
        <v>4</v>
      </c>
      <c r="E887" t="s">
        <v>363</v>
      </c>
      <c r="F887" s="9">
        <v>2023</v>
      </c>
      <c r="G887" s="3">
        <v>227000</v>
      </c>
      <c r="H887" s="3">
        <v>108</v>
      </c>
      <c r="I887" s="3">
        <v>2165</v>
      </c>
      <c r="J887" s="3">
        <v>108</v>
      </c>
      <c r="K887" s="3">
        <v>0</v>
      </c>
      <c r="L887" s="3">
        <v>227000</v>
      </c>
      <c r="M887" s="3">
        <v>0</v>
      </c>
      <c r="N887" s="3"/>
      <c r="O887" s="3"/>
    </row>
    <row r="888" spans="1:15" hidden="1" x14ac:dyDescent="0.25">
      <c r="A888" t="s">
        <v>221</v>
      </c>
      <c r="B888" s="4">
        <v>8443</v>
      </c>
      <c r="C888" t="s">
        <v>3</v>
      </c>
      <c r="D888" t="s">
        <v>4</v>
      </c>
      <c r="E888" t="s">
        <v>363</v>
      </c>
      <c r="F888" s="9">
        <v>2022</v>
      </c>
      <c r="G888" s="3">
        <v>204000</v>
      </c>
      <c r="H888" s="3">
        <v>102</v>
      </c>
      <c r="I888" s="3">
        <v>2035</v>
      </c>
      <c r="J888" s="3">
        <v>102</v>
      </c>
      <c r="K888" s="3">
        <v>0</v>
      </c>
      <c r="L888" s="3">
        <v>204000</v>
      </c>
      <c r="M888" s="3">
        <v>0</v>
      </c>
      <c r="N888" s="3"/>
      <c r="O888" s="3"/>
    </row>
    <row r="889" spans="1:15" hidden="1" x14ac:dyDescent="0.25">
      <c r="A889" t="s">
        <v>221</v>
      </c>
      <c r="B889" s="4">
        <v>8443</v>
      </c>
      <c r="C889" t="s">
        <v>3</v>
      </c>
      <c r="D889" t="s">
        <v>4</v>
      </c>
      <c r="E889" t="s">
        <v>363</v>
      </c>
      <c r="F889" s="9">
        <v>2021</v>
      </c>
      <c r="G889" s="3">
        <v>186100</v>
      </c>
      <c r="H889" s="3">
        <v>99</v>
      </c>
      <c r="I889" s="3">
        <v>1910</v>
      </c>
      <c r="J889" s="3">
        <v>99</v>
      </c>
      <c r="K889" s="3">
        <v>0</v>
      </c>
      <c r="L889" s="3">
        <v>186100</v>
      </c>
      <c r="M889" s="3">
        <v>0</v>
      </c>
      <c r="N889" s="3"/>
      <c r="O889" s="3"/>
    </row>
    <row r="890" spans="1:15" hidden="1" x14ac:dyDescent="0.25">
      <c r="A890" t="s">
        <v>221</v>
      </c>
      <c r="B890" s="4">
        <v>8443</v>
      </c>
      <c r="C890" t="s">
        <v>3</v>
      </c>
      <c r="D890" t="s">
        <v>4</v>
      </c>
      <c r="E890" t="s">
        <v>363</v>
      </c>
      <c r="F890" s="9">
        <v>2020</v>
      </c>
      <c r="G890" s="3">
        <v>146000</v>
      </c>
      <c r="H890" s="3">
        <v>96</v>
      </c>
      <c r="I890" s="3">
        <v>1580</v>
      </c>
      <c r="J890" s="3">
        <v>96</v>
      </c>
      <c r="K890" s="3">
        <v>0</v>
      </c>
      <c r="L890" s="3">
        <v>146000</v>
      </c>
      <c r="M890" s="3">
        <v>0</v>
      </c>
      <c r="N890" s="3"/>
      <c r="O890" s="3"/>
    </row>
    <row r="891" spans="1:15" hidden="1" x14ac:dyDescent="0.25">
      <c r="A891" t="s">
        <v>221</v>
      </c>
      <c r="B891" s="4">
        <v>8443</v>
      </c>
      <c r="C891" t="s">
        <v>3</v>
      </c>
      <c r="D891" t="s">
        <v>4</v>
      </c>
      <c r="E891" t="s">
        <v>363</v>
      </c>
      <c r="F891" s="9">
        <v>2019</v>
      </c>
      <c r="G891" s="3">
        <v>121000</v>
      </c>
      <c r="H891" s="3">
        <v>89</v>
      </c>
      <c r="I891" s="3">
        <v>1425</v>
      </c>
      <c r="J891" s="3">
        <v>89</v>
      </c>
      <c r="K891" s="3">
        <v>0</v>
      </c>
      <c r="L891" s="3">
        <v>121000</v>
      </c>
      <c r="M891" s="3">
        <v>0</v>
      </c>
      <c r="N891" s="3"/>
      <c r="O891" s="3"/>
    </row>
    <row r="892" spans="1:15" x14ac:dyDescent="0.25">
      <c r="A892" t="s">
        <v>518</v>
      </c>
      <c r="B892" s="4">
        <v>2790</v>
      </c>
      <c r="C892" t="s">
        <v>3</v>
      </c>
      <c r="D892" t="s">
        <v>5</v>
      </c>
      <c r="E892" t="s">
        <v>361</v>
      </c>
      <c r="F892" s="9">
        <v>2023</v>
      </c>
      <c r="G892" s="3">
        <v>226550</v>
      </c>
      <c r="H892" s="3">
        <v>200</v>
      </c>
      <c r="I892" s="3">
        <v>1125</v>
      </c>
      <c r="J892" s="3">
        <v>111</v>
      </c>
      <c r="K892" s="3">
        <v>89</v>
      </c>
      <c r="L892" s="3">
        <v>139567</v>
      </c>
      <c r="M892" s="3">
        <v>86983</v>
      </c>
      <c r="N892" s="3">
        <v>929</v>
      </c>
      <c r="O892" s="3">
        <v>358200</v>
      </c>
    </row>
    <row r="893" spans="1:15" x14ac:dyDescent="0.25">
      <c r="A893" t="s">
        <v>518</v>
      </c>
      <c r="B893" s="4">
        <v>2790</v>
      </c>
      <c r="C893" t="s">
        <v>3</v>
      </c>
      <c r="D893" t="s">
        <v>5</v>
      </c>
      <c r="E893" t="s">
        <v>361</v>
      </c>
      <c r="F893" s="9">
        <v>2022</v>
      </c>
      <c r="G893" s="3">
        <v>219715</v>
      </c>
      <c r="H893" s="3">
        <v>203</v>
      </c>
      <c r="I893" s="3">
        <v>1080</v>
      </c>
      <c r="J893" s="3">
        <v>109</v>
      </c>
      <c r="K893" s="3">
        <v>94</v>
      </c>
      <c r="L893" s="3">
        <v>140637</v>
      </c>
      <c r="M893" s="3">
        <v>79078</v>
      </c>
      <c r="N893" s="3">
        <v>899</v>
      </c>
      <c r="O893" s="3">
        <v>319893</v>
      </c>
    </row>
    <row r="894" spans="1:15" x14ac:dyDescent="0.25">
      <c r="A894" t="s">
        <v>518</v>
      </c>
      <c r="B894" s="4">
        <v>2790</v>
      </c>
      <c r="C894" t="s">
        <v>3</v>
      </c>
      <c r="D894" t="s">
        <v>5</v>
      </c>
      <c r="E894" t="s">
        <v>361</v>
      </c>
      <c r="F894" s="9">
        <v>2021</v>
      </c>
      <c r="G894" s="3">
        <v>210600</v>
      </c>
      <c r="H894" s="3">
        <v>205</v>
      </c>
      <c r="I894" s="3">
        <v>1015</v>
      </c>
      <c r="J894" s="3">
        <v>108</v>
      </c>
      <c r="K894" s="3">
        <v>97</v>
      </c>
      <c r="L894" s="3">
        <v>138000</v>
      </c>
      <c r="M894" s="3">
        <v>72600</v>
      </c>
      <c r="N894" s="3">
        <v>877</v>
      </c>
      <c r="O894" s="3">
        <v>261896</v>
      </c>
    </row>
    <row r="895" spans="1:15" x14ac:dyDescent="0.25">
      <c r="A895" t="s">
        <v>518</v>
      </c>
      <c r="B895" s="4">
        <v>2790</v>
      </c>
      <c r="C895" t="s">
        <v>3</v>
      </c>
      <c r="D895" t="s">
        <v>5</v>
      </c>
      <c r="E895" t="s">
        <v>361</v>
      </c>
      <c r="F895" s="9">
        <v>2020</v>
      </c>
      <c r="G895" s="3">
        <v>200000</v>
      </c>
      <c r="H895" s="3">
        <v>210</v>
      </c>
      <c r="I895" s="3">
        <v>930</v>
      </c>
      <c r="J895" s="3">
        <v>110</v>
      </c>
      <c r="K895" s="3">
        <v>100</v>
      </c>
      <c r="L895" s="3">
        <v>104600</v>
      </c>
      <c r="M895" s="3">
        <v>95400</v>
      </c>
      <c r="N895" s="3">
        <v>889</v>
      </c>
      <c r="O895" s="3">
        <v>230300</v>
      </c>
    </row>
    <row r="896" spans="1:15" x14ac:dyDescent="0.25">
      <c r="A896" t="s">
        <v>518</v>
      </c>
      <c r="B896" s="4">
        <v>2790</v>
      </c>
      <c r="C896" t="s">
        <v>3</v>
      </c>
      <c r="D896" t="s">
        <v>5</v>
      </c>
      <c r="E896" t="s">
        <v>361</v>
      </c>
      <c r="F896" s="9">
        <v>2019</v>
      </c>
      <c r="G896" s="3">
        <v>244800</v>
      </c>
      <c r="H896" s="3">
        <v>220</v>
      </c>
      <c r="I896" s="3">
        <v>1105</v>
      </c>
      <c r="J896" s="3">
        <v>115</v>
      </c>
      <c r="K896" s="3">
        <v>105</v>
      </c>
      <c r="L896" s="3">
        <v>128200</v>
      </c>
      <c r="M896" s="3">
        <v>116600</v>
      </c>
      <c r="N896" s="3">
        <v>917</v>
      </c>
      <c r="O896" s="3">
        <v>321500</v>
      </c>
    </row>
    <row r="897" spans="1:15" hidden="1" x14ac:dyDescent="0.25">
      <c r="A897" t="s">
        <v>408</v>
      </c>
      <c r="B897" s="4">
        <v>62226</v>
      </c>
      <c r="C897" t="s">
        <v>3</v>
      </c>
      <c r="D897" t="s">
        <v>5</v>
      </c>
      <c r="E897" t="s">
        <v>462</v>
      </c>
      <c r="F897" s="9">
        <v>2023</v>
      </c>
      <c r="G897" s="3">
        <v>225023</v>
      </c>
      <c r="H897" s="3">
        <v>216</v>
      </c>
      <c r="I897" s="3">
        <v>1185</v>
      </c>
      <c r="J897" s="3">
        <v>28</v>
      </c>
      <c r="K897" s="3">
        <v>188</v>
      </c>
      <c r="L897" s="3">
        <v>32225</v>
      </c>
      <c r="M897" s="3">
        <v>192798</v>
      </c>
      <c r="N897" s="3"/>
      <c r="O897" s="3"/>
    </row>
    <row r="898" spans="1:15" hidden="1" x14ac:dyDescent="0.25">
      <c r="A898" t="s">
        <v>408</v>
      </c>
      <c r="B898" s="4">
        <v>62226</v>
      </c>
      <c r="C898" t="s">
        <v>3</v>
      </c>
      <c r="D898" t="s">
        <v>5</v>
      </c>
      <c r="E898" t="s">
        <v>462</v>
      </c>
      <c r="F898" s="9">
        <v>2022</v>
      </c>
      <c r="G898" s="3">
        <v>156134</v>
      </c>
      <c r="H898" s="3">
        <v>163</v>
      </c>
      <c r="I898" s="3">
        <v>1075</v>
      </c>
      <c r="J898" s="3">
        <v>27</v>
      </c>
      <c r="K898" s="3">
        <v>136</v>
      </c>
      <c r="L898" s="3">
        <v>28637</v>
      </c>
      <c r="M898" s="3">
        <v>127497</v>
      </c>
      <c r="N898" s="3"/>
      <c r="O898" s="3"/>
    </row>
    <row r="899" spans="1:15" hidden="1" x14ac:dyDescent="0.25">
      <c r="A899" t="s">
        <v>408</v>
      </c>
      <c r="B899" s="4">
        <v>62226</v>
      </c>
      <c r="C899" t="s">
        <v>3</v>
      </c>
      <c r="D899" t="s">
        <v>5</v>
      </c>
      <c r="E899" t="s">
        <v>462</v>
      </c>
      <c r="F899" s="9">
        <v>2021</v>
      </c>
      <c r="G899" s="3">
        <v>108779</v>
      </c>
      <c r="H899" s="3">
        <v>128</v>
      </c>
      <c r="I899" s="3">
        <v>970</v>
      </c>
      <c r="J899" s="3">
        <v>26</v>
      </c>
      <c r="K899" s="3">
        <v>102</v>
      </c>
      <c r="L899" s="3">
        <v>25660</v>
      </c>
      <c r="M899" s="3">
        <v>83119</v>
      </c>
      <c r="N899" s="3"/>
      <c r="O899" s="3"/>
    </row>
    <row r="900" spans="1:15" hidden="1" x14ac:dyDescent="0.25">
      <c r="A900" t="s">
        <v>408</v>
      </c>
      <c r="B900" s="4">
        <v>62226</v>
      </c>
      <c r="C900" t="s">
        <v>3</v>
      </c>
      <c r="D900" t="s">
        <v>5</v>
      </c>
      <c r="E900" t="s">
        <v>462</v>
      </c>
      <c r="F900" s="9">
        <v>2020</v>
      </c>
      <c r="G900" s="3">
        <v>69500</v>
      </c>
      <c r="H900" s="3">
        <v>96</v>
      </c>
      <c r="I900" s="3">
        <v>810</v>
      </c>
      <c r="J900" s="3">
        <v>25</v>
      </c>
      <c r="K900" s="3">
        <v>71</v>
      </c>
      <c r="L900" s="3">
        <v>17800</v>
      </c>
      <c r="M900" s="3">
        <v>51700</v>
      </c>
      <c r="N900" s="3"/>
      <c r="O900" s="3"/>
    </row>
    <row r="901" spans="1:15" hidden="1" x14ac:dyDescent="0.25">
      <c r="A901" t="s">
        <v>408</v>
      </c>
      <c r="B901" s="4">
        <v>62226</v>
      </c>
      <c r="C901" t="s">
        <v>3</v>
      </c>
      <c r="D901" t="s">
        <v>5</v>
      </c>
      <c r="E901" t="s">
        <v>462</v>
      </c>
      <c r="F901" s="9">
        <v>2019</v>
      </c>
      <c r="G901" s="3">
        <v>70900</v>
      </c>
      <c r="H901" s="3">
        <v>76</v>
      </c>
      <c r="I901" s="3">
        <v>1050</v>
      </c>
      <c r="J901" s="3">
        <v>20</v>
      </c>
      <c r="K901" s="3">
        <v>56</v>
      </c>
      <c r="L901" s="3">
        <v>19700</v>
      </c>
      <c r="M901" s="3">
        <v>51200</v>
      </c>
      <c r="N901" s="3"/>
      <c r="O901" s="3"/>
    </row>
    <row r="902" spans="1:15" hidden="1" x14ac:dyDescent="0.25">
      <c r="A902" t="s">
        <v>126</v>
      </c>
      <c r="B902" s="4">
        <v>7715</v>
      </c>
      <c r="C902" t="s">
        <v>3</v>
      </c>
      <c r="D902" t="s">
        <v>4</v>
      </c>
      <c r="E902" t="s">
        <v>358</v>
      </c>
      <c r="F902" s="9">
        <v>2023</v>
      </c>
      <c r="G902" s="3">
        <v>223700</v>
      </c>
      <c r="H902" s="3">
        <v>132</v>
      </c>
      <c r="I902" s="3">
        <v>1665</v>
      </c>
      <c r="J902" s="3">
        <v>1</v>
      </c>
      <c r="K902" s="3">
        <v>131</v>
      </c>
      <c r="L902" s="3">
        <v>3300</v>
      </c>
      <c r="M902" s="3">
        <v>220400</v>
      </c>
      <c r="N902" s="3"/>
      <c r="O902" s="3"/>
    </row>
    <row r="903" spans="1:15" hidden="1" x14ac:dyDescent="0.25">
      <c r="A903" t="s">
        <v>126</v>
      </c>
      <c r="B903" s="4">
        <v>7715</v>
      </c>
      <c r="C903" t="s">
        <v>3</v>
      </c>
      <c r="D903" t="s">
        <v>4</v>
      </c>
      <c r="E903" t="s">
        <v>358</v>
      </c>
      <c r="F903" s="9">
        <v>2022</v>
      </c>
      <c r="G903" s="3">
        <v>232900</v>
      </c>
      <c r="H903" s="3">
        <v>137</v>
      </c>
      <c r="I903" s="3">
        <v>1700</v>
      </c>
      <c r="J903" s="3">
        <v>3</v>
      </c>
      <c r="K903" s="3">
        <v>134</v>
      </c>
      <c r="L903" s="3">
        <v>5100</v>
      </c>
      <c r="M903" s="3">
        <v>227800</v>
      </c>
      <c r="N903" s="3"/>
      <c r="O903" s="3"/>
    </row>
    <row r="904" spans="1:15" hidden="1" x14ac:dyDescent="0.25">
      <c r="A904" t="s">
        <v>126</v>
      </c>
      <c r="B904" s="4">
        <v>7715</v>
      </c>
      <c r="C904" t="s">
        <v>3</v>
      </c>
      <c r="D904" t="s">
        <v>4</v>
      </c>
      <c r="E904" t="s">
        <v>358</v>
      </c>
      <c r="F904" s="9">
        <v>2021</v>
      </c>
      <c r="G904" s="3">
        <v>212548</v>
      </c>
      <c r="H904" s="3">
        <v>137</v>
      </c>
      <c r="I904" s="3">
        <v>1535</v>
      </c>
      <c r="J904" s="3">
        <v>3</v>
      </c>
      <c r="K904" s="3">
        <v>134</v>
      </c>
      <c r="L904" s="3">
        <v>4873</v>
      </c>
      <c r="M904" s="3">
        <v>207675</v>
      </c>
      <c r="N904" s="3"/>
      <c r="O904" s="3"/>
    </row>
    <row r="905" spans="1:15" hidden="1" x14ac:dyDescent="0.25">
      <c r="A905" t="s">
        <v>126</v>
      </c>
      <c r="B905" s="4">
        <v>7715</v>
      </c>
      <c r="C905" t="s">
        <v>3</v>
      </c>
      <c r="D905" t="s">
        <v>4</v>
      </c>
      <c r="E905" t="s">
        <v>358</v>
      </c>
      <c r="F905" s="9">
        <v>2020</v>
      </c>
      <c r="G905" s="3">
        <v>183000</v>
      </c>
      <c r="H905" s="3">
        <v>140</v>
      </c>
      <c r="I905" s="3">
        <v>1280</v>
      </c>
      <c r="J905" s="3">
        <v>5</v>
      </c>
      <c r="K905" s="3">
        <v>135</v>
      </c>
      <c r="L905" s="3">
        <v>9600</v>
      </c>
      <c r="M905" s="3">
        <v>173400</v>
      </c>
      <c r="N905" s="3"/>
      <c r="O905" s="3"/>
    </row>
    <row r="906" spans="1:15" hidden="1" x14ac:dyDescent="0.25">
      <c r="A906" t="s">
        <v>126</v>
      </c>
      <c r="B906" s="4">
        <v>7715</v>
      </c>
      <c r="C906" t="s">
        <v>3</v>
      </c>
      <c r="D906" t="s">
        <v>4</v>
      </c>
      <c r="E906" t="s">
        <v>358</v>
      </c>
      <c r="F906" s="9">
        <v>2019</v>
      </c>
      <c r="G906" s="3">
        <v>229200</v>
      </c>
      <c r="H906" s="3">
        <v>146</v>
      </c>
      <c r="I906" s="3">
        <v>1565</v>
      </c>
      <c r="J906" s="3">
        <v>10</v>
      </c>
      <c r="K906" s="3">
        <v>136</v>
      </c>
      <c r="L906" s="3">
        <v>15600</v>
      </c>
      <c r="M906" s="3">
        <v>213600</v>
      </c>
      <c r="N906" s="3"/>
      <c r="O906" s="3"/>
    </row>
    <row r="907" spans="1:15" hidden="1" x14ac:dyDescent="0.25">
      <c r="A907" t="s">
        <v>180</v>
      </c>
      <c r="B907" s="4">
        <v>520</v>
      </c>
      <c r="C907" t="s">
        <v>3</v>
      </c>
      <c r="D907" t="s">
        <v>5</v>
      </c>
      <c r="E907" t="s">
        <v>364</v>
      </c>
      <c r="F907" s="9">
        <v>2023</v>
      </c>
      <c r="G907" s="3">
        <v>223653</v>
      </c>
      <c r="H907" s="3">
        <v>123</v>
      </c>
      <c r="I907" s="3">
        <v>1815</v>
      </c>
      <c r="J907" s="3">
        <v>0</v>
      </c>
      <c r="K907" s="3">
        <v>123</v>
      </c>
      <c r="L907" s="3">
        <v>0</v>
      </c>
      <c r="M907" s="3">
        <v>223653</v>
      </c>
      <c r="N907" s="3"/>
      <c r="O907" s="3"/>
    </row>
    <row r="908" spans="1:15" hidden="1" x14ac:dyDescent="0.25">
      <c r="A908" t="s">
        <v>180</v>
      </c>
      <c r="B908" s="4">
        <v>520</v>
      </c>
      <c r="C908" t="s">
        <v>3</v>
      </c>
      <c r="D908" t="s">
        <v>5</v>
      </c>
      <c r="E908" t="s">
        <v>364</v>
      </c>
      <c r="F908" s="9">
        <v>2022</v>
      </c>
      <c r="G908" s="3">
        <v>207775</v>
      </c>
      <c r="H908" s="3">
        <v>125</v>
      </c>
      <c r="I908" s="3">
        <v>1645</v>
      </c>
      <c r="J908" s="3">
        <v>0</v>
      </c>
      <c r="K908" s="3">
        <v>125</v>
      </c>
      <c r="L908" s="3">
        <v>0</v>
      </c>
      <c r="M908" s="3">
        <v>207775</v>
      </c>
      <c r="N908" s="3"/>
      <c r="O908" s="3"/>
    </row>
    <row r="909" spans="1:15" hidden="1" x14ac:dyDescent="0.25">
      <c r="A909" t="s">
        <v>180</v>
      </c>
      <c r="B909" s="4">
        <v>520</v>
      </c>
      <c r="C909" t="s">
        <v>3</v>
      </c>
      <c r="D909" t="s">
        <v>5</v>
      </c>
      <c r="E909" t="s">
        <v>364</v>
      </c>
      <c r="F909" s="9">
        <v>2021</v>
      </c>
      <c r="G909" s="3">
        <v>205732</v>
      </c>
      <c r="H909" s="3">
        <v>128</v>
      </c>
      <c r="I909" s="3">
        <v>1615</v>
      </c>
      <c r="J909" s="3">
        <v>0</v>
      </c>
      <c r="K909" s="3">
        <v>128</v>
      </c>
      <c r="L909" s="3">
        <v>0</v>
      </c>
      <c r="M909" s="3">
        <v>205732</v>
      </c>
      <c r="N909" s="3"/>
      <c r="O909" s="3"/>
    </row>
    <row r="910" spans="1:15" hidden="1" x14ac:dyDescent="0.25">
      <c r="A910" t="s">
        <v>180</v>
      </c>
      <c r="B910" s="4">
        <v>520</v>
      </c>
      <c r="C910" t="s">
        <v>3</v>
      </c>
      <c r="D910" t="s">
        <v>5</v>
      </c>
      <c r="E910" t="s">
        <v>364</v>
      </c>
      <c r="F910" s="9">
        <v>2020</v>
      </c>
      <c r="G910" s="3">
        <v>197500</v>
      </c>
      <c r="H910" s="3">
        <v>127</v>
      </c>
      <c r="I910" s="3">
        <v>1550</v>
      </c>
      <c r="J910" s="3">
        <v>0</v>
      </c>
      <c r="K910" s="3">
        <v>127</v>
      </c>
      <c r="L910" s="3">
        <v>0</v>
      </c>
      <c r="M910" s="3">
        <v>197500</v>
      </c>
      <c r="N910" s="3"/>
      <c r="O910" s="3"/>
    </row>
    <row r="911" spans="1:15" hidden="1" x14ac:dyDescent="0.25">
      <c r="A911" t="s">
        <v>180</v>
      </c>
      <c r="B911" s="4">
        <v>520</v>
      </c>
      <c r="C911" t="s">
        <v>3</v>
      </c>
      <c r="D911" t="s">
        <v>5</v>
      </c>
      <c r="E911" t="s">
        <v>364</v>
      </c>
      <c r="F911" s="9">
        <v>2019</v>
      </c>
      <c r="G911" s="3">
        <v>207800</v>
      </c>
      <c r="H911" s="3">
        <v>128</v>
      </c>
      <c r="I911" s="3">
        <v>1600</v>
      </c>
      <c r="J911" s="3">
        <v>0</v>
      </c>
      <c r="K911" s="3">
        <v>128</v>
      </c>
      <c r="L911" s="3">
        <v>0</v>
      </c>
      <c r="M911" s="3">
        <v>207800</v>
      </c>
      <c r="N911" s="3"/>
      <c r="O911" s="3"/>
    </row>
    <row r="912" spans="1:15" hidden="1" x14ac:dyDescent="0.25">
      <c r="A912" t="s">
        <v>44</v>
      </c>
      <c r="B912" s="4">
        <v>2486</v>
      </c>
      <c r="C912" t="s">
        <v>1</v>
      </c>
      <c r="D912" t="s">
        <v>2</v>
      </c>
      <c r="E912" t="s">
        <v>362</v>
      </c>
      <c r="F912" s="9">
        <v>2023</v>
      </c>
      <c r="G912" s="3">
        <v>221831</v>
      </c>
      <c r="H912" s="3">
        <v>137</v>
      </c>
      <c r="I912" s="3">
        <v>1605</v>
      </c>
      <c r="J912" s="3">
        <v>30</v>
      </c>
      <c r="K912" s="3">
        <v>107</v>
      </c>
      <c r="L912" s="3">
        <v>49780</v>
      </c>
      <c r="M912" s="3">
        <v>172051</v>
      </c>
      <c r="N912" s="3"/>
      <c r="O912" s="3"/>
    </row>
    <row r="913" spans="1:15" hidden="1" x14ac:dyDescent="0.25">
      <c r="A913" t="s">
        <v>44</v>
      </c>
      <c r="B913" s="4">
        <v>2486</v>
      </c>
      <c r="C913" t="s">
        <v>1</v>
      </c>
      <c r="D913" t="s">
        <v>2</v>
      </c>
      <c r="E913" t="s">
        <v>362</v>
      </c>
      <c r="F913" s="9">
        <v>2022</v>
      </c>
      <c r="G913" s="3">
        <v>213118</v>
      </c>
      <c r="H913" s="3">
        <v>139</v>
      </c>
      <c r="I913" s="3">
        <v>1530</v>
      </c>
      <c r="J913" s="3">
        <v>30</v>
      </c>
      <c r="K913" s="3">
        <v>109</v>
      </c>
      <c r="L913" s="3">
        <v>43601</v>
      </c>
      <c r="M913" s="3">
        <v>169517</v>
      </c>
      <c r="N913" s="3"/>
      <c r="O913" s="3"/>
    </row>
    <row r="914" spans="1:15" hidden="1" x14ac:dyDescent="0.25">
      <c r="A914" t="s">
        <v>44</v>
      </c>
      <c r="B914" s="4">
        <v>2486</v>
      </c>
      <c r="C914" t="s">
        <v>1</v>
      </c>
      <c r="D914" t="s">
        <v>2</v>
      </c>
      <c r="E914" t="s">
        <v>362</v>
      </c>
      <c r="F914" s="9">
        <v>2021</v>
      </c>
      <c r="G914" s="3">
        <v>198800</v>
      </c>
      <c r="H914" s="3">
        <v>140</v>
      </c>
      <c r="I914" s="3">
        <v>1430</v>
      </c>
      <c r="J914" s="3">
        <v>28</v>
      </c>
      <c r="K914" s="3">
        <v>112</v>
      </c>
      <c r="L914" s="3">
        <v>38600</v>
      </c>
      <c r="M914" s="3">
        <v>160200</v>
      </c>
      <c r="N914" s="3"/>
      <c r="O914" s="3"/>
    </row>
    <row r="915" spans="1:15" hidden="1" x14ac:dyDescent="0.25">
      <c r="A915" t="s">
        <v>44</v>
      </c>
      <c r="B915" s="4">
        <v>2486</v>
      </c>
      <c r="C915" t="s">
        <v>1</v>
      </c>
      <c r="D915" t="s">
        <v>2</v>
      </c>
      <c r="E915" t="s">
        <v>362</v>
      </c>
      <c r="F915" s="9">
        <v>2020</v>
      </c>
      <c r="G915" s="3">
        <v>178600</v>
      </c>
      <c r="H915" s="3">
        <v>138</v>
      </c>
      <c r="I915" s="3">
        <v>1240</v>
      </c>
      <c r="J915" s="3">
        <v>26</v>
      </c>
      <c r="K915" s="3">
        <v>112</v>
      </c>
      <c r="L915" s="3">
        <v>31000</v>
      </c>
      <c r="M915" s="3">
        <v>147600</v>
      </c>
      <c r="N915" s="3"/>
      <c r="O915" s="3"/>
    </row>
    <row r="916" spans="1:15" hidden="1" x14ac:dyDescent="0.25">
      <c r="A916" t="s">
        <v>44</v>
      </c>
      <c r="B916" s="4">
        <v>2486</v>
      </c>
      <c r="C916" t="s">
        <v>1</v>
      </c>
      <c r="D916" t="s">
        <v>2</v>
      </c>
      <c r="E916" t="s">
        <v>362</v>
      </c>
      <c r="F916" s="9">
        <v>2019</v>
      </c>
      <c r="G916" s="3">
        <v>242500</v>
      </c>
      <c r="H916" s="3">
        <v>150</v>
      </c>
      <c r="I916" s="3">
        <v>1580</v>
      </c>
      <c r="J916" s="3">
        <v>24</v>
      </c>
      <c r="K916" s="3">
        <v>126</v>
      </c>
      <c r="L916" s="3">
        <v>33200</v>
      </c>
      <c r="M916" s="3">
        <v>209300</v>
      </c>
      <c r="N916" s="3"/>
      <c r="O916" s="3"/>
    </row>
    <row r="917" spans="1:15" hidden="1" x14ac:dyDescent="0.25">
      <c r="A917" t="s">
        <v>97</v>
      </c>
      <c r="B917" s="4">
        <v>1208</v>
      </c>
      <c r="C917" t="s">
        <v>1</v>
      </c>
      <c r="D917" t="s">
        <v>7</v>
      </c>
      <c r="E917" t="s">
        <v>355</v>
      </c>
      <c r="F917" s="9">
        <v>2023</v>
      </c>
      <c r="G917" s="3">
        <v>221300</v>
      </c>
      <c r="H917" s="3">
        <v>17</v>
      </c>
      <c r="I917" s="3">
        <v>13015</v>
      </c>
      <c r="J917" s="3">
        <v>17</v>
      </c>
      <c r="K917" s="3">
        <v>0</v>
      </c>
      <c r="L917" s="3">
        <v>221300</v>
      </c>
      <c r="M917" s="3">
        <v>0</v>
      </c>
      <c r="N917" s="3"/>
      <c r="O917" s="3"/>
    </row>
    <row r="918" spans="1:15" hidden="1" x14ac:dyDescent="0.25">
      <c r="A918" t="s">
        <v>97</v>
      </c>
      <c r="B918" s="4">
        <v>1208</v>
      </c>
      <c r="C918" t="s">
        <v>1</v>
      </c>
      <c r="D918" t="s">
        <v>7</v>
      </c>
      <c r="E918" t="s">
        <v>355</v>
      </c>
      <c r="F918" s="9">
        <v>2022</v>
      </c>
      <c r="G918" s="3">
        <v>198500</v>
      </c>
      <c r="H918" s="3">
        <v>17</v>
      </c>
      <c r="I918" s="3">
        <v>12030</v>
      </c>
      <c r="J918" s="3">
        <v>17</v>
      </c>
      <c r="K918" s="3">
        <v>0</v>
      </c>
      <c r="L918" s="3">
        <v>198500</v>
      </c>
      <c r="M918" s="3">
        <v>0</v>
      </c>
      <c r="N918" s="3"/>
      <c r="O918" s="3"/>
    </row>
    <row r="919" spans="1:15" hidden="1" x14ac:dyDescent="0.25">
      <c r="A919" t="s">
        <v>97</v>
      </c>
      <c r="B919" s="4">
        <v>1208</v>
      </c>
      <c r="C919" t="s">
        <v>1</v>
      </c>
      <c r="D919" t="s">
        <v>7</v>
      </c>
      <c r="E919" t="s">
        <v>355</v>
      </c>
      <c r="F919" s="9">
        <v>2021</v>
      </c>
      <c r="G919" s="3">
        <v>158400</v>
      </c>
      <c r="H919" s="3">
        <v>16</v>
      </c>
      <c r="I919" s="3">
        <v>9900</v>
      </c>
      <c r="J919" s="3">
        <v>16</v>
      </c>
      <c r="K919" s="3">
        <v>0</v>
      </c>
      <c r="L919" s="3">
        <v>158400</v>
      </c>
      <c r="M919" s="3">
        <v>0</v>
      </c>
      <c r="N919" s="3"/>
      <c r="O919" s="3"/>
    </row>
    <row r="920" spans="1:15" hidden="1" x14ac:dyDescent="0.25">
      <c r="A920" t="s">
        <v>97</v>
      </c>
      <c r="B920" s="4">
        <v>1208</v>
      </c>
      <c r="C920" t="s">
        <v>1</v>
      </c>
      <c r="D920" t="s">
        <v>7</v>
      </c>
      <c r="E920" t="s">
        <v>355</v>
      </c>
      <c r="F920" s="9">
        <v>2020</v>
      </c>
      <c r="G920" s="3">
        <v>102500</v>
      </c>
      <c r="H920" s="3">
        <v>16</v>
      </c>
      <c r="I920" s="3">
        <v>6400</v>
      </c>
      <c r="J920" s="3">
        <v>16</v>
      </c>
      <c r="K920" s="3">
        <v>0</v>
      </c>
      <c r="L920" s="3">
        <v>102500</v>
      </c>
      <c r="M920" s="3">
        <v>0</v>
      </c>
      <c r="N920" s="3"/>
      <c r="O920" s="3"/>
    </row>
    <row r="921" spans="1:15" hidden="1" x14ac:dyDescent="0.25">
      <c r="A921" t="s">
        <v>97</v>
      </c>
      <c r="B921" s="4">
        <v>1208</v>
      </c>
      <c r="C921" t="s">
        <v>1</v>
      </c>
      <c r="D921" t="s">
        <v>7</v>
      </c>
      <c r="E921" t="s">
        <v>355</v>
      </c>
      <c r="F921" s="9">
        <v>2019</v>
      </c>
      <c r="G921" s="3">
        <v>207000</v>
      </c>
      <c r="H921" s="3">
        <v>16</v>
      </c>
      <c r="I921" s="3">
        <v>12940</v>
      </c>
      <c r="J921" s="3">
        <v>16</v>
      </c>
      <c r="K921" s="3">
        <v>0</v>
      </c>
      <c r="L921" s="3">
        <v>207000</v>
      </c>
      <c r="M921" s="3">
        <v>0</v>
      </c>
      <c r="N921" s="3"/>
      <c r="O921" s="3"/>
    </row>
    <row r="922" spans="1:15" hidden="1" x14ac:dyDescent="0.25">
      <c r="A922" t="s">
        <v>383</v>
      </c>
      <c r="B922" s="4">
        <v>61759</v>
      </c>
      <c r="C922" t="s">
        <v>3</v>
      </c>
      <c r="D922" t="s">
        <v>5</v>
      </c>
      <c r="E922" t="s">
        <v>446</v>
      </c>
      <c r="F922" s="9">
        <v>2023</v>
      </c>
      <c r="G922" s="3">
        <v>220700</v>
      </c>
      <c r="H922" s="3">
        <v>265</v>
      </c>
      <c r="I922" s="3">
        <v>890</v>
      </c>
      <c r="J922" s="3">
        <v>265</v>
      </c>
      <c r="K922" s="3">
        <v>0</v>
      </c>
      <c r="L922" s="3">
        <v>220700</v>
      </c>
      <c r="M922" s="3">
        <v>0</v>
      </c>
      <c r="N922" s="3"/>
      <c r="O922" s="3"/>
    </row>
    <row r="923" spans="1:15" hidden="1" x14ac:dyDescent="0.25">
      <c r="A923" t="s">
        <v>383</v>
      </c>
      <c r="B923" s="4">
        <v>61759</v>
      </c>
      <c r="C923" t="s">
        <v>3</v>
      </c>
      <c r="D923" t="s">
        <v>5</v>
      </c>
      <c r="E923" t="s">
        <v>446</v>
      </c>
      <c r="F923" s="9">
        <v>2022</v>
      </c>
      <c r="G923" s="3">
        <v>187500</v>
      </c>
      <c r="H923" s="3">
        <v>231</v>
      </c>
      <c r="I923" s="3">
        <v>850</v>
      </c>
      <c r="J923" s="3">
        <v>231</v>
      </c>
      <c r="K923" s="3">
        <v>0</v>
      </c>
      <c r="L923" s="3">
        <v>187500</v>
      </c>
      <c r="M923" s="3">
        <v>0</v>
      </c>
      <c r="N923" s="3"/>
      <c r="O923" s="3"/>
    </row>
    <row r="924" spans="1:15" hidden="1" x14ac:dyDescent="0.25">
      <c r="A924" t="s">
        <v>383</v>
      </c>
      <c r="B924" s="4">
        <v>61759</v>
      </c>
      <c r="C924" t="s">
        <v>3</v>
      </c>
      <c r="D924" t="s">
        <v>5</v>
      </c>
      <c r="E924" t="s">
        <v>446</v>
      </c>
      <c r="F924" s="9">
        <v>2021</v>
      </c>
      <c r="G924" s="3">
        <v>157600</v>
      </c>
      <c r="H924" s="3">
        <v>210</v>
      </c>
      <c r="I924" s="3">
        <v>800</v>
      </c>
      <c r="J924" s="3">
        <v>210</v>
      </c>
      <c r="K924" s="3">
        <v>0</v>
      </c>
      <c r="L924" s="3">
        <v>157600</v>
      </c>
      <c r="M924" s="3">
        <v>0</v>
      </c>
      <c r="N924" s="3"/>
      <c r="O924" s="3"/>
    </row>
    <row r="925" spans="1:15" hidden="1" x14ac:dyDescent="0.25">
      <c r="A925" t="s">
        <v>383</v>
      </c>
      <c r="B925" s="4">
        <v>61759</v>
      </c>
      <c r="C925" t="s">
        <v>3</v>
      </c>
      <c r="D925" t="s">
        <v>5</v>
      </c>
      <c r="E925" t="s">
        <v>446</v>
      </c>
      <c r="F925" s="9">
        <v>2020</v>
      </c>
      <c r="G925" s="3">
        <v>127600</v>
      </c>
      <c r="H925" s="3">
        <v>184</v>
      </c>
      <c r="I925" s="3">
        <v>725</v>
      </c>
      <c r="J925" s="3">
        <v>184</v>
      </c>
      <c r="K925" s="3">
        <v>0</v>
      </c>
      <c r="L925" s="3">
        <v>127600</v>
      </c>
      <c r="M925" s="3">
        <v>0</v>
      </c>
      <c r="N925" s="3"/>
      <c r="O925" s="3"/>
    </row>
    <row r="926" spans="1:15" hidden="1" x14ac:dyDescent="0.25">
      <c r="A926" t="s">
        <v>383</v>
      </c>
      <c r="B926" s="4">
        <v>61759</v>
      </c>
      <c r="C926" t="s">
        <v>3</v>
      </c>
      <c r="D926" t="s">
        <v>5</v>
      </c>
      <c r="E926" t="s">
        <v>446</v>
      </c>
      <c r="F926" s="9">
        <v>2019</v>
      </c>
      <c r="G926" s="3">
        <v>133600</v>
      </c>
      <c r="H926" s="3">
        <v>168</v>
      </c>
      <c r="I926" s="3">
        <v>835</v>
      </c>
      <c r="J926" s="3">
        <v>168</v>
      </c>
      <c r="K926" s="3">
        <v>0</v>
      </c>
      <c r="L926" s="3">
        <v>133600</v>
      </c>
      <c r="M926" s="3">
        <v>0</v>
      </c>
      <c r="N926" s="3"/>
      <c r="O926" s="3"/>
    </row>
    <row r="927" spans="1:15" hidden="1" x14ac:dyDescent="0.25">
      <c r="A927" t="s">
        <v>175</v>
      </c>
      <c r="B927" s="4">
        <v>2437</v>
      </c>
      <c r="C927" t="s">
        <v>3</v>
      </c>
      <c r="D927" t="s">
        <v>5</v>
      </c>
      <c r="E927" t="s">
        <v>363</v>
      </c>
      <c r="F927" s="9">
        <v>2023</v>
      </c>
      <c r="G927" s="3">
        <v>220600</v>
      </c>
      <c r="H927" s="3">
        <v>227</v>
      </c>
      <c r="I927" s="3">
        <v>1000</v>
      </c>
      <c r="J927" s="3">
        <v>0</v>
      </c>
      <c r="K927" s="3">
        <v>227</v>
      </c>
      <c r="L927" s="3">
        <v>0</v>
      </c>
      <c r="M927" s="3">
        <v>220600</v>
      </c>
      <c r="N927" s="3"/>
      <c r="O927" s="3"/>
    </row>
    <row r="928" spans="1:15" hidden="1" x14ac:dyDescent="0.25">
      <c r="A928" t="s">
        <v>175</v>
      </c>
      <c r="B928" s="4">
        <v>2437</v>
      </c>
      <c r="C928" t="s">
        <v>3</v>
      </c>
      <c r="D928" t="s">
        <v>5</v>
      </c>
      <c r="E928" t="s">
        <v>363</v>
      </c>
      <c r="F928" s="9">
        <v>2022</v>
      </c>
      <c r="G928" s="3">
        <v>199500</v>
      </c>
      <c r="H928" s="3">
        <v>214</v>
      </c>
      <c r="I928" s="3">
        <v>940</v>
      </c>
      <c r="J928" s="3">
        <v>0</v>
      </c>
      <c r="K928" s="3">
        <v>214</v>
      </c>
      <c r="L928" s="3">
        <v>0</v>
      </c>
      <c r="M928" s="3">
        <v>199500</v>
      </c>
      <c r="N928" s="3"/>
      <c r="O928" s="3"/>
    </row>
    <row r="929" spans="1:15" hidden="1" x14ac:dyDescent="0.25">
      <c r="A929" t="s">
        <v>175</v>
      </c>
      <c r="B929" s="4">
        <v>2437</v>
      </c>
      <c r="C929" t="s">
        <v>3</v>
      </c>
      <c r="D929" t="s">
        <v>5</v>
      </c>
      <c r="E929" t="s">
        <v>363</v>
      </c>
      <c r="F929" s="9">
        <v>2021</v>
      </c>
      <c r="G929" s="3">
        <v>173200</v>
      </c>
      <c r="H929" s="3">
        <v>209</v>
      </c>
      <c r="I929" s="3">
        <v>835</v>
      </c>
      <c r="J929" s="3">
        <v>0</v>
      </c>
      <c r="K929" s="3">
        <v>209</v>
      </c>
      <c r="L929" s="3">
        <v>0</v>
      </c>
      <c r="M929" s="3">
        <v>173200</v>
      </c>
      <c r="N929" s="3"/>
      <c r="O929" s="3"/>
    </row>
    <row r="930" spans="1:15" hidden="1" x14ac:dyDescent="0.25">
      <c r="A930" t="s">
        <v>175</v>
      </c>
      <c r="B930" s="4">
        <v>2437</v>
      </c>
      <c r="C930" t="s">
        <v>3</v>
      </c>
      <c r="D930" t="s">
        <v>5</v>
      </c>
      <c r="E930" t="s">
        <v>363</v>
      </c>
      <c r="F930" s="9">
        <v>2020</v>
      </c>
      <c r="G930" s="3">
        <v>140500</v>
      </c>
      <c r="H930" s="3">
        <v>205</v>
      </c>
      <c r="I930" s="3">
        <v>695</v>
      </c>
      <c r="J930" s="3">
        <v>0</v>
      </c>
      <c r="K930" s="3">
        <v>205</v>
      </c>
      <c r="L930" s="3">
        <v>0</v>
      </c>
      <c r="M930" s="3">
        <v>140500</v>
      </c>
      <c r="N930" s="3"/>
      <c r="O930" s="3"/>
    </row>
    <row r="931" spans="1:15" hidden="1" x14ac:dyDescent="0.25">
      <c r="A931" t="s">
        <v>175</v>
      </c>
      <c r="B931" s="4">
        <v>2437</v>
      </c>
      <c r="C931" t="s">
        <v>3</v>
      </c>
      <c r="D931" t="s">
        <v>5</v>
      </c>
      <c r="E931" t="s">
        <v>363</v>
      </c>
      <c r="F931" s="9">
        <v>2019</v>
      </c>
      <c r="G931" s="3">
        <v>140632</v>
      </c>
      <c r="H931" s="3">
        <v>200</v>
      </c>
      <c r="I931" s="3">
        <v>720</v>
      </c>
      <c r="J931" s="3">
        <v>0</v>
      </c>
      <c r="K931" s="3">
        <v>200</v>
      </c>
      <c r="L931" s="3">
        <v>0</v>
      </c>
      <c r="M931" s="3">
        <v>140632</v>
      </c>
      <c r="N931" s="3"/>
      <c r="O931" s="3"/>
    </row>
    <row r="932" spans="1:15" hidden="1" x14ac:dyDescent="0.25">
      <c r="A932" t="s">
        <v>203</v>
      </c>
      <c r="B932" s="4">
        <v>11624</v>
      </c>
      <c r="C932" t="s">
        <v>3</v>
      </c>
      <c r="D932" t="s">
        <v>4</v>
      </c>
      <c r="E932" t="s">
        <v>351</v>
      </c>
      <c r="F932" s="9">
        <v>2023</v>
      </c>
      <c r="G932" s="3">
        <v>220500</v>
      </c>
      <c r="H932" s="3">
        <v>64</v>
      </c>
      <c r="I932" s="3">
        <v>3865</v>
      </c>
      <c r="J932" s="3">
        <v>64</v>
      </c>
      <c r="K932" s="3">
        <v>0</v>
      </c>
      <c r="L932" s="3">
        <v>220500</v>
      </c>
      <c r="M932" s="3">
        <v>0</v>
      </c>
      <c r="N932" s="3"/>
      <c r="O932" s="3"/>
    </row>
    <row r="933" spans="1:15" hidden="1" x14ac:dyDescent="0.25">
      <c r="A933" t="s">
        <v>203</v>
      </c>
      <c r="B933" s="4">
        <v>11624</v>
      </c>
      <c r="C933" t="s">
        <v>3</v>
      </c>
      <c r="D933" t="s">
        <v>4</v>
      </c>
      <c r="E933" t="s">
        <v>351</v>
      </c>
      <c r="F933" s="9">
        <v>2022</v>
      </c>
      <c r="G933" s="3">
        <v>180000</v>
      </c>
      <c r="H933" s="3">
        <v>50</v>
      </c>
      <c r="I933" s="3">
        <v>3910</v>
      </c>
      <c r="J933" s="3">
        <v>50</v>
      </c>
      <c r="K933" s="3">
        <v>0</v>
      </c>
      <c r="L933" s="3">
        <v>180000</v>
      </c>
      <c r="M933" s="3">
        <v>0</v>
      </c>
      <c r="N933" s="3"/>
      <c r="O933" s="3"/>
    </row>
    <row r="934" spans="1:15" hidden="1" x14ac:dyDescent="0.25">
      <c r="A934" t="s">
        <v>203</v>
      </c>
      <c r="B934" s="4">
        <v>11624</v>
      </c>
      <c r="C934" t="s">
        <v>3</v>
      </c>
      <c r="D934" t="s">
        <v>4</v>
      </c>
      <c r="E934" t="s">
        <v>351</v>
      </c>
      <c r="F934" s="9">
        <v>2021</v>
      </c>
      <c r="G934" s="3">
        <v>129500</v>
      </c>
      <c r="H934" s="3">
        <v>42</v>
      </c>
      <c r="I934" s="3">
        <v>3320</v>
      </c>
      <c r="J934" s="3">
        <v>42</v>
      </c>
      <c r="K934" s="3">
        <v>0</v>
      </c>
      <c r="L934" s="3">
        <v>129500</v>
      </c>
      <c r="M934" s="3">
        <v>0</v>
      </c>
      <c r="N934" s="3"/>
      <c r="O934" s="3"/>
    </row>
    <row r="935" spans="1:15" hidden="1" x14ac:dyDescent="0.25">
      <c r="A935" t="s">
        <v>203</v>
      </c>
      <c r="B935" s="4">
        <v>11624</v>
      </c>
      <c r="C935" t="s">
        <v>3</v>
      </c>
      <c r="D935" t="s">
        <v>4</v>
      </c>
      <c r="E935" t="s">
        <v>351</v>
      </c>
      <c r="F935" s="9">
        <v>2020</v>
      </c>
      <c r="G935" s="3">
        <v>91100</v>
      </c>
      <c r="H935" s="3">
        <v>36</v>
      </c>
      <c r="I935" s="3">
        <v>2680</v>
      </c>
      <c r="J935" s="3">
        <v>36</v>
      </c>
      <c r="K935" s="3">
        <v>0</v>
      </c>
      <c r="L935" s="3">
        <v>91100</v>
      </c>
      <c r="M935" s="3">
        <v>0</v>
      </c>
      <c r="N935" s="3"/>
      <c r="O935" s="3"/>
    </row>
    <row r="936" spans="1:15" hidden="1" x14ac:dyDescent="0.25">
      <c r="A936" t="s">
        <v>203</v>
      </c>
      <c r="B936" s="4">
        <v>11624</v>
      </c>
      <c r="C936" t="s">
        <v>3</v>
      </c>
      <c r="D936" t="s">
        <v>4</v>
      </c>
      <c r="E936" t="s">
        <v>351</v>
      </c>
      <c r="F936" s="9">
        <v>2019</v>
      </c>
      <c r="G936" s="3">
        <v>93900</v>
      </c>
      <c r="H936" s="3">
        <v>32</v>
      </c>
      <c r="I936" s="3">
        <v>3355</v>
      </c>
      <c r="J936" s="3">
        <v>32</v>
      </c>
      <c r="K936" s="3">
        <v>0</v>
      </c>
      <c r="L936" s="3">
        <v>93900</v>
      </c>
      <c r="M936" s="3">
        <v>0</v>
      </c>
      <c r="N936" s="3"/>
      <c r="O936" s="3"/>
    </row>
    <row r="937" spans="1:15" hidden="1" x14ac:dyDescent="0.25">
      <c r="A937" t="s">
        <v>268</v>
      </c>
      <c r="B937" s="4">
        <v>1183</v>
      </c>
      <c r="C937" t="s">
        <v>3</v>
      </c>
      <c r="D937" t="s">
        <v>4</v>
      </c>
      <c r="E937" t="s">
        <v>358</v>
      </c>
      <c r="F937" s="9">
        <v>2023</v>
      </c>
      <c r="G937" s="3">
        <v>220296</v>
      </c>
      <c r="H937" s="3">
        <v>148</v>
      </c>
      <c r="I937" s="3">
        <v>1503</v>
      </c>
      <c r="J937" s="3">
        <v>145</v>
      </c>
      <c r="K937" s="3">
        <v>3</v>
      </c>
      <c r="L937" s="3">
        <v>218054</v>
      </c>
      <c r="M937" s="3">
        <v>2242</v>
      </c>
      <c r="N937" s="3"/>
      <c r="O937" s="3"/>
    </row>
    <row r="938" spans="1:15" hidden="1" x14ac:dyDescent="0.25">
      <c r="A938" t="s">
        <v>268</v>
      </c>
      <c r="B938" s="4">
        <v>1183</v>
      </c>
      <c r="C938" t="s">
        <v>3</v>
      </c>
      <c r="D938" t="s">
        <v>4</v>
      </c>
      <c r="E938" t="s">
        <v>358</v>
      </c>
      <c r="F938" s="9">
        <v>2022</v>
      </c>
      <c r="G938" s="3">
        <v>218778</v>
      </c>
      <c r="H938" s="3">
        <v>155</v>
      </c>
      <c r="I938" s="3">
        <v>1427</v>
      </c>
      <c r="J938" s="3">
        <v>152</v>
      </c>
      <c r="K938" s="3">
        <v>3</v>
      </c>
      <c r="L938" s="3">
        <v>216865</v>
      </c>
      <c r="M938" s="3">
        <v>1913</v>
      </c>
      <c r="N938" s="3"/>
      <c r="O938" s="3"/>
    </row>
    <row r="939" spans="1:15" hidden="1" x14ac:dyDescent="0.25">
      <c r="A939" t="s">
        <v>268</v>
      </c>
      <c r="B939" s="4">
        <v>1183</v>
      </c>
      <c r="C939" t="s">
        <v>3</v>
      </c>
      <c r="D939" t="s">
        <v>4</v>
      </c>
      <c r="E939" t="s">
        <v>358</v>
      </c>
      <c r="F939" s="9">
        <v>2021</v>
      </c>
      <c r="G939" s="3">
        <v>207697</v>
      </c>
      <c r="H939" s="3">
        <v>156</v>
      </c>
      <c r="I939" s="3">
        <v>1347</v>
      </c>
      <c r="J939" s="3">
        <v>153</v>
      </c>
      <c r="K939" s="3">
        <v>3</v>
      </c>
      <c r="L939" s="3">
        <v>206078</v>
      </c>
      <c r="M939" s="3">
        <v>1619</v>
      </c>
      <c r="N939" s="3"/>
      <c r="O939" s="3"/>
    </row>
    <row r="940" spans="1:15" hidden="1" x14ac:dyDescent="0.25">
      <c r="A940" t="s">
        <v>268</v>
      </c>
      <c r="B940" s="4">
        <v>1183</v>
      </c>
      <c r="C940" t="s">
        <v>3</v>
      </c>
      <c r="D940" t="s">
        <v>4</v>
      </c>
      <c r="E940" t="s">
        <v>358</v>
      </c>
      <c r="F940" s="9">
        <v>2020</v>
      </c>
      <c r="G940" s="3">
        <v>178412</v>
      </c>
      <c r="H940" s="3">
        <v>159</v>
      </c>
      <c r="I940" s="3">
        <v>1061</v>
      </c>
      <c r="J940" s="3">
        <v>156</v>
      </c>
      <c r="K940" s="3">
        <v>3</v>
      </c>
      <c r="L940" s="3">
        <v>177497</v>
      </c>
      <c r="M940" s="3">
        <v>915</v>
      </c>
      <c r="N940" s="3"/>
      <c r="O940" s="3"/>
    </row>
    <row r="941" spans="1:15" hidden="1" x14ac:dyDescent="0.25">
      <c r="A941" t="s">
        <v>268</v>
      </c>
      <c r="B941" s="4">
        <v>1183</v>
      </c>
      <c r="C941" t="s">
        <v>3</v>
      </c>
      <c r="D941" t="s">
        <v>4</v>
      </c>
      <c r="E941" t="s">
        <v>358</v>
      </c>
      <c r="F941" s="9">
        <v>2019</v>
      </c>
      <c r="G941" s="3">
        <v>232410</v>
      </c>
      <c r="H941" s="3">
        <v>197</v>
      </c>
      <c r="I941" s="3">
        <v>1190</v>
      </c>
      <c r="J941" s="3">
        <v>194</v>
      </c>
      <c r="K941" s="3">
        <v>3</v>
      </c>
      <c r="L941" s="3">
        <v>230670</v>
      </c>
      <c r="M941" s="3">
        <v>1740</v>
      </c>
      <c r="N941" s="3"/>
      <c r="O941" s="3"/>
    </row>
    <row r="942" spans="1:15" hidden="1" x14ac:dyDescent="0.25">
      <c r="A942" t="s">
        <v>432</v>
      </c>
      <c r="B942" s="4">
        <v>2363</v>
      </c>
      <c r="C942" t="s">
        <v>3</v>
      </c>
      <c r="D942" t="s">
        <v>4</v>
      </c>
      <c r="E942" t="s">
        <v>363</v>
      </c>
      <c r="F942" s="9">
        <v>2023</v>
      </c>
      <c r="G942" s="3">
        <v>216400</v>
      </c>
      <c r="H942" s="3">
        <v>122</v>
      </c>
      <c r="I942" s="3">
        <v>1760</v>
      </c>
      <c r="J942" s="3">
        <v>118</v>
      </c>
      <c r="K942" s="3">
        <v>4</v>
      </c>
      <c r="L942" s="3">
        <v>209400</v>
      </c>
      <c r="M942" s="3">
        <v>7000</v>
      </c>
      <c r="N942" s="3"/>
      <c r="O942" s="3"/>
    </row>
    <row r="943" spans="1:15" hidden="1" x14ac:dyDescent="0.25">
      <c r="A943" t="s">
        <v>432</v>
      </c>
      <c r="B943" s="4">
        <v>2363</v>
      </c>
      <c r="C943" t="s">
        <v>3</v>
      </c>
      <c r="D943" t="s">
        <v>4</v>
      </c>
      <c r="E943" t="s">
        <v>363</v>
      </c>
      <c r="F943" s="9">
        <v>2022</v>
      </c>
      <c r="G943" s="3">
        <v>215600</v>
      </c>
      <c r="H943" s="3">
        <v>124</v>
      </c>
      <c r="I943" s="3">
        <v>1725</v>
      </c>
      <c r="J943" s="3">
        <v>120</v>
      </c>
      <c r="K943" s="3">
        <v>4</v>
      </c>
      <c r="L943" s="3">
        <v>208700</v>
      </c>
      <c r="M943" s="3">
        <v>6900</v>
      </c>
      <c r="N943" s="3"/>
      <c r="O943" s="3"/>
    </row>
    <row r="944" spans="1:15" hidden="1" x14ac:dyDescent="0.25">
      <c r="A944" t="s">
        <v>432</v>
      </c>
      <c r="B944" s="4">
        <v>2363</v>
      </c>
      <c r="C944" t="s">
        <v>3</v>
      </c>
      <c r="D944" t="s">
        <v>4</v>
      </c>
      <c r="E944" t="s">
        <v>363</v>
      </c>
      <c r="F944" s="9">
        <v>2021</v>
      </c>
      <c r="G944" s="3">
        <v>209300</v>
      </c>
      <c r="H944" s="3">
        <v>126</v>
      </c>
      <c r="I944" s="3">
        <v>1635</v>
      </c>
      <c r="J944" s="3">
        <v>122</v>
      </c>
      <c r="K944" s="3">
        <v>4</v>
      </c>
      <c r="L944" s="3">
        <v>201900</v>
      </c>
      <c r="M944" s="3">
        <v>7400</v>
      </c>
      <c r="N944" s="3"/>
      <c r="O944" s="3"/>
    </row>
    <row r="945" spans="1:15" hidden="1" x14ac:dyDescent="0.25">
      <c r="A945" t="s">
        <v>432</v>
      </c>
      <c r="B945" s="4">
        <v>2363</v>
      </c>
      <c r="C945" t="s">
        <v>3</v>
      </c>
      <c r="D945" t="s">
        <v>4</v>
      </c>
      <c r="E945" t="s">
        <v>363</v>
      </c>
      <c r="F945" s="9">
        <v>2020</v>
      </c>
      <c r="G945" s="3">
        <v>198100</v>
      </c>
      <c r="H945" s="3">
        <v>130</v>
      </c>
      <c r="I945" s="3">
        <v>1415</v>
      </c>
      <c r="J945" s="3">
        <v>125</v>
      </c>
      <c r="K945" s="3">
        <v>5</v>
      </c>
      <c r="L945" s="3">
        <v>191000</v>
      </c>
      <c r="M945" s="3">
        <v>7100</v>
      </c>
      <c r="N945" s="3"/>
      <c r="O945" s="3"/>
    </row>
    <row r="946" spans="1:15" hidden="1" x14ac:dyDescent="0.25">
      <c r="A946" t="s">
        <v>432</v>
      </c>
      <c r="B946" s="4">
        <v>2363</v>
      </c>
      <c r="C946" t="s">
        <v>3</v>
      </c>
      <c r="D946" t="s">
        <v>4</v>
      </c>
      <c r="E946" t="s">
        <v>363</v>
      </c>
      <c r="F946" s="9">
        <v>2019</v>
      </c>
      <c r="G946" s="3">
        <v>270600</v>
      </c>
      <c r="H946" s="3">
        <v>150</v>
      </c>
      <c r="I946" s="3">
        <v>1640</v>
      </c>
      <c r="J946" s="3">
        <v>145</v>
      </c>
      <c r="K946" s="3">
        <v>5</v>
      </c>
      <c r="L946" s="3">
        <v>262400</v>
      </c>
      <c r="M946" s="3">
        <v>8200</v>
      </c>
      <c r="N946" s="3"/>
      <c r="O946" s="3"/>
    </row>
    <row r="947" spans="1:15" hidden="1" x14ac:dyDescent="0.25">
      <c r="A947" t="s">
        <v>104</v>
      </c>
      <c r="B947" s="4">
        <v>873</v>
      </c>
      <c r="C947" t="s">
        <v>3</v>
      </c>
      <c r="D947" t="s">
        <v>4</v>
      </c>
      <c r="E947" t="s">
        <v>350</v>
      </c>
      <c r="F947" s="9">
        <v>2023</v>
      </c>
      <c r="G947" s="3">
        <v>213100</v>
      </c>
      <c r="H947" s="3">
        <v>178</v>
      </c>
      <c r="I947" s="3">
        <v>1215</v>
      </c>
      <c r="J947" s="3">
        <v>51</v>
      </c>
      <c r="K947" s="3">
        <v>127</v>
      </c>
      <c r="L947" s="3">
        <v>82100</v>
      </c>
      <c r="M947" s="3">
        <v>131000</v>
      </c>
      <c r="N947" s="3"/>
      <c r="O947" s="3"/>
    </row>
    <row r="948" spans="1:15" hidden="1" x14ac:dyDescent="0.25">
      <c r="A948" t="s">
        <v>104</v>
      </c>
      <c r="B948" s="4">
        <v>873</v>
      </c>
      <c r="C948" t="s">
        <v>3</v>
      </c>
      <c r="D948" t="s">
        <v>4</v>
      </c>
      <c r="E948" t="s">
        <v>350</v>
      </c>
      <c r="F948" s="9">
        <v>2022</v>
      </c>
      <c r="G948" s="3">
        <v>207000</v>
      </c>
      <c r="H948" s="3">
        <v>173</v>
      </c>
      <c r="I948" s="3">
        <v>1210</v>
      </c>
      <c r="J948" s="3">
        <v>52</v>
      </c>
      <c r="K948" s="3">
        <v>121</v>
      </c>
      <c r="L948" s="3">
        <v>83000</v>
      </c>
      <c r="M948" s="3">
        <v>124000</v>
      </c>
      <c r="N948" s="3"/>
      <c r="O948" s="3"/>
    </row>
    <row r="949" spans="1:15" hidden="1" x14ac:dyDescent="0.25">
      <c r="A949" t="s">
        <v>104</v>
      </c>
      <c r="B949" s="4">
        <v>873</v>
      </c>
      <c r="C949" t="s">
        <v>3</v>
      </c>
      <c r="D949" t="s">
        <v>4</v>
      </c>
      <c r="E949" t="s">
        <v>350</v>
      </c>
      <c r="F949" s="9">
        <v>2021</v>
      </c>
      <c r="G949" s="3">
        <v>216200</v>
      </c>
      <c r="H949" s="3">
        <v>169</v>
      </c>
      <c r="I949" s="3">
        <v>1283</v>
      </c>
      <c r="J949" s="3">
        <v>52</v>
      </c>
      <c r="K949" s="3">
        <v>117</v>
      </c>
      <c r="L949" s="3">
        <v>89100</v>
      </c>
      <c r="M949" s="3">
        <v>127100</v>
      </c>
      <c r="N949" s="3"/>
      <c r="O949" s="3"/>
    </row>
    <row r="950" spans="1:15" hidden="1" x14ac:dyDescent="0.25">
      <c r="A950" t="s">
        <v>104</v>
      </c>
      <c r="B950" s="4">
        <v>873</v>
      </c>
      <c r="C950" t="s">
        <v>3</v>
      </c>
      <c r="D950" t="s">
        <v>4</v>
      </c>
      <c r="E950" t="s">
        <v>350</v>
      </c>
      <c r="F950" s="9">
        <v>2020</v>
      </c>
      <c r="G950" s="3">
        <v>203834</v>
      </c>
      <c r="H950" s="3">
        <v>168</v>
      </c>
      <c r="I950" s="3">
        <v>1243</v>
      </c>
      <c r="J950" s="3">
        <v>54</v>
      </c>
      <c r="K950" s="3">
        <v>114</v>
      </c>
      <c r="L950" s="3">
        <v>87697</v>
      </c>
      <c r="M950" s="3">
        <v>116137</v>
      </c>
      <c r="N950" s="3"/>
      <c r="O950" s="3"/>
    </row>
    <row r="951" spans="1:15" hidden="1" x14ac:dyDescent="0.25">
      <c r="A951" t="s">
        <v>104</v>
      </c>
      <c r="B951" s="4">
        <v>873</v>
      </c>
      <c r="C951" t="s">
        <v>3</v>
      </c>
      <c r="D951" t="s">
        <v>4</v>
      </c>
      <c r="E951" t="s">
        <v>350</v>
      </c>
      <c r="F951" s="9">
        <v>2019</v>
      </c>
      <c r="G951" s="3">
        <v>178292</v>
      </c>
      <c r="H951" s="3">
        <v>160</v>
      </c>
      <c r="I951" s="3">
        <v>1114</v>
      </c>
      <c r="J951" s="3">
        <v>55</v>
      </c>
      <c r="K951" s="3">
        <v>105</v>
      </c>
      <c r="L951" s="3">
        <v>80244</v>
      </c>
      <c r="M951" s="3">
        <v>98048</v>
      </c>
      <c r="N951" s="3"/>
      <c r="O951" s="3"/>
    </row>
    <row r="952" spans="1:15" hidden="1" x14ac:dyDescent="0.25">
      <c r="A952" t="s">
        <v>286</v>
      </c>
      <c r="B952" s="4">
        <v>845</v>
      </c>
      <c r="C952" t="s">
        <v>1</v>
      </c>
      <c r="D952" t="s">
        <v>6</v>
      </c>
      <c r="E952" t="s">
        <v>354</v>
      </c>
      <c r="F952" s="9">
        <v>2023</v>
      </c>
      <c r="G952" s="3">
        <v>212300</v>
      </c>
      <c r="H952" s="3">
        <v>77</v>
      </c>
      <c r="I952" s="3">
        <v>2705</v>
      </c>
      <c r="J952" s="3">
        <v>18</v>
      </c>
      <c r="K952" s="3">
        <v>59</v>
      </c>
      <c r="L952" s="3">
        <v>47000</v>
      </c>
      <c r="M952" s="3">
        <v>165300</v>
      </c>
      <c r="N952" s="3"/>
      <c r="O952" s="3"/>
    </row>
    <row r="953" spans="1:15" hidden="1" x14ac:dyDescent="0.25">
      <c r="A953" t="s">
        <v>286</v>
      </c>
      <c r="B953" s="4">
        <v>845</v>
      </c>
      <c r="C953" t="s">
        <v>1</v>
      </c>
      <c r="D953" t="s">
        <v>6</v>
      </c>
      <c r="E953" t="s">
        <v>354</v>
      </c>
      <c r="F953" s="9">
        <v>2022</v>
      </c>
      <c r="G953" s="3">
        <v>204176</v>
      </c>
      <c r="H953" s="3">
        <v>80</v>
      </c>
      <c r="I953" s="3">
        <v>2552</v>
      </c>
      <c r="J953" s="3">
        <v>16</v>
      </c>
      <c r="K953" s="3">
        <v>64</v>
      </c>
      <c r="L953" s="3">
        <v>38910</v>
      </c>
      <c r="M953" s="3">
        <v>165266</v>
      </c>
      <c r="N953" s="3"/>
      <c r="O953" s="3"/>
    </row>
    <row r="954" spans="1:15" hidden="1" x14ac:dyDescent="0.25">
      <c r="A954" t="s">
        <v>286</v>
      </c>
      <c r="B954" s="4">
        <v>845</v>
      </c>
      <c r="C954" t="s">
        <v>1</v>
      </c>
      <c r="D954" t="s">
        <v>6</v>
      </c>
      <c r="E954" t="s">
        <v>354</v>
      </c>
      <c r="F954" s="9">
        <v>2021</v>
      </c>
      <c r="G954" s="3">
        <v>139212</v>
      </c>
      <c r="H954" s="3">
        <v>86</v>
      </c>
      <c r="I954" s="3">
        <v>1619</v>
      </c>
      <c r="J954" s="3">
        <v>13</v>
      </c>
      <c r="K954" s="3">
        <v>73</v>
      </c>
      <c r="L954" s="3">
        <v>20435</v>
      </c>
      <c r="M954" s="3">
        <v>118777</v>
      </c>
      <c r="N954" s="3"/>
      <c r="O954" s="3"/>
    </row>
    <row r="955" spans="1:15" hidden="1" x14ac:dyDescent="0.25">
      <c r="A955" t="s">
        <v>286</v>
      </c>
      <c r="B955" s="4">
        <v>845</v>
      </c>
      <c r="C955" t="s">
        <v>1</v>
      </c>
      <c r="D955" t="s">
        <v>6</v>
      </c>
      <c r="E955" t="s">
        <v>354</v>
      </c>
      <c r="F955" s="9">
        <v>2020</v>
      </c>
      <c r="G955" s="3">
        <v>80490</v>
      </c>
      <c r="H955" s="3">
        <v>88</v>
      </c>
      <c r="I955" s="3">
        <v>915</v>
      </c>
      <c r="J955" s="3">
        <v>13</v>
      </c>
      <c r="K955" s="3">
        <v>75</v>
      </c>
      <c r="L955" s="3">
        <v>10611</v>
      </c>
      <c r="M955" s="3">
        <v>69879</v>
      </c>
      <c r="N955" s="3"/>
      <c r="O955" s="3"/>
    </row>
    <row r="956" spans="1:15" hidden="1" x14ac:dyDescent="0.25">
      <c r="A956" t="s">
        <v>286</v>
      </c>
      <c r="B956" s="4">
        <v>845</v>
      </c>
      <c r="C956" t="s">
        <v>1</v>
      </c>
      <c r="D956" t="s">
        <v>6</v>
      </c>
      <c r="E956" t="s">
        <v>354</v>
      </c>
      <c r="F956" s="9">
        <v>2019</v>
      </c>
      <c r="G956" s="3">
        <v>259128</v>
      </c>
      <c r="H956" s="3">
        <v>129</v>
      </c>
      <c r="I956" s="3">
        <v>1995</v>
      </c>
      <c r="J956" s="3">
        <v>13</v>
      </c>
      <c r="K956" s="3">
        <v>116</v>
      </c>
      <c r="L956" s="3">
        <v>29875</v>
      </c>
      <c r="M956" s="3">
        <v>229253</v>
      </c>
      <c r="N956" s="3"/>
      <c r="O956" s="3"/>
    </row>
    <row r="957" spans="1:15" hidden="1" x14ac:dyDescent="0.25">
      <c r="A957" t="s">
        <v>215</v>
      </c>
      <c r="B957" s="4">
        <v>7704</v>
      </c>
      <c r="C957" t="s">
        <v>3</v>
      </c>
      <c r="D957" t="s">
        <v>4</v>
      </c>
      <c r="E957" t="s">
        <v>351</v>
      </c>
      <c r="F957" s="9">
        <v>2023</v>
      </c>
      <c r="G957" s="3">
        <v>210594</v>
      </c>
      <c r="H957" s="3">
        <v>98</v>
      </c>
      <c r="I957" s="3">
        <v>2140</v>
      </c>
      <c r="J957" s="3">
        <v>30</v>
      </c>
      <c r="K957" s="3">
        <v>68</v>
      </c>
      <c r="L957" s="3">
        <v>61000</v>
      </c>
      <c r="M957" s="3">
        <v>149594</v>
      </c>
      <c r="N957" s="3"/>
      <c r="O957" s="3"/>
    </row>
    <row r="958" spans="1:15" hidden="1" x14ac:dyDescent="0.25">
      <c r="A958" t="s">
        <v>215</v>
      </c>
      <c r="B958" s="4">
        <v>7704</v>
      </c>
      <c r="C958" t="s">
        <v>3</v>
      </c>
      <c r="D958" t="s">
        <v>4</v>
      </c>
      <c r="E958" t="s">
        <v>351</v>
      </c>
      <c r="F958" s="9">
        <v>2022</v>
      </c>
      <c r="G958" s="3">
        <v>215361</v>
      </c>
      <c r="H958" s="3">
        <v>99</v>
      </c>
      <c r="I958" s="3">
        <v>2175</v>
      </c>
      <c r="J958" s="3">
        <v>27</v>
      </c>
      <c r="K958" s="3">
        <v>72</v>
      </c>
      <c r="L958" s="3">
        <v>59787</v>
      </c>
      <c r="M958" s="3">
        <v>155574</v>
      </c>
      <c r="N958" s="3"/>
      <c r="O958" s="3"/>
    </row>
    <row r="959" spans="1:15" hidden="1" x14ac:dyDescent="0.25">
      <c r="A959" t="s">
        <v>215</v>
      </c>
      <c r="B959" s="4">
        <v>7704</v>
      </c>
      <c r="C959" t="s">
        <v>3</v>
      </c>
      <c r="D959" t="s">
        <v>4</v>
      </c>
      <c r="E959" t="s">
        <v>351</v>
      </c>
      <c r="F959" s="9">
        <v>2021</v>
      </c>
      <c r="G959" s="3">
        <v>194497</v>
      </c>
      <c r="H959" s="3">
        <v>105</v>
      </c>
      <c r="I959" s="3">
        <v>1852</v>
      </c>
      <c r="J959" s="3">
        <v>18</v>
      </c>
      <c r="K959" s="3">
        <v>87</v>
      </c>
      <c r="L959" s="3">
        <v>55981</v>
      </c>
      <c r="M959" s="3">
        <v>138516</v>
      </c>
      <c r="N959" s="3"/>
      <c r="O959" s="3"/>
    </row>
    <row r="960" spans="1:15" hidden="1" x14ac:dyDescent="0.25">
      <c r="A960" t="s">
        <v>215</v>
      </c>
      <c r="B960" s="4">
        <v>7704</v>
      </c>
      <c r="C960" t="s">
        <v>3</v>
      </c>
      <c r="D960" t="s">
        <v>4</v>
      </c>
      <c r="E960" t="s">
        <v>351</v>
      </c>
      <c r="F960" s="9">
        <v>2020</v>
      </c>
      <c r="G960" s="3">
        <v>182700</v>
      </c>
      <c r="H960" s="3">
        <v>110</v>
      </c>
      <c r="I960" s="3">
        <v>1580</v>
      </c>
      <c r="J960" s="3">
        <v>19</v>
      </c>
      <c r="K960" s="3">
        <v>91</v>
      </c>
      <c r="L960" s="3">
        <v>30000</v>
      </c>
      <c r="M960" s="3">
        <v>152700</v>
      </c>
      <c r="N960" s="3"/>
      <c r="O960" s="3"/>
    </row>
    <row r="961" spans="1:15" hidden="1" x14ac:dyDescent="0.25">
      <c r="A961" t="s">
        <v>215</v>
      </c>
      <c r="B961" s="4">
        <v>7704</v>
      </c>
      <c r="C961" t="s">
        <v>3</v>
      </c>
      <c r="D961" t="s">
        <v>4</v>
      </c>
      <c r="E961" t="s">
        <v>351</v>
      </c>
      <c r="F961" s="9">
        <v>2019</v>
      </c>
      <c r="G961" s="3">
        <v>227000</v>
      </c>
      <c r="H961" s="3">
        <v>121</v>
      </c>
      <c r="I961" s="3">
        <v>1870</v>
      </c>
      <c r="J961" s="3">
        <v>19</v>
      </c>
      <c r="K961" s="3">
        <v>102</v>
      </c>
      <c r="L961" s="3">
        <v>39900</v>
      </c>
      <c r="M961" s="3">
        <v>187100</v>
      </c>
      <c r="N961" s="3"/>
      <c r="O961" s="3"/>
    </row>
    <row r="962" spans="1:15" hidden="1" x14ac:dyDescent="0.25">
      <c r="A962" t="s">
        <v>275</v>
      </c>
      <c r="B962" s="4">
        <v>5424</v>
      </c>
      <c r="C962" t="s">
        <v>3</v>
      </c>
      <c r="D962" t="s">
        <v>5</v>
      </c>
      <c r="E962" t="s">
        <v>363</v>
      </c>
      <c r="F962" s="9">
        <v>2023</v>
      </c>
      <c r="G962" s="3">
        <v>209400</v>
      </c>
      <c r="H962" s="3">
        <v>174</v>
      </c>
      <c r="I962" s="3">
        <v>1200</v>
      </c>
      <c r="J962" s="3">
        <v>134</v>
      </c>
      <c r="K962" s="3">
        <v>40</v>
      </c>
      <c r="L962" s="3">
        <v>161400</v>
      </c>
      <c r="M962" s="3">
        <v>48000</v>
      </c>
      <c r="N962" s="3"/>
      <c r="O962" s="3"/>
    </row>
    <row r="963" spans="1:15" hidden="1" x14ac:dyDescent="0.25">
      <c r="A963" t="s">
        <v>275</v>
      </c>
      <c r="B963" s="4">
        <v>5424</v>
      </c>
      <c r="C963" t="s">
        <v>3</v>
      </c>
      <c r="D963" t="s">
        <v>5</v>
      </c>
      <c r="E963" t="s">
        <v>363</v>
      </c>
      <c r="F963" s="9">
        <v>2022</v>
      </c>
      <c r="G963" s="3">
        <v>219500</v>
      </c>
      <c r="H963" s="3">
        <v>175</v>
      </c>
      <c r="I963" s="3">
        <v>1180</v>
      </c>
      <c r="J963" s="3">
        <v>135</v>
      </c>
      <c r="K963" s="3">
        <v>40</v>
      </c>
      <c r="L963" s="3">
        <v>172300</v>
      </c>
      <c r="M963" s="3">
        <v>47200</v>
      </c>
      <c r="N963" s="3"/>
      <c r="O963" s="3"/>
    </row>
    <row r="964" spans="1:15" hidden="1" x14ac:dyDescent="0.25">
      <c r="A964" t="s">
        <v>275</v>
      </c>
      <c r="B964" s="4">
        <v>5424</v>
      </c>
      <c r="C964" t="s">
        <v>3</v>
      </c>
      <c r="D964" t="s">
        <v>5</v>
      </c>
      <c r="E964" t="s">
        <v>363</v>
      </c>
      <c r="F964" s="9">
        <v>2021</v>
      </c>
      <c r="G964" s="3">
        <v>232600</v>
      </c>
      <c r="H964" s="3">
        <v>197</v>
      </c>
      <c r="I964" s="3">
        <v>1135</v>
      </c>
      <c r="J964" s="3">
        <v>157</v>
      </c>
      <c r="K964" s="3">
        <v>40</v>
      </c>
      <c r="L964" s="3">
        <v>182700</v>
      </c>
      <c r="M964" s="3">
        <v>49900</v>
      </c>
      <c r="N964" s="3"/>
      <c r="O964" s="3"/>
    </row>
    <row r="965" spans="1:15" hidden="1" x14ac:dyDescent="0.25">
      <c r="A965" t="s">
        <v>275</v>
      </c>
      <c r="B965" s="4">
        <v>5424</v>
      </c>
      <c r="C965" t="s">
        <v>3</v>
      </c>
      <c r="D965" t="s">
        <v>5</v>
      </c>
      <c r="E965" t="s">
        <v>363</v>
      </c>
      <c r="F965" s="9">
        <v>2020</v>
      </c>
      <c r="G965" s="3">
        <v>202100</v>
      </c>
      <c r="H965" s="3">
        <v>213</v>
      </c>
      <c r="I965" s="3">
        <v>925</v>
      </c>
      <c r="J965" s="3">
        <v>165</v>
      </c>
      <c r="K965" s="3">
        <v>48</v>
      </c>
      <c r="L965" s="3">
        <v>155400</v>
      </c>
      <c r="M965" s="3">
        <v>46700</v>
      </c>
      <c r="N965" s="3"/>
      <c r="O965" s="3"/>
    </row>
    <row r="966" spans="1:15" hidden="1" x14ac:dyDescent="0.25">
      <c r="A966" t="s">
        <v>275</v>
      </c>
      <c r="B966" s="4">
        <v>5424</v>
      </c>
      <c r="C966" t="s">
        <v>3</v>
      </c>
      <c r="D966" t="s">
        <v>5</v>
      </c>
      <c r="E966" t="s">
        <v>363</v>
      </c>
      <c r="F966" s="9">
        <v>2019</v>
      </c>
      <c r="G966" s="3">
        <v>281000</v>
      </c>
      <c r="H966" s="3">
        <v>224</v>
      </c>
      <c r="I966" s="3">
        <v>1250</v>
      </c>
      <c r="J966" s="3">
        <v>171</v>
      </c>
      <c r="K966" s="3">
        <v>53</v>
      </c>
      <c r="L966" s="3">
        <v>245000</v>
      </c>
      <c r="M966" s="3">
        <v>36000</v>
      </c>
      <c r="N966" s="3"/>
      <c r="O966" s="3"/>
    </row>
    <row r="967" spans="1:15" hidden="1" x14ac:dyDescent="0.25">
      <c r="A967" t="s">
        <v>145</v>
      </c>
      <c r="B967" s="4">
        <v>886</v>
      </c>
      <c r="C967" t="s">
        <v>1</v>
      </c>
      <c r="D967" t="s">
        <v>6</v>
      </c>
      <c r="E967" t="s">
        <v>354</v>
      </c>
      <c r="F967" s="9">
        <v>2023</v>
      </c>
      <c r="G967" s="3">
        <v>209300</v>
      </c>
      <c r="H967" s="3">
        <v>265</v>
      </c>
      <c r="I967" s="3">
        <v>760</v>
      </c>
      <c r="J967" s="3">
        <v>58</v>
      </c>
      <c r="K967" s="3">
        <v>207</v>
      </c>
      <c r="L967" s="3">
        <v>42900</v>
      </c>
      <c r="M967" s="3">
        <v>166400</v>
      </c>
      <c r="N967" s="3"/>
      <c r="O967" s="3"/>
    </row>
    <row r="968" spans="1:15" hidden="1" x14ac:dyDescent="0.25">
      <c r="A968" t="s">
        <v>145</v>
      </c>
      <c r="B968" s="4">
        <v>886</v>
      </c>
      <c r="C968" t="s">
        <v>1</v>
      </c>
      <c r="D968" t="s">
        <v>6</v>
      </c>
      <c r="E968" t="s">
        <v>354</v>
      </c>
      <c r="F968" s="9">
        <v>2022</v>
      </c>
      <c r="G968" s="3">
        <v>222700</v>
      </c>
      <c r="H968" s="3">
        <v>286</v>
      </c>
      <c r="I968" s="3">
        <v>755</v>
      </c>
      <c r="J968" s="3">
        <v>55</v>
      </c>
      <c r="K968" s="3">
        <v>231</v>
      </c>
      <c r="L968" s="3">
        <v>40000</v>
      </c>
      <c r="M968" s="3">
        <v>182700</v>
      </c>
      <c r="N968" s="3"/>
      <c r="O968" s="3"/>
    </row>
    <row r="969" spans="1:15" hidden="1" x14ac:dyDescent="0.25">
      <c r="A969" t="s">
        <v>145</v>
      </c>
      <c r="B969" s="4">
        <v>886</v>
      </c>
      <c r="C969" t="s">
        <v>1</v>
      </c>
      <c r="D969" t="s">
        <v>6</v>
      </c>
      <c r="E969" t="s">
        <v>354</v>
      </c>
      <c r="F969" s="9">
        <v>2021</v>
      </c>
      <c r="G969" s="3">
        <v>229800</v>
      </c>
      <c r="H969" s="3">
        <v>304</v>
      </c>
      <c r="I969" s="3">
        <v>745</v>
      </c>
      <c r="J969" s="3">
        <v>51</v>
      </c>
      <c r="K969" s="3">
        <v>253</v>
      </c>
      <c r="L969" s="3">
        <v>38700</v>
      </c>
      <c r="M969" s="3">
        <v>191100</v>
      </c>
      <c r="N969" s="3"/>
      <c r="O969" s="3"/>
    </row>
    <row r="970" spans="1:15" hidden="1" x14ac:dyDescent="0.25">
      <c r="A970" t="s">
        <v>145</v>
      </c>
      <c r="B970" s="4">
        <v>886</v>
      </c>
      <c r="C970" t="s">
        <v>1</v>
      </c>
      <c r="D970" t="s">
        <v>6</v>
      </c>
      <c r="E970" t="s">
        <v>354</v>
      </c>
      <c r="F970" s="9">
        <v>2020</v>
      </c>
      <c r="G970" s="3">
        <v>179200</v>
      </c>
      <c r="H970" s="3">
        <v>313</v>
      </c>
      <c r="I970" s="3">
        <v>555</v>
      </c>
      <c r="J970" s="3">
        <v>53</v>
      </c>
      <c r="K970" s="3">
        <v>260</v>
      </c>
      <c r="L970" s="3">
        <v>28000</v>
      </c>
      <c r="M970" s="3">
        <v>151200</v>
      </c>
      <c r="N970" s="3"/>
      <c r="O970" s="3"/>
    </row>
    <row r="971" spans="1:15" hidden="1" x14ac:dyDescent="0.25">
      <c r="A971" t="s">
        <v>145</v>
      </c>
      <c r="B971" s="4">
        <v>886</v>
      </c>
      <c r="C971" t="s">
        <v>1</v>
      </c>
      <c r="D971" t="s">
        <v>6</v>
      </c>
      <c r="E971" t="s">
        <v>354</v>
      </c>
      <c r="F971" s="9">
        <v>2019</v>
      </c>
      <c r="G971" s="3">
        <v>248100</v>
      </c>
      <c r="H971" s="3">
        <v>333</v>
      </c>
      <c r="I971" s="3">
        <v>735</v>
      </c>
      <c r="J971" s="3">
        <v>48</v>
      </c>
      <c r="K971" s="3">
        <v>285</v>
      </c>
      <c r="L971" s="3">
        <v>33100</v>
      </c>
      <c r="M971" s="3">
        <v>215000</v>
      </c>
      <c r="N971" s="3"/>
      <c r="O971" s="3"/>
    </row>
    <row r="972" spans="1:15" hidden="1" x14ac:dyDescent="0.25">
      <c r="A972" t="s">
        <v>433</v>
      </c>
      <c r="B972" s="4">
        <v>562779</v>
      </c>
      <c r="C972" t="s">
        <v>3</v>
      </c>
      <c r="D972" t="s">
        <v>5</v>
      </c>
      <c r="E972" t="s">
        <v>462</v>
      </c>
      <c r="F972" s="9">
        <v>2023</v>
      </c>
      <c r="G972" s="3">
        <v>206300</v>
      </c>
      <c r="H972" s="3">
        <v>136</v>
      </c>
      <c r="I972" s="3">
        <v>1890</v>
      </c>
      <c r="J972" s="3">
        <v>136</v>
      </c>
      <c r="K972" s="3">
        <v>0</v>
      </c>
      <c r="L972" s="3">
        <v>206300</v>
      </c>
      <c r="M972" s="3">
        <v>0</v>
      </c>
      <c r="N972" s="3"/>
      <c r="O972" s="3"/>
    </row>
    <row r="973" spans="1:15" hidden="1" x14ac:dyDescent="0.25">
      <c r="A973" t="s">
        <v>433</v>
      </c>
      <c r="B973" s="4">
        <v>562779</v>
      </c>
      <c r="C973" t="s">
        <v>3</v>
      </c>
      <c r="D973" t="s">
        <v>5</v>
      </c>
      <c r="E973" t="s">
        <v>462</v>
      </c>
      <c r="F973" s="9">
        <v>2022</v>
      </c>
      <c r="G973" s="3">
        <v>123200</v>
      </c>
      <c r="H973" s="3">
        <v>82</v>
      </c>
      <c r="I973" s="3">
        <v>1955</v>
      </c>
      <c r="J973" s="3">
        <v>82</v>
      </c>
      <c r="K973" s="3">
        <v>0</v>
      </c>
      <c r="L973" s="3">
        <v>123200</v>
      </c>
      <c r="M973" s="3">
        <v>0</v>
      </c>
      <c r="N973" s="3"/>
      <c r="O973" s="3"/>
    </row>
    <row r="974" spans="1:15" hidden="1" x14ac:dyDescent="0.25">
      <c r="A974" t="s">
        <v>433</v>
      </c>
      <c r="B974" s="4">
        <v>562779</v>
      </c>
      <c r="C974" t="s">
        <v>3</v>
      </c>
      <c r="D974" t="s">
        <v>5</v>
      </c>
      <c r="E974" t="s">
        <v>462</v>
      </c>
      <c r="F974" s="9">
        <v>2021</v>
      </c>
      <c r="G974" s="3">
        <v>70000</v>
      </c>
      <c r="H974" s="3">
        <v>44</v>
      </c>
      <c r="I974" s="3">
        <v>1890</v>
      </c>
      <c r="J974" s="3">
        <v>44</v>
      </c>
      <c r="K974" s="3">
        <v>0</v>
      </c>
      <c r="L974" s="3">
        <v>70000</v>
      </c>
      <c r="M974" s="3">
        <v>0</v>
      </c>
      <c r="N974" s="3"/>
      <c r="O974" s="3"/>
    </row>
    <row r="975" spans="1:15" hidden="1" x14ac:dyDescent="0.25">
      <c r="A975" t="s">
        <v>433</v>
      </c>
      <c r="B975" s="4">
        <v>562779</v>
      </c>
      <c r="C975" t="s">
        <v>3</v>
      </c>
      <c r="D975" t="s">
        <v>5</v>
      </c>
      <c r="E975" t="s">
        <v>462</v>
      </c>
      <c r="F975" s="9">
        <v>2020</v>
      </c>
      <c r="G975" s="3">
        <v>42500</v>
      </c>
      <c r="H975" s="3">
        <v>30</v>
      </c>
      <c r="I975" s="3">
        <v>1575</v>
      </c>
      <c r="J975" s="3">
        <v>30</v>
      </c>
      <c r="K975" s="3">
        <v>0</v>
      </c>
      <c r="L975" s="3">
        <v>42500</v>
      </c>
      <c r="M975" s="3">
        <v>0</v>
      </c>
      <c r="N975" s="3"/>
      <c r="O975" s="3"/>
    </row>
    <row r="976" spans="1:15" hidden="1" x14ac:dyDescent="0.25">
      <c r="A976" t="s">
        <v>433</v>
      </c>
      <c r="B976" s="4">
        <v>562779</v>
      </c>
      <c r="C976" t="s">
        <v>3</v>
      </c>
      <c r="D976" t="s">
        <v>5</v>
      </c>
      <c r="E976" t="s">
        <v>462</v>
      </c>
      <c r="F976" s="9">
        <v>2019</v>
      </c>
      <c r="G976" s="3">
        <v>39000</v>
      </c>
      <c r="H976" s="3">
        <v>24</v>
      </c>
      <c r="I976" s="3">
        <v>1900</v>
      </c>
      <c r="J976" s="3">
        <v>24</v>
      </c>
      <c r="K976" s="3">
        <v>0</v>
      </c>
      <c r="L976" s="3">
        <v>39000</v>
      </c>
      <c r="M976" s="3">
        <v>0</v>
      </c>
      <c r="N976" s="3"/>
      <c r="O976" s="3"/>
    </row>
    <row r="977" spans="1:15" hidden="1" x14ac:dyDescent="0.25">
      <c r="A977" t="s">
        <v>529</v>
      </c>
      <c r="B977" s="4">
        <v>12016</v>
      </c>
      <c r="C977" t="s">
        <v>1</v>
      </c>
      <c r="D977" t="s">
        <v>2</v>
      </c>
      <c r="E977" t="s">
        <v>359</v>
      </c>
      <c r="F977" s="9">
        <v>2023</v>
      </c>
      <c r="G977" s="3">
        <v>206200</v>
      </c>
      <c r="H977" s="3">
        <v>131</v>
      </c>
      <c r="I977" s="3">
        <v>1630</v>
      </c>
      <c r="J977" s="3">
        <v>4</v>
      </c>
      <c r="K977" s="3">
        <v>127</v>
      </c>
      <c r="L977" s="3">
        <v>7000</v>
      </c>
      <c r="M977" s="3">
        <v>199200</v>
      </c>
      <c r="N977" s="3">
        <v>304</v>
      </c>
      <c r="O977" s="3">
        <v>162500</v>
      </c>
    </row>
    <row r="978" spans="1:15" hidden="1" x14ac:dyDescent="0.25">
      <c r="A978" t="s">
        <v>529</v>
      </c>
      <c r="B978" s="4">
        <v>12016</v>
      </c>
      <c r="C978" t="s">
        <v>1</v>
      </c>
      <c r="D978" t="s">
        <v>2</v>
      </c>
      <c r="E978" t="s">
        <v>359</v>
      </c>
      <c r="F978" s="9">
        <v>2022</v>
      </c>
      <c r="G978" s="3">
        <v>193654</v>
      </c>
      <c r="H978" s="3">
        <v>122</v>
      </c>
      <c r="I978" s="3">
        <v>1680</v>
      </c>
      <c r="J978" s="3">
        <v>5</v>
      </c>
      <c r="K978" s="3">
        <v>117</v>
      </c>
      <c r="L978" s="3">
        <v>7352</v>
      </c>
      <c r="M978" s="3">
        <v>186302</v>
      </c>
      <c r="N978" s="3">
        <v>287</v>
      </c>
      <c r="O978" s="3">
        <v>133708</v>
      </c>
    </row>
    <row r="979" spans="1:15" hidden="1" x14ac:dyDescent="0.25">
      <c r="A979" t="s">
        <v>529</v>
      </c>
      <c r="B979" s="4">
        <v>12016</v>
      </c>
      <c r="C979" t="s">
        <v>1</v>
      </c>
      <c r="D979" t="s">
        <v>2</v>
      </c>
      <c r="E979" t="s">
        <v>359</v>
      </c>
      <c r="F979" s="9">
        <v>2021</v>
      </c>
      <c r="G979" s="3">
        <v>173415</v>
      </c>
      <c r="H979" s="3">
        <v>115</v>
      </c>
      <c r="I979" s="3">
        <v>1594</v>
      </c>
      <c r="J979" s="3">
        <v>4</v>
      </c>
      <c r="K979" s="3">
        <v>111</v>
      </c>
      <c r="L979" s="3">
        <v>6659</v>
      </c>
      <c r="M979" s="3">
        <v>166756</v>
      </c>
      <c r="N979" s="3">
        <v>274</v>
      </c>
      <c r="O979" s="3">
        <v>113358</v>
      </c>
    </row>
    <row r="980" spans="1:15" hidden="1" x14ac:dyDescent="0.25">
      <c r="A980" t="s">
        <v>529</v>
      </c>
      <c r="B980" s="4">
        <v>12016</v>
      </c>
      <c r="C980" t="s">
        <v>1</v>
      </c>
      <c r="D980" t="s">
        <v>2</v>
      </c>
      <c r="E980" t="s">
        <v>359</v>
      </c>
      <c r="F980" s="9">
        <v>2020</v>
      </c>
      <c r="G980" s="3">
        <v>135930</v>
      </c>
      <c r="H980" s="3">
        <v>107</v>
      </c>
      <c r="I980" s="3">
        <v>1398</v>
      </c>
      <c r="J980" s="3">
        <v>3</v>
      </c>
      <c r="K980" s="3">
        <v>104</v>
      </c>
      <c r="L980" s="3">
        <v>4815</v>
      </c>
      <c r="M980" s="3">
        <v>131115</v>
      </c>
      <c r="N980" s="3">
        <v>265</v>
      </c>
      <c r="O980" s="3">
        <v>181753</v>
      </c>
    </row>
    <row r="981" spans="1:15" hidden="1" x14ac:dyDescent="0.25">
      <c r="A981" t="s">
        <v>529</v>
      </c>
      <c r="B981" s="4">
        <v>12016</v>
      </c>
      <c r="C981" t="s">
        <v>1</v>
      </c>
      <c r="D981" t="s">
        <v>2</v>
      </c>
      <c r="E981" t="s">
        <v>359</v>
      </c>
      <c r="F981" s="9">
        <v>2019</v>
      </c>
      <c r="G981" s="3">
        <v>121537</v>
      </c>
      <c r="H981" s="3">
        <v>102</v>
      </c>
      <c r="I981" s="3">
        <v>1285</v>
      </c>
      <c r="J981" s="3">
        <v>3</v>
      </c>
      <c r="K981" s="3">
        <v>99</v>
      </c>
      <c r="L981" s="3">
        <v>7214</v>
      </c>
      <c r="M981" s="3">
        <v>114323</v>
      </c>
      <c r="N981" s="3">
        <v>256</v>
      </c>
      <c r="O981" s="3">
        <v>237500</v>
      </c>
    </row>
    <row r="982" spans="1:15" hidden="1" x14ac:dyDescent="0.25">
      <c r="A982" t="s">
        <v>490</v>
      </c>
      <c r="B982" s="4">
        <v>2524</v>
      </c>
      <c r="C982" t="s">
        <v>1</v>
      </c>
      <c r="D982" t="s">
        <v>2</v>
      </c>
      <c r="E982" t="s">
        <v>353</v>
      </c>
      <c r="F982" s="9">
        <v>2023</v>
      </c>
      <c r="G982" s="3">
        <v>202600</v>
      </c>
      <c r="H982" s="3">
        <v>92</v>
      </c>
      <c r="I982" s="3">
        <v>2190</v>
      </c>
      <c r="J982" s="3">
        <v>5</v>
      </c>
      <c r="K982" s="3">
        <v>87</v>
      </c>
      <c r="L982" s="3">
        <v>10000</v>
      </c>
      <c r="M982" s="3">
        <v>192600</v>
      </c>
      <c r="N982" s="3">
        <v>0</v>
      </c>
      <c r="O982" s="3">
        <v>0</v>
      </c>
    </row>
    <row r="983" spans="1:15" hidden="1" x14ac:dyDescent="0.25">
      <c r="A983" t="s">
        <v>490</v>
      </c>
      <c r="B983" s="4">
        <v>2524</v>
      </c>
      <c r="C983" t="s">
        <v>1</v>
      </c>
      <c r="D983" t="s">
        <v>2</v>
      </c>
      <c r="E983" t="s">
        <v>353</v>
      </c>
      <c r="F983" s="9">
        <v>2022</v>
      </c>
      <c r="G983" s="3">
        <v>206800</v>
      </c>
      <c r="H983" s="3">
        <v>93</v>
      </c>
      <c r="I983" s="3">
        <v>2200</v>
      </c>
      <c r="J983" s="3">
        <v>4</v>
      </c>
      <c r="K983" s="3">
        <v>89</v>
      </c>
      <c r="L983" s="3">
        <v>7700</v>
      </c>
      <c r="M983" s="3">
        <v>199100</v>
      </c>
      <c r="N983" s="3">
        <v>0</v>
      </c>
      <c r="O983" s="3">
        <v>0</v>
      </c>
    </row>
    <row r="984" spans="1:15" hidden="1" x14ac:dyDescent="0.25">
      <c r="A984" t="s">
        <v>490</v>
      </c>
      <c r="B984" s="4">
        <v>2524</v>
      </c>
      <c r="C984" t="s">
        <v>1</v>
      </c>
      <c r="D984" t="s">
        <v>2</v>
      </c>
      <c r="E984" t="s">
        <v>353</v>
      </c>
      <c r="F984" s="9">
        <v>2021</v>
      </c>
      <c r="G984" s="3">
        <v>192000</v>
      </c>
      <c r="H984" s="3">
        <v>95</v>
      </c>
      <c r="I984" s="3">
        <v>2010</v>
      </c>
      <c r="J984" s="3">
        <v>3</v>
      </c>
      <c r="K984" s="3">
        <v>92</v>
      </c>
      <c r="L984" s="3">
        <v>6100</v>
      </c>
      <c r="M984" s="3">
        <v>185900</v>
      </c>
      <c r="N984" s="3">
        <v>0</v>
      </c>
      <c r="O984" s="3">
        <v>0</v>
      </c>
    </row>
    <row r="985" spans="1:15" hidden="1" x14ac:dyDescent="0.25">
      <c r="A985" t="s">
        <v>490</v>
      </c>
      <c r="B985" s="4">
        <v>2524</v>
      </c>
      <c r="C985" t="s">
        <v>1</v>
      </c>
      <c r="D985" t="s">
        <v>2</v>
      </c>
      <c r="E985" t="s">
        <v>353</v>
      </c>
      <c r="F985" s="9">
        <v>2020</v>
      </c>
      <c r="G985" s="3">
        <v>95500</v>
      </c>
      <c r="H985" s="3">
        <v>96</v>
      </c>
      <c r="I985" s="3">
        <v>975</v>
      </c>
      <c r="J985" s="3">
        <v>3</v>
      </c>
      <c r="K985" s="3">
        <v>93</v>
      </c>
      <c r="L985" s="3">
        <v>3400</v>
      </c>
      <c r="M985" s="3">
        <v>92100</v>
      </c>
      <c r="N985" s="3">
        <v>0</v>
      </c>
      <c r="O985" s="3">
        <v>0</v>
      </c>
    </row>
    <row r="986" spans="1:15" hidden="1" x14ac:dyDescent="0.25">
      <c r="A986" t="s">
        <v>490</v>
      </c>
      <c r="B986" s="4">
        <v>2524</v>
      </c>
      <c r="C986" t="s">
        <v>1</v>
      </c>
      <c r="D986" t="s">
        <v>2</v>
      </c>
      <c r="E986" t="s">
        <v>353</v>
      </c>
      <c r="F986" s="9">
        <v>2019</v>
      </c>
      <c r="G986" s="3">
        <v>183300</v>
      </c>
      <c r="H986" s="3">
        <v>100</v>
      </c>
      <c r="I986" s="3">
        <v>1780</v>
      </c>
      <c r="J986" s="3">
        <v>4</v>
      </c>
      <c r="K986" s="3">
        <v>96</v>
      </c>
      <c r="L986" s="3">
        <v>7100</v>
      </c>
      <c r="M986" s="3">
        <v>176200</v>
      </c>
      <c r="N986" s="3">
        <v>0</v>
      </c>
      <c r="O986" s="3">
        <v>0</v>
      </c>
    </row>
    <row r="987" spans="1:15" hidden="1" x14ac:dyDescent="0.25">
      <c r="A987" t="s">
        <v>87</v>
      </c>
      <c r="B987" s="4">
        <v>9164</v>
      </c>
      <c r="C987" t="s">
        <v>3</v>
      </c>
      <c r="D987" t="s">
        <v>4</v>
      </c>
      <c r="E987" t="s">
        <v>462</v>
      </c>
      <c r="F987" s="9">
        <v>2023</v>
      </c>
      <c r="G987" s="3">
        <v>202000</v>
      </c>
      <c r="H987" s="3">
        <v>68</v>
      </c>
      <c r="I987" s="3">
        <v>3155</v>
      </c>
      <c r="J987" s="3">
        <v>68</v>
      </c>
      <c r="K987" s="3">
        <v>0</v>
      </c>
      <c r="L987" s="3">
        <v>202000</v>
      </c>
      <c r="M987" s="3">
        <v>0</v>
      </c>
      <c r="N987" s="3"/>
      <c r="O987" s="3"/>
    </row>
    <row r="988" spans="1:15" hidden="1" x14ac:dyDescent="0.25">
      <c r="A988" t="s">
        <v>87</v>
      </c>
      <c r="B988" s="4">
        <v>9164</v>
      </c>
      <c r="C988" t="s">
        <v>3</v>
      </c>
      <c r="D988" t="s">
        <v>4</v>
      </c>
      <c r="E988" t="s">
        <v>462</v>
      </c>
      <c r="F988" s="9">
        <v>2022</v>
      </c>
      <c r="G988" s="3">
        <v>178100</v>
      </c>
      <c r="H988" s="3">
        <v>60</v>
      </c>
      <c r="I988" s="3">
        <v>3070</v>
      </c>
      <c r="J988" s="3">
        <v>60</v>
      </c>
      <c r="K988" s="3">
        <v>0</v>
      </c>
      <c r="L988" s="3">
        <v>178100</v>
      </c>
      <c r="M988" s="3">
        <v>0</v>
      </c>
      <c r="N988" s="3"/>
      <c r="O988" s="3"/>
    </row>
    <row r="989" spans="1:15" hidden="1" x14ac:dyDescent="0.25">
      <c r="A989" t="s">
        <v>87</v>
      </c>
      <c r="B989" s="4">
        <v>9164</v>
      </c>
      <c r="C989" t="s">
        <v>3</v>
      </c>
      <c r="D989" t="s">
        <v>4</v>
      </c>
      <c r="E989" t="s">
        <v>462</v>
      </c>
      <c r="F989" s="9">
        <v>2021</v>
      </c>
      <c r="G989" s="3">
        <v>150900</v>
      </c>
      <c r="H989" s="3">
        <v>56</v>
      </c>
      <c r="I989" s="3">
        <v>2820</v>
      </c>
      <c r="J989" s="3">
        <v>56</v>
      </c>
      <c r="K989" s="3">
        <v>0</v>
      </c>
      <c r="L989" s="3">
        <v>150900</v>
      </c>
      <c r="M989" s="3">
        <v>0</v>
      </c>
      <c r="N989" s="3"/>
      <c r="O989" s="3"/>
    </row>
    <row r="990" spans="1:15" hidden="1" x14ac:dyDescent="0.25">
      <c r="A990" t="s">
        <v>87</v>
      </c>
      <c r="B990" s="4">
        <v>9164</v>
      </c>
      <c r="C990" t="s">
        <v>3</v>
      </c>
      <c r="D990" t="s">
        <v>4</v>
      </c>
      <c r="E990" t="s">
        <v>462</v>
      </c>
      <c r="F990" s="9">
        <v>2020</v>
      </c>
      <c r="G990" s="3">
        <v>123300</v>
      </c>
      <c r="H990" s="3">
        <v>51</v>
      </c>
      <c r="I990" s="3">
        <v>2490</v>
      </c>
      <c r="J990" s="3">
        <v>51</v>
      </c>
      <c r="K990" s="3">
        <v>0</v>
      </c>
      <c r="L990" s="3">
        <v>123300</v>
      </c>
      <c r="M990" s="3">
        <v>0</v>
      </c>
      <c r="N990" s="3"/>
      <c r="O990" s="3"/>
    </row>
    <row r="991" spans="1:15" hidden="1" x14ac:dyDescent="0.25">
      <c r="A991" t="s">
        <v>87</v>
      </c>
      <c r="B991" s="4">
        <v>9164</v>
      </c>
      <c r="C991" t="s">
        <v>3</v>
      </c>
      <c r="D991" t="s">
        <v>4</v>
      </c>
      <c r="E991" t="s">
        <v>462</v>
      </c>
      <c r="F991" s="9">
        <v>2019</v>
      </c>
      <c r="G991" s="3">
        <v>142600</v>
      </c>
      <c r="H991" s="3">
        <v>48</v>
      </c>
      <c r="I991" s="3">
        <v>3100</v>
      </c>
      <c r="J991" s="3">
        <v>48</v>
      </c>
      <c r="K991" s="3">
        <v>0</v>
      </c>
      <c r="L991" s="3">
        <v>142600</v>
      </c>
      <c r="M991" s="3">
        <v>0</v>
      </c>
      <c r="N991" s="3"/>
      <c r="O991" s="3"/>
    </row>
    <row r="992" spans="1:15" hidden="1" x14ac:dyDescent="0.25">
      <c r="A992" t="s">
        <v>460</v>
      </c>
      <c r="B992" s="4">
        <v>562910</v>
      </c>
      <c r="C992" t="s">
        <v>1</v>
      </c>
      <c r="D992" t="s">
        <v>2</v>
      </c>
      <c r="E992" t="s">
        <v>360</v>
      </c>
      <c r="F992" s="9">
        <v>2023</v>
      </c>
      <c r="G992" s="3">
        <v>201900</v>
      </c>
      <c r="H992" s="3">
        <v>68</v>
      </c>
      <c r="I992" s="3">
        <v>2995</v>
      </c>
      <c r="J992" s="3">
        <v>0</v>
      </c>
      <c r="K992" s="3">
        <v>68</v>
      </c>
      <c r="L992" s="3">
        <v>0</v>
      </c>
      <c r="M992" s="3">
        <v>201900</v>
      </c>
      <c r="N992" s="3"/>
      <c r="O992" s="3"/>
    </row>
    <row r="993" spans="1:15" hidden="1" x14ac:dyDescent="0.25">
      <c r="A993" t="s">
        <v>460</v>
      </c>
      <c r="B993" s="4">
        <v>562910</v>
      </c>
      <c r="C993" t="s">
        <v>1</v>
      </c>
      <c r="D993" t="s">
        <v>2</v>
      </c>
      <c r="E993" t="s">
        <v>360</v>
      </c>
      <c r="F993" s="9">
        <v>2022</v>
      </c>
      <c r="G993" s="3">
        <v>211000</v>
      </c>
      <c r="H993" s="3">
        <v>67</v>
      </c>
      <c r="I993" s="3">
        <v>3150</v>
      </c>
      <c r="J993" s="3">
        <v>0</v>
      </c>
      <c r="K993" s="3">
        <v>67</v>
      </c>
      <c r="L993" s="3">
        <v>0</v>
      </c>
      <c r="M993" s="3">
        <v>211000</v>
      </c>
      <c r="N993" s="3"/>
      <c r="O993" s="3"/>
    </row>
    <row r="994" spans="1:15" hidden="1" x14ac:dyDescent="0.25">
      <c r="A994" t="s">
        <v>460</v>
      </c>
      <c r="B994" s="4">
        <v>562910</v>
      </c>
      <c r="C994" t="s">
        <v>1</v>
      </c>
      <c r="D994" t="s">
        <v>2</v>
      </c>
      <c r="E994" t="s">
        <v>360</v>
      </c>
      <c r="F994" s="9">
        <v>2021</v>
      </c>
      <c r="G994" s="3">
        <v>137900</v>
      </c>
      <c r="H994" s="3">
        <v>63</v>
      </c>
      <c r="I994" s="3">
        <v>2785</v>
      </c>
      <c r="J994" s="3">
        <v>0</v>
      </c>
      <c r="K994" s="3">
        <v>63</v>
      </c>
      <c r="L994" s="3">
        <v>0</v>
      </c>
      <c r="M994" s="3">
        <v>137900</v>
      </c>
      <c r="N994" s="3"/>
      <c r="O994" s="3"/>
    </row>
    <row r="995" spans="1:15" hidden="1" x14ac:dyDescent="0.25">
      <c r="A995" t="s">
        <v>460</v>
      </c>
      <c r="B995" s="4">
        <v>562910</v>
      </c>
      <c r="C995" t="s">
        <v>1</v>
      </c>
      <c r="D995" t="s">
        <v>2</v>
      </c>
      <c r="E995" t="s">
        <v>360</v>
      </c>
      <c r="F995" s="9">
        <v>2020</v>
      </c>
      <c r="G995" s="3">
        <v>50000</v>
      </c>
      <c r="H995" s="3">
        <v>36</v>
      </c>
      <c r="I995" s="3">
        <v>1695</v>
      </c>
      <c r="J995" s="3">
        <v>0</v>
      </c>
      <c r="K995" s="3">
        <v>36</v>
      </c>
      <c r="L995" s="3">
        <v>0</v>
      </c>
      <c r="M995" s="3">
        <v>50000</v>
      </c>
      <c r="N995" s="3"/>
      <c r="O995" s="3"/>
    </row>
    <row r="996" spans="1:15" hidden="1" x14ac:dyDescent="0.25">
      <c r="A996" t="s">
        <v>460</v>
      </c>
      <c r="B996" s="4">
        <v>562910</v>
      </c>
      <c r="C996" t="s">
        <v>1</v>
      </c>
      <c r="D996" t="s">
        <v>2</v>
      </c>
      <c r="E996" t="s">
        <v>360</v>
      </c>
      <c r="F996" s="9">
        <v>2019</v>
      </c>
      <c r="G996" s="3">
        <v>62700</v>
      </c>
      <c r="H996" s="3">
        <v>23</v>
      </c>
      <c r="I996" s="3">
        <v>3300</v>
      </c>
      <c r="J996" s="3">
        <v>0</v>
      </c>
      <c r="K996" s="3">
        <v>23</v>
      </c>
      <c r="L996" s="3">
        <v>0</v>
      </c>
      <c r="M996" s="3">
        <v>62700</v>
      </c>
      <c r="N996" s="3"/>
      <c r="O996" s="3"/>
    </row>
    <row r="997" spans="1:15" hidden="1" x14ac:dyDescent="0.25">
      <c r="A997" t="s">
        <v>156</v>
      </c>
      <c r="B997" s="4">
        <v>968</v>
      </c>
      <c r="C997" t="s">
        <v>1</v>
      </c>
      <c r="D997" t="s">
        <v>2</v>
      </c>
      <c r="E997" t="s">
        <v>353</v>
      </c>
      <c r="F997" s="9">
        <v>2023</v>
      </c>
      <c r="G997" s="3">
        <v>201100</v>
      </c>
      <c r="H997" s="3">
        <v>37</v>
      </c>
      <c r="I997" s="3">
        <v>5510</v>
      </c>
      <c r="J997" s="3">
        <v>37</v>
      </c>
      <c r="K997" s="3">
        <v>0</v>
      </c>
      <c r="L997" s="3">
        <v>201100</v>
      </c>
      <c r="M997" s="3">
        <v>0</v>
      </c>
      <c r="N997" s="3"/>
      <c r="O997" s="3"/>
    </row>
    <row r="998" spans="1:15" hidden="1" x14ac:dyDescent="0.25">
      <c r="A998" t="s">
        <v>156</v>
      </c>
      <c r="B998" s="4">
        <v>968</v>
      </c>
      <c r="C998" t="s">
        <v>1</v>
      </c>
      <c r="D998" t="s">
        <v>2</v>
      </c>
      <c r="E998" t="s">
        <v>353</v>
      </c>
      <c r="F998" s="9">
        <v>2022</v>
      </c>
      <c r="G998" s="3">
        <v>186700</v>
      </c>
      <c r="H998" s="3">
        <v>36</v>
      </c>
      <c r="I998" s="3">
        <v>5260</v>
      </c>
      <c r="J998" s="3">
        <v>36</v>
      </c>
      <c r="K998" s="3">
        <v>0</v>
      </c>
      <c r="L998" s="3">
        <v>186700</v>
      </c>
      <c r="M998" s="3">
        <v>0</v>
      </c>
      <c r="N998" s="3"/>
      <c r="O998" s="3"/>
    </row>
    <row r="999" spans="1:15" hidden="1" x14ac:dyDescent="0.25">
      <c r="A999" t="s">
        <v>156</v>
      </c>
      <c r="B999" s="4">
        <v>968</v>
      </c>
      <c r="C999" t="s">
        <v>1</v>
      </c>
      <c r="D999" t="s">
        <v>2</v>
      </c>
      <c r="E999" t="s">
        <v>353</v>
      </c>
      <c r="F999" s="9">
        <v>2021</v>
      </c>
      <c r="G999" s="3">
        <v>172500</v>
      </c>
      <c r="H999" s="3">
        <v>35</v>
      </c>
      <c r="I999" s="3">
        <v>5000</v>
      </c>
      <c r="J999" s="3">
        <v>35</v>
      </c>
      <c r="K999" s="3">
        <v>0</v>
      </c>
      <c r="L999" s="3">
        <v>172500</v>
      </c>
      <c r="M999" s="3">
        <v>0</v>
      </c>
      <c r="N999" s="3"/>
      <c r="O999" s="3"/>
    </row>
    <row r="1000" spans="1:15" hidden="1" x14ac:dyDescent="0.25">
      <c r="A1000" t="s">
        <v>156</v>
      </c>
      <c r="B1000" s="4">
        <v>968</v>
      </c>
      <c r="C1000" t="s">
        <v>1</v>
      </c>
      <c r="D1000" t="s">
        <v>2</v>
      </c>
      <c r="E1000" t="s">
        <v>353</v>
      </c>
      <c r="F1000" s="9">
        <v>2020</v>
      </c>
      <c r="G1000" s="3">
        <v>137000</v>
      </c>
      <c r="H1000" s="3">
        <v>34</v>
      </c>
      <c r="I1000" s="3">
        <v>4030</v>
      </c>
      <c r="J1000" s="3">
        <v>34</v>
      </c>
      <c r="K1000" s="3">
        <v>0</v>
      </c>
      <c r="L1000" s="3">
        <v>137000</v>
      </c>
      <c r="M1000" s="3">
        <v>0</v>
      </c>
      <c r="N1000" s="3"/>
      <c r="O1000" s="3"/>
    </row>
    <row r="1001" spans="1:15" hidden="1" x14ac:dyDescent="0.25">
      <c r="A1001" t="s">
        <v>156</v>
      </c>
      <c r="B1001" s="4">
        <v>968</v>
      </c>
      <c r="C1001" t="s">
        <v>1</v>
      </c>
      <c r="D1001" t="s">
        <v>2</v>
      </c>
      <c r="E1001" t="s">
        <v>353</v>
      </c>
      <c r="F1001" s="9">
        <v>2019</v>
      </c>
      <c r="G1001" s="3">
        <v>211400</v>
      </c>
      <c r="H1001" s="3">
        <v>34</v>
      </c>
      <c r="I1001" s="3">
        <v>6310</v>
      </c>
      <c r="J1001" s="3">
        <v>34</v>
      </c>
      <c r="K1001" s="3">
        <v>0</v>
      </c>
      <c r="L1001" s="3">
        <v>211400</v>
      </c>
      <c r="M1001" s="3">
        <v>0</v>
      </c>
      <c r="N1001" s="3"/>
      <c r="O1001" s="3"/>
    </row>
    <row r="1002" spans="1:15" hidden="1" x14ac:dyDescent="0.25">
      <c r="A1002" t="s">
        <v>47</v>
      </c>
      <c r="B1002" s="4">
        <v>2561</v>
      </c>
      <c r="C1002" t="s">
        <v>3</v>
      </c>
      <c r="D1002" t="s">
        <v>4</v>
      </c>
      <c r="E1002" t="s">
        <v>462</v>
      </c>
      <c r="F1002" s="9">
        <v>2023</v>
      </c>
      <c r="G1002" s="3">
        <v>200600</v>
      </c>
      <c r="H1002" s="3">
        <v>77</v>
      </c>
      <c r="I1002" s="3">
        <v>2605</v>
      </c>
      <c r="J1002" s="3">
        <v>77</v>
      </c>
      <c r="K1002" s="3">
        <v>0</v>
      </c>
      <c r="L1002" s="3">
        <v>200600</v>
      </c>
      <c r="M1002" s="3">
        <v>0</v>
      </c>
      <c r="N1002" s="3"/>
      <c r="O1002" s="3"/>
    </row>
    <row r="1003" spans="1:15" hidden="1" x14ac:dyDescent="0.25">
      <c r="A1003" t="s">
        <v>47</v>
      </c>
      <c r="B1003" s="4">
        <v>2561</v>
      </c>
      <c r="C1003" t="s">
        <v>3</v>
      </c>
      <c r="D1003" t="s">
        <v>4</v>
      </c>
      <c r="E1003" t="s">
        <v>462</v>
      </c>
      <c r="F1003" s="9">
        <v>2022</v>
      </c>
      <c r="G1003" s="3">
        <v>187800</v>
      </c>
      <c r="H1003" s="3">
        <v>77</v>
      </c>
      <c r="I1003" s="3">
        <v>2455</v>
      </c>
      <c r="J1003" s="3">
        <v>77</v>
      </c>
      <c r="K1003" s="3">
        <v>0</v>
      </c>
      <c r="L1003" s="3">
        <v>187800</v>
      </c>
      <c r="M1003" s="3">
        <v>0</v>
      </c>
      <c r="N1003" s="3"/>
      <c r="O1003" s="3"/>
    </row>
    <row r="1004" spans="1:15" hidden="1" x14ac:dyDescent="0.25">
      <c r="A1004" t="s">
        <v>47</v>
      </c>
      <c r="B1004" s="4">
        <v>2561</v>
      </c>
      <c r="C1004" t="s">
        <v>3</v>
      </c>
      <c r="D1004" t="s">
        <v>4</v>
      </c>
      <c r="E1004" t="s">
        <v>462</v>
      </c>
      <c r="F1004" s="9">
        <v>2021</v>
      </c>
      <c r="G1004" s="3">
        <v>173700</v>
      </c>
      <c r="H1004" s="3">
        <v>76</v>
      </c>
      <c r="I1004" s="3">
        <v>2285</v>
      </c>
      <c r="J1004" s="3">
        <v>76</v>
      </c>
      <c r="K1004" s="3">
        <v>0</v>
      </c>
      <c r="L1004" s="3">
        <v>173700</v>
      </c>
      <c r="M1004" s="3">
        <v>0</v>
      </c>
      <c r="N1004" s="3"/>
      <c r="O1004" s="3"/>
    </row>
    <row r="1005" spans="1:15" hidden="1" x14ac:dyDescent="0.25">
      <c r="A1005" t="s">
        <v>47</v>
      </c>
      <c r="B1005" s="4">
        <v>2561</v>
      </c>
      <c r="C1005" t="s">
        <v>3</v>
      </c>
      <c r="D1005" t="s">
        <v>4</v>
      </c>
      <c r="E1005" t="s">
        <v>462</v>
      </c>
      <c r="F1005" s="9">
        <v>2020</v>
      </c>
      <c r="G1005" s="3">
        <v>148500</v>
      </c>
      <c r="H1005" s="3">
        <v>76</v>
      </c>
      <c r="I1005" s="3">
        <v>1970</v>
      </c>
      <c r="J1005" s="3">
        <v>76</v>
      </c>
      <c r="K1005" s="3">
        <v>0</v>
      </c>
      <c r="L1005" s="3">
        <v>148500</v>
      </c>
      <c r="M1005" s="3">
        <v>0</v>
      </c>
      <c r="N1005" s="3"/>
      <c r="O1005" s="3"/>
    </row>
    <row r="1006" spans="1:15" hidden="1" x14ac:dyDescent="0.25">
      <c r="A1006" t="s">
        <v>47</v>
      </c>
      <c r="B1006" s="4">
        <v>2561</v>
      </c>
      <c r="C1006" t="s">
        <v>3</v>
      </c>
      <c r="D1006" t="s">
        <v>4</v>
      </c>
      <c r="E1006" t="s">
        <v>462</v>
      </c>
      <c r="F1006" s="9">
        <v>2019</v>
      </c>
      <c r="G1006" s="3">
        <v>170600</v>
      </c>
      <c r="H1006" s="3">
        <v>75</v>
      </c>
      <c r="I1006" s="3">
        <v>2290</v>
      </c>
      <c r="J1006" s="3">
        <v>75</v>
      </c>
      <c r="K1006" s="3">
        <v>0</v>
      </c>
      <c r="L1006" s="3">
        <v>170600</v>
      </c>
      <c r="M1006" s="3">
        <v>0</v>
      </c>
      <c r="N1006" s="3"/>
      <c r="O1006" s="3"/>
    </row>
    <row r="1007" spans="1:15" hidden="1" x14ac:dyDescent="0.25">
      <c r="A1007" t="s">
        <v>295</v>
      </c>
      <c r="B1007" s="4">
        <v>12033</v>
      </c>
      <c r="C1007" t="s">
        <v>1</v>
      </c>
      <c r="D1007" t="s">
        <v>7</v>
      </c>
      <c r="E1007" t="s">
        <v>355</v>
      </c>
      <c r="F1007" s="9">
        <v>2023</v>
      </c>
      <c r="G1007" s="3">
        <v>198679</v>
      </c>
      <c r="H1007" s="3">
        <v>17</v>
      </c>
      <c r="I1007" s="3">
        <v>12040</v>
      </c>
      <c r="J1007" s="3">
        <v>17</v>
      </c>
      <c r="K1007" s="3">
        <v>0</v>
      </c>
      <c r="L1007" s="3">
        <v>198679</v>
      </c>
      <c r="M1007" s="3">
        <v>0</v>
      </c>
      <c r="N1007" s="3">
        <v>8</v>
      </c>
      <c r="O1007" s="3">
        <v>81400</v>
      </c>
    </row>
    <row r="1008" spans="1:15" hidden="1" x14ac:dyDescent="0.25">
      <c r="A1008" t="s">
        <v>295</v>
      </c>
      <c r="B1008" s="4">
        <v>12033</v>
      </c>
      <c r="C1008" t="s">
        <v>1</v>
      </c>
      <c r="D1008" t="s">
        <v>7</v>
      </c>
      <c r="E1008" t="s">
        <v>355</v>
      </c>
      <c r="F1008" s="9">
        <v>2022</v>
      </c>
      <c r="G1008" s="3">
        <v>187402</v>
      </c>
      <c r="H1008" s="3">
        <v>16</v>
      </c>
      <c r="I1008" s="3">
        <v>12495</v>
      </c>
      <c r="J1008" s="3">
        <v>16</v>
      </c>
      <c r="K1008" s="3">
        <v>0</v>
      </c>
      <c r="L1008" s="3">
        <v>187402</v>
      </c>
      <c r="M1008" s="3">
        <v>0</v>
      </c>
      <c r="N1008" s="3">
        <v>8</v>
      </c>
      <c r="O1008" s="3">
        <v>72600</v>
      </c>
    </row>
    <row r="1009" spans="1:15" hidden="1" x14ac:dyDescent="0.25">
      <c r="A1009" t="s">
        <v>295</v>
      </c>
      <c r="B1009" s="4">
        <v>12033</v>
      </c>
      <c r="C1009" t="s">
        <v>1</v>
      </c>
      <c r="D1009" t="s">
        <v>7</v>
      </c>
      <c r="E1009" t="s">
        <v>355</v>
      </c>
      <c r="F1009" s="9">
        <v>2021</v>
      </c>
      <c r="G1009" s="3">
        <v>151436</v>
      </c>
      <c r="H1009" s="3">
        <v>14</v>
      </c>
      <c r="I1009" s="3">
        <v>11220</v>
      </c>
      <c r="J1009" s="3">
        <v>14</v>
      </c>
      <c r="K1009" s="3">
        <v>0</v>
      </c>
      <c r="L1009" s="3">
        <v>151436</v>
      </c>
      <c r="M1009" s="3">
        <v>0</v>
      </c>
      <c r="N1009" s="3">
        <v>7</v>
      </c>
      <c r="O1009" s="3">
        <v>58200</v>
      </c>
    </row>
    <row r="1010" spans="1:15" hidden="1" x14ac:dyDescent="0.25">
      <c r="A1010" t="s">
        <v>295</v>
      </c>
      <c r="B1010" s="4">
        <v>12033</v>
      </c>
      <c r="C1010" t="s">
        <v>1</v>
      </c>
      <c r="D1010" t="s">
        <v>7</v>
      </c>
      <c r="E1010" t="s">
        <v>355</v>
      </c>
      <c r="F1010" s="9">
        <v>2020</v>
      </c>
      <c r="G1010" s="3">
        <v>60932</v>
      </c>
      <c r="H1010" s="3">
        <v>13</v>
      </c>
      <c r="I1010" s="3">
        <v>4685</v>
      </c>
      <c r="J1010" s="3">
        <v>13</v>
      </c>
      <c r="K1010" s="3">
        <v>0</v>
      </c>
      <c r="L1010" s="3">
        <v>60932</v>
      </c>
      <c r="M1010" s="3">
        <v>0</v>
      </c>
      <c r="N1010" s="3">
        <v>7</v>
      </c>
      <c r="O1010" s="3">
        <v>39600</v>
      </c>
    </row>
    <row r="1011" spans="1:15" hidden="1" x14ac:dyDescent="0.25">
      <c r="A1011" t="s">
        <v>295</v>
      </c>
      <c r="B1011" s="4">
        <v>12033</v>
      </c>
      <c r="C1011" t="s">
        <v>1</v>
      </c>
      <c r="D1011" t="s">
        <v>7</v>
      </c>
      <c r="E1011" t="s">
        <v>355</v>
      </c>
      <c r="F1011" s="9">
        <v>2019</v>
      </c>
      <c r="G1011" s="3">
        <v>132000</v>
      </c>
      <c r="H1011" s="3">
        <v>13</v>
      </c>
      <c r="I1011" s="3">
        <v>11000</v>
      </c>
      <c r="J1011" s="3">
        <v>13</v>
      </c>
      <c r="K1011" s="3">
        <v>0</v>
      </c>
      <c r="L1011" s="3">
        <v>132000</v>
      </c>
      <c r="M1011" s="3">
        <v>0</v>
      </c>
      <c r="N1011" s="3">
        <v>7</v>
      </c>
      <c r="O1011" s="3">
        <v>65000</v>
      </c>
    </row>
    <row r="1012" spans="1:15" hidden="1" x14ac:dyDescent="0.25">
      <c r="A1012" t="s">
        <v>222</v>
      </c>
      <c r="B1012" s="4">
        <v>2506</v>
      </c>
      <c r="C1012" t="s">
        <v>1</v>
      </c>
      <c r="D1012" t="s">
        <v>6</v>
      </c>
      <c r="E1012" t="s">
        <v>354</v>
      </c>
      <c r="F1012" s="9">
        <v>2023</v>
      </c>
      <c r="G1012" s="3">
        <v>195400</v>
      </c>
      <c r="H1012" s="3">
        <v>148</v>
      </c>
      <c r="I1012" s="3">
        <v>1325</v>
      </c>
      <c r="J1012" s="3">
        <v>1</v>
      </c>
      <c r="K1012" s="3">
        <v>147</v>
      </c>
      <c r="L1012" s="3">
        <v>1600</v>
      </c>
      <c r="M1012" s="3">
        <v>193800</v>
      </c>
      <c r="N1012" s="3"/>
      <c r="O1012" s="3"/>
    </row>
    <row r="1013" spans="1:15" hidden="1" x14ac:dyDescent="0.25">
      <c r="A1013" t="s">
        <v>222</v>
      </c>
      <c r="B1013" s="4">
        <v>2506</v>
      </c>
      <c r="C1013" t="s">
        <v>1</v>
      </c>
      <c r="D1013" t="s">
        <v>6</v>
      </c>
      <c r="E1013" t="s">
        <v>354</v>
      </c>
      <c r="F1013" s="9">
        <v>2022</v>
      </c>
      <c r="G1013" s="3">
        <v>185400</v>
      </c>
      <c r="H1013" s="3">
        <v>147</v>
      </c>
      <c r="I1013" s="3">
        <v>1270</v>
      </c>
      <c r="J1013" s="3">
        <v>1</v>
      </c>
      <c r="K1013" s="3">
        <v>146</v>
      </c>
      <c r="L1013" s="3">
        <v>1500</v>
      </c>
      <c r="M1013" s="3">
        <v>183900</v>
      </c>
      <c r="N1013" s="3"/>
      <c r="O1013" s="3"/>
    </row>
    <row r="1014" spans="1:15" hidden="1" x14ac:dyDescent="0.25">
      <c r="A1014" t="s">
        <v>222</v>
      </c>
      <c r="B1014" s="4">
        <v>2506</v>
      </c>
      <c r="C1014" t="s">
        <v>1</v>
      </c>
      <c r="D1014" t="s">
        <v>6</v>
      </c>
      <c r="E1014" t="s">
        <v>354</v>
      </c>
      <c r="F1014" s="9">
        <v>2021</v>
      </c>
      <c r="G1014" s="3">
        <v>163400</v>
      </c>
      <c r="H1014" s="3">
        <v>145</v>
      </c>
      <c r="I1014" s="3">
        <v>1130</v>
      </c>
      <c r="J1014" s="3">
        <v>1</v>
      </c>
      <c r="K1014" s="3">
        <v>144</v>
      </c>
      <c r="L1014" s="3">
        <v>1400</v>
      </c>
      <c r="M1014" s="3">
        <v>162000</v>
      </c>
      <c r="N1014" s="3"/>
      <c r="O1014" s="3"/>
    </row>
    <row r="1015" spans="1:15" hidden="1" x14ac:dyDescent="0.25">
      <c r="A1015" t="s">
        <v>222</v>
      </c>
      <c r="B1015" s="4">
        <v>2506</v>
      </c>
      <c r="C1015" t="s">
        <v>1</v>
      </c>
      <c r="D1015" t="s">
        <v>6</v>
      </c>
      <c r="E1015" t="s">
        <v>354</v>
      </c>
      <c r="F1015" s="9">
        <v>2020</v>
      </c>
      <c r="G1015" s="3">
        <v>128400</v>
      </c>
      <c r="H1015" s="3">
        <v>144</v>
      </c>
      <c r="I1015" s="3">
        <v>895</v>
      </c>
      <c r="J1015" s="3">
        <v>1</v>
      </c>
      <c r="K1015" s="3">
        <v>143</v>
      </c>
      <c r="L1015" s="3">
        <v>1300</v>
      </c>
      <c r="M1015" s="3">
        <v>127100</v>
      </c>
      <c r="N1015" s="3"/>
      <c r="O1015" s="3"/>
    </row>
    <row r="1016" spans="1:15" hidden="1" x14ac:dyDescent="0.25">
      <c r="A1016" t="s">
        <v>222</v>
      </c>
      <c r="B1016" s="4">
        <v>2506</v>
      </c>
      <c r="C1016" t="s">
        <v>1</v>
      </c>
      <c r="D1016" t="s">
        <v>6</v>
      </c>
      <c r="E1016" t="s">
        <v>354</v>
      </c>
      <c r="F1016" s="9">
        <v>2019</v>
      </c>
      <c r="G1016" s="3">
        <v>185400</v>
      </c>
      <c r="H1016" s="3">
        <v>143</v>
      </c>
      <c r="I1016" s="3">
        <v>1310</v>
      </c>
      <c r="J1016" s="3">
        <v>1</v>
      </c>
      <c r="K1016" s="3">
        <v>142</v>
      </c>
      <c r="L1016" s="3">
        <v>1700</v>
      </c>
      <c r="M1016" s="3">
        <v>183700</v>
      </c>
      <c r="N1016" s="3"/>
      <c r="O1016" s="3"/>
    </row>
    <row r="1017" spans="1:15" hidden="1" x14ac:dyDescent="0.25">
      <c r="A1017" t="s">
        <v>29</v>
      </c>
      <c r="B1017" s="4">
        <v>31262</v>
      </c>
      <c r="C1017" t="s">
        <v>3</v>
      </c>
      <c r="D1017" t="s">
        <v>5</v>
      </c>
      <c r="E1017" t="s">
        <v>352</v>
      </c>
      <c r="F1017" s="9">
        <v>2023</v>
      </c>
      <c r="G1017" s="3">
        <v>194883</v>
      </c>
      <c r="H1017" s="3">
        <v>148</v>
      </c>
      <c r="I1017" s="3">
        <v>1440</v>
      </c>
      <c r="J1017" s="3">
        <v>58</v>
      </c>
      <c r="K1017" s="3">
        <v>90</v>
      </c>
      <c r="L1017" s="3">
        <v>82761</v>
      </c>
      <c r="M1017" s="3">
        <v>112122</v>
      </c>
      <c r="N1017" s="3"/>
      <c r="O1017" s="3"/>
    </row>
    <row r="1018" spans="1:15" hidden="1" x14ac:dyDescent="0.25">
      <c r="A1018" t="s">
        <v>29</v>
      </c>
      <c r="B1018" s="4">
        <v>31262</v>
      </c>
      <c r="C1018" t="s">
        <v>3</v>
      </c>
      <c r="D1018" t="s">
        <v>5</v>
      </c>
      <c r="E1018" t="s">
        <v>352</v>
      </c>
      <c r="F1018" s="9">
        <v>2022</v>
      </c>
      <c r="G1018" s="3">
        <v>160650</v>
      </c>
      <c r="H1018" s="3">
        <v>127</v>
      </c>
      <c r="I1018" s="3">
        <v>1417</v>
      </c>
      <c r="J1018" s="3">
        <v>52</v>
      </c>
      <c r="K1018" s="3">
        <v>75</v>
      </c>
      <c r="L1018" s="3">
        <v>69685</v>
      </c>
      <c r="M1018" s="3">
        <v>90965</v>
      </c>
      <c r="N1018" s="3"/>
      <c r="O1018" s="3"/>
    </row>
    <row r="1019" spans="1:15" hidden="1" x14ac:dyDescent="0.25">
      <c r="A1019" t="s">
        <v>29</v>
      </c>
      <c r="B1019" s="4">
        <v>31262</v>
      </c>
      <c r="C1019" t="s">
        <v>3</v>
      </c>
      <c r="D1019" t="s">
        <v>5</v>
      </c>
      <c r="E1019" t="s">
        <v>352</v>
      </c>
      <c r="F1019" s="9">
        <v>2021</v>
      </c>
      <c r="G1019" s="3">
        <v>144359</v>
      </c>
      <c r="H1019" s="3">
        <v>105</v>
      </c>
      <c r="I1019" s="3">
        <v>1474</v>
      </c>
      <c r="J1019" s="3">
        <v>43</v>
      </c>
      <c r="K1019" s="3">
        <v>62</v>
      </c>
      <c r="L1019" s="3">
        <v>64739</v>
      </c>
      <c r="M1019" s="3">
        <v>79620</v>
      </c>
      <c r="N1019" s="3"/>
      <c r="O1019" s="3"/>
    </row>
    <row r="1020" spans="1:15" hidden="1" x14ac:dyDescent="0.25">
      <c r="A1020" t="s">
        <v>29</v>
      </c>
      <c r="B1020" s="4">
        <v>31262</v>
      </c>
      <c r="C1020" t="s">
        <v>3</v>
      </c>
      <c r="D1020" t="s">
        <v>5</v>
      </c>
      <c r="E1020" t="s">
        <v>352</v>
      </c>
      <c r="F1020" s="9">
        <v>2020</v>
      </c>
      <c r="G1020" s="3">
        <v>130500</v>
      </c>
      <c r="H1020" s="3">
        <v>100</v>
      </c>
      <c r="I1020" s="3">
        <v>1380</v>
      </c>
      <c r="J1020" s="3">
        <v>40</v>
      </c>
      <c r="K1020" s="3">
        <v>60</v>
      </c>
      <c r="L1020" s="3">
        <v>51200</v>
      </c>
      <c r="M1020" s="3">
        <v>79300</v>
      </c>
      <c r="N1020" s="3"/>
      <c r="O1020" s="3"/>
    </row>
    <row r="1021" spans="1:15" hidden="1" x14ac:dyDescent="0.25">
      <c r="A1021" t="s">
        <v>29</v>
      </c>
      <c r="B1021" s="4">
        <v>31262</v>
      </c>
      <c r="C1021" t="s">
        <v>3</v>
      </c>
      <c r="D1021" t="s">
        <v>5</v>
      </c>
      <c r="E1021" t="s">
        <v>352</v>
      </c>
      <c r="F1021" s="9">
        <v>2019</v>
      </c>
      <c r="G1021" s="3">
        <v>113500</v>
      </c>
      <c r="H1021" s="3">
        <v>89</v>
      </c>
      <c r="I1021" s="3">
        <v>1410</v>
      </c>
      <c r="J1021" s="3">
        <v>34</v>
      </c>
      <c r="K1021" s="3">
        <v>55</v>
      </c>
      <c r="L1021" s="3">
        <v>41600</v>
      </c>
      <c r="M1021" s="3">
        <v>71900</v>
      </c>
      <c r="N1021" s="3"/>
      <c r="O1021" s="3"/>
    </row>
    <row r="1022" spans="1:15" hidden="1" x14ac:dyDescent="0.25">
      <c r="A1022" t="s">
        <v>458</v>
      </c>
      <c r="B1022" s="4">
        <v>940</v>
      </c>
      <c r="C1022" t="s">
        <v>1</v>
      </c>
      <c r="D1022" t="s">
        <v>2</v>
      </c>
      <c r="E1022" t="s">
        <v>357</v>
      </c>
      <c r="F1022" s="9">
        <v>2023</v>
      </c>
      <c r="G1022" s="3">
        <v>193600</v>
      </c>
      <c r="H1022" s="3">
        <v>73</v>
      </c>
      <c r="I1022" s="3">
        <v>2530</v>
      </c>
      <c r="J1022" s="3">
        <v>45</v>
      </c>
      <c r="K1022" s="3">
        <v>28</v>
      </c>
      <c r="L1022" s="3">
        <v>116400</v>
      </c>
      <c r="M1022" s="3">
        <v>77200</v>
      </c>
      <c r="N1022" s="3"/>
      <c r="O1022" s="3"/>
    </row>
    <row r="1023" spans="1:15" hidden="1" x14ac:dyDescent="0.25">
      <c r="A1023" t="s">
        <v>458</v>
      </c>
      <c r="B1023" s="4">
        <v>940</v>
      </c>
      <c r="C1023" t="s">
        <v>1</v>
      </c>
      <c r="D1023" t="s">
        <v>2</v>
      </c>
      <c r="E1023" t="s">
        <v>357</v>
      </c>
      <c r="F1023" s="9">
        <v>2022</v>
      </c>
      <c r="G1023" s="3">
        <v>211100</v>
      </c>
      <c r="H1023" s="3">
        <v>80</v>
      </c>
      <c r="I1023" s="3">
        <v>2590</v>
      </c>
      <c r="J1023" s="3">
        <v>47</v>
      </c>
      <c r="K1023" s="3">
        <v>33</v>
      </c>
      <c r="L1023" s="3">
        <v>124300</v>
      </c>
      <c r="M1023" s="3">
        <v>86800</v>
      </c>
      <c r="N1023" s="3"/>
      <c r="O1023" s="3"/>
    </row>
    <row r="1024" spans="1:15" hidden="1" x14ac:dyDescent="0.25">
      <c r="A1024" t="s">
        <v>458</v>
      </c>
      <c r="B1024" s="4">
        <v>940</v>
      </c>
      <c r="C1024" t="s">
        <v>1</v>
      </c>
      <c r="D1024" t="s">
        <v>2</v>
      </c>
      <c r="E1024" t="s">
        <v>357</v>
      </c>
      <c r="F1024" s="9">
        <v>2021</v>
      </c>
      <c r="G1024" s="3">
        <v>208000</v>
      </c>
      <c r="H1024" s="3">
        <v>83</v>
      </c>
      <c r="I1024" s="3">
        <v>2476</v>
      </c>
      <c r="J1024" s="3">
        <v>49</v>
      </c>
      <c r="K1024" s="3">
        <v>34</v>
      </c>
      <c r="L1024" s="3">
        <v>124000</v>
      </c>
      <c r="M1024" s="3">
        <v>84000</v>
      </c>
      <c r="N1024" s="3"/>
      <c r="O1024" s="3"/>
    </row>
    <row r="1025" spans="1:15" hidden="1" x14ac:dyDescent="0.25">
      <c r="A1025" t="s">
        <v>458</v>
      </c>
      <c r="B1025" s="4">
        <v>940</v>
      </c>
      <c r="C1025" t="s">
        <v>1</v>
      </c>
      <c r="D1025" t="s">
        <v>2</v>
      </c>
      <c r="E1025" t="s">
        <v>357</v>
      </c>
      <c r="F1025" s="9">
        <v>2020</v>
      </c>
      <c r="G1025" s="3">
        <v>192500</v>
      </c>
      <c r="H1025" s="3">
        <v>85</v>
      </c>
      <c r="I1025" s="3">
        <v>1985</v>
      </c>
      <c r="J1025" s="3">
        <v>50</v>
      </c>
      <c r="K1025" s="3">
        <v>35</v>
      </c>
      <c r="L1025" s="3">
        <v>119100</v>
      </c>
      <c r="M1025" s="3">
        <v>73400</v>
      </c>
      <c r="N1025" s="3"/>
      <c r="O1025" s="3"/>
    </row>
    <row r="1026" spans="1:15" hidden="1" x14ac:dyDescent="0.25">
      <c r="A1026" t="s">
        <v>458</v>
      </c>
      <c r="B1026" s="4">
        <v>940</v>
      </c>
      <c r="C1026" t="s">
        <v>1</v>
      </c>
      <c r="D1026" t="s">
        <v>2</v>
      </c>
      <c r="E1026" t="s">
        <v>357</v>
      </c>
      <c r="F1026" s="9">
        <v>2019</v>
      </c>
      <c r="G1026" s="3">
        <v>275659</v>
      </c>
      <c r="H1026" s="3">
        <v>109</v>
      </c>
      <c r="I1026" s="3">
        <v>2529</v>
      </c>
      <c r="J1026" s="3">
        <v>70</v>
      </c>
      <c r="K1026" s="3">
        <v>39</v>
      </c>
      <c r="L1026" s="3">
        <v>184513</v>
      </c>
      <c r="M1026" s="3">
        <v>91146</v>
      </c>
      <c r="N1026" s="3"/>
      <c r="O1026" s="3"/>
    </row>
    <row r="1027" spans="1:15" hidden="1" x14ac:dyDescent="0.25">
      <c r="A1027" t="s">
        <v>428</v>
      </c>
      <c r="B1027" s="4">
        <v>1591</v>
      </c>
      <c r="C1027" t="s">
        <v>3</v>
      </c>
      <c r="D1027" t="s">
        <v>4</v>
      </c>
      <c r="E1027" t="s">
        <v>351</v>
      </c>
      <c r="F1027" s="9">
        <v>2023</v>
      </c>
      <c r="G1027" s="3">
        <v>191549</v>
      </c>
      <c r="H1027" s="3">
        <v>90</v>
      </c>
      <c r="I1027" s="3">
        <v>2155</v>
      </c>
      <c r="J1027" s="3">
        <v>26</v>
      </c>
      <c r="K1027" s="3">
        <v>64</v>
      </c>
      <c r="L1027" s="3">
        <v>55780</v>
      </c>
      <c r="M1027" s="3">
        <v>135769</v>
      </c>
      <c r="N1027" s="3"/>
      <c r="O1027" s="3"/>
    </row>
    <row r="1028" spans="1:15" hidden="1" x14ac:dyDescent="0.25">
      <c r="A1028" t="s">
        <v>428</v>
      </c>
      <c r="B1028" s="4">
        <v>1591</v>
      </c>
      <c r="C1028" t="s">
        <v>3</v>
      </c>
      <c r="D1028" t="s">
        <v>4</v>
      </c>
      <c r="E1028" t="s">
        <v>351</v>
      </c>
      <c r="F1028" s="9">
        <v>2022</v>
      </c>
      <c r="G1028" s="3">
        <v>189061</v>
      </c>
      <c r="H1028" s="3">
        <v>88</v>
      </c>
      <c r="I1028" s="3">
        <v>2150</v>
      </c>
      <c r="J1028" s="3">
        <v>28</v>
      </c>
      <c r="K1028" s="3">
        <v>60</v>
      </c>
      <c r="L1028" s="3">
        <v>58907</v>
      </c>
      <c r="M1028" s="3">
        <v>130154</v>
      </c>
      <c r="N1028" s="3"/>
      <c r="O1028" s="3"/>
    </row>
    <row r="1029" spans="1:15" hidden="1" x14ac:dyDescent="0.25">
      <c r="A1029" t="s">
        <v>428</v>
      </c>
      <c r="B1029" s="4">
        <v>1591</v>
      </c>
      <c r="C1029" t="s">
        <v>3</v>
      </c>
      <c r="D1029" t="s">
        <v>4</v>
      </c>
      <c r="E1029" t="s">
        <v>351</v>
      </c>
      <c r="F1029" s="9">
        <v>2021</v>
      </c>
      <c r="G1029" s="3">
        <v>165989</v>
      </c>
      <c r="H1029" s="3">
        <v>88</v>
      </c>
      <c r="I1029" s="3">
        <v>1910</v>
      </c>
      <c r="J1029" s="3">
        <v>29</v>
      </c>
      <c r="K1029" s="3">
        <v>59</v>
      </c>
      <c r="L1029" s="3">
        <v>54746</v>
      </c>
      <c r="M1029" s="3">
        <v>111243</v>
      </c>
      <c r="N1029" s="3"/>
      <c r="O1029" s="3"/>
    </row>
    <row r="1030" spans="1:15" hidden="1" x14ac:dyDescent="0.25">
      <c r="A1030" t="s">
        <v>428</v>
      </c>
      <c r="B1030" s="4">
        <v>1591</v>
      </c>
      <c r="C1030" t="s">
        <v>3</v>
      </c>
      <c r="D1030" t="s">
        <v>4</v>
      </c>
      <c r="E1030" t="s">
        <v>351</v>
      </c>
      <c r="F1030" s="9">
        <v>2020</v>
      </c>
      <c r="G1030" s="3">
        <v>117139</v>
      </c>
      <c r="H1030" s="3">
        <v>86</v>
      </c>
      <c r="I1030" s="3">
        <v>1330</v>
      </c>
      <c r="J1030" s="3">
        <v>29</v>
      </c>
      <c r="K1030" s="3">
        <v>57</v>
      </c>
      <c r="L1030" s="3">
        <v>40373</v>
      </c>
      <c r="M1030" s="3">
        <v>76766</v>
      </c>
      <c r="N1030" s="3"/>
      <c r="O1030" s="3"/>
    </row>
    <row r="1031" spans="1:15" hidden="1" x14ac:dyDescent="0.25">
      <c r="A1031" t="s">
        <v>428</v>
      </c>
      <c r="B1031" s="4">
        <v>1591</v>
      </c>
      <c r="C1031" t="s">
        <v>3</v>
      </c>
      <c r="D1031" t="s">
        <v>4</v>
      </c>
      <c r="E1031" t="s">
        <v>351</v>
      </c>
      <c r="F1031" s="9">
        <v>2019</v>
      </c>
      <c r="G1031" s="3">
        <v>175445</v>
      </c>
      <c r="H1031" s="3">
        <v>90</v>
      </c>
      <c r="I1031" s="3">
        <v>1980</v>
      </c>
      <c r="J1031" s="3">
        <v>31</v>
      </c>
      <c r="K1031" s="3">
        <v>59</v>
      </c>
      <c r="L1031" s="3">
        <v>59649</v>
      </c>
      <c r="M1031" s="3">
        <v>115796</v>
      </c>
      <c r="N1031" s="3"/>
      <c r="O1031" s="3"/>
    </row>
    <row r="1032" spans="1:15" hidden="1" x14ac:dyDescent="0.25">
      <c r="A1032" t="s">
        <v>341</v>
      </c>
      <c r="B1032" s="4">
        <v>33410</v>
      </c>
      <c r="C1032" t="s">
        <v>3</v>
      </c>
      <c r="D1032" t="s">
        <v>5</v>
      </c>
      <c r="E1032" t="s">
        <v>446</v>
      </c>
      <c r="F1032" s="9">
        <v>2023</v>
      </c>
      <c r="G1032" s="3">
        <v>191100</v>
      </c>
      <c r="H1032" s="3">
        <v>380</v>
      </c>
      <c r="I1032" s="3">
        <v>530</v>
      </c>
      <c r="J1032" s="3">
        <v>2</v>
      </c>
      <c r="K1032" s="3">
        <v>378</v>
      </c>
      <c r="L1032" s="3">
        <v>1300</v>
      </c>
      <c r="M1032" s="3">
        <v>189800</v>
      </c>
      <c r="N1032" s="3"/>
      <c r="O1032" s="3"/>
    </row>
    <row r="1033" spans="1:15" hidden="1" x14ac:dyDescent="0.25">
      <c r="A1033" t="s">
        <v>341</v>
      </c>
      <c r="B1033" s="4">
        <v>33410</v>
      </c>
      <c r="C1033" t="s">
        <v>3</v>
      </c>
      <c r="D1033" t="s">
        <v>5</v>
      </c>
      <c r="E1033" t="s">
        <v>446</v>
      </c>
      <c r="F1033" s="9">
        <v>2022</v>
      </c>
      <c r="G1033" s="3">
        <v>164800</v>
      </c>
      <c r="H1033" s="3">
        <v>341</v>
      </c>
      <c r="I1033" s="3">
        <v>525</v>
      </c>
      <c r="J1033" s="3">
        <v>2</v>
      </c>
      <c r="K1033" s="3">
        <v>339</v>
      </c>
      <c r="L1033" s="3">
        <v>1200</v>
      </c>
      <c r="M1033" s="3">
        <v>163600</v>
      </c>
      <c r="N1033" s="3"/>
      <c r="O1033" s="3"/>
    </row>
    <row r="1034" spans="1:15" hidden="1" x14ac:dyDescent="0.25">
      <c r="A1034" t="s">
        <v>341</v>
      </c>
      <c r="B1034" s="4">
        <v>33410</v>
      </c>
      <c r="C1034" t="s">
        <v>3</v>
      </c>
      <c r="D1034" t="s">
        <v>5</v>
      </c>
      <c r="E1034" t="s">
        <v>446</v>
      </c>
      <c r="F1034" s="9">
        <v>2021</v>
      </c>
      <c r="G1034" s="3">
        <v>135100</v>
      </c>
      <c r="H1034" s="3">
        <v>287</v>
      </c>
      <c r="I1034" s="3">
        <v>508</v>
      </c>
      <c r="J1034" s="3">
        <v>2</v>
      </c>
      <c r="K1034" s="3">
        <v>285</v>
      </c>
      <c r="L1034" s="3">
        <v>1300</v>
      </c>
      <c r="M1034" s="3">
        <v>133800</v>
      </c>
      <c r="N1034" s="3"/>
      <c r="O1034" s="3"/>
    </row>
    <row r="1035" spans="1:15" hidden="1" x14ac:dyDescent="0.25">
      <c r="A1035" t="s">
        <v>341</v>
      </c>
      <c r="B1035" s="4">
        <v>33410</v>
      </c>
      <c r="C1035" t="s">
        <v>3</v>
      </c>
      <c r="D1035" t="s">
        <v>5</v>
      </c>
      <c r="E1035" t="s">
        <v>446</v>
      </c>
      <c r="F1035" s="9">
        <v>2020</v>
      </c>
      <c r="G1035" s="3">
        <v>79500</v>
      </c>
      <c r="H1035" s="3">
        <v>245</v>
      </c>
      <c r="I1035" s="3">
        <v>345</v>
      </c>
      <c r="J1035" s="3">
        <v>3</v>
      </c>
      <c r="K1035" s="3">
        <v>242</v>
      </c>
      <c r="L1035" s="3">
        <v>1000</v>
      </c>
      <c r="M1035" s="3">
        <v>78500</v>
      </c>
      <c r="N1035" s="3"/>
      <c r="O1035" s="3"/>
    </row>
    <row r="1036" spans="1:15" hidden="1" x14ac:dyDescent="0.25">
      <c r="A1036" t="s">
        <v>341</v>
      </c>
      <c r="B1036" s="4">
        <v>33410</v>
      </c>
      <c r="C1036" t="s">
        <v>3</v>
      </c>
      <c r="D1036" t="s">
        <v>5</v>
      </c>
      <c r="E1036" t="s">
        <v>446</v>
      </c>
      <c r="F1036" s="9">
        <v>2019</v>
      </c>
      <c r="G1036" s="3">
        <v>83848</v>
      </c>
      <c r="H1036" s="3">
        <v>215</v>
      </c>
      <c r="I1036" s="3">
        <v>440</v>
      </c>
      <c r="J1036" s="3">
        <v>2</v>
      </c>
      <c r="K1036" s="3">
        <v>213</v>
      </c>
      <c r="L1036" s="3">
        <v>1125</v>
      </c>
      <c r="M1036" s="3">
        <v>82723</v>
      </c>
      <c r="N1036" s="3"/>
      <c r="O1036" s="3"/>
    </row>
    <row r="1037" spans="1:15" x14ac:dyDescent="0.25">
      <c r="A1037" t="s">
        <v>516</v>
      </c>
      <c r="B1037" s="4">
        <v>563068</v>
      </c>
      <c r="C1037" t="s">
        <v>3</v>
      </c>
      <c r="D1037" t="s">
        <v>5</v>
      </c>
      <c r="E1037" t="s">
        <v>361</v>
      </c>
      <c r="F1037" s="9">
        <v>2023</v>
      </c>
      <c r="G1037" s="3">
        <v>191000</v>
      </c>
      <c r="H1037" s="3">
        <v>180</v>
      </c>
      <c r="I1037" s="3">
        <v>1735</v>
      </c>
      <c r="J1037" s="3">
        <v>25</v>
      </c>
      <c r="K1037" s="3">
        <v>155</v>
      </c>
      <c r="L1037" s="3">
        <v>35700</v>
      </c>
      <c r="M1037" s="3">
        <v>155300</v>
      </c>
      <c r="N1037" s="3"/>
      <c r="O1037" s="3"/>
    </row>
    <row r="1038" spans="1:15" x14ac:dyDescent="0.25">
      <c r="A1038" t="s">
        <v>516</v>
      </c>
      <c r="B1038" s="4">
        <v>563068</v>
      </c>
      <c r="C1038" t="s">
        <v>3</v>
      </c>
      <c r="D1038" t="s">
        <v>5</v>
      </c>
      <c r="E1038" t="s">
        <v>361</v>
      </c>
      <c r="F1038" s="9">
        <v>2022</v>
      </c>
      <c r="G1038" s="3">
        <v>52000</v>
      </c>
      <c r="H1038" s="3">
        <v>40</v>
      </c>
      <c r="I1038" s="3">
        <v>1925</v>
      </c>
      <c r="J1038" s="3">
        <v>16</v>
      </c>
      <c r="K1038" s="3">
        <v>24</v>
      </c>
      <c r="L1038" s="3">
        <v>27900</v>
      </c>
      <c r="M1038" s="3">
        <v>24100</v>
      </c>
      <c r="N1038" s="3"/>
      <c r="O1038" s="3"/>
    </row>
    <row r="1039" spans="1:15" x14ac:dyDescent="0.25">
      <c r="A1039" t="s">
        <v>516</v>
      </c>
      <c r="B1039" s="4">
        <v>563068</v>
      </c>
      <c r="C1039" t="s">
        <v>3</v>
      </c>
      <c r="D1039" t="s">
        <v>5</v>
      </c>
      <c r="E1039" t="s">
        <v>361</v>
      </c>
      <c r="F1039" s="9">
        <v>2021</v>
      </c>
      <c r="G1039" s="3">
        <v>21600</v>
      </c>
      <c r="H1039" s="3">
        <v>14</v>
      </c>
      <c r="I1039" s="3">
        <v>1965</v>
      </c>
      <c r="J1039" s="3">
        <v>13</v>
      </c>
      <c r="K1039" s="3">
        <v>1</v>
      </c>
      <c r="L1039" s="3">
        <v>20600</v>
      </c>
      <c r="M1039" s="3">
        <v>1000</v>
      </c>
      <c r="N1039" s="3"/>
      <c r="O1039" s="3"/>
    </row>
    <row r="1040" spans="1:15" x14ac:dyDescent="0.25">
      <c r="A1040" t="s">
        <v>516</v>
      </c>
      <c r="B1040" s="4">
        <v>563068</v>
      </c>
      <c r="C1040" t="s">
        <v>3</v>
      </c>
      <c r="D1040" t="s">
        <v>5</v>
      </c>
      <c r="E1040" t="s">
        <v>361</v>
      </c>
      <c r="F1040" s="9">
        <v>2020</v>
      </c>
      <c r="G1040" s="3">
        <v>15000</v>
      </c>
      <c r="H1040" s="3">
        <v>8</v>
      </c>
      <c r="I1040" s="3">
        <v>2000</v>
      </c>
      <c r="J1040" s="3">
        <v>8</v>
      </c>
      <c r="K1040" s="3">
        <v>0</v>
      </c>
      <c r="L1040" s="3">
        <v>15000</v>
      </c>
      <c r="M1040" s="3">
        <v>0</v>
      </c>
      <c r="N1040" s="3"/>
      <c r="O1040" s="3"/>
    </row>
    <row r="1041" spans="1:15" x14ac:dyDescent="0.25">
      <c r="A1041" t="s">
        <v>516</v>
      </c>
      <c r="B1041" s="4">
        <v>563068</v>
      </c>
      <c r="C1041" t="s">
        <v>3</v>
      </c>
      <c r="D1041" t="s">
        <v>5</v>
      </c>
      <c r="E1041" t="s">
        <v>361</v>
      </c>
      <c r="F1041" s="9">
        <v>2019</v>
      </c>
      <c r="G1041" s="3">
        <v>12200</v>
      </c>
      <c r="H1041" s="3">
        <v>7</v>
      </c>
      <c r="I1041" s="3">
        <v>2030</v>
      </c>
      <c r="J1041" s="3">
        <v>7</v>
      </c>
      <c r="K1041" s="3">
        <v>0</v>
      </c>
      <c r="L1041" s="3">
        <v>12200</v>
      </c>
      <c r="M1041" s="3">
        <v>0</v>
      </c>
      <c r="N1041" s="3"/>
      <c r="O1041" s="3"/>
    </row>
    <row r="1042" spans="1:15" hidden="1" x14ac:dyDescent="0.25">
      <c r="A1042" t="s">
        <v>291</v>
      </c>
      <c r="B1042" s="4">
        <v>31350</v>
      </c>
      <c r="C1042" t="s">
        <v>1</v>
      </c>
      <c r="D1042" t="s">
        <v>6</v>
      </c>
      <c r="E1042" t="s">
        <v>354</v>
      </c>
      <c r="F1042" s="9">
        <v>2023</v>
      </c>
      <c r="G1042" s="3">
        <v>190948</v>
      </c>
      <c r="H1042" s="3">
        <v>67</v>
      </c>
      <c r="I1042" s="3">
        <v>3080</v>
      </c>
      <c r="J1042" s="3">
        <v>67</v>
      </c>
      <c r="K1042" s="3">
        <v>0</v>
      </c>
      <c r="L1042" s="3">
        <v>190948</v>
      </c>
      <c r="M1042" s="3">
        <v>0</v>
      </c>
      <c r="N1042" s="3"/>
      <c r="O1042" s="3"/>
    </row>
    <row r="1043" spans="1:15" hidden="1" x14ac:dyDescent="0.25">
      <c r="A1043" t="s">
        <v>291</v>
      </c>
      <c r="B1043" s="4">
        <v>31350</v>
      </c>
      <c r="C1043" t="s">
        <v>1</v>
      </c>
      <c r="D1043" t="s">
        <v>6</v>
      </c>
      <c r="E1043" t="s">
        <v>354</v>
      </c>
      <c r="F1043" s="9">
        <v>2022</v>
      </c>
      <c r="G1043" s="3">
        <v>168829</v>
      </c>
      <c r="H1043" s="3">
        <v>57</v>
      </c>
      <c r="I1043" s="3">
        <v>3155</v>
      </c>
      <c r="J1043" s="3">
        <v>57</v>
      </c>
      <c r="K1043" s="3">
        <v>0</v>
      </c>
      <c r="L1043" s="3">
        <v>168829</v>
      </c>
      <c r="M1043" s="3">
        <v>0</v>
      </c>
      <c r="N1043" s="3"/>
      <c r="O1043" s="3"/>
    </row>
    <row r="1044" spans="1:15" hidden="1" x14ac:dyDescent="0.25">
      <c r="A1044" t="s">
        <v>291</v>
      </c>
      <c r="B1044" s="4">
        <v>31350</v>
      </c>
      <c r="C1044" t="s">
        <v>1</v>
      </c>
      <c r="D1044" t="s">
        <v>6</v>
      </c>
      <c r="E1044" t="s">
        <v>354</v>
      </c>
      <c r="F1044" s="9">
        <v>2021</v>
      </c>
      <c r="G1044" s="3">
        <v>122200</v>
      </c>
      <c r="H1044" s="3">
        <v>50</v>
      </c>
      <c r="I1044" s="3">
        <v>2600</v>
      </c>
      <c r="J1044" s="3">
        <v>50</v>
      </c>
      <c r="K1044" s="3">
        <v>0</v>
      </c>
      <c r="L1044" s="3">
        <v>122200</v>
      </c>
      <c r="M1044" s="3">
        <v>0</v>
      </c>
      <c r="N1044" s="3"/>
      <c r="O1044" s="3"/>
    </row>
    <row r="1045" spans="1:15" hidden="1" x14ac:dyDescent="0.25">
      <c r="A1045" t="s">
        <v>291</v>
      </c>
      <c r="B1045" s="4">
        <v>31350</v>
      </c>
      <c r="C1045" t="s">
        <v>1</v>
      </c>
      <c r="D1045" t="s">
        <v>6</v>
      </c>
      <c r="E1045" t="s">
        <v>354</v>
      </c>
      <c r="F1045" s="9">
        <v>2020</v>
      </c>
      <c r="G1045" s="3">
        <v>80951</v>
      </c>
      <c r="H1045" s="3">
        <v>44</v>
      </c>
      <c r="I1045" s="3">
        <v>1925</v>
      </c>
      <c r="J1045" s="3">
        <v>44</v>
      </c>
      <c r="K1045" s="3">
        <v>0</v>
      </c>
      <c r="L1045" s="3">
        <v>80951</v>
      </c>
      <c r="M1045" s="3">
        <v>0</v>
      </c>
      <c r="N1045" s="3"/>
      <c r="O1045" s="3"/>
    </row>
    <row r="1046" spans="1:15" hidden="1" x14ac:dyDescent="0.25">
      <c r="A1046" t="s">
        <v>291</v>
      </c>
      <c r="B1046" s="4">
        <v>31350</v>
      </c>
      <c r="C1046" t="s">
        <v>1</v>
      </c>
      <c r="D1046" t="s">
        <v>6</v>
      </c>
      <c r="E1046" t="s">
        <v>354</v>
      </c>
      <c r="F1046" s="9">
        <v>2019</v>
      </c>
      <c r="G1046" s="3">
        <v>104201</v>
      </c>
      <c r="H1046" s="3">
        <v>40</v>
      </c>
      <c r="I1046" s="3">
        <v>2935</v>
      </c>
      <c r="J1046" s="3">
        <v>40</v>
      </c>
      <c r="K1046" s="3">
        <v>0</v>
      </c>
      <c r="L1046" s="3">
        <v>104201</v>
      </c>
      <c r="M1046" s="3">
        <v>0</v>
      </c>
      <c r="N1046" s="3"/>
      <c r="O1046" s="3"/>
    </row>
    <row r="1047" spans="1:15" hidden="1" x14ac:dyDescent="0.25">
      <c r="A1047" t="s">
        <v>502</v>
      </c>
      <c r="B1047" s="4">
        <v>2248</v>
      </c>
      <c r="C1047" t="s">
        <v>1</v>
      </c>
      <c r="D1047" t="s">
        <v>7</v>
      </c>
      <c r="E1047" t="s">
        <v>359</v>
      </c>
      <c r="F1047" s="9">
        <v>2023</v>
      </c>
      <c r="G1047" s="3">
        <v>189400</v>
      </c>
      <c r="H1047" s="3">
        <v>21</v>
      </c>
      <c r="I1047" s="3">
        <v>9240</v>
      </c>
      <c r="J1047" s="3">
        <v>21</v>
      </c>
      <c r="K1047" s="3">
        <v>0</v>
      </c>
      <c r="L1047" s="3">
        <v>189400</v>
      </c>
      <c r="M1047" s="3">
        <v>0</v>
      </c>
      <c r="N1047" s="3">
        <v>33</v>
      </c>
      <c r="O1047" s="3">
        <v>293500</v>
      </c>
    </row>
    <row r="1048" spans="1:15" hidden="1" x14ac:dyDescent="0.25">
      <c r="A1048" t="s">
        <v>502</v>
      </c>
      <c r="B1048" s="4">
        <v>2248</v>
      </c>
      <c r="C1048" t="s">
        <v>1</v>
      </c>
      <c r="D1048" t="s">
        <v>7</v>
      </c>
      <c r="E1048" t="s">
        <v>359</v>
      </c>
      <c r="F1048" s="9">
        <v>2022</v>
      </c>
      <c r="G1048" s="3">
        <v>165900</v>
      </c>
      <c r="H1048" s="3">
        <v>20</v>
      </c>
      <c r="I1048" s="3">
        <v>8510</v>
      </c>
      <c r="J1048" s="3">
        <v>20</v>
      </c>
      <c r="K1048" s="3">
        <v>0</v>
      </c>
      <c r="L1048" s="3">
        <v>165900</v>
      </c>
      <c r="M1048" s="3">
        <v>0</v>
      </c>
      <c r="N1048" s="3">
        <v>32</v>
      </c>
      <c r="O1048" s="3">
        <v>264000</v>
      </c>
    </row>
    <row r="1049" spans="1:15" hidden="1" x14ac:dyDescent="0.25">
      <c r="A1049" t="s">
        <v>502</v>
      </c>
      <c r="B1049" s="4">
        <v>2248</v>
      </c>
      <c r="C1049" t="s">
        <v>1</v>
      </c>
      <c r="D1049" t="s">
        <v>7</v>
      </c>
      <c r="E1049" t="s">
        <v>359</v>
      </c>
      <c r="F1049" s="9">
        <v>2021</v>
      </c>
      <c r="G1049" s="3">
        <v>129600</v>
      </c>
      <c r="H1049" s="3">
        <v>19</v>
      </c>
      <c r="I1049" s="3">
        <v>7005</v>
      </c>
      <c r="J1049" s="3">
        <v>19</v>
      </c>
      <c r="K1049" s="3">
        <v>0</v>
      </c>
      <c r="L1049" s="3">
        <v>129600</v>
      </c>
      <c r="M1049" s="3">
        <v>0</v>
      </c>
      <c r="N1049" s="3">
        <v>32</v>
      </c>
      <c r="O1049" s="3">
        <v>212400</v>
      </c>
    </row>
    <row r="1050" spans="1:15" hidden="1" x14ac:dyDescent="0.25">
      <c r="A1050" t="s">
        <v>502</v>
      </c>
      <c r="B1050" s="4">
        <v>2248</v>
      </c>
      <c r="C1050" t="s">
        <v>1</v>
      </c>
      <c r="D1050" t="s">
        <v>7</v>
      </c>
      <c r="E1050" t="s">
        <v>359</v>
      </c>
      <c r="F1050" s="9">
        <v>2020</v>
      </c>
      <c r="G1050" s="3">
        <v>82000</v>
      </c>
      <c r="H1050" s="3">
        <v>18</v>
      </c>
      <c r="I1050" s="3">
        <v>4685</v>
      </c>
      <c r="J1050" s="3">
        <v>18</v>
      </c>
      <c r="K1050" s="3">
        <v>0</v>
      </c>
      <c r="L1050" s="3">
        <v>82000</v>
      </c>
      <c r="M1050" s="3">
        <v>0</v>
      </c>
      <c r="N1050" s="3">
        <v>30</v>
      </c>
      <c r="O1050" s="3">
        <v>128400</v>
      </c>
    </row>
    <row r="1051" spans="1:15" hidden="1" x14ac:dyDescent="0.25">
      <c r="A1051" t="s">
        <v>502</v>
      </c>
      <c r="B1051" s="4">
        <v>2248</v>
      </c>
      <c r="C1051" t="s">
        <v>1</v>
      </c>
      <c r="D1051" t="s">
        <v>7</v>
      </c>
      <c r="E1051" t="s">
        <v>359</v>
      </c>
      <c r="F1051" s="9">
        <v>2019</v>
      </c>
      <c r="G1051" s="3">
        <v>139000</v>
      </c>
      <c r="H1051" s="3">
        <v>17</v>
      </c>
      <c r="I1051" s="3">
        <v>8680</v>
      </c>
      <c r="J1051" s="3">
        <v>17</v>
      </c>
      <c r="K1051" s="3">
        <v>0</v>
      </c>
      <c r="L1051" s="3">
        <v>139000</v>
      </c>
      <c r="M1051" s="3">
        <v>0</v>
      </c>
      <c r="N1051" s="3">
        <v>27</v>
      </c>
      <c r="O1051" s="3">
        <v>210600</v>
      </c>
    </row>
    <row r="1052" spans="1:15" hidden="1" x14ac:dyDescent="0.25">
      <c r="A1052" t="s">
        <v>41</v>
      </c>
      <c r="B1052" s="4">
        <v>2291</v>
      </c>
      <c r="C1052" t="s">
        <v>1</v>
      </c>
      <c r="D1052" t="s">
        <v>2</v>
      </c>
      <c r="E1052" t="s">
        <v>353</v>
      </c>
      <c r="F1052" s="9">
        <v>2023</v>
      </c>
      <c r="G1052" s="3">
        <v>188838</v>
      </c>
      <c r="H1052" s="3">
        <v>66</v>
      </c>
      <c r="I1052" s="3">
        <v>2861</v>
      </c>
      <c r="J1052" s="3">
        <v>48</v>
      </c>
      <c r="K1052" s="3">
        <v>18</v>
      </c>
      <c r="L1052" s="3">
        <v>140074</v>
      </c>
      <c r="M1052" s="3">
        <v>48764</v>
      </c>
      <c r="N1052" s="3"/>
      <c r="O1052" s="3"/>
    </row>
    <row r="1053" spans="1:15" hidden="1" x14ac:dyDescent="0.25">
      <c r="A1053" t="s">
        <v>41</v>
      </c>
      <c r="B1053" s="4">
        <v>2291</v>
      </c>
      <c r="C1053" t="s">
        <v>1</v>
      </c>
      <c r="D1053" t="s">
        <v>2</v>
      </c>
      <c r="E1053" t="s">
        <v>353</v>
      </c>
      <c r="F1053" s="9">
        <v>2022</v>
      </c>
      <c r="G1053" s="3">
        <v>193352</v>
      </c>
      <c r="H1053" s="3">
        <v>67</v>
      </c>
      <c r="I1053" s="3">
        <v>2886</v>
      </c>
      <c r="J1053" s="3">
        <v>47</v>
      </c>
      <c r="K1053" s="3">
        <v>20</v>
      </c>
      <c r="L1053" s="3">
        <v>141879</v>
      </c>
      <c r="M1053" s="3">
        <v>51473</v>
      </c>
      <c r="N1053" s="3"/>
      <c r="O1053" s="3"/>
    </row>
    <row r="1054" spans="1:15" hidden="1" x14ac:dyDescent="0.25">
      <c r="A1054" t="s">
        <v>41</v>
      </c>
      <c r="B1054" s="4">
        <v>2291</v>
      </c>
      <c r="C1054" t="s">
        <v>1</v>
      </c>
      <c r="D1054" t="s">
        <v>2</v>
      </c>
      <c r="E1054" t="s">
        <v>353</v>
      </c>
      <c r="F1054" s="9">
        <v>2021</v>
      </c>
      <c r="G1054" s="3">
        <v>183359</v>
      </c>
      <c r="H1054" s="3">
        <v>69</v>
      </c>
      <c r="I1054" s="3">
        <v>2657</v>
      </c>
      <c r="J1054" s="3">
        <v>49</v>
      </c>
      <c r="K1054" s="3">
        <v>20</v>
      </c>
      <c r="L1054" s="3">
        <v>133718</v>
      </c>
      <c r="M1054" s="3">
        <v>49641</v>
      </c>
      <c r="N1054" s="3"/>
      <c r="O1054" s="3"/>
    </row>
    <row r="1055" spans="1:15" hidden="1" x14ac:dyDescent="0.25">
      <c r="A1055" t="s">
        <v>41</v>
      </c>
      <c r="B1055" s="4">
        <v>2291</v>
      </c>
      <c r="C1055" t="s">
        <v>1</v>
      </c>
      <c r="D1055" t="s">
        <v>2</v>
      </c>
      <c r="E1055" t="s">
        <v>353</v>
      </c>
      <c r="F1055" s="9">
        <v>2020</v>
      </c>
      <c r="G1055" s="3">
        <v>182400</v>
      </c>
      <c r="H1055" s="3">
        <v>71</v>
      </c>
      <c r="I1055" s="3">
        <v>1780</v>
      </c>
      <c r="J1055" s="3">
        <v>50</v>
      </c>
      <c r="K1055" s="3">
        <v>21</v>
      </c>
      <c r="L1055" s="3">
        <v>142400</v>
      </c>
      <c r="M1055" s="3">
        <v>40000</v>
      </c>
      <c r="N1055" s="3"/>
      <c r="O1055" s="3"/>
    </row>
    <row r="1056" spans="1:15" hidden="1" x14ac:dyDescent="0.25">
      <c r="A1056" t="s">
        <v>41</v>
      </c>
      <c r="B1056" s="4">
        <v>2291</v>
      </c>
      <c r="C1056" t="s">
        <v>1</v>
      </c>
      <c r="D1056" t="s">
        <v>2</v>
      </c>
      <c r="E1056" t="s">
        <v>353</v>
      </c>
      <c r="F1056" s="9">
        <v>2019</v>
      </c>
      <c r="G1056" s="3">
        <v>369800</v>
      </c>
      <c r="H1056" s="3">
        <v>134</v>
      </c>
      <c r="I1056" s="3">
        <v>2780</v>
      </c>
      <c r="J1056" s="3">
        <v>110</v>
      </c>
      <c r="K1056" s="3">
        <v>24</v>
      </c>
      <c r="L1056" s="3">
        <v>308600</v>
      </c>
      <c r="M1056" s="3">
        <v>61200</v>
      </c>
      <c r="N1056" s="3"/>
      <c r="O1056" s="3"/>
    </row>
    <row r="1057" spans="1:15" hidden="1" x14ac:dyDescent="0.25">
      <c r="A1057" t="s">
        <v>434</v>
      </c>
      <c r="B1057" s="4">
        <v>33417</v>
      </c>
      <c r="C1057" t="s">
        <v>1</v>
      </c>
      <c r="D1057" t="s">
        <v>2</v>
      </c>
      <c r="E1057" t="s">
        <v>359</v>
      </c>
      <c r="F1057" s="9">
        <v>2023</v>
      </c>
      <c r="G1057" s="3">
        <v>187429</v>
      </c>
      <c r="H1057" s="3">
        <v>50</v>
      </c>
      <c r="I1057" s="3">
        <v>4281</v>
      </c>
      <c r="J1057" s="3">
        <v>50</v>
      </c>
      <c r="K1057" s="3">
        <v>0</v>
      </c>
      <c r="L1057" s="3">
        <v>187429</v>
      </c>
      <c r="M1057" s="3">
        <v>0</v>
      </c>
      <c r="N1057" s="3">
        <v>599</v>
      </c>
      <c r="O1057" s="3">
        <v>1403000</v>
      </c>
    </row>
    <row r="1058" spans="1:15" hidden="1" x14ac:dyDescent="0.25">
      <c r="A1058" t="s">
        <v>434</v>
      </c>
      <c r="B1058" s="4">
        <v>33417</v>
      </c>
      <c r="C1058" t="s">
        <v>1</v>
      </c>
      <c r="D1058" t="s">
        <v>2</v>
      </c>
      <c r="E1058" t="s">
        <v>359</v>
      </c>
      <c r="F1058" s="9">
        <v>2022</v>
      </c>
      <c r="G1058" s="3">
        <v>141089</v>
      </c>
      <c r="H1058" s="3">
        <v>40</v>
      </c>
      <c r="I1058" s="3">
        <v>3825</v>
      </c>
      <c r="J1058" s="3">
        <v>40</v>
      </c>
      <c r="K1058" s="3">
        <v>0</v>
      </c>
      <c r="L1058" s="3">
        <v>141089</v>
      </c>
      <c r="M1058" s="3">
        <v>0</v>
      </c>
      <c r="N1058" s="3">
        <v>574</v>
      </c>
      <c r="O1058" s="3">
        <v>1215000</v>
      </c>
    </row>
    <row r="1059" spans="1:15" hidden="1" x14ac:dyDescent="0.25">
      <c r="A1059" t="s">
        <v>434</v>
      </c>
      <c r="B1059" s="4">
        <v>33417</v>
      </c>
      <c r="C1059" t="s">
        <v>1</v>
      </c>
      <c r="D1059" t="s">
        <v>2</v>
      </c>
      <c r="E1059" t="s">
        <v>359</v>
      </c>
      <c r="F1059" s="9">
        <v>2021</v>
      </c>
      <c r="G1059" s="3">
        <v>64891</v>
      </c>
      <c r="H1059" s="3">
        <v>32</v>
      </c>
      <c r="I1059" s="3">
        <v>2138</v>
      </c>
      <c r="J1059" s="3">
        <v>32</v>
      </c>
      <c r="K1059" s="3">
        <v>0</v>
      </c>
      <c r="L1059" s="3">
        <v>64891</v>
      </c>
      <c r="M1059" s="3">
        <v>0</v>
      </c>
      <c r="N1059" s="3">
        <v>535</v>
      </c>
      <c r="O1059" s="3">
        <v>948500</v>
      </c>
    </row>
    <row r="1060" spans="1:15" hidden="1" x14ac:dyDescent="0.25">
      <c r="A1060" t="s">
        <v>434</v>
      </c>
      <c r="B1060" s="4">
        <v>33417</v>
      </c>
      <c r="C1060" t="s">
        <v>1</v>
      </c>
      <c r="D1060" t="s">
        <v>2</v>
      </c>
      <c r="E1060" t="s">
        <v>359</v>
      </c>
      <c r="F1060" s="9">
        <v>2020</v>
      </c>
      <c r="G1060" s="3">
        <v>45168</v>
      </c>
      <c r="H1060" s="3">
        <v>25</v>
      </c>
      <c r="I1060" s="3">
        <v>1942</v>
      </c>
      <c r="J1060" s="3">
        <v>25</v>
      </c>
      <c r="K1060" s="3">
        <v>0</v>
      </c>
      <c r="L1060" s="3">
        <v>45168</v>
      </c>
      <c r="M1060" s="3">
        <v>0</v>
      </c>
      <c r="N1060" s="3">
        <v>496</v>
      </c>
      <c r="O1060" s="3">
        <v>565200</v>
      </c>
    </row>
    <row r="1061" spans="1:15" hidden="1" x14ac:dyDescent="0.25">
      <c r="A1061" t="s">
        <v>434</v>
      </c>
      <c r="B1061" s="4">
        <v>33417</v>
      </c>
      <c r="C1061" t="s">
        <v>1</v>
      </c>
      <c r="D1061" t="s">
        <v>2</v>
      </c>
      <c r="E1061" t="s">
        <v>359</v>
      </c>
      <c r="F1061" s="9">
        <v>2019</v>
      </c>
      <c r="G1061" s="3">
        <v>64245</v>
      </c>
      <c r="H1061" s="3">
        <v>23</v>
      </c>
      <c r="I1061" s="3">
        <v>3498</v>
      </c>
      <c r="J1061" s="3">
        <v>23</v>
      </c>
      <c r="K1061" s="3">
        <v>0</v>
      </c>
      <c r="L1061" s="3">
        <v>64245</v>
      </c>
      <c r="M1061" s="3">
        <v>0</v>
      </c>
      <c r="N1061" s="3">
        <v>462</v>
      </c>
      <c r="O1061" s="3">
        <v>1019300</v>
      </c>
    </row>
    <row r="1062" spans="1:15" hidden="1" x14ac:dyDescent="0.25">
      <c r="A1062" t="s">
        <v>91</v>
      </c>
      <c r="B1062" s="4">
        <v>6603</v>
      </c>
      <c r="C1062" t="s">
        <v>3</v>
      </c>
      <c r="D1062" t="s">
        <v>4</v>
      </c>
      <c r="E1062" t="s">
        <v>358</v>
      </c>
      <c r="F1062" s="9">
        <v>2023</v>
      </c>
      <c r="G1062" s="3">
        <v>187400</v>
      </c>
      <c r="H1062" s="3">
        <v>89</v>
      </c>
      <c r="I1062" s="3">
        <v>2080</v>
      </c>
      <c r="J1062" s="3">
        <v>28</v>
      </c>
      <c r="K1062" s="3">
        <v>61</v>
      </c>
      <c r="L1062" s="3">
        <v>63400</v>
      </c>
      <c r="M1062" s="3">
        <v>124000</v>
      </c>
      <c r="N1062" s="3"/>
      <c r="O1062" s="3"/>
    </row>
    <row r="1063" spans="1:15" hidden="1" x14ac:dyDescent="0.25">
      <c r="A1063" t="s">
        <v>91</v>
      </c>
      <c r="B1063" s="4">
        <v>6603</v>
      </c>
      <c r="C1063" t="s">
        <v>3</v>
      </c>
      <c r="D1063" t="s">
        <v>4</v>
      </c>
      <c r="E1063" t="s">
        <v>358</v>
      </c>
      <c r="F1063" s="9">
        <v>2022</v>
      </c>
      <c r="G1063" s="3">
        <v>177614</v>
      </c>
      <c r="H1063" s="3">
        <v>91</v>
      </c>
      <c r="I1063" s="3">
        <v>1950</v>
      </c>
      <c r="J1063" s="3">
        <v>27</v>
      </c>
      <c r="K1063" s="3">
        <v>64</v>
      </c>
      <c r="L1063" s="3">
        <v>58906</v>
      </c>
      <c r="M1063" s="3">
        <v>118708</v>
      </c>
      <c r="N1063" s="3"/>
      <c r="O1063" s="3"/>
    </row>
    <row r="1064" spans="1:15" hidden="1" x14ac:dyDescent="0.25">
      <c r="A1064" t="s">
        <v>91</v>
      </c>
      <c r="B1064" s="4">
        <v>6603</v>
      </c>
      <c r="C1064" t="s">
        <v>3</v>
      </c>
      <c r="D1064" t="s">
        <v>4</v>
      </c>
      <c r="E1064" t="s">
        <v>358</v>
      </c>
      <c r="F1064" s="9">
        <v>2021</v>
      </c>
      <c r="G1064" s="3">
        <v>170811</v>
      </c>
      <c r="H1064" s="3">
        <v>91</v>
      </c>
      <c r="I1064" s="3">
        <v>1850</v>
      </c>
      <c r="J1064" s="3">
        <v>33</v>
      </c>
      <c r="K1064" s="3">
        <v>58</v>
      </c>
      <c r="L1064" s="3">
        <v>66067</v>
      </c>
      <c r="M1064" s="3">
        <v>104744</v>
      </c>
      <c r="N1064" s="3"/>
      <c r="O1064" s="3"/>
    </row>
    <row r="1065" spans="1:15" hidden="1" x14ac:dyDescent="0.25">
      <c r="A1065" t="s">
        <v>91</v>
      </c>
      <c r="B1065" s="4">
        <v>6603</v>
      </c>
      <c r="C1065" t="s">
        <v>3</v>
      </c>
      <c r="D1065" t="s">
        <v>4</v>
      </c>
      <c r="E1065" t="s">
        <v>358</v>
      </c>
      <c r="F1065" s="9">
        <v>2020</v>
      </c>
      <c r="G1065" s="3">
        <v>142509</v>
      </c>
      <c r="H1065" s="3">
        <v>94</v>
      </c>
      <c r="I1065" s="3">
        <v>1508</v>
      </c>
      <c r="J1065" s="3">
        <v>30</v>
      </c>
      <c r="K1065" s="3">
        <v>64</v>
      </c>
      <c r="L1065" s="3">
        <v>55946</v>
      </c>
      <c r="M1065" s="3">
        <v>86563</v>
      </c>
      <c r="N1065" s="3"/>
      <c r="O1065" s="3"/>
    </row>
    <row r="1066" spans="1:15" hidden="1" x14ac:dyDescent="0.25">
      <c r="A1066" t="s">
        <v>91</v>
      </c>
      <c r="B1066" s="4">
        <v>6603</v>
      </c>
      <c r="C1066" t="s">
        <v>3</v>
      </c>
      <c r="D1066" t="s">
        <v>4</v>
      </c>
      <c r="E1066" t="s">
        <v>358</v>
      </c>
      <c r="F1066" s="9">
        <v>2019</v>
      </c>
      <c r="G1066" s="3">
        <v>166700</v>
      </c>
      <c r="H1066" s="3">
        <v>95</v>
      </c>
      <c r="I1066" s="3">
        <v>1755</v>
      </c>
      <c r="J1066" s="3">
        <v>28</v>
      </c>
      <c r="K1066" s="3">
        <v>67</v>
      </c>
      <c r="L1066" s="3">
        <v>47400</v>
      </c>
      <c r="M1066" s="3">
        <v>119300</v>
      </c>
      <c r="N1066" s="3"/>
      <c r="O1066" s="3"/>
    </row>
    <row r="1067" spans="1:15" hidden="1" x14ac:dyDescent="0.25">
      <c r="A1067" t="s">
        <v>368</v>
      </c>
      <c r="B1067" s="4">
        <v>35685</v>
      </c>
      <c r="C1067" t="s">
        <v>1</v>
      </c>
      <c r="D1067" t="s">
        <v>2</v>
      </c>
      <c r="E1067" t="s">
        <v>358</v>
      </c>
      <c r="F1067" s="9">
        <v>2023</v>
      </c>
      <c r="G1067" s="3">
        <v>187091</v>
      </c>
      <c r="H1067" s="3">
        <v>30</v>
      </c>
      <c r="I1067" s="3">
        <v>6493</v>
      </c>
      <c r="J1067" s="3">
        <v>26</v>
      </c>
      <c r="K1067" s="3">
        <v>4</v>
      </c>
      <c r="L1067" s="3">
        <v>163962</v>
      </c>
      <c r="M1067" s="3">
        <v>23129</v>
      </c>
      <c r="N1067" s="3"/>
      <c r="O1067" s="3"/>
    </row>
    <row r="1068" spans="1:15" hidden="1" x14ac:dyDescent="0.25">
      <c r="A1068" t="s">
        <v>368</v>
      </c>
      <c r="B1068" s="4">
        <v>35685</v>
      </c>
      <c r="C1068" t="s">
        <v>1</v>
      </c>
      <c r="D1068" t="s">
        <v>2</v>
      </c>
      <c r="E1068" t="s">
        <v>358</v>
      </c>
      <c r="F1068" s="9">
        <v>2022</v>
      </c>
      <c r="G1068" s="3">
        <v>171514</v>
      </c>
      <c r="H1068" s="3">
        <v>29</v>
      </c>
      <c r="I1068" s="3">
        <v>6227</v>
      </c>
      <c r="J1068" s="3">
        <v>25</v>
      </c>
      <c r="K1068" s="3">
        <v>4</v>
      </c>
      <c r="L1068" s="3">
        <v>149455</v>
      </c>
      <c r="M1068" s="3">
        <v>22059</v>
      </c>
      <c r="N1068" s="3"/>
      <c r="O1068" s="3"/>
    </row>
    <row r="1069" spans="1:15" hidden="1" x14ac:dyDescent="0.25">
      <c r="A1069" t="s">
        <v>368</v>
      </c>
      <c r="B1069" s="4">
        <v>35685</v>
      </c>
      <c r="C1069" t="s">
        <v>1</v>
      </c>
      <c r="D1069" t="s">
        <v>2</v>
      </c>
      <c r="E1069" t="s">
        <v>358</v>
      </c>
      <c r="F1069" s="9">
        <v>2021</v>
      </c>
      <c r="G1069" s="3">
        <v>158075</v>
      </c>
      <c r="H1069" s="3">
        <v>27</v>
      </c>
      <c r="I1069" s="3">
        <v>5855</v>
      </c>
      <c r="J1069" s="3">
        <v>23</v>
      </c>
      <c r="K1069" s="3">
        <v>4</v>
      </c>
      <c r="L1069" s="3">
        <v>136075</v>
      </c>
      <c r="M1069" s="3">
        <v>22000</v>
      </c>
      <c r="N1069" s="3"/>
      <c r="O1069" s="3"/>
    </row>
    <row r="1070" spans="1:15" hidden="1" x14ac:dyDescent="0.25">
      <c r="A1070" t="s">
        <v>368</v>
      </c>
      <c r="B1070" s="4">
        <v>35685</v>
      </c>
      <c r="C1070" t="s">
        <v>1</v>
      </c>
      <c r="D1070" t="s">
        <v>2</v>
      </c>
      <c r="E1070" t="s">
        <v>358</v>
      </c>
      <c r="F1070" s="9">
        <v>2020</v>
      </c>
      <c r="G1070" s="3">
        <v>122514</v>
      </c>
      <c r="H1070" s="3">
        <v>27</v>
      </c>
      <c r="I1070" s="3">
        <v>4537</v>
      </c>
      <c r="J1070" s="3">
        <v>23</v>
      </c>
      <c r="K1070" s="3">
        <v>4</v>
      </c>
      <c r="L1070" s="3">
        <v>103514</v>
      </c>
      <c r="M1070" s="3">
        <v>19000</v>
      </c>
      <c r="N1070" s="3"/>
      <c r="O1070" s="3"/>
    </row>
    <row r="1071" spans="1:15" hidden="1" x14ac:dyDescent="0.25">
      <c r="A1071" t="s">
        <v>368</v>
      </c>
      <c r="B1071" s="4">
        <v>35685</v>
      </c>
      <c r="C1071" t="s">
        <v>1</v>
      </c>
      <c r="D1071" t="s">
        <v>2</v>
      </c>
      <c r="E1071" t="s">
        <v>358</v>
      </c>
      <c r="F1071" s="9">
        <v>2019</v>
      </c>
      <c r="G1071" s="3">
        <v>127054</v>
      </c>
      <c r="H1071" s="3">
        <v>25</v>
      </c>
      <c r="I1071" s="3">
        <v>5300</v>
      </c>
      <c r="J1071" s="3">
        <v>21</v>
      </c>
      <c r="K1071" s="3">
        <v>4</v>
      </c>
      <c r="L1071" s="3">
        <v>107843</v>
      </c>
      <c r="M1071" s="3">
        <v>19211</v>
      </c>
      <c r="N1071" s="3"/>
      <c r="O1071" s="3"/>
    </row>
    <row r="1072" spans="1:15" hidden="1" x14ac:dyDescent="0.25">
      <c r="A1072" t="s">
        <v>292</v>
      </c>
      <c r="B1072" s="4">
        <v>611</v>
      </c>
      <c r="C1072" t="s">
        <v>1</v>
      </c>
      <c r="D1072" t="s">
        <v>2</v>
      </c>
      <c r="E1072" t="s">
        <v>353</v>
      </c>
      <c r="F1072" s="9">
        <v>2023</v>
      </c>
      <c r="G1072" s="3">
        <v>184300</v>
      </c>
      <c r="H1072" s="3">
        <v>88</v>
      </c>
      <c r="I1072" s="3">
        <v>2025</v>
      </c>
      <c r="J1072" s="3">
        <v>10</v>
      </c>
      <c r="K1072" s="3">
        <v>78</v>
      </c>
      <c r="L1072" s="3">
        <v>20300</v>
      </c>
      <c r="M1072" s="3">
        <v>164000</v>
      </c>
      <c r="N1072" s="3"/>
      <c r="O1072" s="3"/>
    </row>
    <row r="1073" spans="1:15" hidden="1" x14ac:dyDescent="0.25">
      <c r="A1073" t="s">
        <v>292</v>
      </c>
      <c r="B1073" s="4">
        <v>611</v>
      </c>
      <c r="C1073" t="s">
        <v>1</v>
      </c>
      <c r="D1073" t="s">
        <v>2</v>
      </c>
      <c r="E1073" t="s">
        <v>353</v>
      </c>
      <c r="F1073" s="9">
        <v>2022</v>
      </c>
      <c r="G1073" s="3">
        <v>191500</v>
      </c>
      <c r="H1073" s="3">
        <v>94</v>
      </c>
      <c r="I1073" s="3">
        <v>2005</v>
      </c>
      <c r="J1073" s="3">
        <v>10</v>
      </c>
      <c r="K1073" s="3">
        <v>84</v>
      </c>
      <c r="L1073" s="3">
        <v>20100</v>
      </c>
      <c r="M1073" s="3">
        <v>171400</v>
      </c>
      <c r="N1073" s="3"/>
      <c r="O1073" s="3"/>
    </row>
    <row r="1074" spans="1:15" hidden="1" x14ac:dyDescent="0.25">
      <c r="A1074" t="s">
        <v>292</v>
      </c>
      <c r="B1074" s="4">
        <v>611</v>
      </c>
      <c r="C1074" t="s">
        <v>1</v>
      </c>
      <c r="D1074" t="s">
        <v>2</v>
      </c>
      <c r="E1074" t="s">
        <v>353</v>
      </c>
      <c r="F1074" s="9">
        <v>2021</v>
      </c>
      <c r="G1074" s="3">
        <v>183300</v>
      </c>
      <c r="H1074" s="3">
        <v>97</v>
      </c>
      <c r="I1074" s="3">
        <v>1880</v>
      </c>
      <c r="J1074" s="3">
        <v>10</v>
      </c>
      <c r="K1074" s="3">
        <v>87</v>
      </c>
      <c r="L1074" s="3">
        <v>18800</v>
      </c>
      <c r="M1074" s="3">
        <v>164500</v>
      </c>
      <c r="N1074" s="3"/>
      <c r="O1074" s="3"/>
    </row>
    <row r="1075" spans="1:15" hidden="1" x14ac:dyDescent="0.25">
      <c r="A1075" t="s">
        <v>292</v>
      </c>
      <c r="B1075" s="4">
        <v>611</v>
      </c>
      <c r="C1075" t="s">
        <v>1</v>
      </c>
      <c r="D1075" t="s">
        <v>2</v>
      </c>
      <c r="E1075" t="s">
        <v>353</v>
      </c>
      <c r="F1075" s="9">
        <v>2020</v>
      </c>
      <c r="G1075" s="3">
        <v>148500</v>
      </c>
      <c r="H1075" s="3">
        <v>98</v>
      </c>
      <c r="I1075" s="3">
        <v>1500</v>
      </c>
      <c r="J1075" s="3">
        <v>10</v>
      </c>
      <c r="K1075" s="3">
        <v>88</v>
      </c>
      <c r="L1075" s="3">
        <v>15000</v>
      </c>
      <c r="M1075" s="3">
        <v>133500</v>
      </c>
      <c r="N1075" s="3"/>
      <c r="O1075" s="3"/>
    </row>
    <row r="1076" spans="1:15" hidden="1" x14ac:dyDescent="0.25">
      <c r="A1076" t="s">
        <v>292</v>
      </c>
      <c r="B1076" s="4">
        <v>611</v>
      </c>
      <c r="C1076" t="s">
        <v>1</v>
      </c>
      <c r="D1076" t="s">
        <v>2</v>
      </c>
      <c r="E1076" t="s">
        <v>353</v>
      </c>
      <c r="F1076" s="9">
        <v>2019</v>
      </c>
      <c r="G1076" s="3">
        <v>199500</v>
      </c>
      <c r="H1076" s="3">
        <v>100</v>
      </c>
      <c r="I1076" s="3">
        <v>1965</v>
      </c>
      <c r="J1076" s="3">
        <v>10</v>
      </c>
      <c r="K1076" s="3">
        <v>90</v>
      </c>
      <c r="L1076" s="3">
        <v>19700</v>
      </c>
      <c r="M1076" s="3">
        <v>179800</v>
      </c>
      <c r="N1076" s="3"/>
      <c r="O1076" s="3"/>
    </row>
    <row r="1077" spans="1:15" hidden="1" x14ac:dyDescent="0.25">
      <c r="A1077" t="s">
        <v>481</v>
      </c>
      <c r="B1077" s="4">
        <v>469</v>
      </c>
      <c r="C1077" t="s">
        <v>1</v>
      </c>
      <c r="D1077" t="s">
        <v>6</v>
      </c>
      <c r="E1077" t="s">
        <v>354</v>
      </c>
      <c r="F1077" s="9">
        <v>2023</v>
      </c>
      <c r="G1077" s="3">
        <v>183700</v>
      </c>
      <c r="H1077" s="3">
        <v>95</v>
      </c>
      <c r="I1077" s="3">
        <v>1865</v>
      </c>
      <c r="J1077" s="3">
        <v>81</v>
      </c>
      <c r="K1077" s="3">
        <v>14</v>
      </c>
      <c r="L1077" s="3">
        <v>156700</v>
      </c>
      <c r="M1077" s="3">
        <v>27000</v>
      </c>
      <c r="N1077" s="3"/>
      <c r="O1077" s="3"/>
    </row>
    <row r="1078" spans="1:15" hidden="1" x14ac:dyDescent="0.25">
      <c r="A1078" t="s">
        <v>481</v>
      </c>
      <c r="B1078" s="4">
        <v>469</v>
      </c>
      <c r="C1078" t="s">
        <v>1</v>
      </c>
      <c r="D1078" t="s">
        <v>6</v>
      </c>
      <c r="E1078" t="s">
        <v>354</v>
      </c>
      <c r="F1078" s="9">
        <v>2022</v>
      </c>
      <c r="G1078" s="3">
        <v>194319</v>
      </c>
      <c r="H1078" s="3">
        <v>102</v>
      </c>
      <c r="I1078" s="3">
        <v>1905</v>
      </c>
      <c r="J1078" s="3">
        <v>87</v>
      </c>
      <c r="K1078" s="3">
        <v>15</v>
      </c>
      <c r="L1078" s="3">
        <v>164819</v>
      </c>
      <c r="M1078" s="3">
        <v>29500</v>
      </c>
      <c r="N1078" s="3"/>
      <c r="O1078" s="3"/>
    </row>
    <row r="1079" spans="1:15" hidden="1" x14ac:dyDescent="0.25">
      <c r="A1079" t="s">
        <v>481</v>
      </c>
      <c r="B1079" s="4">
        <v>469</v>
      </c>
      <c r="C1079" t="s">
        <v>1</v>
      </c>
      <c r="D1079" t="s">
        <v>6</v>
      </c>
      <c r="E1079" t="s">
        <v>354</v>
      </c>
      <c r="F1079" s="9">
        <v>2021</v>
      </c>
      <c r="G1079" s="3">
        <v>184583</v>
      </c>
      <c r="H1079" s="3">
        <v>103</v>
      </c>
      <c r="I1079" s="3">
        <v>1792</v>
      </c>
      <c r="J1079" s="3">
        <v>87</v>
      </c>
      <c r="K1079" s="3">
        <v>16</v>
      </c>
      <c r="L1079" s="3">
        <v>154983</v>
      </c>
      <c r="M1079" s="3">
        <v>29600</v>
      </c>
      <c r="N1079" s="3"/>
      <c r="O1079" s="3"/>
    </row>
    <row r="1080" spans="1:15" hidden="1" x14ac:dyDescent="0.25">
      <c r="A1080" t="s">
        <v>481</v>
      </c>
      <c r="B1080" s="4">
        <v>469</v>
      </c>
      <c r="C1080" t="s">
        <v>1</v>
      </c>
      <c r="D1080" t="s">
        <v>6</v>
      </c>
      <c r="E1080" t="s">
        <v>354</v>
      </c>
      <c r="F1080" s="9">
        <v>2020</v>
      </c>
      <c r="G1080" s="3">
        <v>161300</v>
      </c>
      <c r="H1080" s="3">
        <v>104</v>
      </c>
      <c r="I1080" s="3">
        <v>1460</v>
      </c>
      <c r="J1080" s="3">
        <v>87</v>
      </c>
      <c r="K1080" s="3">
        <v>17</v>
      </c>
      <c r="L1080" s="3">
        <v>132100</v>
      </c>
      <c r="M1080" s="3">
        <v>29200</v>
      </c>
      <c r="N1080" s="3"/>
      <c r="O1080" s="3"/>
    </row>
    <row r="1081" spans="1:15" hidden="1" x14ac:dyDescent="0.25">
      <c r="A1081" t="s">
        <v>481</v>
      </c>
      <c r="B1081" s="4">
        <v>469</v>
      </c>
      <c r="C1081" t="s">
        <v>1</v>
      </c>
      <c r="D1081" t="s">
        <v>6</v>
      </c>
      <c r="E1081" t="s">
        <v>354</v>
      </c>
      <c r="F1081" s="9">
        <v>2019</v>
      </c>
      <c r="G1081" s="3">
        <v>215000</v>
      </c>
      <c r="H1081" s="3">
        <v>117</v>
      </c>
      <c r="I1081" s="3">
        <v>1830</v>
      </c>
      <c r="J1081" s="3">
        <v>94</v>
      </c>
      <c r="K1081" s="3">
        <v>23</v>
      </c>
      <c r="L1081" s="3">
        <v>171100</v>
      </c>
      <c r="M1081" s="3">
        <v>43900</v>
      </c>
      <c r="N1081" s="3"/>
      <c r="O1081" s="3"/>
    </row>
    <row r="1082" spans="1:15" hidden="1" x14ac:dyDescent="0.25">
      <c r="A1082" t="s">
        <v>30</v>
      </c>
      <c r="B1082" s="4">
        <v>9036</v>
      </c>
      <c r="C1082" t="s">
        <v>1</v>
      </c>
      <c r="D1082" t="s">
        <v>6</v>
      </c>
      <c r="E1082" t="s">
        <v>354</v>
      </c>
      <c r="F1082" s="9">
        <v>2023</v>
      </c>
      <c r="G1082" s="3">
        <v>183500</v>
      </c>
      <c r="H1082" s="3">
        <v>97</v>
      </c>
      <c r="I1082" s="3">
        <v>2050</v>
      </c>
      <c r="J1082" s="3">
        <v>37</v>
      </c>
      <c r="K1082" s="3">
        <v>60</v>
      </c>
      <c r="L1082" s="3">
        <v>74000</v>
      </c>
      <c r="M1082" s="3">
        <v>109500</v>
      </c>
      <c r="N1082" s="3"/>
      <c r="O1082" s="3"/>
    </row>
    <row r="1083" spans="1:15" hidden="1" x14ac:dyDescent="0.25">
      <c r="A1083" t="s">
        <v>30</v>
      </c>
      <c r="B1083" s="4">
        <v>9036</v>
      </c>
      <c r="C1083" t="s">
        <v>1</v>
      </c>
      <c r="D1083" t="s">
        <v>6</v>
      </c>
      <c r="E1083" t="s">
        <v>354</v>
      </c>
      <c r="F1083" s="9">
        <v>2022</v>
      </c>
      <c r="G1083" s="3">
        <v>153000</v>
      </c>
      <c r="H1083" s="3">
        <v>82</v>
      </c>
      <c r="I1083" s="3">
        <v>1900</v>
      </c>
      <c r="J1083" s="3">
        <v>35</v>
      </c>
      <c r="K1083" s="3">
        <v>47</v>
      </c>
      <c r="L1083" s="3">
        <v>63700</v>
      </c>
      <c r="M1083" s="3">
        <v>89300</v>
      </c>
      <c r="N1083" s="3"/>
      <c r="O1083" s="3"/>
    </row>
    <row r="1084" spans="1:15" hidden="1" x14ac:dyDescent="0.25">
      <c r="A1084" t="s">
        <v>30</v>
      </c>
      <c r="B1084" s="4">
        <v>9036</v>
      </c>
      <c r="C1084" t="s">
        <v>1</v>
      </c>
      <c r="D1084" t="s">
        <v>6</v>
      </c>
      <c r="E1084" t="s">
        <v>354</v>
      </c>
      <c r="F1084" s="9">
        <v>2021</v>
      </c>
      <c r="G1084" s="3">
        <v>139000</v>
      </c>
      <c r="H1084" s="3">
        <v>79</v>
      </c>
      <c r="I1084" s="3">
        <v>1853</v>
      </c>
      <c r="J1084" s="3">
        <v>33</v>
      </c>
      <c r="K1084" s="3">
        <v>46</v>
      </c>
      <c r="L1084" s="3">
        <v>57000</v>
      </c>
      <c r="M1084" s="3">
        <v>82000</v>
      </c>
      <c r="N1084" s="3"/>
      <c r="O1084" s="3"/>
    </row>
    <row r="1085" spans="1:15" hidden="1" x14ac:dyDescent="0.25">
      <c r="A1085" t="s">
        <v>30</v>
      </c>
      <c r="B1085" s="4">
        <v>9036</v>
      </c>
      <c r="C1085" t="s">
        <v>1</v>
      </c>
      <c r="D1085" t="s">
        <v>6</v>
      </c>
      <c r="E1085" t="s">
        <v>354</v>
      </c>
      <c r="F1085" s="9">
        <v>2020</v>
      </c>
      <c r="G1085" s="3">
        <v>92000</v>
      </c>
      <c r="H1085" s="3">
        <v>71</v>
      </c>
      <c r="I1085" s="3">
        <v>1324</v>
      </c>
      <c r="J1085" s="3">
        <v>31</v>
      </c>
      <c r="K1085" s="3">
        <v>40</v>
      </c>
      <c r="L1085" s="3">
        <v>25000</v>
      </c>
      <c r="M1085" s="3">
        <v>67000</v>
      </c>
      <c r="N1085" s="3"/>
      <c r="O1085" s="3"/>
    </row>
    <row r="1086" spans="1:15" hidden="1" x14ac:dyDescent="0.25">
      <c r="A1086" t="s">
        <v>30</v>
      </c>
      <c r="B1086" s="4">
        <v>9036</v>
      </c>
      <c r="C1086" t="s">
        <v>1</v>
      </c>
      <c r="D1086" t="s">
        <v>6</v>
      </c>
      <c r="E1086" t="s">
        <v>354</v>
      </c>
      <c r="F1086" s="9">
        <v>2019</v>
      </c>
      <c r="G1086" s="3">
        <v>97600</v>
      </c>
      <c r="H1086" s="3">
        <v>68</v>
      </c>
      <c r="I1086" s="3">
        <v>1455</v>
      </c>
      <c r="J1086" s="3">
        <v>7</v>
      </c>
      <c r="K1086" s="3">
        <v>61</v>
      </c>
      <c r="L1086" s="3">
        <v>9300</v>
      </c>
      <c r="M1086" s="3">
        <v>88300</v>
      </c>
      <c r="N1086" s="3"/>
      <c r="O1086" s="3"/>
    </row>
    <row r="1087" spans="1:15" hidden="1" x14ac:dyDescent="0.25">
      <c r="A1087" t="s">
        <v>262</v>
      </c>
      <c r="B1087" s="4">
        <v>2779</v>
      </c>
      <c r="C1087" t="s">
        <v>3</v>
      </c>
      <c r="D1087" t="s">
        <v>5</v>
      </c>
      <c r="E1087" t="s">
        <v>352</v>
      </c>
      <c r="F1087" s="9">
        <v>2023</v>
      </c>
      <c r="G1087" s="3">
        <v>182200</v>
      </c>
      <c r="H1087" s="3">
        <v>547</v>
      </c>
      <c r="I1087" s="3">
        <v>340</v>
      </c>
      <c r="J1087" s="3">
        <v>0</v>
      </c>
      <c r="K1087" s="3">
        <v>547</v>
      </c>
      <c r="L1087" s="3">
        <v>0</v>
      </c>
      <c r="M1087" s="3">
        <v>182200</v>
      </c>
      <c r="N1087" s="3"/>
      <c r="O1087" s="3"/>
    </row>
    <row r="1088" spans="1:15" hidden="1" x14ac:dyDescent="0.25">
      <c r="A1088" t="s">
        <v>262</v>
      </c>
      <c r="B1088" s="4">
        <v>2779</v>
      </c>
      <c r="C1088" t="s">
        <v>3</v>
      </c>
      <c r="D1088" t="s">
        <v>5</v>
      </c>
      <c r="E1088" t="s">
        <v>352</v>
      </c>
      <c r="F1088" s="9">
        <v>2022</v>
      </c>
      <c r="G1088" s="3">
        <v>167200</v>
      </c>
      <c r="H1088" s="3">
        <v>525</v>
      </c>
      <c r="I1088" s="3">
        <v>315</v>
      </c>
      <c r="J1088" s="3">
        <v>0</v>
      </c>
      <c r="K1088" s="3">
        <v>525</v>
      </c>
      <c r="L1088" s="3">
        <v>0</v>
      </c>
      <c r="M1088" s="3">
        <v>167200</v>
      </c>
      <c r="N1088" s="3"/>
      <c r="O1088" s="3"/>
    </row>
    <row r="1089" spans="1:15" hidden="1" x14ac:dyDescent="0.25">
      <c r="A1089" t="s">
        <v>262</v>
      </c>
      <c r="B1089" s="4">
        <v>2779</v>
      </c>
      <c r="C1089" t="s">
        <v>3</v>
      </c>
      <c r="D1089" t="s">
        <v>5</v>
      </c>
      <c r="E1089" t="s">
        <v>352</v>
      </c>
      <c r="F1089" s="9">
        <v>2021</v>
      </c>
      <c r="G1089" s="3">
        <v>157700</v>
      </c>
      <c r="H1089" s="3">
        <v>537</v>
      </c>
      <c r="I1089" s="3">
        <v>295</v>
      </c>
      <c r="J1089" s="3">
        <v>0</v>
      </c>
      <c r="K1089" s="3">
        <v>537</v>
      </c>
      <c r="L1089" s="3">
        <v>0</v>
      </c>
      <c r="M1089" s="3">
        <v>157700</v>
      </c>
      <c r="N1089" s="3"/>
      <c r="O1089" s="3"/>
    </row>
    <row r="1090" spans="1:15" hidden="1" x14ac:dyDescent="0.25">
      <c r="A1090" t="s">
        <v>262</v>
      </c>
      <c r="B1090" s="4">
        <v>2779</v>
      </c>
      <c r="C1090" t="s">
        <v>3</v>
      </c>
      <c r="D1090" t="s">
        <v>5</v>
      </c>
      <c r="E1090" t="s">
        <v>352</v>
      </c>
      <c r="F1090" s="9">
        <v>2020</v>
      </c>
      <c r="G1090" s="3">
        <v>150500</v>
      </c>
      <c r="H1090" s="3">
        <v>532</v>
      </c>
      <c r="I1090" s="3">
        <v>275</v>
      </c>
      <c r="J1090" s="3">
        <v>0</v>
      </c>
      <c r="K1090" s="3">
        <v>532</v>
      </c>
      <c r="L1090" s="3">
        <v>0</v>
      </c>
      <c r="M1090" s="3">
        <v>150500</v>
      </c>
      <c r="N1090" s="3"/>
      <c r="O1090" s="3"/>
    </row>
    <row r="1091" spans="1:15" hidden="1" x14ac:dyDescent="0.25">
      <c r="A1091" t="s">
        <v>262</v>
      </c>
      <c r="B1091" s="4">
        <v>2779</v>
      </c>
      <c r="C1091" t="s">
        <v>3</v>
      </c>
      <c r="D1091" t="s">
        <v>5</v>
      </c>
      <c r="E1091" t="s">
        <v>352</v>
      </c>
      <c r="F1091" s="9">
        <v>2019</v>
      </c>
      <c r="G1091" s="3">
        <v>175000</v>
      </c>
      <c r="H1091" s="3">
        <v>564</v>
      </c>
      <c r="I1091" s="3">
        <v>310</v>
      </c>
      <c r="J1091" s="3">
        <v>0</v>
      </c>
      <c r="K1091" s="3">
        <v>564</v>
      </c>
      <c r="L1091" s="3">
        <v>0</v>
      </c>
      <c r="M1091" s="3">
        <v>175000</v>
      </c>
      <c r="N1091" s="3"/>
      <c r="O1091" s="3"/>
    </row>
    <row r="1092" spans="1:15" hidden="1" x14ac:dyDescent="0.25">
      <c r="A1092" t="s">
        <v>26</v>
      </c>
      <c r="B1092" s="4">
        <v>6511</v>
      </c>
      <c r="C1092" t="s">
        <v>1</v>
      </c>
      <c r="D1092" t="s">
        <v>2</v>
      </c>
      <c r="E1092" t="s">
        <v>353</v>
      </c>
      <c r="F1092" s="9">
        <v>2023</v>
      </c>
      <c r="G1092" s="3">
        <v>182000</v>
      </c>
      <c r="H1092" s="3">
        <v>30</v>
      </c>
      <c r="I1092" s="3">
        <v>6065</v>
      </c>
      <c r="J1092" s="3">
        <v>30</v>
      </c>
      <c r="K1092" s="3">
        <v>0</v>
      </c>
      <c r="L1092" s="3">
        <v>182000</v>
      </c>
      <c r="M1092" s="3">
        <v>0</v>
      </c>
      <c r="N1092" s="3"/>
      <c r="O1092" s="3"/>
    </row>
    <row r="1093" spans="1:15" hidden="1" x14ac:dyDescent="0.25">
      <c r="A1093" t="s">
        <v>26</v>
      </c>
      <c r="B1093" s="4">
        <v>6511</v>
      </c>
      <c r="C1093" t="s">
        <v>1</v>
      </c>
      <c r="D1093" t="s">
        <v>2</v>
      </c>
      <c r="E1093" t="s">
        <v>353</v>
      </c>
      <c r="F1093" s="9">
        <v>2022</v>
      </c>
      <c r="G1093" s="3">
        <v>185000</v>
      </c>
      <c r="H1093" s="3">
        <v>31</v>
      </c>
      <c r="I1093" s="3">
        <v>5965</v>
      </c>
      <c r="J1093" s="3">
        <v>31</v>
      </c>
      <c r="K1093" s="3">
        <v>0</v>
      </c>
      <c r="L1093" s="3">
        <v>185000</v>
      </c>
      <c r="M1093" s="3">
        <v>0</v>
      </c>
      <c r="N1093" s="3"/>
      <c r="O1093" s="3"/>
    </row>
    <row r="1094" spans="1:15" hidden="1" x14ac:dyDescent="0.25">
      <c r="A1094" t="s">
        <v>26</v>
      </c>
      <c r="B1094" s="4">
        <v>6511</v>
      </c>
      <c r="C1094" t="s">
        <v>1</v>
      </c>
      <c r="D1094" t="s">
        <v>2</v>
      </c>
      <c r="E1094" t="s">
        <v>353</v>
      </c>
      <c r="F1094" s="9">
        <v>2021</v>
      </c>
      <c r="G1094" s="3">
        <v>158100</v>
      </c>
      <c r="H1094" s="3">
        <v>31</v>
      </c>
      <c r="I1094" s="3">
        <v>5100</v>
      </c>
      <c r="J1094" s="3">
        <v>31</v>
      </c>
      <c r="K1094" s="3">
        <v>0</v>
      </c>
      <c r="L1094" s="3">
        <v>158100</v>
      </c>
      <c r="M1094" s="3">
        <v>0</v>
      </c>
      <c r="N1094" s="3"/>
      <c r="O1094" s="3"/>
    </row>
    <row r="1095" spans="1:15" hidden="1" x14ac:dyDescent="0.25">
      <c r="A1095" t="s">
        <v>26</v>
      </c>
      <c r="B1095" s="4">
        <v>6511</v>
      </c>
      <c r="C1095" t="s">
        <v>1</v>
      </c>
      <c r="D1095" t="s">
        <v>2</v>
      </c>
      <c r="E1095" t="s">
        <v>353</v>
      </c>
      <c r="F1095" s="9">
        <v>2020</v>
      </c>
      <c r="G1095" s="3">
        <v>102300</v>
      </c>
      <c r="H1095" s="3">
        <v>31</v>
      </c>
      <c r="I1095" s="3">
        <v>3300</v>
      </c>
      <c r="J1095" s="3">
        <v>31</v>
      </c>
      <c r="K1095" s="3">
        <v>0</v>
      </c>
      <c r="L1095" s="3">
        <v>102300</v>
      </c>
      <c r="M1095" s="3">
        <v>0</v>
      </c>
      <c r="N1095" s="3"/>
      <c r="O1095" s="3"/>
    </row>
    <row r="1096" spans="1:15" hidden="1" x14ac:dyDescent="0.25">
      <c r="A1096" t="s">
        <v>26</v>
      </c>
      <c r="B1096" s="4">
        <v>6511</v>
      </c>
      <c r="C1096" t="s">
        <v>1</v>
      </c>
      <c r="D1096" t="s">
        <v>2</v>
      </c>
      <c r="E1096" t="s">
        <v>353</v>
      </c>
      <c r="F1096" s="9">
        <v>2019</v>
      </c>
      <c r="G1096" s="3">
        <v>131269</v>
      </c>
      <c r="H1096" s="3">
        <v>31</v>
      </c>
      <c r="I1096" s="3">
        <v>4376</v>
      </c>
      <c r="J1096" s="3">
        <v>31</v>
      </c>
      <c r="K1096" s="3">
        <v>0</v>
      </c>
      <c r="L1096" s="3">
        <v>131269</v>
      </c>
      <c r="M1096" s="3">
        <v>0</v>
      </c>
      <c r="N1096" s="3"/>
      <c r="O1096" s="3"/>
    </row>
    <row r="1097" spans="1:15" hidden="1" x14ac:dyDescent="0.25">
      <c r="A1097" t="s">
        <v>176</v>
      </c>
      <c r="B1097" s="4">
        <v>1117</v>
      </c>
      <c r="C1097" t="s">
        <v>1</v>
      </c>
      <c r="D1097" t="s">
        <v>2</v>
      </c>
      <c r="E1097" t="s">
        <v>357</v>
      </c>
      <c r="F1097" s="9">
        <v>2023</v>
      </c>
      <c r="G1097" s="3">
        <v>181853</v>
      </c>
      <c r="H1097" s="3">
        <v>64</v>
      </c>
      <c r="I1097" s="3">
        <v>2800</v>
      </c>
      <c r="J1097" s="3">
        <v>10</v>
      </c>
      <c r="K1097" s="3">
        <v>54</v>
      </c>
      <c r="L1097" s="3">
        <v>42312</v>
      </c>
      <c r="M1097" s="3">
        <v>139541</v>
      </c>
      <c r="N1097" s="3"/>
      <c r="O1097" s="3"/>
    </row>
    <row r="1098" spans="1:15" hidden="1" x14ac:dyDescent="0.25">
      <c r="A1098" t="s">
        <v>176</v>
      </c>
      <c r="B1098" s="4">
        <v>1117</v>
      </c>
      <c r="C1098" t="s">
        <v>1</v>
      </c>
      <c r="D1098" t="s">
        <v>2</v>
      </c>
      <c r="E1098" t="s">
        <v>357</v>
      </c>
      <c r="F1098" s="9">
        <v>2022</v>
      </c>
      <c r="G1098" s="3">
        <v>175139</v>
      </c>
      <c r="H1098" s="3">
        <v>66</v>
      </c>
      <c r="I1098" s="3">
        <v>2655</v>
      </c>
      <c r="J1098" s="3">
        <v>9</v>
      </c>
      <c r="K1098" s="3">
        <v>57</v>
      </c>
      <c r="L1098" s="3">
        <v>42923</v>
      </c>
      <c r="M1098" s="3">
        <v>132216</v>
      </c>
      <c r="N1098" s="3"/>
      <c r="O1098" s="3"/>
    </row>
    <row r="1099" spans="1:15" hidden="1" x14ac:dyDescent="0.25">
      <c r="A1099" t="s">
        <v>176</v>
      </c>
      <c r="B1099" s="4">
        <v>1117</v>
      </c>
      <c r="C1099" t="s">
        <v>1</v>
      </c>
      <c r="D1099" t="s">
        <v>2</v>
      </c>
      <c r="E1099" t="s">
        <v>357</v>
      </c>
      <c r="F1099" s="9">
        <v>2021</v>
      </c>
      <c r="G1099" s="3">
        <v>176567</v>
      </c>
      <c r="H1099" s="3">
        <v>66</v>
      </c>
      <c r="I1099" s="3">
        <v>2675</v>
      </c>
      <c r="J1099" s="3">
        <v>11</v>
      </c>
      <c r="K1099" s="3">
        <v>55</v>
      </c>
      <c r="L1099" s="3">
        <v>36730</v>
      </c>
      <c r="M1099" s="3">
        <v>139837</v>
      </c>
      <c r="N1099" s="3"/>
      <c r="O1099" s="3"/>
    </row>
    <row r="1100" spans="1:15" hidden="1" x14ac:dyDescent="0.25">
      <c r="A1100" t="s">
        <v>176</v>
      </c>
      <c r="B1100" s="4">
        <v>1117</v>
      </c>
      <c r="C1100" t="s">
        <v>1</v>
      </c>
      <c r="D1100" t="s">
        <v>2</v>
      </c>
      <c r="E1100" t="s">
        <v>357</v>
      </c>
      <c r="F1100" s="9">
        <v>2020</v>
      </c>
      <c r="G1100" s="3">
        <v>161528</v>
      </c>
      <c r="H1100" s="3">
        <v>64</v>
      </c>
      <c r="I1100" s="3">
        <v>2524</v>
      </c>
      <c r="J1100" s="3">
        <v>11</v>
      </c>
      <c r="K1100" s="3">
        <v>53</v>
      </c>
      <c r="L1100" s="3">
        <v>35637</v>
      </c>
      <c r="M1100" s="3">
        <v>125891</v>
      </c>
      <c r="N1100" s="3"/>
      <c r="O1100" s="3"/>
    </row>
    <row r="1101" spans="1:15" hidden="1" x14ac:dyDescent="0.25">
      <c r="A1101" t="s">
        <v>176</v>
      </c>
      <c r="B1101" s="4">
        <v>1117</v>
      </c>
      <c r="C1101" t="s">
        <v>1</v>
      </c>
      <c r="D1101" t="s">
        <v>2</v>
      </c>
      <c r="E1101" t="s">
        <v>357</v>
      </c>
      <c r="F1101" s="9">
        <v>2019</v>
      </c>
      <c r="G1101" s="3">
        <v>164616</v>
      </c>
      <c r="H1101" s="3">
        <v>66</v>
      </c>
      <c r="I1101" s="3">
        <v>2494</v>
      </c>
      <c r="J1101" s="3">
        <v>13</v>
      </c>
      <c r="K1101" s="3">
        <v>53</v>
      </c>
      <c r="L1101" s="3">
        <v>35823</v>
      </c>
      <c r="M1101" s="3">
        <v>128793</v>
      </c>
      <c r="N1101" s="3"/>
      <c r="O1101" s="3"/>
    </row>
    <row r="1102" spans="1:15" hidden="1" x14ac:dyDescent="0.25">
      <c r="A1102" t="s">
        <v>390</v>
      </c>
      <c r="B1102" s="4">
        <v>61985</v>
      </c>
      <c r="C1102" t="s">
        <v>1</v>
      </c>
      <c r="D1102" t="s">
        <v>2</v>
      </c>
      <c r="E1102" t="s">
        <v>359</v>
      </c>
      <c r="F1102" s="9">
        <v>2023</v>
      </c>
      <c r="G1102" s="3">
        <v>181007</v>
      </c>
      <c r="H1102" s="3">
        <v>37</v>
      </c>
      <c r="I1102" s="3">
        <v>5875</v>
      </c>
      <c r="J1102" s="3">
        <v>37</v>
      </c>
      <c r="K1102" s="3">
        <v>0</v>
      </c>
      <c r="L1102" s="3">
        <v>181007</v>
      </c>
      <c r="M1102" s="3">
        <v>0</v>
      </c>
      <c r="N1102" s="3"/>
      <c r="O1102" s="3"/>
    </row>
    <row r="1103" spans="1:15" hidden="1" x14ac:dyDescent="0.25">
      <c r="A1103" t="s">
        <v>390</v>
      </c>
      <c r="B1103" s="4">
        <v>61985</v>
      </c>
      <c r="C1103" t="s">
        <v>1</v>
      </c>
      <c r="D1103" t="s">
        <v>2</v>
      </c>
      <c r="E1103" t="s">
        <v>359</v>
      </c>
      <c r="F1103" s="9">
        <v>2022</v>
      </c>
      <c r="G1103" s="3">
        <v>163729</v>
      </c>
      <c r="H1103" s="3">
        <v>31</v>
      </c>
      <c r="I1103" s="3">
        <v>5900</v>
      </c>
      <c r="J1103" s="3">
        <v>31</v>
      </c>
      <c r="K1103" s="3">
        <v>0</v>
      </c>
      <c r="L1103" s="3">
        <v>163729</v>
      </c>
      <c r="M1103" s="3">
        <v>0</v>
      </c>
      <c r="N1103" s="3"/>
      <c r="O1103" s="3"/>
    </row>
    <row r="1104" spans="1:15" hidden="1" x14ac:dyDescent="0.25">
      <c r="A1104" t="s">
        <v>390</v>
      </c>
      <c r="B1104" s="4">
        <v>61985</v>
      </c>
      <c r="C1104" t="s">
        <v>1</v>
      </c>
      <c r="D1104" t="s">
        <v>2</v>
      </c>
      <c r="E1104" t="s">
        <v>359</v>
      </c>
      <c r="F1104" s="9">
        <v>2021</v>
      </c>
      <c r="G1104" s="3">
        <v>140561</v>
      </c>
      <c r="H1104" s="3">
        <v>31</v>
      </c>
      <c r="I1104" s="3">
        <v>5848</v>
      </c>
      <c r="J1104" s="3">
        <v>31</v>
      </c>
      <c r="K1104" s="3">
        <v>0</v>
      </c>
      <c r="L1104" s="3">
        <v>140561</v>
      </c>
      <c r="M1104" s="3">
        <v>0</v>
      </c>
      <c r="N1104" s="3"/>
      <c r="O1104" s="3"/>
    </row>
    <row r="1105" spans="1:15" hidden="1" x14ac:dyDescent="0.25">
      <c r="A1105" t="s">
        <v>390</v>
      </c>
      <c r="B1105" s="4">
        <v>61985</v>
      </c>
      <c r="C1105" t="s">
        <v>1</v>
      </c>
      <c r="D1105" t="s">
        <v>2</v>
      </c>
      <c r="E1105" t="s">
        <v>359</v>
      </c>
      <c r="F1105" s="9">
        <v>2020</v>
      </c>
      <c r="G1105" s="3">
        <v>62700</v>
      </c>
      <c r="H1105" s="3">
        <v>31</v>
      </c>
      <c r="I1105" s="3">
        <v>2160</v>
      </c>
      <c r="J1105" s="3">
        <v>31</v>
      </c>
      <c r="K1105" s="3">
        <v>0</v>
      </c>
      <c r="L1105" s="3">
        <v>62700</v>
      </c>
      <c r="M1105" s="3">
        <v>0</v>
      </c>
      <c r="N1105" s="3"/>
      <c r="O1105" s="3"/>
    </row>
    <row r="1106" spans="1:15" hidden="1" x14ac:dyDescent="0.25">
      <c r="A1106" t="s">
        <v>390</v>
      </c>
      <c r="B1106" s="4">
        <v>61985</v>
      </c>
      <c r="C1106" t="s">
        <v>1</v>
      </c>
      <c r="D1106" t="s">
        <v>2</v>
      </c>
      <c r="E1106" t="s">
        <v>359</v>
      </c>
      <c r="F1106" s="9">
        <v>2019</v>
      </c>
      <c r="G1106" s="3">
        <v>140100</v>
      </c>
      <c r="H1106" s="3">
        <v>27</v>
      </c>
      <c r="I1106" s="3">
        <v>5605</v>
      </c>
      <c r="J1106" s="3">
        <v>27</v>
      </c>
      <c r="K1106" s="3">
        <v>0</v>
      </c>
      <c r="L1106" s="3">
        <v>140100</v>
      </c>
      <c r="M1106" s="3">
        <v>0</v>
      </c>
      <c r="N1106" s="3"/>
      <c r="O1106" s="3"/>
    </row>
    <row r="1107" spans="1:15" hidden="1" x14ac:dyDescent="0.25">
      <c r="A1107" t="s">
        <v>135</v>
      </c>
      <c r="B1107" s="4">
        <v>5972</v>
      </c>
      <c r="C1107" t="s">
        <v>1</v>
      </c>
      <c r="D1107" t="s">
        <v>2</v>
      </c>
      <c r="E1107" t="s">
        <v>359</v>
      </c>
      <c r="F1107" s="9">
        <v>2023</v>
      </c>
      <c r="G1107" s="3">
        <v>180700</v>
      </c>
      <c r="H1107" s="3">
        <v>65</v>
      </c>
      <c r="I1107" s="3">
        <v>2780</v>
      </c>
      <c r="J1107" s="3">
        <v>33</v>
      </c>
      <c r="K1107" s="3">
        <v>32</v>
      </c>
      <c r="L1107" s="3">
        <v>91700</v>
      </c>
      <c r="M1107" s="3">
        <v>89000</v>
      </c>
      <c r="N1107" s="3"/>
      <c r="O1107" s="3"/>
    </row>
    <row r="1108" spans="1:15" hidden="1" x14ac:dyDescent="0.25">
      <c r="A1108" t="s">
        <v>135</v>
      </c>
      <c r="B1108" s="4">
        <v>5972</v>
      </c>
      <c r="C1108" t="s">
        <v>1</v>
      </c>
      <c r="D1108" t="s">
        <v>2</v>
      </c>
      <c r="E1108" t="s">
        <v>359</v>
      </c>
      <c r="F1108" s="9">
        <v>2022</v>
      </c>
      <c r="G1108" s="3">
        <v>165700</v>
      </c>
      <c r="H1108" s="3">
        <v>65</v>
      </c>
      <c r="I1108" s="3">
        <v>2610</v>
      </c>
      <c r="J1108" s="3">
        <v>33</v>
      </c>
      <c r="K1108" s="3">
        <v>32</v>
      </c>
      <c r="L1108" s="3">
        <v>87400</v>
      </c>
      <c r="M1108" s="3">
        <v>78300</v>
      </c>
      <c r="N1108" s="3"/>
      <c r="O1108" s="3"/>
    </row>
    <row r="1109" spans="1:15" hidden="1" x14ac:dyDescent="0.25">
      <c r="A1109" t="s">
        <v>135</v>
      </c>
      <c r="B1109" s="4">
        <v>5972</v>
      </c>
      <c r="C1109" t="s">
        <v>1</v>
      </c>
      <c r="D1109" t="s">
        <v>2</v>
      </c>
      <c r="E1109" t="s">
        <v>359</v>
      </c>
      <c r="F1109" s="9">
        <v>2021</v>
      </c>
      <c r="G1109" s="3">
        <v>139700</v>
      </c>
      <c r="H1109" s="3">
        <v>62</v>
      </c>
      <c r="I1109" s="3">
        <v>2290</v>
      </c>
      <c r="J1109" s="3">
        <v>34</v>
      </c>
      <c r="K1109" s="3">
        <v>28</v>
      </c>
      <c r="L1109" s="3">
        <v>74400</v>
      </c>
      <c r="M1109" s="3">
        <v>65300</v>
      </c>
      <c r="N1109" s="3"/>
      <c r="O1109" s="3"/>
    </row>
    <row r="1110" spans="1:15" hidden="1" x14ac:dyDescent="0.25">
      <c r="A1110" t="s">
        <v>135</v>
      </c>
      <c r="B1110" s="4">
        <v>5972</v>
      </c>
      <c r="C1110" t="s">
        <v>1</v>
      </c>
      <c r="D1110" t="s">
        <v>2</v>
      </c>
      <c r="E1110" t="s">
        <v>359</v>
      </c>
      <c r="F1110" s="9">
        <v>2020</v>
      </c>
      <c r="G1110" s="3">
        <v>105000</v>
      </c>
      <c r="H1110" s="3">
        <v>60</v>
      </c>
      <c r="I1110" s="3">
        <v>1750</v>
      </c>
      <c r="J1110" s="3">
        <v>31</v>
      </c>
      <c r="K1110" s="3">
        <v>29</v>
      </c>
      <c r="L1110" s="3">
        <v>54300</v>
      </c>
      <c r="M1110" s="3">
        <v>50700</v>
      </c>
      <c r="N1110" s="3"/>
      <c r="O1110" s="3"/>
    </row>
    <row r="1111" spans="1:15" hidden="1" x14ac:dyDescent="0.25">
      <c r="A1111" t="s">
        <v>135</v>
      </c>
      <c r="B1111" s="4">
        <v>5972</v>
      </c>
      <c r="C1111" t="s">
        <v>1</v>
      </c>
      <c r="D1111" t="s">
        <v>2</v>
      </c>
      <c r="E1111" t="s">
        <v>359</v>
      </c>
      <c r="F1111" s="9">
        <v>2019</v>
      </c>
      <c r="G1111" s="3">
        <v>141900</v>
      </c>
      <c r="H1111" s="3">
        <v>60</v>
      </c>
      <c r="I1111" s="3">
        <v>2580</v>
      </c>
      <c r="J1111" s="3">
        <v>31</v>
      </c>
      <c r="K1111" s="3">
        <v>29</v>
      </c>
      <c r="L1111" s="3">
        <v>73500</v>
      </c>
      <c r="M1111" s="3">
        <v>68400</v>
      </c>
      <c r="N1111" s="3"/>
      <c r="O1111" s="3"/>
    </row>
    <row r="1112" spans="1:15" hidden="1" x14ac:dyDescent="0.25">
      <c r="A1112" t="s">
        <v>457</v>
      </c>
      <c r="B1112" s="4">
        <v>562909</v>
      </c>
      <c r="C1112" t="s">
        <v>3</v>
      </c>
      <c r="D1112" t="s">
        <v>5</v>
      </c>
      <c r="E1112" t="s">
        <v>364</v>
      </c>
      <c r="F1112" s="9">
        <v>2023</v>
      </c>
      <c r="G1112" s="3">
        <v>180600</v>
      </c>
      <c r="H1112" s="3">
        <v>163</v>
      </c>
      <c r="I1112" s="3">
        <v>1250</v>
      </c>
      <c r="J1112" s="3">
        <v>2</v>
      </c>
      <c r="K1112" s="3">
        <v>161</v>
      </c>
      <c r="L1112" s="3">
        <v>8800</v>
      </c>
      <c r="M1112" s="3">
        <v>171800</v>
      </c>
      <c r="N1112" s="3"/>
      <c r="O1112" s="3"/>
    </row>
    <row r="1113" spans="1:15" hidden="1" x14ac:dyDescent="0.25">
      <c r="A1113" t="s">
        <v>457</v>
      </c>
      <c r="B1113" s="4">
        <v>562909</v>
      </c>
      <c r="C1113" t="s">
        <v>3</v>
      </c>
      <c r="D1113" t="s">
        <v>5</v>
      </c>
      <c r="E1113" t="s">
        <v>364</v>
      </c>
      <c r="F1113" s="9">
        <v>2022</v>
      </c>
      <c r="G1113" s="3">
        <v>143337</v>
      </c>
      <c r="H1113" s="3">
        <v>126</v>
      </c>
      <c r="I1113" s="3">
        <v>1340</v>
      </c>
      <c r="J1113" s="3">
        <v>2</v>
      </c>
      <c r="K1113" s="3">
        <v>124</v>
      </c>
      <c r="L1113" s="3">
        <v>8703</v>
      </c>
      <c r="M1113" s="3">
        <v>134634</v>
      </c>
      <c r="N1113" s="3"/>
      <c r="O1113" s="3"/>
    </row>
    <row r="1114" spans="1:15" hidden="1" x14ac:dyDescent="0.25">
      <c r="A1114" t="s">
        <v>457</v>
      </c>
      <c r="B1114" s="4">
        <v>562909</v>
      </c>
      <c r="C1114" t="s">
        <v>3</v>
      </c>
      <c r="D1114" t="s">
        <v>5</v>
      </c>
      <c r="E1114" t="s">
        <v>364</v>
      </c>
      <c r="F1114" s="9">
        <v>2021</v>
      </c>
      <c r="G1114" s="3">
        <v>78688</v>
      </c>
      <c r="H1114" s="3">
        <v>88</v>
      </c>
      <c r="I1114" s="3">
        <v>1100</v>
      </c>
      <c r="J1114" s="3">
        <v>1</v>
      </c>
      <c r="K1114" s="3">
        <v>87</v>
      </c>
      <c r="L1114" s="3">
        <v>5626</v>
      </c>
      <c r="M1114" s="3">
        <v>73062</v>
      </c>
      <c r="N1114" s="3"/>
      <c r="O1114" s="3"/>
    </row>
    <row r="1115" spans="1:15" hidden="1" x14ac:dyDescent="0.25">
      <c r="A1115" t="s">
        <v>457</v>
      </c>
      <c r="B1115" s="4">
        <v>562909</v>
      </c>
      <c r="C1115" t="s">
        <v>3</v>
      </c>
      <c r="D1115" t="s">
        <v>5</v>
      </c>
      <c r="E1115" t="s">
        <v>364</v>
      </c>
      <c r="F1115" s="9">
        <v>2020</v>
      </c>
      <c r="G1115" s="3">
        <v>38300</v>
      </c>
      <c r="H1115" s="3">
        <v>55</v>
      </c>
      <c r="I1115" s="3">
        <v>850</v>
      </c>
      <c r="J1115" s="3">
        <v>1</v>
      </c>
      <c r="K1115" s="3">
        <v>54</v>
      </c>
      <c r="L1115" s="3">
        <v>3000</v>
      </c>
      <c r="M1115" s="3">
        <v>35300</v>
      </c>
      <c r="N1115" s="3"/>
      <c r="O1115" s="3"/>
    </row>
    <row r="1116" spans="1:15" hidden="1" x14ac:dyDescent="0.25">
      <c r="A1116" t="s">
        <v>457</v>
      </c>
      <c r="B1116" s="4">
        <v>562909</v>
      </c>
      <c r="C1116" t="s">
        <v>3</v>
      </c>
      <c r="D1116" t="s">
        <v>5</v>
      </c>
      <c r="E1116" t="s">
        <v>364</v>
      </c>
      <c r="F1116" s="9">
        <v>2019</v>
      </c>
      <c r="G1116" s="3">
        <v>35200</v>
      </c>
      <c r="H1116" s="3">
        <v>35</v>
      </c>
      <c r="I1116" s="3">
        <v>1155</v>
      </c>
      <c r="J1116" s="3">
        <v>1</v>
      </c>
      <c r="K1116" s="3">
        <v>34</v>
      </c>
      <c r="L1116" s="3">
        <v>3200</v>
      </c>
      <c r="M1116" s="3">
        <v>32000</v>
      </c>
      <c r="N1116" s="3"/>
      <c r="O1116" s="3"/>
    </row>
    <row r="1117" spans="1:15" hidden="1" x14ac:dyDescent="0.25">
      <c r="A1117" t="s">
        <v>24</v>
      </c>
      <c r="B1117" s="4">
        <v>436</v>
      </c>
      <c r="C1117" t="s">
        <v>1</v>
      </c>
      <c r="D1117" t="s">
        <v>6</v>
      </c>
      <c r="E1117" t="s">
        <v>354</v>
      </c>
      <c r="F1117" s="9">
        <v>2023</v>
      </c>
      <c r="G1117" s="3">
        <v>176400</v>
      </c>
      <c r="H1117" s="3">
        <v>114</v>
      </c>
      <c r="I1117" s="3">
        <v>1495</v>
      </c>
      <c r="J1117" s="3">
        <v>23</v>
      </c>
      <c r="K1117" s="3">
        <v>91</v>
      </c>
      <c r="L1117" s="3">
        <v>35100</v>
      </c>
      <c r="M1117" s="3">
        <v>141300</v>
      </c>
      <c r="N1117" s="3"/>
      <c r="O1117" s="3"/>
    </row>
    <row r="1118" spans="1:15" hidden="1" x14ac:dyDescent="0.25">
      <c r="A1118" t="s">
        <v>24</v>
      </c>
      <c r="B1118" s="4">
        <v>436</v>
      </c>
      <c r="C1118" t="s">
        <v>1</v>
      </c>
      <c r="D1118" t="s">
        <v>6</v>
      </c>
      <c r="E1118" t="s">
        <v>354</v>
      </c>
      <c r="F1118" s="9">
        <v>2022</v>
      </c>
      <c r="G1118" s="3">
        <v>186500</v>
      </c>
      <c r="H1118" s="3">
        <v>122</v>
      </c>
      <c r="I1118" s="3">
        <v>1480</v>
      </c>
      <c r="J1118" s="3">
        <v>24</v>
      </c>
      <c r="K1118" s="3">
        <v>98</v>
      </c>
      <c r="L1118" s="3">
        <v>33300</v>
      </c>
      <c r="M1118" s="3">
        <v>153200</v>
      </c>
      <c r="N1118" s="3"/>
      <c r="O1118" s="3"/>
    </row>
    <row r="1119" spans="1:15" hidden="1" x14ac:dyDescent="0.25">
      <c r="A1119" t="s">
        <v>24</v>
      </c>
      <c r="B1119" s="4">
        <v>436</v>
      </c>
      <c r="C1119" t="s">
        <v>1</v>
      </c>
      <c r="D1119" t="s">
        <v>6</v>
      </c>
      <c r="E1119" t="s">
        <v>354</v>
      </c>
      <c r="F1119" s="9">
        <v>2021</v>
      </c>
      <c r="G1119" s="3">
        <v>192400</v>
      </c>
      <c r="H1119" s="3">
        <v>130</v>
      </c>
      <c r="I1119" s="3">
        <v>1415</v>
      </c>
      <c r="J1119" s="3">
        <v>21</v>
      </c>
      <c r="K1119" s="3">
        <v>109</v>
      </c>
      <c r="L1119" s="3">
        <v>33300</v>
      </c>
      <c r="M1119" s="3">
        <v>159100</v>
      </c>
      <c r="N1119" s="3"/>
      <c r="O1119" s="3"/>
    </row>
    <row r="1120" spans="1:15" hidden="1" x14ac:dyDescent="0.25">
      <c r="A1120" t="s">
        <v>24</v>
      </c>
      <c r="B1120" s="4">
        <v>436</v>
      </c>
      <c r="C1120" t="s">
        <v>1</v>
      </c>
      <c r="D1120" t="s">
        <v>6</v>
      </c>
      <c r="E1120" t="s">
        <v>354</v>
      </c>
      <c r="F1120" s="9">
        <v>2020</v>
      </c>
      <c r="G1120" s="3">
        <v>164948</v>
      </c>
      <c r="H1120" s="3">
        <v>142</v>
      </c>
      <c r="I1120" s="3">
        <v>1015</v>
      </c>
      <c r="J1120" s="3">
        <v>26</v>
      </c>
      <c r="K1120" s="3">
        <v>116</v>
      </c>
      <c r="L1120" s="3">
        <v>54356</v>
      </c>
      <c r="M1120" s="3">
        <v>110592</v>
      </c>
      <c r="N1120" s="3"/>
      <c r="O1120" s="3"/>
    </row>
    <row r="1121" spans="1:15" hidden="1" x14ac:dyDescent="0.25">
      <c r="A1121" t="s">
        <v>24</v>
      </c>
      <c r="B1121" s="4">
        <v>436</v>
      </c>
      <c r="C1121" t="s">
        <v>1</v>
      </c>
      <c r="D1121" t="s">
        <v>6</v>
      </c>
      <c r="E1121" t="s">
        <v>354</v>
      </c>
      <c r="F1121" s="9">
        <v>2019</v>
      </c>
      <c r="G1121" s="3">
        <v>323634</v>
      </c>
      <c r="H1121" s="3">
        <v>184</v>
      </c>
      <c r="I1121" s="3">
        <v>1680</v>
      </c>
      <c r="J1121" s="3">
        <v>99</v>
      </c>
      <c r="K1121" s="3">
        <v>85</v>
      </c>
      <c r="L1121" s="3">
        <v>170229</v>
      </c>
      <c r="M1121" s="3">
        <v>153405</v>
      </c>
      <c r="N1121" s="3"/>
      <c r="O1121" s="3"/>
    </row>
    <row r="1122" spans="1:15" hidden="1" x14ac:dyDescent="0.25">
      <c r="A1122" t="s">
        <v>476</v>
      </c>
      <c r="B1122" s="4">
        <v>1839</v>
      </c>
      <c r="C1122" t="s">
        <v>1</v>
      </c>
      <c r="D1122" t="s">
        <v>2</v>
      </c>
      <c r="E1122" t="s">
        <v>353</v>
      </c>
      <c r="F1122" s="9">
        <v>2023</v>
      </c>
      <c r="G1122" s="3">
        <v>174991</v>
      </c>
      <c r="H1122" s="3">
        <v>61</v>
      </c>
      <c r="I1122" s="3">
        <v>2870</v>
      </c>
      <c r="J1122" s="3">
        <v>61</v>
      </c>
      <c r="K1122" s="3">
        <v>0</v>
      </c>
      <c r="L1122" s="3">
        <v>174991</v>
      </c>
      <c r="M1122" s="3">
        <v>0</v>
      </c>
      <c r="N1122" s="3"/>
      <c r="O1122" s="3"/>
    </row>
    <row r="1123" spans="1:15" hidden="1" x14ac:dyDescent="0.25">
      <c r="A1123" t="s">
        <v>476</v>
      </c>
      <c r="B1123" s="4">
        <v>1839</v>
      </c>
      <c r="C1123" t="s">
        <v>1</v>
      </c>
      <c r="D1123" t="s">
        <v>2</v>
      </c>
      <c r="E1123" t="s">
        <v>353</v>
      </c>
      <c r="F1123" s="9">
        <v>2022</v>
      </c>
      <c r="G1123" s="3">
        <v>190000</v>
      </c>
      <c r="H1123" s="3">
        <v>61</v>
      </c>
      <c r="I1123" s="3">
        <v>3115</v>
      </c>
      <c r="J1123" s="3">
        <v>61</v>
      </c>
      <c r="K1123" s="3">
        <v>0</v>
      </c>
      <c r="L1123" s="3">
        <v>190000</v>
      </c>
      <c r="M1123" s="3">
        <v>0</v>
      </c>
      <c r="N1123" s="3"/>
      <c r="O1123" s="3"/>
    </row>
    <row r="1124" spans="1:15" hidden="1" x14ac:dyDescent="0.25">
      <c r="A1124" t="s">
        <v>476</v>
      </c>
      <c r="B1124" s="4">
        <v>1839</v>
      </c>
      <c r="C1124" t="s">
        <v>1</v>
      </c>
      <c r="D1124" t="s">
        <v>2</v>
      </c>
      <c r="E1124" t="s">
        <v>353</v>
      </c>
      <c r="F1124" s="9">
        <v>2021</v>
      </c>
      <c r="G1124" s="3">
        <v>186000</v>
      </c>
      <c r="H1124" s="3">
        <v>61</v>
      </c>
      <c r="I1124" s="3">
        <v>3050</v>
      </c>
      <c r="J1124" s="3">
        <v>61</v>
      </c>
      <c r="K1124" s="3">
        <v>0</v>
      </c>
      <c r="L1124" s="3">
        <v>186000</v>
      </c>
      <c r="M1124" s="3">
        <v>0</v>
      </c>
      <c r="N1124" s="3"/>
      <c r="O1124" s="3"/>
    </row>
    <row r="1125" spans="1:15" hidden="1" x14ac:dyDescent="0.25">
      <c r="A1125" t="s">
        <v>476</v>
      </c>
      <c r="B1125" s="4">
        <v>1839</v>
      </c>
      <c r="C1125" t="s">
        <v>1</v>
      </c>
      <c r="D1125" t="s">
        <v>2</v>
      </c>
      <c r="E1125" t="s">
        <v>353</v>
      </c>
      <c r="F1125" s="9">
        <v>2020</v>
      </c>
      <c r="G1125" s="3">
        <v>121000</v>
      </c>
      <c r="H1125" s="3">
        <v>61</v>
      </c>
      <c r="I1125" s="3">
        <v>2000</v>
      </c>
      <c r="J1125" s="3">
        <v>61</v>
      </c>
      <c r="K1125" s="3">
        <v>0</v>
      </c>
      <c r="L1125" s="3">
        <v>121000</v>
      </c>
      <c r="M1125" s="3">
        <v>0</v>
      </c>
      <c r="N1125" s="3"/>
      <c r="O1125" s="3"/>
    </row>
    <row r="1126" spans="1:15" hidden="1" x14ac:dyDescent="0.25">
      <c r="A1126" t="s">
        <v>476</v>
      </c>
      <c r="B1126" s="4">
        <v>1839</v>
      </c>
      <c r="C1126" t="s">
        <v>1</v>
      </c>
      <c r="D1126" t="s">
        <v>2</v>
      </c>
      <c r="E1126" t="s">
        <v>353</v>
      </c>
      <c r="F1126" s="9">
        <v>2019</v>
      </c>
      <c r="G1126" s="3">
        <v>179300</v>
      </c>
      <c r="H1126" s="3">
        <v>61</v>
      </c>
      <c r="I1126" s="3">
        <v>2940</v>
      </c>
      <c r="J1126" s="3">
        <v>61</v>
      </c>
      <c r="K1126" s="3">
        <v>0</v>
      </c>
      <c r="L1126" s="3">
        <v>179300</v>
      </c>
      <c r="M1126" s="3">
        <v>0</v>
      </c>
      <c r="N1126" s="3"/>
      <c r="O1126" s="3"/>
    </row>
    <row r="1127" spans="1:15" hidden="1" x14ac:dyDescent="0.25">
      <c r="A1127" t="s">
        <v>58</v>
      </c>
      <c r="B1127" s="4">
        <v>868</v>
      </c>
      <c r="C1127" t="s">
        <v>3</v>
      </c>
      <c r="D1127" t="s">
        <v>4</v>
      </c>
      <c r="E1127" t="s">
        <v>351</v>
      </c>
      <c r="F1127" s="9">
        <v>2023</v>
      </c>
      <c r="G1127" s="3">
        <v>174100</v>
      </c>
      <c r="H1127" s="3">
        <v>182</v>
      </c>
      <c r="I1127" s="3">
        <v>920</v>
      </c>
      <c r="J1127" s="3">
        <v>132</v>
      </c>
      <c r="K1127" s="3">
        <v>50</v>
      </c>
      <c r="L1127" s="3">
        <v>119682</v>
      </c>
      <c r="M1127" s="3">
        <v>54418</v>
      </c>
      <c r="N1127" s="3"/>
      <c r="O1127" s="3"/>
    </row>
    <row r="1128" spans="1:15" hidden="1" x14ac:dyDescent="0.25">
      <c r="A1128" t="s">
        <v>58</v>
      </c>
      <c r="B1128" s="4">
        <v>868</v>
      </c>
      <c r="C1128" t="s">
        <v>3</v>
      </c>
      <c r="D1128" t="s">
        <v>4</v>
      </c>
      <c r="E1128" t="s">
        <v>351</v>
      </c>
      <c r="F1128" s="9">
        <v>2022</v>
      </c>
      <c r="G1128" s="3">
        <v>167112</v>
      </c>
      <c r="H1128" s="3">
        <v>188</v>
      </c>
      <c r="I1128" s="3">
        <v>880</v>
      </c>
      <c r="J1128" s="3">
        <v>135</v>
      </c>
      <c r="K1128" s="3">
        <v>53</v>
      </c>
      <c r="L1128" s="3">
        <v>117768</v>
      </c>
      <c r="M1128" s="3">
        <v>49344</v>
      </c>
      <c r="N1128" s="3"/>
      <c r="O1128" s="3"/>
    </row>
    <row r="1129" spans="1:15" hidden="1" x14ac:dyDescent="0.25">
      <c r="A1129" t="s">
        <v>58</v>
      </c>
      <c r="B1129" s="4">
        <v>868</v>
      </c>
      <c r="C1129" t="s">
        <v>3</v>
      </c>
      <c r="D1129" t="s">
        <v>4</v>
      </c>
      <c r="E1129" t="s">
        <v>351</v>
      </c>
      <c r="F1129" s="9">
        <v>2021</v>
      </c>
      <c r="G1129" s="3">
        <v>147100</v>
      </c>
      <c r="H1129" s="3">
        <v>189</v>
      </c>
      <c r="I1129" s="3">
        <v>760</v>
      </c>
      <c r="J1129" s="3">
        <v>136</v>
      </c>
      <c r="K1129" s="3">
        <v>53</v>
      </c>
      <c r="L1129" s="3">
        <v>106400</v>
      </c>
      <c r="M1129" s="3">
        <v>40700</v>
      </c>
      <c r="N1129" s="3"/>
      <c r="O1129" s="3"/>
    </row>
    <row r="1130" spans="1:15" hidden="1" x14ac:dyDescent="0.25">
      <c r="A1130" t="s">
        <v>58</v>
      </c>
      <c r="B1130" s="4">
        <v>868</v>
      </c>
      <c r="C1130" t="s">
        <v>3</v>
      </c>
      <c r="D1130" t="s">
        <v>4</v>
      </c>
      <c r="E1130" t="s">
        <v>351</v>
      </c>
      <c r="F1130" s="9">
        <v>2020</v>
      </c>
      <c r="G1130" s="3">
        <v>130600</v>
      </c>
      <c r="H1130" s="3">
        <v>197</v>
      </c>
      <c r="I1130" s="3">
        <v>645</v>
      </c>
      <c r="J1130" s="3">
        <v>141</v>
      </c>
      <c r="K1130" s="3">
        <v>56</v>
      </c>
      <c r="L1130" s="3">
        <v>94500</v>
      </c>
      <c r="M1130" s="3">
        <v>36100</v>
      </c>
      <c r="N1130" s="3"/>
      <c r="O1130" s="3"/>
    </row>
    <row r="1131" spans="1:15" hidden="1" x14ac:dyDescent="0.25">
      <c r="A1131" t="s">
        <v>58</v>
      </c>
      <c r="B1131" s="4">
        <v>868</v>
      </c>
      <c r="C1131" t="s">
        <v>3</v>
      </c>
      <c r="D1131" t="s">
        <v>4</v>
      </c>
      <c r="E1131" t="s">
        <v>351</v>
      </c>
      <c r="F1131" s="9">
        <v>2019</v>
      </c>
      <c r="G1131" s="3">
        <v>156900</v>
      </c>
      <c r="H1131" s="3">
        <v>208</v>
      </c>
      <c r="I1131" s="3">
        <v>740</v>
      </c>
      <c r="J1131" s="3">
        <v>152</v>
      </c>
      <c r="K1131" s="3">
        <v>56</v>
      </c>
      <c r="L1131" s="3">
        <v>114300</v>
      </c>
      <c r="M1131" s="3">
        <v>42600</v>
      </c>
      <c r="N1131" s="3"/>
      <c r="O1131" s="3"/>
    </row>
    <row r="1132" spans="1:15" x14ac:dyDescent="0.25">
      <c r="A1132" t="s">
        <v>327</v>
      </c>
      <c r="B1132" s="4">
        <v>31264</v>
      </c>
      <c r="C1132" t="s">
        <v>3</v>
      </c>
      <c r="D1132" t="s">
        <v>4</v>
      </c>
      <c r="E1132" t="s">
        <v>361</v>
      </c>
      <c r="F1132" s="9">
        <v>2023</v>
      </c>
      <c r="G1132" s="3">
        <v>172840</v>
      </c>
      <c r="H1132" s="3">
        <v>108</v>
      </c>
      <c r="I1132" s="3">
        <v>1780</v>
      </c>
      <c r="J1132" s="3">
        <v>2</v>
      </c>
      <c r="K1132" s="3">
        <v>106</v>
      </c>
      <c r="L1132" s="3">
        <v>6840</v>
      </c>
      <c r="M1132" s="3">
        <v>166000</v>
      </c>
      <c r="N1132" s="3">
        <v>1656</v>
      </c>
      <c r="O1132" s="3">
        <v>835000</v>
      </c>
    </row>
    <row r="1133" spans="1:15" x14ac:dyDescent="0.25">
      <c r="A1133" t="s">
        <v>327</v>
      </c>
      <c r="B1133" s="4">
        <v>31264</v>
      </c>
      <c r="C1133" t="s">
        <v>3</v>
      </c>
      <c r="D1133" t="s">
        <v>4</v>
      </c>
      <c r="E1133" t="s">
        <v>361</v>
      </c>
      <c r="F1133" s="9">
        <v>2022</v>
      </c>
      <c r="G1133" s="3">
        <v>130900</v>
      </c>
      <c r="H1133" s="3">
        <v>86</v>
      </c>
      <c r="I1133" s="3">
        <v>1655</v>
      </c>
      <c r="J1133" s="3">
        <v>2</v>
      </c>
      <c r="K1133" s="3">
        <v>84</v>
      </c>
      <c r="L1133" s="3">
        <v>5900</v>
      </c>
      <c r="M1133" s="3">
        <v>125000</v>
      </c>
      <c r="N1133" s="3">
        <v>1600</v>
      </c>
      <c r="O1133" s="3">
        <v>805000</v>
      </c>
    </row>
    <row r="1134" spans="1:15" x14ac:dyDescent="0.25">
      <c r="A1134" t="s">
        <v>327</v>
      </c>
      <c r="B1134" s="4">
        <v>31264</v>
      </c>
      <c r="C1134" t="s">
        <v>3</v>
      </c>
      <c r="D1134" t="s">
        <v>4</v>
      </c>
      <c r="E1134" t="s">
        <v>361</v>
      </c>
      <c r="F1134" s="9">
        <v>2021</v>
      </c>
      <c r="G1134" s="3">
        <v>100200</v>
      </c>
      <c r="H1134" s="3">
        <v>72</v>
      </c>
      <c r="I1134" s="3">
        <v>1475</v>
      </c>
      <c r="J1134" s="3">
        <v>2</v>
      </c>
      <c r="K1134" s="3">
        <v>70</v>
      </c>
      <c r="L1134" s="3">
        <v>5200</v>
      </c>
      <c r="M1134" s="3">
        <v>95000</v>
      </c>
      <c r="N1134" s="3">
        <v>1560</v>
      </c>
      <c r="O1134" s="3">
        <v>790000</v>
      </c>
    </row>
    <row r="1135" spans="1:15" x14ac:dyDescent="0.25">
      <c r="A1135" t="s">
        <v>327</v>
      </c>
      <c r="B1135" s="4">
        <v>31264</v>
      </c>
      <c r="C1135" t="s">
        <v>3</v>
      </c>
      <c r="D1135" t="s">
        <v>4</v>
      </c>
      <c r="E1135" t="s">
        <v>361</v>
      </c>
      <c r="F1135" s="9">
        <v>2020</v>
      </c>
      <c r="G1135" s="3">
        <v>75167</v>
      </c>
      <c r="H1135" s="3">
        <v>64</v>
      </c>
      <c r="I1135" s="3">
        <v>1222</v>
      </c>
      <c r="J1135" s="3">
        <v>2</v>
      </c>
      <c r="K1135" s="3">
        <v>62</v>
      </c>
      <c r="L1135" s="3">
        <v>4318</v>
      </c>
      <c r="M1135" s="3">
        <v>70849</v>
      </c>
      <c r="N1135" s="3">
        <v>1479</v>
      </c>
      <c r="O1135" s="3">
        <v>652390</v>
      </c>
    </row>
    <row r="1136" spans="1:15" x14ac:dyDescent="0.25">
      <c r="A1136" t="s">
        <v>327</v>
      </c>
      <c r="B1136" s="4">
        <v>31264</v>
      </c>
      <c r="C1136" t="s">
        <v>3</v>
      </c>
      <c r="D1136" t="s">
        <v>4</v>
      </c>
      <c r="E1136" t="s">
        <v>361</v>
      </c>
      <c r="F1136" s="9">
        <v>2019</v>
      </c>
      <c r="G1136" s="3">
        <v>81900</v>
      </c>
      <c r="H1136" s="3">
        <v>56</v>
      </c>
      <c r="I1136" s="3">
        <v>1605</v>
      </c>
      <c r="J1136" s="3">
        <v>1</v>
      </c>
      <c r="K1136" s="3">
        <v>55</v>
      </c>
      <c r="L1136" s="3">
        <v>1600</v>
      </c>
      <c r="M1136" s="3">
        <v>80300</v>
      </c>
      <c r="N1136" s="3">
        <v>1415</v>
      </c>
      <c r="O1136" s="3">
        <v>767100</v>
      </c>
    </row>
    <row r="1137" spans="1:15" hidden="1" x14ac:dyDescent="0.25">
      <c r="A1137" t="s">
        <v>20</v>
      </c>
      <c r="B1137" s="4">
        <v>7718</v>
      </c>
      <c r="C1137" t="s">
        <v>3</v>
      </c>
      <c r="D1137" t="s">
        <v>4</v>
      </c>
      <c r="E1137" t="s">
        <v>356</v>
      </c>
      <c r="F1137" s="9">
        <v>2023</v>
      </c>
      <c r="G1137" s="3">
        <v>170100</v>
      </c>
      <c r="H1137" s="3">
        <v>137</v>
      </c>
      <c r="I1137" s="3">
        <v>1255</v>
      </c>
      <c r="J1137" s="3">
        <v>1</v>
      </c>
      <c r="K1137" s="3">
        <v>136</v>
      </c>
      <c r="L1137" s="3">
        <v>1900</v>
      </c>
      <c r="M1137" s="3">
        <v>168200</v>
      </c>
      <c r="N1137" s="3">
        <v>27</v>
      </c>
      <c r="O1137" s="3">
        <v>19200</v>
      </c>
    </row>
    <row r="1138" spans="1:15" hidden="1" x14ac:dyDescent="0.25">
      <c r="A1138" t="s">
        <v>20</v>
      </c>
      <c r="B1138" s="4">
        <v>7718</v>
      </c>
      <c r="C1138" t="s">
        <v>3</v>
      </c>
      <c r="D1138" t="s">
        <v>4</v>
      </c>
      <c r="E1138" t="s">
        <v>356</v>
      </c>
      <c r="F1138" s="9">
        <v>2022</v>
      </c>
      <c r="G1138" s="3">
        <v>158400</v>
      </c>
      <c r="H1138" s="3">
        <v>134</v>
      </c>
      <c r="I1138" s="3">
        <v>1200</v>
      </c>
      <c r="J1138" s="3">
        <v>2</v>
      </c>
      <c r="K1138" s="3">
        <v>132</v>
      </c>
      <c r="L1138" s="3">
        <v>3000</v>
      </c>
      <c r="M1138" s="3">
        <v>155400</v>
      </c>
      <c r="N1138" s="3">
        <v>26</v>
      </c>
      <c r="O1138" s="3">
        <v>16000</v>
      </c>
    </row>
    <row r="1139" spans="1:15" hidden="1" x14ac:dyDescent="0.25">
      <c r="A1139" t="s">
        <v>20</v>
      </c>
      <c r="B1139" s="4">
        <v>7718</v>
      </c>
      <c r="C1139" t="s">
        <v>3</v>
      </c>
      <c r="D1139" t="s">
        <v>4</v>
      </c>
      <c r="E1139" t="s">
        <v>356</v>
      </c>
      <c r="F1139" s="9">
        <v>2021</v>
      </c>
      <c r="G1139" s="3">
        <v>145700</v>
      </c>
      <c r="H1139" s="3">
        <v>130</v>
      </c>
      <c r="I1139" s="3">
        <v>1125</v>
      </c>
      <c r="J1139" s="3">
        <v>3</v>
      </c>
      <c r="K1139" s="3">
        <v>127</v>
      </c>
      <c r="L1139" s="3">
        <v>4500</v>
      </c>
      <c r="M1139" s="3">
        <v>141200</v>
      </c>
      <c r="N1139" s="3">
        <v>20</v>
      </c>
      <c r="O1139" s="3">
        <v>10700</v>
      </c>
    </row>
    <row r="1140" spans="1:15" hidden="1" x14ac:dyDescent="0.25">
      <c r="A1140" t="s">
        <v>20</v>
      </c>
      <c r="B1140" s="4">
        <v>7718</v>
      </c>
      <c r="C1140" t="s">
        <v>3</v>
      </c>
      <c r="D1140" t="s">
        <v>4</v>
      </c>
      <c r="E1140" t="s">
        <v>356</v>
      </c>
      <c r="F1140" s="9">
        <v>2020</v>
      </c>
      <c r="G1140" s="3">
        <v>127100</v>
      </c>
      <c r="H1140" s="3">
        <v>129</v>
      </c>
      <c r="I1140" s="3">
        <v>985</v>
      </c>
      <c r="J1140" s="3">
        <v>5</v>
      </c>
      <c r="K1140" s="3">
        <v>124</v>
      </c>
      <c r="L1140" s="3">
        <v>4400</v>
      </c>
      <c r="M1140" s="3">
        <v>122700</v>
      </c>
      <c r="N1140" s="3">
        <v>15</v>
      </c>
      <c r="O1140" s="3">
        <v>7000</v>
      </c>
    </row>
    <row r="1141" spans="1:15" hidden="1" x14ac:dyDescent="0.25">
      <c r="A1141" t="s">
        <v>20</v>
      </c>
      <c r="B1141" s="4">
        <v>7718</v>
      </c>
      <c r="C1141" t="s">
        <v>3</v>
      </c>
      <c r="D1141" t="s">
        <v>4</v>
      </c>
      <c r="E1141" t="s">
        <v>356</v>
      </c>
      <c r="F1141" s="9">
        <v>2019</v>
      </c>
      <c r="G1141" s="3">
        <v>142200</v>
      </c>
      <c r="H1141" s="3">
        <v>129</v>
      </c>
      <c r="I1141" s="3">
        <v>1120</v>
      </c>
      <c r="J1141" s="3">
        <v>4</v>
      </c>
      <c r="K1141" s="3">
        <v>125</v>
      </c>
      <c r="L1141" s="3">
        <v>6700</v>
      </c>
      <c r="M1141" s="3">
        <v>135500</v>
      </c>
      <c r="N1141" s="3">
        <v>13</v>
      </c>
      <c r="O1141" s="3">
        <v>8800</v>
      </c>
    </row>
    <row r="1142" spans="1:15" hidden="1" x14ac:dyDescent="0.25">
      <c r="A1142" t="s">
        <v>217</v>
      </c>
      <c r="B1142" s="4">
        <v>904</v>
      </c>
      <c r="C1142" t="s">
        <v>1</v>
      </c>
      <c r="D1142" t="s">
        <v>2</v>
      </c>
      <c r="E1142" t="s">
        <v>353</v>
      </c>
      <c r="F1142" s="9">
        <v>2023</v>
      </c>
      <c r="G1142" s="3">
        <v>169506</v>
      </c>
      <c r="H1142" s="3">
        <v>64</v>
      </c>
      <c r="I1142" s="3">
        <v>2648</v>
      </c>
      <c r="J1142" s="3">
        <v>60</v>
      </c>
      <c r="K1142" s="3">
        <v>4</v>
      </c>
      <c r="L1142" s="3">
        <v>159106</v>
      </c>
      <c r="M1142" s="3">
        <v>10400</v>
      </c>
      <c r="N1142" s="3"/>
      <c r="O1142" s="3"/>
    </row>
    <row r="1143" spans="1:15" hidden="1" x14ac:dyDescent="0.25">
      <c r="A1143" t="s">
        <v>217</v>
      </c>
      <c r="B1143" s="4">
        <v>904</v>
      </c>
      <c r="C1143" t="s">
        <v>1</v>
      </c>
      <c r="D1143" t="s">
        <v>2</v>
      </c>
      <c r="E1143" t="s">
        <v>353</v>
      </c>
      <c r="F1143" s="9">
        <v>2022</v>
      </c>
      <c r="G1143" s="3">
        <v>328444</v>
      </c>
      <c r="H1143" s="3">
        <v>142</v>
      </c>
      <c r="I1143" s="3">
        <v>2313</v>
      </c>
      <c r="J1143" s="3">
        <v>137</v>
      </c>
      <c r="K1143" s="3">
        <v>5</v>
      </c>
      <c r="L1143" s="3">
        <v>316516</v>
      </c>
      <c r="M1143" s="3">
        <v>11928</v>
      </c>
      <c r="N1143" s="3"/>
      <c r="O1143" s="3"/>
    </row>
    <row r="1144" spans="1:15" hidden="1" x14ac:dyDescent="0.25">
      <c r="A1144" t="s">
        <v>217</v>
      </c>
      <c r="B1144" s="4">
        <v>904</v>
      </c>
      <c r="C1144" t="s">
        <v>1</v>
      </c>
      <c r="D1144" t="s">
        <v>2</v>
      </c>
      <c r="E1144" t="s">
        <v>353</v>
      </c>
      <c r="F1144" s="9">
        <v>2021</v>
      </c>
      <c r="G1144" s="3">
        <v>363110</v>
      </c>
      <c r="H1144" s="3">
        <v>156</v>
      </c>
      <c r="I1144" s="3">
        <v>2328</v>
      </c>
      <c r="J1144" s="3">
        <v>151</v>
      </c>
      <c r="K1144" s="3">
        <v>5</v>
      </c>
      <c r="L1144" s="3">
        <v>349587</v>
      </c>
      <c r="M1144" s="3">
        <v>13523</v>
      </c>
      <c r="N1144" s="3"/>
      <c r="O1144" s="3"/>
    </row>
    <row r="1145" spans="1:15" hidden="1" x14ac:dyDescent="0.25">
      <c r="A1145" t="s">
        <v>217</v>
      </c>
      <c r="B1145" s="4">
        <v>904</v>
      </c>
      <c r="C1145" t="s">
        <v>1</v>
      </c>
      <c r="D1145" t="s">
        <v>2</v>
      </c>
      <c r="E1145" t="s">
        <v>353</v>
      </c>
      <c r="F1145" s="9">
        <v>2020</v>
      </c>
      <c r="G1145" s="3">
        <v>306648</v>
      </c>
      <c r="H1145" s="3">
        <v>161</v>
      </c>
      <c r="I1145" s="3">
        <v>1905</v>
      </c>
      <c r="J1145" s="3">
        <v>155</v>
      </c>
      <c r="K1145" s="3">
        <v>6</v>
      </c>
      <c r="L1145" s="3">
        <v>291696</v>
      </c>
      <c r="M1145" s="3">
        <v>14952</v>
      </c>
      <c r="N1145" s="3"/>
      <c r="O1145" s="3"/>
    </row>
    <row r="1146" spans="1:15" hidden="1" x14ac:dyDescent="0.25">
      <c r="A1146" t="s">
        <v>217</v>
      </c>
      <c r="B1146" s="4">
        <v>904</v>
      </c>
      <c r="C1146" t="s">
        <v>1</v>
      </c>
      <c r="D1146" t="s">
        <v>2</v>
      </c>
      <c r="E1146" t="s">
        <v>353</v>
      </c>
      <c r="F1146" s="9">
        <v>2019</v>
      </c>
      <c r="G1146" s="3">
        <v>428752</v>
      </c>
      <c r="H1146" s="3">
        <v>176</v>
      </c>
      <c r="I1146" s="3">
        <v>2436</v>
      </c>
      <c r="J1146" s="3">
        <v>169</v>
      </c>
      <c r="K1146" s="3">
        <v>7</v>
      </c>
      <c r="L1146" s="3">
        <v>406929</v>
      </c>
      <c r="M1146" s="3">
        <v>21823</v>
      </c>
      <c r="N1146" s="3"/>
      <c r="O1146" s="3"/>
    </row>
    <row r="1147" spans="1:15" hidden="1" x14ac:dyDescent="0.25">
      <c r="A1147" t="s">
        <v>23</v>
      </c>
      <c r="B1147" s="4">
        <v>29824</v>
      </c>
      <c r="C1147" t="s">
        <v>3</v>
      </c>
      <c r="D1147" t="s">
        <v>4</v>
      </c>
      <c r="E1147" t="s">
        <v>363</v>
      </c>
      <c r="F1147" s="9">
        <v>2023</v>
      </c>
      <c r="G1147" s="3">
        <v>168953</v>
      </c>
      <c r="H1147" s="3">
        <v>191</v>
      </c>
      <c r="I1147" s="3">
        <v>888</v>
      </c>
      <c r="J1147" s="3">
        <v>5</v>
      </c>
      <c r="K1147" s="3">
        <v>186</v>
      </c>
      <c r="L1147" s="3">
        <v>4738</v>
      </c>
      <c r="M1147" s="3">
        <v>164215</v>
      </c>
      <c r="N1147" s="3"/>
      <c r="O1147" s="3"/>
    </row>
    <row r="1148" spans="1:15" hidden="1" x14ac:dyDescent="0.25">
      <c r="A1148" t="s">
        <v>23</v>
      </c>
      <c r="B1148" s="4">
        <v>29824</v>
      </c>
      <c r="C1148" t="s">
        <v>3</v>
      </c>
      <c r="D1148" t="s">
        <v>4</v>
      </c>
      <c r="E1148" t="s">
        <v>363</v>
      </c>
      <c r="F1148" s="9">
        <v>2022</v>
      </c>
      <c r="G1148" s="3">
        <v>174683</v>
      </c>
      <c r="H1148" s="3">
        <v>191</v>
      </c>
      <c r="I1148" s="3">
        <v>907</v>
      </c>
      <c r="J1148" s="3">
        <v>4</v>
      </c>
      <c r="K1148" s="3">
        <v>187</v>
      </c>
      <c r="L1148" s="3">
        <v>4780</v>
      </c>
      <c r="M1148" s="3">
        <v>169903</v>
      </c>
      <c r="N1148" s="3"/>
      <c r="O1148" s="3"/>
    </row>
    <row r="1149" spans="1:15" hidden="1" x14ac:dyDescent="0.25">
      <c r="A1149" t="s">
        <v>23</v>
      </c>
      <c r="B1149" s="4">
        <v>29824</v>
      </c>
      <c r="C1149" t="s">
        <v>3</v>
      </c>
      <c r="D1149" t="s">
        <v>4</v>
      </c>
      <c r="E1149" t="s">
        <v>363</v>
      </c>
      <c r="F1149" s="9">
        <v>2021</v>
      </c>
      <c r="G1149" s="3">
        <v>168239</v>
      </c>
      <c r="H1149" s="3">
        <v>189</v>
      </c>
      <c r="I1149" s="3">
        <v>893</v>
      </c>
      <c r="J1149" s="3">
        <v>5</v>
      </c>
      <c r="K1149" s="3">
        <v>184</v>
      </c>
      <c r="L1149" s="3">
        <v>5434</v>
      </c>
      <c r="M1149" s="3">
        <v>162805</v>
      </c>
      <c r="N1149" s="3"/>
      <c r="O1149" s="3"/>
    </row>
    <row r="1150" spans="1:15" hidden="1" x14ac:dyDescent="0.25">
      <c r="A1150" t="s">
        <v>23</v>
      </c>
      <c r="B1150" s="4">
        <v>29824</v>
      </c>
      <c r="C1150" t="s">
        <v>3</v>
      </c>
      <c r="D1150" t="s">
        <v>4</v>
      </c>
      <c r="E1150" t="s">
        <v>363</v>
      </c>
      <c r="F1150" s="9">
        <v>2020</v>
      </c>
      <c r="G1150" s="3">
        <v>136097</v>
      </c>
      <c r="H1150" s="3">
        <v>191</v>
      </c>
      <c r="I1150" s="3">
        <v>712</v>
      </c>
      <c r="J1150" s="3">
        <v>5</v>
      </c>
      <c r="K1150" s="3">
        <v>186</v>
      </c>
      <c r="L1150" s="3">
        <v>4714</v>
      </c>
      <c r="M1150" s="3">
        <v>131383</v>
      </c>
      <c r="N1150" s="3"/>
      <c r="O1150" s="3"/>
    </row>
    <row r="1151" spans="1:15" hidden="1" x14ac:dyDescent="0.25">
      <c r="A1151" t="s">
        <v>23</v>
      </c>
      <c r="B1151" s="4">
        <v>29824</v>
      </c>
      <c r="C1151" t="s">
        <v>3</v>
      </c>
      <c r="D1151" t="s">
        <v>4</v>
      </c>
      <c r="E1151" t="s">
        <v>363</v>
      </c>
      <c r="F1151" s="9">
        <v>2019</v>
      </c>
      <c r="G1151" s="3">
        <v>132562</v>
      </c>
      <c r="H1151" s="3">
        <v>191</v>
      </c>
      <c r="I1151" s="3">
        <v>705</v>
      </c>
      <c r="J1151" s="3">
        <v>19</v>
      </c>
      <c r="K1151" s="3">
        <v>172</v>
      </c>
      <c r="L1151" s="3">
        <v>13144</v>
      </c>
      <c r="M1151" s="3">
        <v>119418</v>
      </c>
      <c r="N1151" s="3"/>
      <c r="O1151" s="3"/>
    </row>
    <row r="1152" spans="1:15" hidden="1" x14ac:dyDescent="0.25">
      <c r="A1152" t="s">
        <v>456</v>
      </c>
      <c r="B1152" s="4">
        <v>1493</v>
      </c>
      <c r="C1152" t="s">
        <v>3</v>
      </c>
      <c r="D1152" t="s">
        <v>4</v>
      </c>
      <c r="E1152" t="s">
        <v>351</v>
      </c>
      <c r="F1152" s="9">
        <v>2023</v>
      </c>
      <c r="G1152" s="3">
        <v>168600</v>
      </c>
      <c r="H1152" s="3">
        <v>104</v>
      </c>
      <c r="I1152" s="3">
        <v>1370</v>
      </c>
      <c r="J1152" s="3">
        <v>67</v>
      </c>
      <c r="K1152" s="3">
        <v>37</v>
      </c>
      <c r="L1152" s="3">
        <v>114500</v>
      </c>
      <c r="M1152" s="3">
        <v>54100</v>
      </c>
      <c r="N1152" s="3"/>
      <c r="O1152" s="3"/>
    </row>
    <row r="1153" spans="1:15" hidden="1" x14ac:dyDescent="0.25">
      <c r="A1153" t="s">
        <v>456</v>
      </c>
      <c r="B1153" s="4">
        <v>1493</v>
      </c>
      <c r="C1153" t="s">
        <v>3</v>
      </c>
      <c r="D1153" t="s">
        <v>4</v>
      </c>
      <c r="E1153" t="s">
        <v>351</v>
      </c>
      <c r="F1153" s="9">
        <v>2022</v>
      </c>
      <c r="G1153" s="3">
        <v>217600</v>
      </c>
      <c r="H1153" s="3">
        <v>142</v>
      </c>
      <c r="I1153" s="3">
        <v>1465</v>
      </c>
      <c r="J1153" s="3">
        <v>100</v>
      </c>
      <c r="K1153" s="3">
        <v>42</v>
      </c>
      <c r="L1153" s="3">
        <v>150900</v>
      </c>
      <c r="M1153" s="3">
        <v>66700</v>
      </c>
      <c r="N1153" s="3"/>
      <c r="O1153" s="3"/>
    </row>
    <row r="1154" spans="1:15" hidden="1" x14ac:dyDescent="0.25">
      <c r="A1154" t="s">
        <v>456</v>
      </c>
      <c r="B1154" s="4">
        <v>1493</v>
      </c>
      <c r="C1154" t="s">
        <v>3</v>
      </c>
      <c r="D1154" t="s">
        <v>4</v>
      </c>
      <c r="E1154" t="s">
        <v>351</v>
      </c>
      <c r="F1154" s="9">
        <v>2021</v>
      </c>
      <c r="G1154" s="3">
        <v>209700</v>
      </c>
      <c r="H1154" s="3">
        <v>155</v>
      </c>
      <c r="I1154" s="3">
        <v>1315</v>
      </c>
      <c r="J1154" s="3">
        <v>106</v>
      </c>
      <c r="K1154" s="3">
        <v>49</v>
      </c>
      <c r="L1154" s="3">
        <v>142000</v>
      </c>
      <c r="M1154" s="3">
        <v>67700</v>
      </c>
      <c r="N1154" s="3"/>
      <c r="O1154" s="3"/>
    </row>
    <row r="1155" spans="1:15" hidden="1" x14ac:dyDescent="0.25">
      <c r="A1155" t="s">
        <v>456</v>
      </c>
      <c r="B1155" s="4">
        <v>1493</v>
      </c>
      <c r="C1155" t="s">
        <v>3</v>
      </c>
      <c r="D1155" t="s">
        <v>4</v>
      </c>
      <c r="E1155" t="s">
        <v>351</v>
      </c>
      <c r="F1155" s="9">
        <v>2020</v>
      </c>
      <c r="G1155" s="3">
        <v>153954</v>
      </c>
      <c r="H1155" s="3">
        <v>164</v>
      </c>
      <c r="I1155" s="3">
        <v>900</v>
      </c>
      <c r="J1155" s="3">
        <v>110</v>
      </c>
      <c r="K1155" s="3">
        <v>54</v>
      </c>
      <c r="L1155" s="3">
        <v>96159</v>
      </c>
      <c r="M1155" s="3">
        <v>57795</v>
      </c>
      <c r="N1155" s="3"/>
      <c r="O1155" s="3"/>
    </row>
    <row r="1156" spans="1:15" hidden="1" x14ac:dyDescent="0.25">
      <c r="A1156" t="s">
        <v>456</v>
      </c>
      <c r="B1156" s="4">
        <v>1493</v>
      </c>
      <c r="C1156" t="s">
        <v>3</v>
      </c>
      <c r="D1156" t="s">
        <v>4</v>
      </c>
      <c r="E1156" t="s">
        <v>351</v>
      </c>
      <c r="F1156" s="9">
        <v>2019</v>
      </c>
      <c r="G1156" s="3">
        <v>357209</v>
      </c>
      <c r="H1156" s="3">
        <v>178</v>
      </c>
      <c r="I1156" s="3">
        <v>1985</v>
      </c>
      <c r="J1156" s="3">
        <v>118</v>
      </c>
      <c r="K1156" s="3">
        <v>60</v>
      </c>
      <c r="L1156" s="3">
        <v>246206</v>
      </c>
      <c r="M1156" s="3">
        <v>111003</v>
      </c>
      <c r="N1156" s="3"/>
      <c r="O1156" s="3"/>
    </row>
    <row r="1157" spans="1:15" hidden="1" x14ac:dyDescent="0.25">
      <c r="A1157" t="s">
        <v>309</v>
      </c>
      <c r="B1157" s="4">
        <v>9529</v>
      </c>
      <c r="C1157" t="s">
        <v>3</v>
      </c>
      <c r="D1157" t="s">
        <v>4</v>
      </c>
      <c r="E1157" t="s">
        <v>462</v>
      </c>
      <c r="F1157" s="9">
        <v>2023</v>
      </c>
      <c r="G1157" s="3">
        <v>168515</v>
      </c>
      <c r="H1157" s="3">
        <v>93</v>
      </c>
      <c r="I1157" s="3">
        <v>1812</v>
      </c>
      <c r="J1157" s="3">
        <v>33</v>
      </c>
      <c r="K1157" s="3">
        <v>60</v>
      </c>
      <c r="L1157" s="3">
        <v>68472</v>
      </c>
      <c r="M1157" s="3">
        <v>100043</v>
      </c>
      <c r="N1157" s="3"/>
      <c r="O1157" s="3"/>
    </row>
    <row r="1158" spans="1:15" hidden="1" x14ac:dyDescent="0.25">
      <c r="A1158" t="s">
        <v>309</v>
      </c>
      <c r="B1158" s="4">
        <v>9529</v>
      </c>
      <c r="C1158" t="s">
        <v>3</v>
      </c>
      <c r="D1158" t="s">
        <v>4</v>
      </c>
      <c r="E1158" t="s">
        <v>462</v>
      </c>
      <c r="F1158" s="9">
        <v>2022</v>
      </c>
      <c r="G1158" s="3">
        <v>149818</v>
      </c>
      <c r="H1158" s="3">
        <v>87</v>
      </c>
      <c r="I1158" s="3">
        <v>1722</v>
      </c>
      <c r="J1158" s="3">
        <v>27</v>
      </c>
      <c r="K1158" s="3">
        <v>60</v>
      </c>
      <c r="L1158" s="3">
        <v>56255</v>
      </c>
      <c r="M1158" s="3">
        <v>93563</v>
      </c>
      <c r="N1158" s="3"/>
      <c r="O1158" s="3"/>
    </row>
    <row r="1159" spans="1:15" hidden="1" x14ac:dyDescent="0.25">
      <c r="A1159" t="s">
        <v>309</v>
      </c>
      <c r="B1159" s="4">
        <v>9529</v>
      </c>
      <c r="C1159" t="s">
        <v>3</v>
      </c>
      <c r="D1159" t="s">
        <v>4</v>
      </c>
      <c r="E1159" t="s">
        <v>462</v>
      </c>
      <c r="F1159" s="9">
        <v>2021</v>
      </c>
      <c r="G1159" s="3">
        <v>133364</v>
      </c>
      <c r="H1159" s="3">
        <v>90</v>
      </c>
      <c r="I1159" s="3">
        <v>1482</v>
      </c>
      <c r="J1159" s="3">
        <v>26</v>
      </c>
      <c r="K1159" s="3">
        <v>64</v>
      </c>
      <c r="L1159" s="3">
        <v>45569</v>
      </c>
      <c r="M1159" s="3">
        <v>87795</v>
      </c>
      <c r="N1159" s="3"/>
      <c r="O1159" s="3"/>
    </row>
    <row r="1160" spans="1:15" hidden="1" x14ac:dyDescent="0.25">
      <c r="A1160" t="s">
        <v>309</v>
      </c>
      <c r="B1160" s="4">
        <v>9529</v>
      </c>
      <c r="C1160" t="s">
        <v>3</v>
      </c>
      <c r="D1160" t="s">
        <v>4</v>
      </c>
      <c r="E1160" t="s">
        <v>462</v>
      </c>
      <c r="F1160" s="9">
        <v>2020</v>
      </c>
      <c r="G1160" s="3">
        <v>105584</v>
      </c>
      <c r="H1160" s="3">
        <v>93</v>
      </c>
      <c r="I1160" s="3">
        <v>1135</v>
      </c>
      <c r="J1160" s="3">
        <v>25</v>
      </c>
      <c r="K1160" s="3">
        <v>68</v>
      </c>
      <c r="L1160" s="3">
        <v>35873</v>
      </c>
      <c r="M1160" s="3">
        <v>69711</v>
      </c>
      <c r="N1160" s="3"/>
      <c r="O1160" s="3"/>
    </row>
    <row r="1161" spans="1:15" hidden="1" x14ac:dyDescent="0.25">
      <c r="A1161" t="s">
        <v>309</v>
      </c>
      <c r="B1161" s="4">
        <v>9529</v>
      </c>
      <c r="C1161" t="s">
        <v>3</v>
      </c>
      <c r="D1161" t="s">
        <v>4</v>
      </c>
      <c r="E1161" t="s">
        <v>462</v>
      </c>
      <c r="F1161" s="9">
        <v>2019</v>
      </c>
      <c r="G1161" s="3">
        <v>149911</v>
      </c>
      <c r="H1161" s="3">
        <v>91</v>
      </c>
      <c r="I1161" s="3">
        <v>1685</v>
      </c>
      <c r="J1161" s="3">
        <v>16</v>
      </c>
      <c r="K1161" s="3">
        <v>75</v>
      </c>
      <c r="L1161" s="3">
        <v>27474</v>
      </c>
      <c r="M1161" s="3">
        <v>122437</v>
      </c>
      <c r="N1161" s="3"/>
      <c r="O1161" s="3"/>
    </row>
    <row r="1162" spans="1:15" hidden="1" x14ac:dyDescent="0.25">
      <c r="A1162" t="s">
        <v>60</v>
      </c>
      <c r="B1162" s="4">
        <v>1645</v>
      </c>
      <c r="C1162" t="s">
        <v>1</v>
      </c>
      <c r="D1162" t="s">
        <v>2</v>
      </c>
      <c r="E1162" t="s">
        <v>357</v>
      </c>
      <c r="F1162" s="9">
        <v>2023</v>
      </c>
      <c r="G1162" s="3">
        <v>166700</v>
      </c>
      <c r="H1162" s="3">
        <v>62</v>
      </c>
      <c r="I1162" s="3">
        <v>2565</v>
      </c>
      <c r="J1162" s="3">
        <v>62</v>
      </c>
      <c r="K1162" s="3">
        <v>0</v>
      </c>
      <c r="L1162" s="3">
        <v>166700</v>
      </c>
      <c r="M1162" s="3">
        <v>0</v>
      </c>
      <c r="N1162" s="3"/>
      <c r="O1162" s="3"/>
    </row>
    <row r="1163" spans="1:15" hidden="1" x14ac:dyDescent="0.25">
      <c r="A1163" t="s">
        <v>60</v>
      </c>
      <c r="B1163" s="4">
        <v>1645</v>
      </c>
      <c r="C1163" t="s">
        <v>1</v>
      </c>
      <c r="D1163" t="s">
        <v>2</v>
      </c>
      <c r="E1163" t="s">
        <v>357</v>
      </c>
      <c r="F1163" s="9">
        <v>2022</v>
      </c>
      <c r="G1163" s="3">
        <v>180800</v>
      </c>
      <c r="H1163" s="3">
        <v>68</v>
      </c>
      <c r="I1163" s="3">
        <v>2620</v>
      </c>
      <c r="J1163" s="3">
        <v>68</v>
      </c>
      <c r="K1163" s="3">
        <v>0</v>
      </c>
      <c r="L1163" s="3">
        <v>180800</v>
      </c>
      <c r="M1163" s="3">
        <v>0</v>
      </c>
      <c r="N1163" s="3"/>
      <c r="O1163" s="3"/>
    </row>
    <row r="1164" spans="1:15" hidden="1" x14ac:dyDescent="0.25">
      <c r="A1164" t="s">
        <v>60</v>
      </c>
      <c r="B1164" s="4">
        <v>1645</v>
      </c>
      <c r="C1164" t="s">
        <v>1</v>
      </c>
      <c r="D1164" t="s">
        <v>2</v>
      </c>
      <c r="E1164" t="s">
        <v>357</v>
      </c>
      <c r="F1164" s="9">
        <v>2021</v>
      </c>
      <c r="G1164" s="3">
        <v>170600</v>
      </c>
      <c r="H1164" s="3">
        <v>70</v>
      </c>
      <c r="I1164" s="3">
        <v>2370</v>
      </c>
      <c r="J1164" s="3">
        <v>70</v>
      </c>
      <c r="K1164" s="3">
        <v>0</v>
      </c>
      <c r="L1164" s="3">
        <v>170600</v>
      </c>
      <c r="M1164" s="3">
        <v>0</v>
      </c>
      <c r="N1164" s="3"/>
      <c r="O1164" s="3"/>
    </row>
    <row r="1165" spans="1:15" hidden="1" x14ac:dyDescent="0.25">
      <c r="A1165" t="s">
        <v>60</v>
      </c>
      <c r="B1165" s="4">
        <v>1645</v>
      </c>
      <c r="C1165" t="s">
        <v>1</v>
      </c>
      <c r="D1165" t="s">
        <v>2</v>
      </c>
      <c r="E1165" t="s">
        <v>357</v>
      </c>
      <c r="F1165" s="9">
        <v>2020</v>
      </c>
      <c r="G1165" s="3">
        <v>121400</v>
      </c>
      <c r="H1165" s="3">
        <v>74</v>
      </c>
      <c r="I1165" s="3">
        <v>1620</v>
      </c>
      <c r="J1165" s="3">
        <v>74</v>
      </c>
      <c r="K1165" s="3">
        <v>0</v>
      </c>
      <c r="L1165" s="3">
        <v>121400</v>
      </c>
      <c r="M1165" s="3">
        <v>0</v>
      </c>
      <c r="N1165" s="3"/>
      <c r="O1165" s="3"/>
    </row>
    <row r="1166" spans="1:15" hidden="1" x14ac:dyDescent="0.25">
      <c r="A1166" t="s">
        <v>60</v>
      </c>
      <c r="B1166" s="4">
        <v>1645</v>
      </c>
      <c r="C1166" t="s">
        <v>1</v>
      </c>
      <c r="D1166" t="s">
        <v>2</v>
      </c>
      <c r="E1166" t="s">
        <v>357</v>
      </c>
      <c r="F1166" s="9">
        <v>2019</v>
      </c>
      <c r="G1166" s="3">
        <v>189700</v>
      </c>
      <c r="H1166" s="3">
        <v>76</v>
      </c>
      <c r="I1166" s="3">
        <v>2480</v>
      </c>
      <c r="J1166" s="3">
        <v>76</v>
      </c>
      <c r="K1166" s="3">
        <v>0</v>
      </c>
      <c r="L1166" s="3">
        <v>189700</v>
      </c>
      <c r="M1166" s="3">
        <v>0</v>
      </c>
      <c r="N1166" s="3"/>
      <c r="O1166" s="3"/>
    </row>
    <row r="1167" spans="1:15" hidden="1" x14ac:dyDescent="0.25">
      <c r="A1167" t="s">
        <v>402</v>
      </c>
      <c r="B1167" s="4">
        <v>1692</v>
      </c>
      <c r="C1167" t="s">
        <v>1</v>
      </c>
      <c r="D1167" t="s">
        <v>2</v>
      </c>
      <c r="E1167" t="s">
        <v>360</v>
      </c>
      <c r="F1167" s="9">
        <v>2023</v>
      </c>
      <c r="G1167" s="3">
        <v>164100</v>
      </c>
      <c r="H1167" s="3">
        <v>22</v>
      </c>
      <c r="I1167" s="3">
        <v>7460</v>
      </c>
      <c r="J1167" s="3">
        <v>22</v>
      </c>
      <c r="K1167" s="3">
        <v>0</v>
      </c>
      <c r="L1167" s="3">
        <v>164100</v>
      </c>
      <c r="M1167" s="3">
        <v>0</v>
      </c>
      <c r="N1167" s="3">
        <v>12</v>
      </c>
      <c r="O1167" s="3">
        <v>87000</v>
      </c>
    </row>
    <row r="1168" spans="1:15" hidden="1" x14ac:dyDescent="0.25">
      <c r="A1168" t="s">
        <v>402</v>
      </c>
      <c r="B1168" s="4">
        <v>1692</v>
      </c>
      <c r="C1168" t="s">
        <v>1</v>
      </c>
      <c r="D1168" t="s">
        <v>2</v>
      </c>
      <c r="E1168" t="s">
        <v>360</v>
      </c>
      <c r="F1168" s="9">
        <v>2022</v>
      </c>
      <c r="G1168" s="3">
        <v>162000</v>
      </c>
      <c r="H1168" s="3">
        <v>22</v>
      </c>
      <c r="I1168" s="3">
        <v>7200</v>
      </c>
      <c r="J1168" s="3">
        <v>22</v>
      </c>
      <c r="K1168" s="3">
        <v>0</v>
      </c>
      <c r="L1168" s="3">
        <v>162000</v>
      </c>
      <c r="M1168" s="3">
        <v>0</v>
      </c>
      <c r="N1168" s="3">
        <v>12</v>
      </c>
      <c r="O1168" s="3">
        <v>81300</v>
      </c>
    </row>
    <row r="1169" spans="1:15" hidden="1" x14ac:dyDescent="0.25">
      <c r="A1169" t="s">
        <v>402</v>
      </c>
      <c r="B1169" s="4">
        <v>1692</v>
      </c>
      <c r="C1169" t="s">
        <v>1</v>
      </c>
      <c r="D1169" t="s">
        <v>2</v>
      </c>
      <c r="E1169" t="s">
        <v>360</v>
      </c>
      <c r="F1169" s="9">
        <v>2021</v>
      </c>
      <c r="G1169" s="3">
        <v>141200</v>
      </c>
      <c r="H1169" s="3">
        <v>23</v>
      </c>
      <c r="I1169" s="3">
        <v>6010</v>
      </c>
      <c r="J1169" s="3">
        <v>23</v>
      </c>
      <c r="K1169" s="3">
        <v>0</v>
      </c>
      <c r="L1169" s="3">
        <v>141200</v>
      </c>
      <c r="M1169" s="3">
        <v>0</v>
      </c>
      <c r="N1169" s="3">
        <v>13</v>
      </c>
      <c r="O1169" s="3">
        <v>67500</v>
      </c>
    </row>
    <row r="1170" spans="1:15" hidden="1" x14ac:dyDescent="0.25">
      <c r="A1170" t="s">
        <v>402</v>
      </c>
      <c r="B1170" s="4">
        <v>1692</v>
      </c>
      <c r="C1170" t="s">
        <v>1</v>
      </c>
      <c r="D1170" t="s">
        <v>2</v>
      </c>
      <c r="E1170" t="s">
        <v>360</v>
      </c>
      <c r="F1170" s="9">
        <v>2020</v>
      </c>
      <c r="G1170" s="3">
        <v>88000</v>
      </c>
      <c r="H1170" s="3">
        <v>24</v>
      </c>
      <c r="I1170" s="3">
        <v>3450</v>
      </c>
      <c r="J1170" s="3">
        <v>24</v>
      </c>
      <c r="K1170" s="3">
        <v>0</v>
      </c>
      <c r="L1170" s="3">
        <v>88000</v>
      </c>
      <c r="M1170" s="3">
        <v>0</v>
      </c>
      <c r="N1170" s="3">
        <v>14</v>
      </c>
      <c r="O1170" s="3">
        <v>54600</v>
      </c>
    </row>
    <row r="1171" spans="1:15" hidden="1" x14ac:dyDescent="0.25">
      <c r="A1171" t="s">
        <v>402</v>
      </c>
      <c r="B1171" s="4">
        <v>1692</v>
      </c>
      <c r="C1171" t="s">
        <v>1</v>
      </c>
      <c r="D1171" t="s">
        <v>2</v>
      </c>
      <c r="E1171" t="s">
        <v>360</v>
      </c>
      <c r="F1171" s="9">
        <v>2019</v>
      </c>
      <c r="G1171" s="3">
        <v>205000</v>
      </c>
      <c r="H1171" s="3">
        <v>27</v>
      </c>
      <c r="I1171" s="3">
        <v>7595</v>
      </c>
      <c r="J1171" s="3">
        <v>27</v>
      </c>
      <c r="K1171" s="3">
        <v>0</v>
      </c>
      <c r="L1171" s="3">
        <v>205000</v>
      </c>
      <c r="M1171" s="3">
        <v>0</v>
      </c>
      <c r="N1171" s="3">
        <v>14</v>
      </c>
      <c r="O1171" s="3">
        <v>101500</v>
      </c>
    </row>
    <row r="1172" spans="1:15" hidden="1" x14ac:dyDescent="0.25">
      <c r="A1172" t="s">
        <v>525</v>
      </c>
      <c r="B1172" s="4">
        <v>7710</v>
      </c>
      <c r="C1172" t="s">
        <v>1</v>
      </c>
      <c r="D1172" t="s">
        <v>2</v>
      </c>
      <c r="E1172" t="s">
        <v>362</v>
      </c>
      <c r="F1172" s="9">
        <v>2023</v>
      </c>
      <c r="G1172" s="3">
        <v>163900</v>
      </c>
      <c r="H1172" s="3">
        <v>43</v>
      </c>
      <c r="I1172" s="3">
        <v>3810</v>
      </c>
      <c r="J1172" s="3">
        <v>15</v>
      </c>
      <c r="K1172" s="3">
        <v>28</v>
      </c>
      <c r="L1172" s="3">
        <v>57200</v>
      </c>
      <c r="M1172" s="3">
        <v>106700</v>
      </c>
      <c r="N1172" s="3"/>
      <c r="O1172" s="3"/>
    </row>
    <row r="1173" spans="1:15" hidden="1" x14ac:dyDescent="0.25">
      <c r="A1173" t="s">
        <v>525</v>
      </c>
      <c r="B1173" s="4">
        <v>7710</v>
      </c>
      <c r="C1173" t="s">
        <v>1</v>
      </c>
      <c r="D1173" t="s">
        <v>2</v>
      </c>
      <c r="E1173" t="s">
        <v>362</v>
      </c>
      <c r="F1173" s="9">
        <v>2022</v>
      </c>
      <c r="G1173" s="3">
        <v>160600</v>
      </c>
      <c r="H1173" s="3">
        <v>43</v>
      </c>
      <c r="I1173" s="3">
        <v>3780</v>
      </c>
      <c r="J1173" s="3">
        <v>15</v>
      </c>
      <c r="K1173" s="3">
        <v>28</v>
      </c>
      <c r="L1173" s="3">
        <v>56700</v>
      </c>
      <c r="M1173" s="3">
        <v>103900</v>
      </c>
      <c r="N1173" s="3"/>
      <c r="O1173" s="3"/>
    </row>
    <row r="1174" spans="1:15" hidden="1" x14ac:dyDescent="0.25">
      <c r="A1174" t="s">
        <v>525</v>
      </c>
      <c r="B1174" s="4">
        <v>7710</v>
      </c>
      <c r="C1174" t="s">
        <v>1</v>
      </c>
      <c r="D1174" t="s">
        <v>2</v>
      </c>
      <c r="E1174" t="s">
        <v>362</v>
      </c>
      <c r="F1174" s="9">
        <v>2021</v>
      </c>
      <c r="G1174" s="3">
        <v>149500</v>
      </c>
      <c r="H1174" s="3">
        <v>42</v>
      </c>
      <c r="I1174" s="3">
        <v>3560</v>
      </c>
      <c r="J1174" s="3">
        <v>15</v>
      </c>
      <c r="K1174" s="3">
        <v>27</v>
      </c>
      <c r="L1174" s="3">
        <v>55200</v>
      </c>
      <c r="M1174" s="3">
        <v>94300</v>
      </c>
      <c r="N1174" s="3"/>
      <c r="O1174" s="3"/>
    </row>
    <row r="1175" spans="1:15" hidden="1" x14ac:dyDescent="0.25">
      <c r="A1175" t="s">
        <v>525</v>
      </c>
      <c r="B1175" s="4">
        <v>7710</v>
      </c>
      <c r="C1175" t="s">
        <v>1</v>
      </c>
      <c r="D1175" t="s">
        <v>2</v>
      </c>
      <c r="E1175" t="s">
        <v>362</v>
      </c>
      <c r="F1175" s="9">
        <v>2020</v>
      </c>
      <c r="G1175" s="3">
        <v>123400</v>
      </c>
      <c r="H1175" s="3">
        <v>42</v>
      </c>
      <c r="I1175" s="3">
        <v>2940</v>
      </c>
      <c r="J1175" s="3">
        <v>16</v>
      </c>
      <c r="K1175" s="3">
        <v>26</v>
      </c>
      <c r="L1175" s="3">
        <v>47000</v>
      </c>
      <c r="M1175" s="3">
        <v>76400</v>
      </c>
      <c r="N1175" s="3"/>
      <c r="O1175" s="3"/>
    </row>
    <row r="1176" spans="1:15" hidden="1" x14ac:dyDescent="0.25">
      <c r="A1176" t="s">
        <v>525</v>
      </c>
      <c r="B1176" s="4">
        <v>7710</v>
      </c>
      <c r="C1176" t="s">
        <v>1</v>
      </c>
      <c r="D1176" t="s">
        <v>2</v>
      </c>
      <c r="E1176" t="s">
        <v>362</v>
      </c>
      <c r="F1176" s="9">
        <v>2019</v>
      </c>
      <c r="G1176" s="3">
        <v>163300</v>
      </c>
      <c r="H1176" s="3">
        <v>42</v>
      </c>
      <c r="I1176" s="3">
        <v>3935</v>
      </c>
      <c r="J1176" s="3">
        <v>16</v>
      </c>
      <c r="K1176" s="3">
        <v>26</v>
      </c>
      <c r="L1176" s="3">
        <v>61000</v>
      </c>
      <c r="M1176" s="3">
        <v>102300</v>
      </c>
      <c r="N1176" s="3"/>
      <c r="O1176" s="3"/>
    </row>
    <row r="1177" spans="1:15" hidden="1" x14ac:dyDescent="0.25">
      <c r="A1177" t="s">
        <v>377</v>
      </c>
      <c r="B1177" s="4">
        <v>9178</v>
      </c>
      <c r="C1177" t="s">
        <v>1</v>
      </c>
      <c r="D1177" t="s">
        <v>2</v>
      </c>
      <c r="E1177" t="s">
        <v>353</v>
      </c>
      <c r="F1177" s="9">
        <v>2023</v>
      </c>
      <c r="G1177" s="3">
        <v>160214</v>
      </c>
      <c r="H1177" s="3">
        <v>26</v>
      </c>
      <c r="I1177" s="3">
        <v>6200</v>
      </c>
      <c r="J1177" s="3">
        <v>25</v>
      </c>
      <c r="K1177" s="3">
        <v>1</v>
      </c>
      <c r="L1177" s="3">
        <v>157535</v>
      </c>
      <c r="M1177" s="3">
        <v>2679</v>
      </c>
      <c r="N1177" s="3"/>
      <c r="O1177" s="3"/>
    </row>
    <row r="1178" spans="1:15" hidden="1" x14ac:dyDescent="0.25">
      <c r="A1178" t="s">
        <v>377</v>
      </c>
      <c r="B1178" s="4">
        <v>9178</v>
      </c>
      <c r="C1178" t="s">
        <v>1</v>
      </c>
      <c r="D1178" t="s">
        <v>2</v>
      </c>
      <c r="E1178" t="s">
        <v>353</v>
      </c>
      <c r="F1178" s="9">
        <v>2022</v>
      </c>
      <c r="G1178" s="3">
        <v>131756</v>
      </c>
      <c r="H1178" s="3">
        <v>23</v>
      </c>
      <c r="I1178" s="3">
        <v>5728</v>
      </c>
      <c r="J1178" s="3">
        <v>22</v>
      </c>
      <c r="K1178" s="3">
        <v>1</v>
      </c>
      <c r="L1178" s="3">
        <v>129424</v>
      </c>
      <c r="M1178" s="3">
        <v>2332</v>
      </c>
      <c r="N1178" s="3"/>
      <c r="O1178" s="3"/>
    </row>
    <row r="1179" spans="1:15" hidden="1" x14ac:dyDescent="0.25">
      <c r="A1179" t="s">
        <v>377</v>
      </c>
      <c r="B1179" s="4">
        <v>9178</v>
      </c>
      <c r="C1179" t="s">
        <v>1</v>
      </c>
      <c r="D1179" t="s">
        <v>2</v>
      </c>
      <c r="E1179" t="s">
        <v>353</v>
      </c>
      <c r="F1179" s="9">
        <v>2021</v>
      </c>
      <c r="G1179" s="3">
        <v>102100</v>
      </c>
      <c r="H1179" s="3">
        <v>23</v>
      </c>
      <c r="I1179" s="3">
        <v>4640</v>
      </c>
      <c r="J1179" s="3">
        <v>21</v>
      </c>
      <c r="K1179" s="3">
        <v>2</v>
      </c>
      <c r="L1179" s="3">
        <v>90500</v>
      </c>
      <c r="M1179" s="3">
        <v>11600</v>
      </c>
      <c r="N1179" s="3"/>
      <c r="O1179" s="3"/>
    </row>
    <row r="1180" spans="1:15" hidden="1" x14ac:dyDescent="0.25">
      <c r="A1180" t="s">
        <v>377</v>
      </c>
      <c r="B1180" s="4">
        <v>9178</v>
      </c>
      <c r="C1180" t="s">
        <v>1</v>
      </c>
      <c r="D1180" t="s">
        <v>2</v>
      </c>
      <c r="E1180" t="s">
        <v>353</v>
      </c>
      <c r="F1180" s="9">
        <v>2020</v>
      </c>
      <c r="G1180" s="3">
        <v>63500</v>
      </c>
      <c r="H1180" s="3">
        <v>21</v>
      </c>
      <c r="I1180" s="3">
        <v>3100</v>
      </c>
      <c r="J1180" s="3">
        <v>18</v>
      </c>
      <c r="K1180" s="3">
        <v>3</v>
      </c>
      <c r="L1180" s="3">
        <v>54200</v>
      </c>
      <c r="M1180" s="3">
        <v>9300</v>
      </c>
      <c r="N1180" s="3"/>
      <c r="O1180" s="3"/>
    </row>
    <row r="1181" spans="1:15" hidden="1" x14ac:dyDescent="0.25">
      <c r="A1181" t="s">
        <v>377</v>
      </c>
      <c r="B1181" s="4">
        <v>9178</v>
      </c>
      <c r="C1181" t="s">
        <v>1</v>
      </c>
      <c r="D1181" t="s">
        <v>2</v>
      </c>
      <c r="E1181" t="s">
        <v>353</v>
      </c>
      <c r="F1181" s="9">
        <v>2019</v>
      </c>
      <c r="G1181" s="3">
        <v>73000</v>
      </c>
      <c r="H1181" s="3">
        <v>20</v>
      </c>
      <c r="I1181" s="3">
        <v>4295</v>
      </c>
      <c r="J1181" s="3">
        <v>17</v>
      </c>
      <c r="K1181" s="3">
        <v>3</v>
      </c>
      <c r="L1181" s="3">
        <v>64400</v>
      </c>
      <c r="M1181" s="3">
        <v>8600</v>
      </c>
      <c r="N1181" s="3"/>
      <c r="O1181" s="3"/>
    </row>
    <row r="1182" spans="1:15" hidden="1" x14ac:dyDescent="0.25">
      <c r="A1182" t="s">
        <v>134</v>
      </c>
      <c r="B1182" s="4">
        <v>878</v>
      </c>
      <c r="C1182" t="s">
        <v>3</v>
      </c>
      <c r="D1182" t="s">
        <v>5</v>
      </c>
      <c r="E1182" t="s">
        <v>446</v>
      </c>
      <c r="F1182" s="9">
        <v>2023</v>
      </c>
      <c r="G1182" s="3">
        <v>159894</v>
      </c>
      <c r="H1182" s="3">
        <v>402</v>
      </c>
      <c r="I1182" s="3">
        <v>412</v>
      </c>
      <c r="J1182" s="3">
        <v>0</v>
      </c>
      <c r="K1182" s="3">
        <v>402</v>
      </c>
      <c r="L1182" s="3">
        <v>0</v>
      </c>
      <c r="M1182" s="3">
        <v>159894</v>
      </c>
      <c r="N1182" s="3"/>
      <c r="O1182" s="3"/>
    </row>
    <row r="1183" spans="1:15" hidden="1" x14ac:dyDescent="0.25">
      <c r="A1183" t="s">
        <v>134</v>
      </c>
      <c r="B1183" s="4">
        <v>878</v>
      </c>
      <c r="C1183" t="s">
        <v>3</v>
      </c>
      <c r="D1183" t="s">
        <v>5</v>
      </c>
      <c r="E1183" t="s">
        <v>446</v>
      </c>
      <c r="F1183" s="9">
        <v>2022</v>
      </c>
      <c r="G1183" s="3">
        <v>141611</v>
      </c>
      <c r="H1183" s="3">
        <v>368</v>
      </c>
      <c r="I1183" s="3">
        <v>386</v>
      </c>
      <c r="J1183" s="3">
        <v>0</v>
      </c>
      <c r="K1183" s="3">
        <v>368</v>
      </c>
      <c r="L1183" s="3">
        <v>0</v>
      </c>
      <c r="M1183" s="3">
        <v>141611</v>
      </c>
      <c r="N1183" s="3"/>
      <c r="O1183" s="3"/>
    </row>
    <row r="1184" spans="1:15" hidden="1" x14ac:dyDescent="0.25">
      <c r="A1184" t="s">
        <v>134</v>
      </c>
      <c r="B1184" s="4">
        <v>878</v>
      </c>
      <c r="C1184" t="s">
        <v>3</v>
      </c>
      <c r="D1184" t="s">
        <v>5</v>
      </c>
      <c r="E1184" t="s">
        <v>446</v>
      </c>
      <c r="F1184" s="9">
        <v>2021</v>
      </c>
      <c r="G1184" s="3">
        <v>141847</v>
      </c>
      <c r="H1184" s="3">
        <v>365</v>
      </c>
      <c r="I1184" s="3">
        <v>391</v>
      </c>
      <c r="J1184" s="3">
        <v>0</v>
      </c>
      <c r="K1184" s="3">
        <v>365</v>
      </c>
      <c r="L1184" s="3">
        <v>0</v>
      </c>
      <c r="M1184" s="3">
        <v>141847</v>
      </c>
      <c r="N1184" s="3"/>
      <c r="O1184" s="3"/>
    </row>
    <row r="1185" spans="1:15" hidden="1" x14ac:dyDescent="0.25">
      <c r="A1185" t="s">
        <v>134</v>
      </c>
      <c r="B1185" s="4">
        <v>878</v>
      </c>
      <c r="C1185" t="s">
        <v>3</v>
      </c>
      <c r="D1185" t="s">
        <v>5</v>
      </c>
      <c r="E1185" t="s">
        <v>446</v>
      </c>
      <c r="F1185" s="9">
        <v>2020</v>
      </c>
      <c r="G1185" s="3">
        <v>115400</v>
      </c>
      <c r="H1185" s="3">
        <v>361</v>
      </c>
      <c r="I1185" s="3">
        <v>320</v>
      </c>
      <c r="J1185" s="3">
        <v>0</v>
      </c>
      <c r="K1185" s="3">
        <v>361</v>
      </c>
      <c r="L1185" s="3">
        <v>0</v>
      </c>
      <c r="M1185" s="3">
        <v>115400</v>
      </c>
      <c r="N1185" s="3"/>
      <c r="O1185" s="3"/>
    </row>
    <row r="1186" spans="1:15" hidden="1" x14ac:dyDescent="0.25">
      <c r="A1186" t="s">
        <v>134</v>
      </c>
      <c r="B1186" s="4">
        <v>878</v>
      </c>
      <c r="C1186" t="s">
        <v>3</v>
      </c>
      <c r="D1186" t="s">
        <v>5</v>
      </c>
      <c r="E1186" t="s">
        <v>446</v>
      </c>
      <c r="F1186" s="9">
        <v>2019</v>
      </c>
      <c r="G1186" s="3">
        <v>142800</v>
      </c>
      <c r="H1186" s="3">
        <v>360</v>
      </c>
      <c r="I1186" s="3">
        <v>400</v>
      </c>
      <c r="J1186" s="3">
        <v>0</v>
      </c>
      <c r="K1186" s="3">
        <v>360</v>
      </c>
      <c r="L1186" s="3">
        <v>0</v>
      </c>
      <c r="M1186" s="3">
        <v>142800</v>
      </c>
      <c r="N1186" s="3"/>
      <c r="O1186" s="3"/>
    </row>
    <row r="1187" spans="1:15" hidden="1" x14ac:dyDescent="0.25">
      <c r="A1187" t="s">
        <v>398</v>
      </c>
      <c r="B1187" s="4">
        <v>6600</v>
      </c>
      <c r="C1187" t="s">
        <v>3</v>
      </c>
      <c r="D1187" t="s">
        <v>4</v>
      </c>
      <c r="E1187" t="s">
        <v>462</v>
      </c>
      <c r="F1187" s="9">
        <v>2023</v>
      </c>
      <c r="G1187" s="3">
        <v>159600</v>
      </c>
      <c r="H1187" s="3">
        <v>88</v>
      </c>
      <c r="I1187" s="3">
        <v>1900</v>
      </c>
      <c r="J1187" s="3">
        <v>88</v>
      </c>
      <c r="K1187" s="3">
        <v>0</v>
      </c>
      <c r="L1187" s="3">
        <v>159600</v>
      </c>
      <c r="M1187" s="3">
        <v>0</v>
      </c>
      <c r="N1187" s="3"/>
      <c r="O1187" s="3"/>
    </row>
    <row r="1188" spans="1:15" hidden="1" x14ac:dyDescent="0.25">
      <c r="A1188" t="s">
        <v>398</v>
      </c>
      <c r="B1188" s="4">
        <v>6600</v>
      </c>
      <c r="C1188" t="s">
        <v>3</v>
      </c>
      <c r="D1188" t="s">
        <v>4</v>
      </c>
      <c r="E1188" t="s">
        <v>462</v>
      </c>
      <c r="F1188" s="9">
        <v>2022</v>
      </c>
      <c r="G1188" s="3">
        <v>139300</v>
      </c>
      <c r="H1188" s="3">
        <v>80</v>
      </c>
      <c r="I1188" s="3">
        <v>1845</v>
      </c>
      <c r="J1188" s="3">
        <v>80</v>
      </c>
      <c r="K1188" s="3">
        <v>0</v>
      </c>
      <c r="L1188" s="3">
        <v>139300</v>
      </c>
      <c r="M1188" s="3">
        <v>0</v>
      </c>
      <c r="N1188" s="3"/>
      <c r="O1188" s="3"/>
    </row>
    <row r="1189" spans="1:15" hidden="1" x14ac:dyDescent="0.25">
      <c r="A1189" t="s">
        <v>398</v>
      </c>
      <c r="B1189" s="4">
        <v>6600</v>
      </c>
      <c r="C1189" t="s">
        <v>3</v>
      </c>
      <c r="D1189" t="s">
        <v>4</v>
      </c>
      <c r="E1189" t="s">
        <v>462</v>
      </c>
      <c r="F1189" s="9">
        <v>2021</v>
      </c>
      <c r="G1189" s="3">
        <v>118000</v>
      </c>
      <c r="H1189" s="3">
        <v>71</v>
      </c>
      <c r="I1189" s="3">
        <v>1710</v>
      </c>
      <c r="J1189" s="3">
        <v>71</v>
      </c>
      <c r="K1189" s="3">
        <v>0</v>
      </c>
      <c r="L1189" s="3">
        <v>118000</v>
      </c>
      <c r="M1189" s="3">
        <v>0</v>
      </c>
      <c r="N1189" s="3"/>
      <c r="O1189" s="3"/>
    </row>
    <row r="1190" spans="1:15" hidden="1" x14ac:dyDescent="0.25">
      <c r="A1190" t="s">
        <v>398</v>
      </c>
      <c r="B1190" s="4">
        <v>6600</v>
      </c>
      <c r="C1190" t="s">
        <v>3</v>
      </c>
      <c r="D1190" t="s">
        <v>4</v>
      </c>
      <c r="E1190" t="s">
        <v>462</v>
      </c>
      <c r="F1190" s="9">
        <v>2020</v>
      </c>
      <c r="G1190" s="3">
        <v>91700</v>
      </c>
      <c r="H1190" s="3">
        <v>67</v>
      </c>
      <c r="I1190" s="3">
        <v>1390</v>
      </c>
      <c r="J1190" s="3">
        <v>67</v>
      </c>
      <c r="K1190" s="3">
        <v>0</v>
      </c>
      <c r="L1190" s="3">
        <v>91700</v>
      </c>
      <c r="M1190" s="3">
        <v>0</v>
      </c>
      <c r="N1190" s="3"/>
      <c r="O1190" s="3"/>
    </row>
    <row r="1191" spans="1:15" hidden="1" x14ac:dyDescent="0.25">
      <c r="A1191" t="s">
        <v>398</v>
      </c>
      <c r="B1191" s="4">
        <v>6600</v>
      </c>
      <c r="C1191" t="s">
        <v>3</v>
      </c>
      <c r="D1191" t="s">
        <v>4</v>
      </c>
      <c r="E1191" t="s">
        <v>462</v>
      </c>
      <c r="F1191" s="9">
        <v>2019</v>
      </c>
      <c r="G1191" s="3">
        <v>111300</v>
      </c>
      <c r="H1191" s="3">
        <v>65</v>
      </c>
      <c r="I1191" s="3">
        <v>1840</v>
      </c>
      <c r="J1191" s="3">
        <v>65</v>
      </c>
      <c r="K1191" s="3">
        <v>0</v>
      </c>
      <c r="L1191" s="3">
        <v>111300</v>
      </c>
      <c r="M1191" s="3">
        <v>0</v>
      </c>
      <c r="N1191" s="3"/>
      <c r="O1191" s="3"/>
    </row>
    <row r="1192" spans="1:15" hidden="1" x14ac:dyDescent="0.25">
      <c r="A1192" t="s">
        <v>181</v>
      </c>
      <c r="B1192" s="4">
        <v>893</v>
      </c>
      <c r="C1192" t="s">
        <v>1</v>
      </c>
      <c r="D1192" t="s">
        <v>2</v>
      </c>
      <c r="E1192" t="s">
        <v>360</v>
      </c>
      <c r="F1192" s="9">
        <v>2023</v>
      </c>
      <c r="G1192" s="3">
        <v>158500</v>
      </c>
      <c r="H1192" s="3">
        <v>25</v>
      </c>
      <c r="I1192" s="3">
        <v>6470</v>
      </c>
      <c r="J1192" s="3">
        <v>25</v>
      </c>
      <c r="K1192" s="3">
        <v>0</v>
      </c>
      <c r="L1192" s="3">
        <v>158500</v>
      </c>
      <c r="M1192" s="3">
        <v>0</v>
      </c>
      <c r="N1192" s="3"/>
      <c r="O1192" s="3"/>
    </row>
    <row r="1193" spans="1:15" hidden="1" x14ac:dyDescent="0.25">
      <c r="A1193" t="s">
        <v>181</v>
      </c>
      <c r="B1193" s="4">
        <v>893</v>
      </c>
      <c r="C1193" t="s">
        <v>1</v>
      </c>
      <c r="D1193" t="s">
        <v>2</v>
      </c>
      <c r="E1193" t="s">
        <v>360</v>
      </c>
      <c r="F1193" s="9">
        <v>2022</v>
      </c>
      <c r="G1193" s="3">
        <v>144500</v>
      </c>
      <c r="H1193" s="3">
        <v>24</v>
      </c>
      <c r="I1193" s="3">
        <v>6150</v>
      </c>
      <c r="J1193" s="3">
        <v>24</v>
      </c>
      <c r="K1193" s="3">
        <v>0</v>
      </c>
      <c r="L1193" s="3">
        <v>144500</v>
      </c>
      <c r="M1193" s="3">
        <v>0</v>
      </c>
      <c r="N1193" s="3"/>
      <c r="O1193" s="3"/>
    </row>
    <row r="1194" spans="1:15" hidden="1" x14ac:dyDescent="0.25">
      <c r="A1194" t="s">
        <v>181</v>
      </c>
      <c r="B1194" s="4">
        <v>893</v>
      </c>
      <c r="C1194" t="s">
        <v>1</v>
      </c>
      <c r="D1194" t="s">
        <v>2</v>
      </c>
      <c r="E1194" t="s">
        <v>360</v>
      </c>
      <c r="F1194" s="9">
        <v>2021</v>
      </c>
      <c r="G1194" s="3">
        <v>130400</v>
      </c>
      <c r="H1194" s="3">
        <v>23</v>
      </c>
      <c r="I1194" s="3">
        <v>5115</v>
      </c>
      <c r="J1194" s="3">
        <v>23</v>
      </c>
      <c r="K1194" s="3">
        <v>0</v>
      </c>
      <c r="L1194" s="3">
        <v>130400</v>
      </c>
      <c r="M1194" s="3">
        <v>0</v>
      </c>
      <c r="N1194" s="3"/>
      <c r="O1194" s="3"/>
    </row>
    <row r="1195" spans="1:15" hidden="1" x14ac:dyDescent="0.25">
      <c r="A1195" t="s">
        <v>181</v>
      </c>
      <c r="B1195" s="4">
        <v>893</v>
      </c>
      <c r="C1195" t="s">
        <v>1</v>
      </c>
      <c r="D1195" t="s">
        <v>2</v>
      </c>
      <c r="E1195" t="s">
        <v>360</v>
      </c>
      <c r="F1195" s="9">
        <v>2020</v>
      </c>
      <c r="G1195" s="3">
        <v>92800</v>
      </c>
      <c r="H1195" s="3">
        <v>28</v>
      </c>
      <c r="I1195" s="3">
        <v>3045</v>
      </c>
      <c r="J1195" s="3">
        <v>28</v>
      </c>
      <c r="K1195" s="3">
        <v>0</v>
      </c>
      <c r="L1195" s="3">
        <v>92800</v>
      </c>
      <c r="M1195" s="3">
        <v>0</v>
      </c>
      <c r="N1195" s="3"/>
      <c r="O1195" s="3"/>
    </row>
    <row r="1196" spans="1:15" hidden="1" x14ac:dyDescent="0.25">
      <c r="A1196" t="s">
        <v>181</v>
      </c>
      <c r="B1196" s="4">
        <v>893</v>
      </c>
      <c r="C1196" t="s">
        <v>1</v>
      </c>
      <c r="D1196" t="s">
        <v>2</v>
      </c>
      <c r="E1196" t="s">
        <v>360</v>
      </c>
      <c r="F1196" s="9">
        <v>2019</v>
      </c>
      <c r="G1196" s="3">
        <v>221000</v>
      </c>
      <c r="H1196" s="3">
        <v>33</v>
      </c>
      <c r="I1196" s="3">
        <v>6500</v>
      </c>
      <c r="J1196" s="3">
        <v>33</v>
      </c>
      <c r="K1196" s="3">
        <v>0</v>
      </c>
      <c r="L1196" s="3">
        <v>221000</v>
      </c>
      <c r="M1196" s="3">
        <v>0</v>
      </c>
      <c r="N1196" s="3"/>
      <c r="O1196" s="3"/>
    </row>
    <row r="1197" spans="1:15" hidden="1" x14ac:dyDescent="0.25">
      <c r="A1197" t="s">
        <v>304</v>
      </c>
      <c r="B1197" s="4">
        <v>847</v>
      </c>
      <c r="C1197" t="s">
        <v>3</v>
      </c>
      <c r="D1197" t="s">
        <v>5</v>
      </c>
      <c r="E1197" t="s">
        <v>358</v>
      </c>
      <c r="F1197" s="9">
        <v>2023</v>
      </c>
      <c r="G1197" s="3">
        <v>156400</v>
      </c>
      <c r="H1197" s="3">
        <v>136</v>
      </c>
      <c r="I1197" s="3">
        <v>1125</v>
      </c>
      <c r="J1197" s="3">
        <v>116</v>
      </c>
      <c r="K1197" s="3">
        <v>20</v>
      </c>
      <c r="L1197" s="3">
        <v>133900</v>
      </c>
      <c r="M1197" s="3">
        <v>22500</v>
      </c>
      <c r="N1197" s="3"/>
      <c r="O1197" s="3"/>
    </row>
    <row r="1198" spans="1:15" hidden="1" x14ac:dyDescent="0.25">
      <c r="A1198" t="s">
        <v>304</v>
      </c>
      <c r="B1198" s="4">
        <v>847</v>
      </c>
      <c r="C1198" t="s">
        <v>3</v>
      </c>
      <c r="D1198" t="s">
        <v>5</v>
      </c>
      <c r="E1198" t="s">
        <v>358</v>
      </c>
      <c r="F1198" s="9">
        <v>2022</v>
      </c>
      <c r="G1198" s="3">
        <v>166300</v>
      </c>
      <c r="H1198" s="3">
        <v>142</v>
      </c>
      <c r="I1198" s="3">
        <v>1155</v>
      </c>
      <c r="J1198" s="3">
        <v>122</v>
      </c>
      <c r="K1198" s="3">
        <v>20</v>
      </c>
      <c r="L1198" s="3">
        <v>143800</v>
      </c>
      <c r="M1198" s="3">
        <v>22500</v>
      </c>
      <c r="N1198" s="3"/>
      <c r="O1198" s="3"/>
    </row>
    <row r="1199" spans="1:15" hidden="1" x14ac:dyDescent="0.25">
      <c r="A1199" t="s">
        <v>304</v>
      </c>
      <c r="B1199" s="4">
        <v>847</v>
      </c>
      <c r="C1199" t="s">
        <v>3</v>
      </c>
      <c r="D1199" t="s">
        <v>5</v>
      </c>
      <c r="E1199" t="s">
        <v>358</v>
      </c>
      <c r="F1199" s="9">
        <v>2021</v>
      </c>
      <c r="G1199" s="3">
        <v>171600</v>
      </c>
      <c r="H1199" s="3">
        <v>146</v>
      </c>
      <c r="I1199" s="3">
        <v>1140</v>
      </c>
      <c r="J1199" s="3">
        <v>127</v>
      </c>
      <c r="K1199" s="3">
        <v>19</v>
      </c>
      <c r="L1199" s="3">
        <v>149900</v>
      </c>
      <c r="M1199" s="3">
        <v>21700</v>
      </c>
      <c r="N1199" s="3"/>
      <c r="O1199" s="3"/>
    </row>
    <row r="1200" spans="1:15" hidden="1" x14ac:dyDescent="0.25">
      <c r="A1200" t="s">
        <v>304</v>
      </c>
      <c r="B1200" s="4">
        <v>847</v>
      </c>
      <c r="C1200" t="s">
        <v>3</v>
      </c>
      <c r="D1200" t="s">
        <v>5</v>
      </c>
      <c r="E1200" t="s">
        <v>358</v>
      </c>
      <c r="F1200" s="9">
        <v>2020</v>
      </c>
      <c r="G1200" s="3">
        <v>166900</v>
      </c>
      <c r="H1200" s="3">
        <v>155</v>
      </c>
      <c r="I1200" s="3">
        <v>1030</v>
      </c>
      <c r="J1200" s="3">
        <v>136</v>
      </c>
      <c r="K1200" s="3">
        <v>19</v>
      </c>
      <c r="L1200" s="3">
        <v>146300</v>
      </c>
      <c r="M1200" s="3">
        <v>20600</v>
      </c>
      <c r="N1200" s="3"/>
      <c r="O1200" s="3"/>
    </row>
    <row r="1201" spans="1:15" hidden="1" x14ac:dyDescent="0.25">
      <c r="A1201" t="s">
        <v>304</v>
      </c>
      <c r="B1201" s="4">
        <v>847</v>
      </c>
      <c r="C1201" t="s">
        <v>3</v>
      </c>
      <c r="D1201" t="s">
        <v>5</v>
      </c>
      <c r="E1201" t="s">
        <v>358</v>
      </c>
      <c r="F1201" s="9">
        <v>2019</v>
      </c>
      <c r="G1201" s="3">
        <v>195500</v>
      </c>
      <c r="H1201" s="3">
        <v>169</v>
      </c>
      <c r="I1201" s="3">
        <v>1130</v>
      </c>
      <c r="J1201" s="3">
        <v>148</v>
      </c>
      <c r="K1201" s="3">
        <v>21</v>
      </c>
      <c r="L1201" s="3">
        <v>171200</v>
      </c>
      <c r="M1201" s="3">
        <v>24300</v>
      </c>
      <c r="N1201" s="3"/>
      <c r="O1201" s="3"/>
    </row>
    <row r="1202" spans="1:15" hidden="1" x14ac:dyDescent="0.25">
      <c r="A1202" t="s">
        <v>342</v>
      </c>
      <c r="B1202" s="4">
        <v>33380</v>
      </c>
      <c r="C1202" t="s">
        <v>3</v>
      </c>
      <c r="D1202" t="s">
        <v>4</v>
      </c>
      <c r="E1202" t="s">
        <v>462</v>
      </c>
      <c r="F1202" s="9">
        <v>2023</v>
      </c>
      <c r="G1202" s="3">
        <v>155600</v>
      </c>
      <c r="H1202" s="3">
        <v>130</v>
      </c>
      <c r="I1202" s="3">
        <v>1245</v>
      </c>
      <c r="J1202" s="3">
        <v>130</v>
      </c>
      <c r="K1202" s="3">
        <v>0</v>
      </c>
      <c r="L1202" s="3">
        <v>155600</v>
      </c>
      <c r="M1202" s="3">
        <v>0</v>
      </c>
      <c r="N1202" s="3"/>
      <c r="O1202" s="3"/>
    </row>
    <row r="1203" spans="1:15" hidden="1" x14ac:dyDescent="0.25">
      <c r="A1203" t="s">
        <v>342</v>
      </c>
      <c r="B1203" s="4">
        <v>33380</v>
      </c>
      <c r="C1203" t="s">
        <v>3</v>
      </c>
      <c r="D1203" t="s">
        <v>4</v>
      </c>
      <c r="E1203" t="s">
        <v>462</v>
      </c>
      <c r="F1203" s="9">
        <v>2022</v>
      </c>
      <c r="G1203" s="3">
        <v>138500</v>
      </c>
      <c r="H1203" s="3">
        <v>120</v>
      </c>
      <c r="I1203" s="3">
        <v>1215</v>
      </c>
      <c r="J1203" s="3">
        <v>120</v>
      </c>
      <c r="K1203" s="3">
        <v>0</v>
      </c>
      <c r="L1203" s="3">
        <v>138500</v>
      </c>
      <c r="M1203" s="3">
        <v>0</v>
      </c>
      <c r="N1203" s="3"/>
      <c r="O1203" s="3"/>
    </row>
    <row r="1204" spans="1:15" hidden="1" x14ac:dyDescent="0.25">
      <c r="A1204" t="s">
        <v>342</v>
      </c>
      <c r="B1204" s="4">
        <v>33380</v>
      </c>
      <c r="C1204" t="s">
        <v>3</v>
      </c>
      <c r="D1204" t="s">
        <v>4</v>
      </c>
      <c r="E1204" t="s">
        <v>462</v>
      </c>
      <c r="F1204" s="9">
        <v>2021</v>
      </c>
      <c r="G1204" s="3">
        <v>114300</v>
      </c>
      <c r="H1204" s="3">
        <v>108</v>
      </c>
      <c r="I1204" s="3">
        <v>1110</v>
      </c>
      <c r="J1204" s="3">
        <v>108</v>
      </c>
      <c r="K1204" s="3">
        <v>0</v>
      </c>
      <c r="L1204" s="3">
        <v>114300</v>
      </c>
      <c r="M1204" s="3">
        <v>0</v>
      </c>
      <c r="N1204" s="3"/>
      <c r="O1204" s="3"/>
    </row>
    <row r="1205" spans="1:15" hidden="1" x14ac:dyDescent="0.25">
      <c r="A1205" t="s">
        <v>342</v>
      </c>
      <c r="B1205" s="4">
        <v>33380</v>
      </c>
      <c r="C1205" t="s">
        <v>3</v>
      </c>
      <c r="D1205" t="s">
        <v>4</v>
      </c>
      <c r="E1205" t="s">
        <v>462</v>
      </c>
      <c r="F1205" s="9">
        <v>2020</v>
      </c>
      <c r="G1205" s="3">
        <v>84600</v>
      </c>
      <c r="H1205" s="3">
        <v>98</v>
      </c>
      <c r="I1205" s="3">
        <v>900</v>
      </c>
      <c r="J1205" s="3">
        <v>98</v>
      </c>
      <c r="K1205" s="3">
        <v>0</v>
      </c>
      <c r="L1205" s="3">
        <v>84600</v>
      </c>
      <c r="M1205" s="3">
        <v>0</v>
      </c>
      <c r="N1205" s="3"/>
      <c r="O1205" s="3"/>
    </row>
    <row r="1206" spans="1:15" hidden="1" x14ac:dyDescent="0.25">
      <c r="A1206" t="s">
        <v>342</v>
      </c>
      <c r="B1206" s="4">
        <v>33380</v>
      </c>
      <c r="C1206" t="s">
        <v>3</v>
      </c>
      <c r="D1206" t="s">
        <v>4</v>
      </c>
      <c r="E1206" t="s">
        <v>462</v>
      </c>
      <c r="F1206" s="9">
        <v>2019</v>
      </c>
      <c r="G1206" s="3">
        <v>92300</v>
      </c>
      <c r="H1206" s="3">
        <v>90</v>
      </c>
      <c r="I1206" s="3">
        <v>1125</v>
      </c>
      <c r="J1206" s="3">
        <v>90</v>
      </c>
      <c r="K1206" s="3">
        <v>0</v>
      </c>
      <c r="L1206" s="3">
        <v>92300</v>
      </c>
      <c r="M1206" s="3">
        <v>0</v>
      </c>
      <c r="N1206" s="3"/>
      <c r="O1206" s="3"/>
    </row>
    <row r="1207" spans="1:15" hidden="1" x14ac:dyDescent="0.25">
      <c r="A1207" t="s">
        <v>346</v>
      </c>
      <c r="B1207" s="4">
        <v>33366</v>
      </c>
      <c r="C1207" t="s">
        <v>1</v>
      </c>
      <c r="D1207" t="s">
        <v>2</v>
      </c>
      <c r="E1207" t="s">
        <v>359</v>
      </c>
      <c r="F1207" s="9">
        <v>2023</v>
      </c>
      <c r="G1207" s="3">
        <v>154363</v>
      </c>
      <c r="H1207" s="3">
        <v>56</v>
      </c>
      <c r="I1207" s="3">
        <v>3120</v>
      </c>
      <c r="J1207" s="3">
        <v>2</v>
      </c>
      <c r="K1207" s="3">
        <v>54</v>
      </c>
      <c r="L1207" s="3">
        <v>5397</v>
      </c>
      <c r="M1207" s="3">
        <v>148966</v>
      </c>
      <c r="N1207" s="3">
        <v>3</v>
      </c>
      <c r="O1207" s="3">
        <v>9553</v>
      </c>
    </row>
    <row r="1208" spans="1:15" hidden="1" x14ac:dyDescent="0.25">
      <c r="A1208" t="s">
        <v>346</v>
      </c>
      <c r="B1208" s="4">
        <v>33366</v>
      </c>
      <c r="C1208" t="s">
        <v>1</v>
      </c>
      <c r="D1208" t="s">
        <v>2</v>
      </c>
      <c r="E1208" t="s">
        <v>359</v>
      </c>
      <c r="F1208" s="9">
        <v>2022</v>
      </c>
      <c r="G1208" s="3">
        <v>126756</v>
      </c>
      <c r="H1208" s="3">
        <v>43</v>
      </c>
      <c r="I1208" s="3">
        <v>3090</v>
      </c>
      <c r="J1208" s="3">
        <v>1</v>
      </c>
      <c r="K1208" s="3">
        <v>42</v>
      </c>
      <c r="L1208" s="3">
        <v>4639</v>
      </c>
      <c r="M1208" s="3">
        <v>122117</v>
      </c>
      <c r="N1208" s="3">
        <v>3</v>
      </c>
      <c r="O1208" s="3">
        <v>7740</v>
      </c>
    </row>
    <row r="1209" spans="1:15" hidden="1" x14ac:dyDescent="0.25">
      <c r="A1209" t="s">
        <v>346</v>
      </c>
      <c r="B1209" s="4">
        <v>33366</v>
      </c>
      <c r="C1209" t="s">
        <v>1</v>
      </c>
      <c r="D1209" t="s">
        <v>2</v>
      </c>
      <c r="E1209" t="s">
        <v>359</v>
      </c>
      <c r="F1209" s="9">
        <v>2021</v>
      </c>
      <c r="G1209" s="3">
        <v>94831</v>
      </c>
      <c r="H1209" s="3">
        <v>39</v>
      </c>
      <c r="I1209" s="3">
        <v>2600</v>
      </c>
      <c r="J1209" s="3">
        <v>1</v>
      </c>
      <c r="K1209" s="3">
        <v>38</v>
      </c>
      <c r="L1209" s="3">
        <v>2800</v>
      </c>
      <c r="M1209" s="3">
        <v>92031</v>
      </c>
      <c r="N1209" s="3">
        <v>2</v>
      </c>
      <c r="O1209" s="3">
        <v>5157</v>
      </c>
    </row>
    <row r="1210" spans="1:15" hidden="1" x14ac:dyDescent="0.25">
      <c r="A1210" t="s">
        <v>346</v>
      </c>
      <c r="B1210" s="4">
        <v>33366</v>
      </c>
      <c r="C1210" t="s">
        <v>1</v>
      </c>
      <c r="D1210" t="s">
        <v>2</v>
      </c>
      <c r="E1210" t="s">
        <v>359</v>
      </c>
      <c r="F1210" s="9">
        <v>2020</v>
      </c>
      <c r="G1210" s="3">
        <v>63000</v>
      </c>
      <c r="H1210" s="3">
        <v>34</v>
      </c>
      <c r="I1210" s="3">
        <v>1940</v>
      </c>
      <c r="J1210" s="3">
        <v>1</v>
      </c>
      <c r="K1210" s="3">
        <v>33</v>
      </c>
      <c r="L1210" s="3">
        <v>1900</v>
      </c>
      <c r="M1210" s="3">
        <v>61100</v>
      </c>
      <c r="N1210" s="3">
        <v>2</v>
      </c>
      <c r="O1210" s="3">
        <v>5728</v>
      </c>
    </row>
    <row r="1211" spans="1:15" hidden="1" x14ac:dyDescent="0.25">
      <c r="A1211" t="s">
        <v>346</v>
      </c>
      <c r="B1211" s="4">
        <v>33366</v>
      </c>
      <c r="C1211" t="s">
        <v>1</v>
      </c>
      <c r="D1211" t="s">
        <v>2</v>
      </c>
      <c r="E1211" t="s">
        <v>359</v>
      </c>
      <c r="F1211" s="9">
        <v>2019</v>
      </c>
      <c r="G1211" s="3">
        <v>75482</v>
      </c>
      <c r="H1211" s="3">
        <v>31</v>
      </c>
      <c r="I1211" s="3">
        <v>2605</v>
      </c>
      <c r="J1211" s="3">
        <v>1</v>
      </c>
      <c r="K1211" s="3">
        <v>30</v>
      </c>
      <c r="L1211" s="3">
        <v>3576</v>
      </c>
      <c r="M1211" s="3">
        <v>71906</v>
      </c>
      <c r="N1211" s="3">
        <v>5</v>
      </c>
      <c r="O1211" s="3">
        <v>12990</v>
      </c>
    </row>
    <row r="1212" spans="1:15" hidden="1" x14ac:dyDescent="0.25">
      <c r="A1212" t="s">
        <v>219</v>
      </c>
      <c r="B1212" s="4">
        <v>595</v>
      </c>
      <c r="C1212" t="s">
        <v>1</v>
      </c>
      <c r="D1212" t="s">
        <v>2</v>
      </c>
      <c r="E1212" t="s">
        <v>357</v>
      </c>
      <c r="F1212" s="9">
        <v>2023</v>
      </c>
      <c r="G1212" s="3">
        <v>154100</v>
      </c>
      <c r="H1212" s="3">
        <v>43</v>
      </c>
      <c r="I1212" s="3">
        <v>3625</v>
      </c>
      <c r="J1212" s="3">
        <v>43</v>
      </c>
      <c r="K1212" s="3">
        <v>0</v>
      </c>
      <c r="L1212" s="3">
        <v>154100</v>
      </c>
      <c r="M1212" s="3">
        <v>0</v>
      </c>
      <c r="N1212" s="3"/>
      <c r="O1212" s="3"/>
    </row>
    <row r="1213" spans="1:15" hidden="1" x14ac:dyDescent="0.25">
      <c r="A1213" t="s">
        <v>219</v>
      </c>
      <c r="B1213" s="4">
        <v>595</v>
      </c>
      <c r="C1213" t="s">
        <v>1</v>
      </c>
      <c r="D1213" t="s">
        <v>2</v>
      </c>
      <c r="E1213" t="s">
        <v>357</v>
      </c>
      <c r="F1213" s="9">
        <v>2022</v>
      </c>
      <c r="G1213" s="3">
        <v>143400</v>
      </c>
      <c r="H1213" s="3">
        <v>42</v>
      </c>
      <c r="I1213" s="3">
        <v>3415</v>
      </c>
      <c r="J1213" s="3">
        <v>42</v>
      </c>
      <c r="K1213" s="3">
        <v>0</v>
      </c>
      <c r="L1213" s="3">
        <v>143400</v>
      </c>
      <c r="M1213" s="3">
        <v>0</v>
      </c>
      <c r="N1213" s="3"/>
      <c r="O1213" s="3"/>
    </row>
    <row r="1214" spans="1:15" hidden="1" x14ac:dyDescent="0.25">
      <c r="A1214" t="s">
        <v>219</v>
      </c>
      <c r="B1214" s="4">
        <v>595</v>
      </c>
      <c r="C1214" t="s">
        <v>1</v>
      </c>
      <c r="D1214" t="s">
        <v>2</v>
      </c>
      <c r="E1214" t="s">
        <v>357</v>
      </c>
      <c r="F1214" s="9">
        <v>2021</v>
      </c>
      <c r="G1214" s="3">
        <v>132300</v>
      </c>
      <c r="H1214" s="3">
        <v>42</v>
      </c>
      <c r="I1214" s="3">
        <v>3150</v>
      </c>
      <c r="J1214" s="3">
        <v>42</v>
      </c>
      <c r="K1214" s="3">
        <v>0</v>
      </c>
      <c r="L1214" s="3">
        <v>132300</v>
      </c>
      <c r="M1214" s="3">
        <v>0</v>
      </c>
      <c r="N1214" s="3"/>
      <c r="O1214" s="3"/>
    </row>
    <row r="1215" spans="1:15" hidden="1" x14ac:dyDescent="0.25">
      <c r="A1215" t="s">
        <v>219</v>
      </c>
      <c r="B1215" s="4">
        <v>595</v>
      </c>
      <c r="C1215" t="s">
        <v>1</v>
      </c>
      <c r="D1215" t="s">
        <v>2</v>
      </c>
      <c r="E1215" t="s">
        <v>357</v>
      </c>
      <c r="F1215" s="9">
        <v>2020</v>
      </c>
      <c r="G1215" s="3">
        <v>94500</v>
      </c>
      <c r="H1215" s="3">
        <v>42</v>
      </c>
      <c r="I1215" s="3">
        <v>2250</v>
      </c>
      <c r="J1215" s="3">
        <v>42</v>
      </c>
      <c r="K1215" s="3">
        <v>0</v>
      </c>
      <c r="L1215" s="3">
        <v>94500</v>
      </c>
      <c r="M1215" s="3">
        <v>0</v>
      </c>
      <c r="N1215" s="3"/>
      <c r="O1215" s="3"/>
    </row>
    <row r="1216" spans="1:15" hidden="1" x14ac:dyDescent="0.25">
      <c r="A1216" t="s">
        <v>219</v>
      </c>
      <c r="B1216" s="4">
        <v>595</v>
      </c>
      <c r="C1216" t="s">
        <v>1</v>
      </c>
      <c r="D1216" t="s">
        <v>2</v>
      </c>
      <c r="E1216" t="s">
        <v>357</v>
      </c>
      <c r="F1216" s="9">
        <v>2019</v>
      </c>
      <c r="G1216" s="3">
        <v>150800</v>
      </c>
      <c r="H1216" s="3">
        <v>42</v>
      </c>
      <c r="I1216" s="3">
        <v>3590</v>
      </c>
      <c r="J1216" s="3">
        <v>42</v>
      </c>
      <c r="K1216" s="3">
        <v>0</v>
      </c>
      <c r="L1216" s="3">
        <v>150800</v>
      </c>
      <c r="M1216" s="3">
        <v>0</v>
      </c>
      <c r="N1216" s="3"/>
      <c r="O1216" s="3"/>
    </row>
    <row r="1217" spans="1:15" hidden="1" x14ac:dyDescent="0.25">
      <c r="A1217" t="s">
        <v>345</v>
      </c>
      <c r="B1217" s="4">
        <v>33083</v>
      </c>
      <c r="C1217" t="s">
        <v>1</v>
      </c>
      <c r="D1217" t="s">
        <v>2</v>
      </c>
      <c r="E1217" t="s">
        <v>360</v>
      </c>
      <c r="F1217" s="9">
        <v>2023</v>
      </c>
      <c r="G1217" s="3">
        <v>153100</v>
      </c>
      <c r="H1217" s="3">
        <v>24</v>
      </c>
      <c r="I1217" s="3">
        <v>6655</v>
      </c>
      <c r="J1217" s="3">
        <v>11</v>
      </c>
      <c r="K1217" s="3">
        <v>13</v>
      </c>
      <c r="L1217" s="3">
        <v>73200</v>
      </c>
      <c r="M1217" s="3">
        <v>79900</v>
      </c>
      <c r="N1217" s="3"/>
      <c r="O1217" s="3"/>
    </row>
    <row r="1218" spans="1:15" hidden="1" x14ac:dyDescent="0.25">
      <c r="A1218" t="s">
        <v>345</v>
      </c>
      <c r="B1218" s="4">
        <v>33083</v>
      </c>
      <c r="C1218" t="s">
        <v>1</v>
      </c>
      <c r="D1218" t="s">
        <v>2</v>
      </c>
      <c r="E1218" t="s">
        <v>360</v>
      </c>
      <c r="F1218" s="9">
        <v>2022</v>
      </c>
      <c r="G1218" s="3">
        <v>136100</v>
      </c>
      <c r="H1218" s="3">
        <v>22</v>
      </c>
      <c r="I1218" s="3">
        <v>6330</v>
      </c>
      <c r="J1218" s="3">
        <v>11</v>
      </c>
      <c r="K1218" s="3">
        <v>11</v>
      </c>
      <c r="L1218" s="3">
        <v>69600</v>
      </c>
      <c r="M1218" s="3">
        <v>66500</v>
      </c>
      <c r="N1218" s="3"/>
      <c r="O1218" s="3"/>
    </row>
    <row r="1219" spans="1:15" hidden="1" x14ac:dyDescent="0.25">
      <c r="A1219" t="s">
        <v>345</v>
      </c>
      <c r="B1219" s="4">
        <v>33083</v>
      </c>
      <c r="C1219" t="s">
        <v>1</v>
      </c>
      <c r="D1219" t="s">
        <v>2</v>
      </c>
      <c r="E1219" t="s">
        <v>360</v>
      </c>
      <c r="F1219" s="9">
        <v>2021</v>
      </c>
      <c r="G1219" s="3">
        <v>115800</v>
      </c>
      <c r="H1219" s="3">
        <v>21</v>
      </c>
      <c r="I1219" s="3">
        <v>5650</v>
      </c>
      <c r="J1219" s="3">
        <v>11</v>
      </c>
      <c r="K1219" s="3">
        <v>10</v>
      </c>
      <c r="L1219" s="3">
        <v>59300</v>
      </c>
      <c r="M1219" s="3">
        <v>56500</v>
      </c>
      <c r="N1219" s="3"/>
      <c r="O1219" s="3"/>
    </row>
    <row r="1220" spans="1:15" hidden="1" x14ac:dyDescent="0.25">
      <c r="A1220" t="s">
        <v>345</v>
      </c>
      <c r="B1220" s="4">
        <v>33083</v>
      </c>
      <c r="C1220" t="s">
        <v>1</v>
      </c>
      <c r="D1220" t="s">
        <v>2</v>
      </c>
      <c r="E1220" t="s">
        <v>360</v>
      </c>
      <c r="F1220" s="9">
        <v>2020</v>
      </c>
      <c r="G1220" s="3">
        <v>79000</v>
      </c>
      <c r="H1220" s="3">
        <v>20</v>
      </c>
      <c r="I1220" s="3">
        <v>3950</v>
      </c>
      <c r="J1220" s="3">
        <v>10</v>
      </c>
      <c r="K1220" s="3">
        <v>10</v>
      </c>
      <c r="L1220" s="3">
        <v>40000</v>
      </c>
      <c r="M1220" s="3">
        <v>39000</v>
      </c>
      <c r="N1220" s="3"/>
      <c r="O1220" s="3"/>
    </row>
    <row r="1221" spans="1:15" hidden="1" x14ac:dyDescent="0.25">
      <c r="A1221" t="s">
        <v>345</v>
      </c>
      <c r="B1221" s="4">
        <v>33083</v>
      </c>
      <c r="C1221" t="s">
        <v>1</v>
      </c>
      <c r="D1221" t="s">
        <v>2</v>
      </c>
      <c r="E1221" t="s">
        <v>360</v>
      </c>
      <c r="F1221" s="9">
        <v>2019</v>
      </c>
      <c r="G1221" s="3">
        <v>120600</v>
      </c>
      <c r="H1221" s="3">
        <v>20</v>
      </c>
      <c r="I1221" s="3">
        <v>6185</v>
      </c>
      <c r="J1221" s="3">
        <v>10</v>
      </c>
      <c r="K1221" s="3">
        <v>10</v>
      </c>
      <c r="L1221" s="3">
        <v>55700</v>
      </c>
      <c r="M1221" s="3">
        <v>64900</v>
      </c>
      <c r="N1221" s="3"/>
      <c r="O1221" s="3"/>
    </row>
    <row r="1222" spans="1:15" hidden="1" x14ac:dyDescent="0.25">
      <c r="A1222" t="s">
        <v>418</v>
      </c>
      <c r="B1222" s="4">
        <v>62607</v>
      </c>
      <c r="C1222" t="s">
        <v>1</v>
      </c>
      <c r="D1222" t="s">
        <v>2</v>
      </c>
      <c r="E1222" t="s">
        <v>358</v>
      </c>
      <c r="F1222" s="9">
        <v>2023</v>
      </c>
      <c r="G1222" s="3">
        <v>150800</v>
      </c>
      <c r="H1222" s="3">
        <v>49</v>
      </c>
      <c r="I1222" s="3">
        <v>3430</v>
      </c>
      <c r="J1222" s="3">
        <v>49</v>
      </c>
      <c r="K1222" s="3">
        <v>0</v>
      </c>
      <c r="L1222" s="3">
        <v>150800</v>
      </c>
      <c r="M1222" s="3">
        <v>0</v>
      </c>
      <c r="N1222" s="3"/>
      <c r="O1222" s="3"/>
    </row>
    <row r="1223" spans="1:15" hidden="1" x14ac:dyDescent="0.25">
      <c r="A1223" t="s">
        <v>418</v>
      </c>
      <c r="B1223" s="4">
        <v>62607</v>
      </c>
      <c r="C1223" t="s">
        <v>1</v>
      </c>
      <c r="D1223" t="s">
        <v>2</v>
      </c>
      <c r="E1223" t="s">
        <v>358</v>
      </c>
      <c r="F1223" s="9">
        <v>2022</v>
      </c>
      <c r="G1223" s="3">
        <v>130600</v>
      </c>
      <c r="H1223" s="3">
        <v>39</v>
      </c>
      <c r="I1223" s="3">
        <v>3785</v>
      </c>
      <c r="J1223" s="3">
        <v>39</v>
      </c>
      <c r="K1223" s="3">
        <v>0</v>
      </c>
      <c r="L1223" s="3">
        <v>130600</v>
      </c>
      <c r="M1223" s="3">
        <v>0</v>
      </c>
      <c r="N1223" s="3"/>
      <c r="O1223" s="3"/>
    </row>
    <row r="1224" spans="1:15" hidden="1" x14ac:dyDescent="0.25">
      <c r="A1224" t="s">
        <v>418</v>
      </c>
      <c r="B1224" s="4">
        <v>62607</v>
      </c>
      <c r="C1224" t="s">
        <v>1</v>
      </c>
      <c r="D1224" t="s">
        <v>2</v>
      </c>
      <c r="E1224" t="s">
        <v>358</v>
      </c>
      <c r="F1224" s="9">
        <v>2021</v>
      </c>
      <c r="G1224" s="3">
        <v>89400</v>
      </c>
      <c r="H1224" s="3">
        <v>30</v>
      </c>
      <c r="I1224" s="3">
        <v>3440</v>
      </c>
      <c r="J1224" s="3">
        <v>30</v>
      </c>
      <c r="K1224" s="3">
        <v>0</v>
      </c>
      <c r="L1224" s="3">
        <v>89400</v>
      </c>
      <c r="M1224" s="3">
        <v>0</v>
      </c>
      <c r="N1224" s="3"/>
      <c r="O1224" s="3"/>
    </row>
    <row r="1225" spans="1:15" hidden="1" x14ac:dyDescent="0.25">
      <c r="A1225" t="s">
        <v>418</v>
      </c>
      <c r="B1225" s="4">
        <v>62607</v>
      </c>
      <c r="C1225" t="s">
        <v>1</v>
      </c>
      <c r="D1225" t="s">
        <v>2</v>
      </c>
      <c r="E1225" t="s">
        <v>358</v>
      </c>
      <c r="F1225" s="9">
        <v>2020</v>
      </c>
      <c r="G1225" s="3">
        <v>53400</v>
      </c>
      <c r="H1225" s="3">
        <v>22</v>
      </c>
      <c r="I1225" s="3">
        <v>2740</v>
      </c>
      <c r="J1225" s="3">
        <v>22</v>
      </c>
      <c r="K1225" s="3">
        <v>0</v>
      </c>
      <c r="L1225" s="3">
        <v>53400</v>
      </c>
      <c r="M1225" s="3">
        <v>0</v>
      </c>
      <c r="N1225" s="3"/>
      <c r="O1225" s="3"/>
    </row>
    <row r="1226" spans="1:15" hidden="1" x14ac:dyDescent="0.25">
      <c r="A1226" t="s">
        <v>418</v>
      </c>
      <c r="B1226" s="4">
        <v>62607</v>
      </c>
      <c r="C1226" t="s">
        <v>1</v>
      </c>
      <c r="D1226" t="s">
        <v>2</v>
      </c>
      <c r="E1226" t="s">
        <v>358</v>
      </c>
      <c r="F1226" s="9">
        <v>2019</v>
      </c>
      <c r="G1226" s="3">
        <v>56000</v>
      </c>
      <c r="H1226" s="3">
        <v>17</v>
      </c>
      <c r="I1226" s="3">
        <v>3730</v>
      </c>
      <c r="J1226" s="3">
        <v>17</v>
      </c>
      <c r="K1226" s="3">
        <v>0</v>
      </c>
      <c r="L1226" s="3">
        <v>56000</v>
      </c>
      <c r="M1226" s="3">
        <v>0</v>
      </c>
      <c r="N1226" s="3"/>
      <c r="O1226" s="3"/>
    </row>
    <row r="1227" spans="1:15" hidden="1" x14ac:dyDescent="0.25">
      <c r="A1227" t="s">
        <v>431</v>
      </c>
      <c r="B1227" s="4">
        <v>2425</v>
      </c>
      <c r="C1227" t="s">
        <v>3</v>
      </c>
      <c r="D1227" t="s">
        <v>4</v>
      </c>
      <c r="E1227" t="s">
        <v>351</v>
      </c>
      <c r="F1227" s="9">
        <v>2023</v>
      </c>
      <c r="G1227" s="3">
        <v>150300</v>
      </c>
      <c r="H1227" s="3">
        <v>62</v>
      </c>
      <c r="I1227" s="3">
        <v>2505</v>
      </c>
      <c r="J1227" s="3">
        <v>62</v>
      </c>
      <c r="K1227" s="3">
        <v>0</v>
      </c>
      <c r="L1227" s="3">
        <v>150300</v>
      </c>
      <c r="M1227" s="3">
        <v>0</v>
      </c>
      <c r="N1227" s="3">
        <v>630</v>
      </c>
      <c r="O1227" s="3">
        <v>993000</v>
      </c>
    </row>
    <row r="1228" spans="1:15" hidden="1" x14ac:dyDescent="0.25">
      <c r="A1228" t="s">
        <v>431</v>
      </c>
      <c r="B1228" s="4">
        <v>2425</v>
      </c>
      <c r="C1228" t="s">
        <v>3</v>
      </c>
      <c r="D1228" t="s">
        <v>4</v>
      </c>
      <c r="E1228" t="s">
        <v>351</v>
      </c>
      <c r="F1228" s="9">
        <v>2022</v>
      </c>
      <c r="G1228" s="3">
        <v>145800</v>
      </c>
      <c r="H1228" s="3">
        <v>58</v>
      </c>
      <c r="I1228" s="3">
        <v>2370</v>
      </c>
      <c r="J1228" s="3">
        <v>58</v>
      </c>
      <c r="K1228" s="3">
        <v>0</v>
      </c>
      <c r="L1228" s="3">
        <v>145800</v>
      </c>
      <c r="M1228" s="3">
        <v>0</v>
      </c>
      <c r="N1228" s="3">
        <v>570</v>
      </c>
      <c r="O1228" s="3">
        <v>874700</v>
      </c>
    </row>
    <row r="1229" spans="1:15" hidden="1" x14ac:dyDescent="0.25">
      <c r="A1229" t="s">
        <v>431</v>
      </c>
      <c r="B1229" s="4">
        <v>2425</v>
      </c>
      <c r="C1229" t="s">
        <v>3</v>
      </c>
      <c r="D1229" t="s">
        <v>4</v>
      </c>
      <c r="E1229" t="s">
        <v>351</v>
      </c>
      <c r="F1229" s="9">
        <v>2021</v>
      </c>
      <c r="G1229" s="3">
        <v>156200</v>
      </c>
      <c r="H1229" s="3">
        <v>65</v>
      </c>
      <c r="I1229" s="3">
        <v>2200</v>
      </c>
      <c r="J1229" s="3">
        <v>65</v>
      </c>
      <c r="K1229" s="3">
        <v>0</v>
      </c>
      <c r="L1229" s="3">
        <v>156200</v>
      </c>
      <c r="M1229" s="3">
        <v>0</v>
      </c>
      <c r="N1229" s="3">
        <v>520</v>
      </c>
      <c r="O1229" s="3">
        <v>666500</v>
      </c>
    </row>
    <row r="1230" spans="1:15" hidden="1" x14ac:dyDescent="0.25">
      <c r="A1230" t="s">
        <v>431</v>
      </c>
      <c r="B1230" s="4">
        <v>2425</v>
      </c>
      <c r="C1230" t="s">
        <v>3</v>
      </c>
      <c r="D1230" t="s">
        <v>4</v>
      </c>
      <c r="E1230" t="s">
        <v>351</v>
      </c>
      <c r="F1230" s="9">
        <v>2020</v>
      </c>
      <c r="G1230" s="3">
        <v>163000</v>
      </c>
      <c r="H1230" s="3">
        <v>77</v>
      </c>
      <c r="I1230" s="3">
        <v>1895</v>
      </c>
      <c r="J1230" s="3">
        <v>77</v>
      </c>
      <c r="K1230" s="3">
        <v>0</v>
      </c>
      <c r="L1230" s="3">
        <v>163000</v>
      </c>
      <c r="M1230" s="3">
        <v>0</v>
      </c>
      <c r="N1230" s="3">
        <v>505</v>
      </c>
      <c r="O1230" s="3">
        <v>505100</v>
      </c>
    </row>
    <row r="1231" spans="1:15" hidden="1" x14ac:dyDescent="0.25">
      <c r="A1231" t="s">
        <v>431</v>
      </c>
      <c r="B1231" s="4">
        <v>2425</v>
      </c>
      <c r="C1231" t="s">
        <v>3</v>
      </c>
      <c r="D1231" t="s">
        <v>4</v>
      </c>
      <c r="E1231" t="s">
        <v>351</v>
      </c>
      <c r="F1231" s="9">
        <v>2019</v>
      </c>
      <c r="G1231" s="3">
        <v>252400</v>
      </c>
      <c r="H1231" s="3">
        <v>95</v>
      </c>
      <c r="I1231" s="3">
        <v>2700</v>
      </c>
      <c r="J1231" s="3">
        <v>95</v>
      </c>
      <c r="K1231" s="3">
        <v>0</v>
      </c>
      <c r="L1231" s="3">
        <v>252400</v>
      </c>
      <c r="M1231" s="3">
        <v>0</v>
      </c>
      <c r="N1231" s="3">
        <v>505</v>
      </c>
      <c r="O1231" s="3">
        <v>821900</v>
      </c>
    </row>
    <row r="1232" spans="1:15" hidden="1" x14ac:dyDescent="0.25">
      <c r="A1232" t="s">
        <v>168</v>
      </c>
      <c r="B1232" s="4">
        <v>9216</v>
      </c>
      <c r="C1232" t="s">
        <v>3</v>
      </c>
      <c r="D1232" t="s">
        <v>4</v>
      </c>
      <c r="E1232" t="s">
        <v>462</v>
      </c>
      <c r="F1232" s="9">
        <v>2023</v>
      </c>
      <c r="G1232" s="3">
        <v>150000</v>
      </c>
      <c r="H1232" s="3">
        <v>75</v>
      </c>
      <c r="I1232" s="3">
        <v>2220</v>
      </c>
      <c r="J1232" s="3">
        <v>75</v>
      </c>
      <c r="K1232" s="3">
        <v>0</v>
      </c>
      <c r="L1232" s="3">
        <v>150000</v>
      </c>
      <c r="M1232" s="3">
        <v>0</v>
      </c>
      <c r="N1232" s="3"/>
      <c r="O1232" s="3"/>
    </row>
    <row r="1233" spans="1:15" hidden="1" x14ac:dyDescent="0.25">
      <c r="A1233" t="s">
        <v>168</v>
      </c>
      <c r="B1233" s="4">
        <v>9216</v>
      </c>
      <c r="C1233" t="s">
        <v>3</v>
      </c>
      <c r="D1233" t="s">
        <v>4</v>
      </c>
      <c r="E1233" t="s">
        <v>462</v>
      </c>
      <c r="F1233" s="9">
        <v>2022</v>
      </c>
      <c r="G1233" s="3">
        <v>80000</v>
      </c>
      <c r="H1233" s="3">
        <v>60</v>
      </c>
      <c r="I1233" s="3">
        <v>1480</v>
      </c>
      <c r="J1233" s="3">
        <v>60</v>
      </c>
      <c r="K1233" s="3">
        <v>0</v>
      </c>
      <c r="L1233" s="3">
        <v>80000</v>
      </c>
      <c r="M1233" s="3">
        <v>0</v>
      </c>
      <c r="N1233" s="3"/>
      <c r="O1233" s="3"/>
    </row>
    <row r="1234" spans="1:15" hidden="1" x14ac:dyDescent="0.25">
      <c r="A1234" t="s">
        <v>168</v>
      </c>
      <c r="B1234" s="4">
        <v>9216</v>
      </c>
      <c r="C1234" t="s">
        <v>3</v>
      </c>
      <c r="D1234" t="s">
        <v>4</v>
      </c>
      <c r="E1234" t="s">
        <v>462</v>
      </c>
      <c r="F1234" s="9">
        <v>2021</v>
      </c>
      <c r="G1234" s="3">
        <v>49200</v>
      </c>
      <c r="H1234" s="3">
        <v>48</v>
      </c>
      <c r="I1234" s="3">
        <v>1095</v>
      </c>
      <c r="J1234" s="3">
        <v>48</v>
      </c>
      <c r="K1234" s="3">
        <v>0</v>
      </c>
      <c r="L1234" s="3">
        <v>49200</v>
      </c>
      <c r="M1234" s="3">
        <v>0</v>
      </c>
      <c r="N1234" s="3"/>
      <c r="O1234" s="3"/>
    </row>
    <row r="1235" spans="1:15" hidden="1" x14ac:dyDescent="0.25">
      <c r="A1235" t="s">
        <v>168</v>
      </c>
      <c r="B1235" s="4">
        <v>9216</v>
      </c>
      <c r="C1235" t="s">
        <v>3</v>
      </c>
      <c r="D1235" t="s">
        <v>4</v>
      </c>
      <c r="E1235" t="s">
        <v>462</v>
      </c>
      <c r="F1235" s="9">
        <v>2020</v>
      </c>
      <c r="G1235" s="3">
        <v>38800</v>
      </c>
      <c r="H1235" s="3">
        <v>42</v>
      </c>
      <c r="I1235" s="3">
        <v>970</v>
      </c>
      <c r="J1235" s="3">
        <v>42</v>
      </c>
      <c r="K1235" s="3">
        <v>0</v>
      </c>
      <c r="L1235" s="3">
        <v>38800</v>
      </c>
      <c r="M1235" s="3">
        <v>0</v>
      </c>
      <c r="N1235" s="3"/>
      <c r="O1235" s="3"/>
    </row>
    <row r="1236" spans="1:15" hidden="1" x14ac:dyDescent="0.25">
      <c r="A1236" t="s">
        <v>168</v>
      </c>
      <c r="B1236" s="4">
        <v>9216</v>
      </c>
      <c r="C1236" t="s">
        <v>3</v>
      </c>
      <c r="D1236" t="s">
        <v>4</v>
      </c>
      <c r="E1236" t="s">
        <v>462</v>
      </c>
      <c r="F1236" s="9">
        <v>2019</v>
      </c>
      <c r="G1236" s="3">
        <v>45700</v>
      </c>
      <c r="H1236" s="3">
        <v>38</v>
      </c>
      <c r="I1236" s="3">
        <v>1345</v>
      </c>
      <c r="J1236" s="3">
        <v>38</v>
      </c>
      <c r="K1236" s="3">
        <v>0</v>
      </c>
      <c r="L1236" s="3">
        <v>45700</v>
      </c>
      <c r="M1236" s="3">
        <v>0</v>
      </c>
      <c r="N1236" s="3"/>
      <c r="O1236" s="3"/>
    </row>
    <row r="1237" spans="1:15" hidden="1" x14ac:dyDescent="0.25">
      <c r="A1237" t="s">
        <v>56</v>
      </c>
      <c r="B1237" s="4">
        <v>472</v>
      </c>
      <c r="C1237" t="s">
        <v>3</v>
      </c>
      <c r="D1237" t="s">
        <v>4</v>
      </c>
      <c r="E1237" t="s">
        <v>364</v>
      </c>
      <c r="F1237" s="9">
        <v>2023</v>
      </c>
      <c r="G1237" s="3">
        <v>149900</v>
      </c>
      <c r="H1237" s="3">
        <v>91</v>
      </c>
      <c r="I1237" s="3">
        <v>805</v>
      </c>
      <c r="J1237" s="3">
        <v>83</v>
      </c>
      <c r="K1237" s="3">
        <v>8</v>
      </c>
      <c r="L1237" s="3">
        <v>140600</v>
      </c>
      <c r="M1237" s="3">
        <v>9300</v>
      </c>
      <c r="N1237" s="3"/>
      <c r="O1237" s="3"/>
    </row>
    <row r="1238" spans="1:15" hidden="1" x14ac:dyDescent="0.25">
      <c r="A1238" t="s">
        <v>56</v>
      </c>
      <c r="B1238" s="4">
        <v>472</v>
      </c>
      <c r="C1238" t="s">
        <v>3</v>
      </c>
      <c r="D1238" t="s">
        <v>4</v>
      </c>
      <c r="E1238" t="s">
        <v>364</v>
      </c>
      <c r="F1238" s="9">
        <v>2022</v>
      </c>
      <c r="G1238" s="3">
        <v>349000</v>
      </c>
      <c r="H1238" s="3">
        <v>280</v>
      </c>
      <c r="I1238" s="3">
        <v>1135</v>
      </c>
      <c r="J1238" s="3">
        <v>265</v>
      </c>
      <c r="K1238" s="3">
        <v>15</v>
      </c>
      <c r="L1238" s="3">
        <v>332000</v>
      </c>
      <c r="M1238" s="3">
        <v>17000</v>
      </c>
      <c r="N1238" s="3"/>
      <c r="O1238" s="3"/>
    </row>
    <row r="1239" spans="1:15" hidden="1" x14ac:dyDescent="0.25">
      <c r="A1239" t="s">
        <v>56</v>
      </c>
      <c r="B1239" s="4">
        <v>472</v>
      </c>
      <c r="C1239" t="s">
        <v>3</v>
      </c>
      <c r="D1239" t="s">
        <v>4</v>
      </c>
      <c r="E1239" t="s">
        <v>364</v>
      </c>
      <c r="F1239" s="9">
        <v>2021</v>
      </c>
      <c r="G1239" s="3">
        <v>411500</v>
      </c>
      <c r="H1239" s="3">
        <v>335</v>
      </c>
      <c r="I1239" s="3">
        <v>1205</v>
      </c>
      <c r="J1239" s="3">
        <v>320</v>
      </c>
      <c r="K1239" s="3">
        <v>15</v>
      </c>
      <c r="L1239" s="3">
        <v>393400</v>
      </c>
      <c r="M1239" s="3">
        <v>18100</v>
      </c>
      <c r="N1239" s="3"/>
      <c r="O1239" s="3"/>
    </row>
    <row r="1240" spans="1:15" hidden="1" x14ac:dyDescent="0.25">
      <c r="A1240" t="s">
        <v>56</v>
      </c>
      <c r="B1240" s="4">
        <v>472</v>
      </c>
      <c r="C1240" t="s">
        <v>3</v>
      </c>
      <c r="D1240" t="s">
        <v>4</v>
      </c>
      <c r="E1240" t="s">
        <v>364</v>
      </c>
      <c r="F1240" s="9">
        <v>2020</v>
      </c>
      <c r="G1240" s="3">
        <v>380736</v>
      </c>
      <c r="H1240" s="3">
        <v>342</v>
      </c>
      <c r="I1240" s="3">
        <v>1036</v>
      </c>
      <c r="J1240" s="3">
        <v>327</v>
      </c>
      <c r="K1240" s="3">
        <v>15</v>
      </c>
      <c r="L1240" s="3">
        <v>375546</v>
      </c>
      <c r="M1240" s="3">
        <v>5190</v>
      </c>
      <c r="N1240" s="3"/>
      <c r="O1240" s="3"/>
    </row>
    <row r="1241" spans="1:15" hidden="1" x14ac:dyDescent="0.25">
      <c r="A1241" t="s">
        <v>56</v>
      </c>
      <c r="B1241" s="4">
        <v>472</v>
      </c>
      <c r="C1241" t="s">
        <v>3</v>
      </c>
      <c r="D1241" t="s">
        <v>4</v>
      </c>
      <c r="E1241" t="s">
        <v>364</v>
      </c>
      <c r="F1241" s="9">
        <v>2019</v>
      </c>
      <c r="G1241" s="3">
        <v>501578</v>
      </c>
      <c r="H1241" s="3">
        <v>393</v>
      </c>
      <c r="I1241" s="3">
        <v>1184</v>
      </c>
      <c r="J1241" s="3">
        <v>372</v>
      </c>
      <c r="K1241" s="3">
        <v>21</v>
      </c>
      <c r="L1241" s="3">
        <v>491149</v>
      </c>
      <c r="M1241" s="3">
        <v>10429</v>
      </c>
      <c r="N1241" s="3"/>
      <c r="O1241" s="3"/>
    </row>
    <row r="1242" spans="1:15" hidden="1" x14ac:dyDescent="0.25">
      <c r="A1242" t="s">
        <v>366</v>
      </c>
      <c r="B1242" s="4">
        <v>27410</v>
      </c>
      <c r="C1242" t="s">
        <v>1</v>
      </c>
      <c r="D1242" t="s">
        <v>6</v>
      </c>
      <c r="E1242" t="s">
        <v>354</v>
      </c>
      <c r="F1242" s="9">
        <v>2023</v>
      </c>
      <c r="G1242" s="3">
        <v>148909</v>
      </c>
      <c r="H1242" s="3">
        <v>56</v>
      </c>
      <c r="I1242" s="3">
        <v>2660</v>
      </c>
      <c r="J1242" s="3">
        <v>56</v>
      </c>
      <c r="K1242" s="3">
        <v>0</v>
      </c>
      <c r="L1242" s="3">
        <v>148909</v>
      </c>
      <c r="M1242" s="3">
        <v>0</v>
      </c>
      <c r="N1242" s="3"/>
      <c r="O1242" s="3"/>
    </row>
    <row r="1243" spans="1:15" hidden="1" x14ac:dyDescent="0.25">
      <c r="A1243" t="s">
        <v>366</v>
      </c>
      <c r="B1243" s="4">
        <v>27410</v>
      </c>
      <c r="C1243" t="s">
        <v>1</v>
      </c>
      <c r="D1243" t="s">
        <v>6</v>
      </c>
      <c r="E1243" t="s">
        <v>354</v>
      </c>
      <c r="F1243" s="9">
        <v>2022</v>
      </c>
      <c r="G1243" s="3">
        <v>137400</v>
      </c>
      <c r="H1243" s="3">
        <v>56</v>
      </c>
      <c r="I1243" s="3">
        <v>2410</v>
      </c>
      <c r="J1243" s="3">
        <v>56</v>
      </c>
      <c r="K1243" s="3">
        <v>0</v>
      </c>
      <c r="L1243" s="3">
        <v>137400</v>
      </c>
      <c r="M1243" s="3">
        <v>0</v>
      </c>
      <c r="N1243" s="3"/>
      <c r="O1243" s="3"/>
    </row>
    <row r="1244" spans="1:15" hidden="1" x14ac:dyDescent="0.25">
      <c r="A1244" t="s">
        <v>366</v>
      </c>
      <c r="B1244" s="4">
        <v>27410</v>
      </c>
      <c r="C1244" t="s">
        <v>1</v>
      </c>
      <c r="D1244" t="s">
        <v>6</v>
      </c>
      <c r="E1244" t="s">
        <v>354</v>
      </c>
      <c r="F1244" s="9">
        <v>2021</v>
      </c>
      <c r="G1244" s="3">
        <v>122100</v>
      </c>
      <c r="H1244" s="3">
        <v>58</v>
      </c>
      <c r="I1244" s="3">
        <v>2070</v>
      </c>
      <c r="J1244" s="3">
        <v>58</v>
      </c>
      <c r="K1244" s="3">
        <v>0</v>
      </c>
      <c r="L1244" s="3">
        <v>122100</v>
      </c>
      <c r="M1244" s="3">
        <v>0</v>
      </c>
      <c r="N1244" s="3"/>
      <c r="O1244" s="3"/>
    </row>
    <row r="1245" spans="1:15" hidden="1" x14ac:dyDescent="0.25">
      <c r="A1245" t="s">
        <v>366</v>
      </c>
      <c r="B1245" s="4">
        <v>27410</v>
      </c>
      <c r="C1245" t="s">
        <v>1</v>
      </c>
      <c r="D1245" t="s">
        <v>6</v>
      </c>
      <c r="E1245" t="s">
        <v>354</v>
      </c>
      <c r="F1245" s="9">
        <v>2020</v>
      </c>
      <c r="G1245" s="3">
        <v>105000</v>
      </c>
      <c r="H1245" s="3">
        <v>60</v>
      </c>
      <c r="I1245" s="3">
        <v>1640</v>
      </c>
      <c r="J1245" s="3">
        <v>60</v>
      </c>
      <c r="K1245" s="3">
        <v>0</v>
      </c>
      <c r="L1245" s="3">
        <v>105000</v>
      </c>
      <c r="M1245" s="3">
        <v>0</v>
      </c>
      <c r="N1245" s="3"/>
      <c r="O1245" s="3"/>
    </row>
    <row r="1246" spans="1:15" hidden="1" x14ac:dyDescent="0.25">
      <c r="A1246" t="s">
        <v>366</v>
      </c>
      <c r="B1246" s="4">
        <v>27410</v>
      </c>
      <c r="C1246" t="s">
        <v>1</v>
      </c>
      <c r="D1246" t="s">
        <v>6</v>
      </c>
      <c r="E1246" t="s">
        <v>354</v>
      </c>
      <c r="F1246" s="9">
        <v>2019</v>
      </c>
      <c r="G1246" s="3">
        <v>142100</v>
      </c>
      <c r="H1246" s="3">
        <v>68</v>
      </c>
      <c r="I1246" s="3">
        <v>2090</v>
      </c>
      <c r="J1246" s="3">
        <v>68</v>
      </c>
      <c r="K1246" s="3">
        <v>0</v>
      </c>
      <c r="L1246" s="3">
        <v>142100</v>
      </c>
      <c r="M1246" s="3">
        <v>0</v>
      </c>
      <c r="N1246" s="3"/>
      <c r="O1246" s="3"/>
    </row>
    <row r="1247" spans="1:15" hidden="1" x14ac:dyDescent="0.25">
      <c r="A1247" t="s">
        <v>63</v>
      </c>
      <c r="B1247" s="4">
        <v>9239</v>
      </c>
      <c r="C1247" t="s">
        <v>3</v>
      </c>
      <c r="D1247" t="s">
        <v>4</v>
      </c>
      <c r="E1247" t="s">
        <v>356</v>
      </c>
      <c r="F1247" s="9">
        <v>2023</v>
      </c>
      <c r="G1247" s="3">
        <v>148751</v>
      </c>
      <c r="H1247" s="3">
        <v>108</v>
      </c>
      <c r="I1247" s="3">
        <v>1340</v>
      </c>
      <c r="J1247" s="3">
        <v>28</v>
      </c>
      <c r="K1247" s="3">
        <v>80</v>
      </c>
      <c r="L1247" s="3">
        <v>35198</v>
      </c>
      <c r="M1247" s="3">
        <v>113553</v>
      </c>
      <c r="N1247" s="3"/>
      <c r="O1247" s="3"/>
    </row>
    <row r="1248" spans="1:15" hidden="1" x14ac:dyDescent="0.25">
      <c r="A1248" t="s">
        <v>63</v>
      </c>
      <c r="B1248" s="4">
        <v>9239</v>
      </c>
      <c r="C1248" t="s">
        <v>3</v>
      </c>
      <c r="D1248" t="s">
        <v>4</v>
      </c>
      <c r="E1248" t="s">
        <v>356</v>
      </c>
      <c r="F1248" s="9">
        <v>2022</v>
      </c>
      <c r="G1248" s="3">
        <v>160821</v>
      </c>
      <c r="H1248" s="3">
        <v>114</v>
      </c>
      <c r="I1248" s="3">
        <v>1385</v>
      </c>
      <c r="J1248" s="3">
        <v>25</v>
      </c>
      <c r="K1248" s="3">
        <v>89</v>
      </c>
      <c r="L1248" s="3">
        <v>37379</v>
      </c>
      <c r="M1248" s="3">
        <v>123442</v>
      </c>
      <c r="N1248" s="3"/>
      <c r="O1248" s="3"/>
    </row>
    <row r="1249" spans="1:15" hidden="1" x14ac:dyDescent="0.25">
      <c r="A1249" t="s">
        <v>63</v>
      </c>
      <c r="B1249" s="4">
        <v>9239</v>
      </c>
      <c r="C1249" t="s">
        <v>3</v>
      </c>
      <c r="D1249" t="s">
        <v>4</v>
      </c>
      <c r="E1249" t="s">
        <v>356</v>
      </c>
      <c r="F1249" s="9">
        <v>2021</v>
      </c>
      <c r="G1249" s="3">
        <v>166124</v>
      </c>
      <c r="H1249" s="3">
        <v>118</v>
      </c>
      <c r="I1249" s="3">
        <v>1445</v>
      </c>
      <c r="J1249" s="3">
        <v>25</v>
      </c>
      <c r="K1249" s="3">
        <v>93</v>
      </c>
      <c r="L1249" s="3">
        <v>34079</v>
      </c>
      <c r="M1249" s="3">
        <v>132045</v>
      </c>
      <c r="N1249" s="3"/>
      <c r="O1249" s="3"/>
    </row>
    <row r="1250" spans="1:15" hidden="1" x14ac:dyDescent="0.25">
      <c r="A1250" t="s">
        <v>63</v>
      </c>
      <c r="B1250" s="4">
        <v>9239</v>
      </c>
      <c r="C1250" t="s">
        <v>3</v>
      </c>
      <c r="D1250" t="s">
        <v>4</v>
      </c>
      <c r="E1250" t="s">
        <v>356</v>
      </c>
      <c r="F1250" s="9">
        <v>2020</v>
      </c>
      <c r="G1250" s="3">
        <v>126866</v>
      </c>
      <c r="H1250" s="3">
        <v>112</v>
      </c>
      <c r="I1250" s="3">
        <v>1140</v>
      </c>
      <c r="J1250" s="3">
        <v>21</v>
      </c>
      <c r="K1250" s="3">
        <v>91</v>
      </c>
      <c r="L1250" s="3">
        <v>23977</v>
      </c>
      <c r="M1250" s="3">
        <v>102889</v>
      </c>
      <c r="N1250" s="3"/>
      <c r="O1250" s="3"/>
    </row>
    <row r="1251" spans="1:15" hidden="1" x14ac:dyDescent="0.25">
      <c r="A1251" t="s">
        <v>63</v>
      </c>
      <c r="B1251" s="4">
        <v>9239</v>
      </c>
      <c r="C1251" t="s">
        <v>3</v>
      </c>
      <c r="D1251" t="s">
        <v>4</v>
      </c>
      <c r="E1251" t="s">
        <v>356</v>
      </c>
      <c r="F1251" s="9">
        <v>2019</v>
      </c>
      <c r="G1251" s="3">
        <v>146700</v>
      </c>
      <c r="H1251" s="3">
        <v>111</v>
      </c>
      <c r="I1251" s="3">
        <v>1365</v>
      </c>
      <c r="J1251" s="3">
        <v>19</v>
      </c>
      <c r="K1251" s="3">
        <v>92</v>
      </c>
      <c r="L1251" s="3">
        <v>25900</v>
      </c>
      <c r="M1251" s="3">
        <v>120800</v>
      </c>
      <c r="N1251" s="3"/>
      <c r="O1251" s="3"/>
    </row>
    <row r="1252" spans="1:15" hidden="1" x14ac:dyDescent="0.25">
      <c r="A1252" t="s">
        <v>512</v>
      </c>
      <c r="B1252" s="4">
        <v>33378</v>
      </c>
      <c r="C1252" t="s">
        <v>1</v>
      </c>
      <c r="D1252" t="s">
        <v>2</v>
      </c>
      <c r="E1252" t="s">
        <v>358</v>
      </c>
      <c r="F1252" s="9">
        <v>2023</v>
      </c>
      <c r="G1252" s="3">
        <v>148500</v>
      </c>
      <c r="H1252" s="3">
        <v>30</v>
      </c>
      <c r="I1252" s="3">
        <v>5500</v>
      </c>
      <c r="J1252" s="3">
        <v>30</v>
      </c>
      <c r="K1252" s="3">
        <v>0</v>
      </c>
      <c r="L1252" s="3">
        <v>148500</v>
      </c>
      <c r="M1252" s="3">
        <v>0</v>
      </c>
      <c r="N1252" s="3"/>
      <c r="O1252" s="3"/>
    </row>
    <row r="1253" spans="1:15" hidden="1" x14ac:dyDescent="0.25">
      <c r="A1253" t="s">
        <v>512</v>
      </c>
      <c r="B1253" s="4">
        <v>33378</v>
      </c>
      <c r="C1253" t="s">
        <v>1</v>
      </c>
      <c r="D1253" t="s">
        <v>2</v>
      </c>
      <c r="E1253" t="s">
        <v>358</v>
      </c>
      <c r="F1253" s="9">
        <v>2022</v>
      </c>
      <c r="G1253" s="3">
        <v>120200</v>
      </c>
      <c r="H1253" s="3">
        <v>24</v>
      </c>
      <c r="I1253" s="3">
        <v>5225</v>
      </c>
      <c r="J1253" s="3">
        <v>24</v>
      </c>
      <c r="K1253" s="3">
        <v>0</v>
      </c>
      <c r="L1253" s="3">
        <v>120200</v>
      </c>
      <c r="M1253" s="3">
        <v>0</v>
      </c>
      <c r="N1253" s="3"/>
      <c r="O1253" s="3"/>
    </row>
    <row r="1254" spans="1:15" hidden="1" x14ac:dyDescent="0.25">
      <c r="A1254" t="s">
        <v>512</v>
      </c>
      <c r="B1254" s="4">
        <v>33378</v>
      </c>
      <c r="C1254" t="s">
        <v>1</v>
      </c>
      <c r="D1254" t="s">
        <v>2</v>
      </c>
      <c r="E1254" t="s">
        <v>358</v>
      </c>
      <c r="F1254" s="9">
        <v>2021</v>
      </c>
      <c r="G1254" s="3">
        <v>100200</v>
      </c>
      <c r="H1254" s="3">
        <v>22</v>
      </c>
      <c r="I1254" s="3">
        <v>4770</v>
      </c>
      <c r="J1254" s="3">
        <v>22</v>
      </c>
      <c r="K1254" s="3">
        <v>0</v>
      </c>
      <c r="L1254" s="3">
        <v>100200</v>
      </c>
      <c r="M1254" s="3">
        <v>0</v>
      </c>
      <c r="N1254" s="3"/>
      <c r="O1254" s="3"/>
    </row>
    <row r="1255" spans="1:15" hidden="1" x14ac:dyDescent="0.25">
      <c r="A1255" t="s">
        <v>512</v>
      </c>
      <c r="B1255" s="4">
        <v>33378</v>
      </c>
      <c r="C1255" t="s">
        <v>1</v>
      </c>
      <c r="D1255" t="s">
        <v>2</v>
      </c>
      <c r="E1255" t="s">
        <v>358</v>
      </c>
      <c r="F1255" s="9">
        <v>2020</v>
      </c>
      <c r="G1255" s="3">
        <v>69900</v>
      </c>
      <c r="H1255" s="3">
        <v>20</v>
      </c>
      <c r="I1255" s="3">
        <v>3500</v>
      </c>
      <c r="J1255" s="3">
        <v>20</v>
      </c>
      <c r="K1255" s="3">
        <v>0</v>
      </c>
      <c r="L1255" s="3">
        <v>69900</v>
      </c>
      <c r="M1255" s="3">
        <v>0</v>
      </c>
      <c r="N1255" s="3"/>
      <c r="O1255" s="3"/>
    </row>
    <row r="1256" spans="1:15" hidden="1" x14ac:dyDescent="0.25">
      <c r="A1256" t="s">
        <v>512</v>
      </c>
      <c r="B1256" s="4">
        <v>33378</v>
      </c>
      <c r="C1256" t="s">
        <v>1</v>
      </c>
      <c r="D1256" t="s">
        <v>2</v>
      </c>
      <c r="E1256" t="s">
        <v>358</v>
      </c>
      <c r="F1256" s="9">
        <v>2019</v>
      </c>
      <c r="G1256" s="3">
        <v>97800</v>
      </c>
      <c r="H1256" s="3">
        <v>20</v>
      </c>
      <c r="I1256" s="3">
        <v>5150</v>
      </c>
      <c r="J1256" s="3">
        <v>20</v>
      </c>
      <c r="K1256" s="3">
        <v>0</v>
      </c>
      <c r="L1256" s="3">
        <v>97800</v>
      </c>
      <c r="M1256" s="3">
        <v>0</v>
      </c>
      <c r="N1256" s="3"/>
      <c r="O1256" s="3"/>
    </row>
    <row r="1257" spans="1:15" hidden="1" x14ac:dyDescent="0.25">
      <c r="A1257" t="s">
        <v>394</v>
      </c>
      <c r="B1257" s="4">
        <v>524</v>
      </c>
      <c r="C1257" t="s">
        <v>1</v>
      </c>
      <c r="D1257" t="s">
        <v>2</v>
      </c>
      <c r="E1257" t="s">
        <v>357</v>
      </c>
      <c r="F1257" s="9">
        <v>2023</v>
      </c>
      <c r="G1257" s="3">
        <v>148400</v>
      </c>
      <c r="H1257" s="3">
        <v>72</v>
      </c>
      <c r="I1257" s="3">
        <v>2005</v>
      </c>
      <c r="J1257" s="3">
        <v>30</v>
      </c>
      <c r="K1257" s="3">
        <v>42</v>
      </c>
      <c r="L1257" s="3">
        <v>61200</v>
      </c>
      <c r="M1257" s="3">
        <v>87200</v>
      </c>
      <c r="N1257" s="3"/>
      <c r="O1257" s="3"/>
    </row>
    <row r="1258" spans="1:15" hidden="1" x14ac:dyDescent="0.25">
      <c r="A1258" t="s">
        <v>394</v>
      </c>
      <c r="B1258" s="4">
        <v>524</v>
      </c>
      <c r="C1258" t="s">
        <v>1</v>
      </c>
      <c r="D1258" t="s">
        <v>2</v>
      </c>
      <c r="E1258" t="s">
        <v>357</v>
      </c>
      <c r="F1258" s="9">
        <v>2022</v>
      </c>
      <c r="G1258" s="3">
        <v>162000</v>
      </c>
      <c r="H1258" s="3">
        <v>76</v>
      </c>
      <c r="I1258" s="3">
        <v>2050</v>
      </c>
      <c r="J1258" s="3">
        <v>31</v>
      </c>
      <c r="K1258" s="3">
        <v>45</v>
      </c>
      <c r="L1258" s="3">
        <v>64600</v>
      </c>
      <c r="M1258" s="3">
        <v>97400</v>
      </c>
      <c r="N1258" s="3"/>
      <c r="O1258" s="3"/>
    </row>
    <row r="1259" spans="1:15" hidden="1" x14ac:dyDescent="0.25">
      <c r="A1259" t="s">
        <v>394</v>
      </c>
      <c r="B1259" s="4">
        <v>524</v>
      </c>
      <c r="C1259" t="s">
        <v>1</v>
      </c>
      <c r="D1259" t="s">
        <v>2</v>
      </c>
      <c r="E1259" t="s">
        <v>357</v>
      </c>
      <c r="F1259" s="9">
        <v>2021</v>
      </c>
      <c r="G1259" s="3">
        <v>169900</v>
      </c>
      <c r="H1259" s="3">
        <v>82</v>
      </c>
      <c r="I1259" s="3">
        <v>2035</v>
      </c>
      <c r="J1259" s="3">
        <v>32</v>
      </c>
      <c r="K1259" s="3">
        <v>50</v>
      </c>
      <c r="L1259" s="3">
        <v>66100</v>
      </c>
      <c r="M1259" s="3">
        <v>103800</v>
      </c>
      <c r="N1259" s="3"/>
      <c r="O1259" s="3"/>
    </row>
    <row r="1260" spans="1:15" hidden="1" x14ac:dyDescent="0.25">
      <c r="A1260" t="s">
        <v>394</v>
      </c>
      <c r="B1260" s="4">
        <v>524</v>
      </c>
      <c r="C1260" t="s">
        <v>1</v>
      </c>
      <c r="D1260" t="s">
        <v>2</v>
      </c>
      <c r="E1260" t="s">
        <v>357</v>
      </c>
      <c r="F1260" s="9">
        <v>2020</v>
      </c>
      <c r="G1260" s="3">
        <v>148500</v>
      </c>
      <c r="H1260" s="3">
        <v>85</v>
      </c>
      <c r="I1260" s="3">
        <v>1650</v>
      </c>
      <c r="J1260" s="3">
        <v>33</v>
      </c>
      <c r="K1260" s="3">
        <v>52</v>
      </c>
      <c r="L1260" s="3">
        <v>56900</v>
      </c>
      <c r="M1260" s="3">
        <v>91600</v>
      </c>
      <c r="N1260" s="3"/>
      <c r="O1260" s="3"/>
    </row>
    <row r="1261" spans="1:15" hidden="1" x14ac:dyDescent="0.25">
      <c r="A1261" t="s">
        <v>394</v>
      </c>
      <c r="B1261" s="4">
        <v>524</v>
      </c>
      <c r="C1261" t="s">
        <v>1</v>
      </c>
      <c r="D1261" t="s">
        <v>2</v>
      </c>
      <c r="E1261" t="s">
        <v>357</v>
      </c>
      <c r="F1261" s="9">
        <v>2019</v>
      </c>
      <c r="G1261" s="3">
        <v>211500</v>
      </c>
      <c r="H1261" s="3">
        <v>95</v>
      </c>
      <c r="I1261" s="3">
        <v>2180</v>
      </c>
      <c r="J1261" s="3">
        <v>36</v>
      </c>
      <c r="K1261" s="3">
        <v>59</v>
      </c>
      <c r="L1261" s="3">
        <v>93800</v>
      </c>
      <c r="M1261" s="3">
        <v>117700</v>
      </c>
      <c r="N1261" s="3"/>
      <c r="O1261" s="3"/>
    </row>
    <row r="1262" spans="1:15" hidden="1" x14ac:dyDescent="0.25">
      <c r="A1262" t="s">
        <v>270</v>
      </c>
      <c r="B1262" s="4">
        <v>2646</v>
      </c>
      <c r="C1262" t="s">
        <v>3</v>
      </c>
      <c r="D1262" t="s">
        <v>5</v>
      </c>
      <c r="E1262" t="s">
        <v>351</v>
      </c>
      <c r="F1262" s="9">
        <v>2023</v>
      </c>
      <c r="G1262" s="3">
        <v>147279</v>
      </c>
      <c r="H1262" s="3">
        <v>90</v>
      </c>
      <c r="I1262" s="3">
        <v>1636</v>
      </c>
      <c r="J1262" s="3">
        <v>48</v>
      </c>
      <c r="K1262" s="3">
        <v>42</v>
      </c>
      <c r="L1262" s="3">
        <v>77700</v>
      </c>
      <c r="M1262" s="3">
        <v>69579</v>
      </c>
      <c r="N1262" s="3"/>
      <c r="O1262" s="3"/>
    </row>
    <row r="1263" spans="1:15" hidden="1" x14ac:dyDescent="0.25">
      <c r="A1263" t="s">
        <v>270</v>
      </c>
      <c r="B1263" s="4">
        <v>2646</v>
      </c>
      <c r="C1263" t="s">
        <v>3</v>
      </c>
      <c r="D1263" t="s">
        <v>5</v>
      </c>
      <c r="E1263" t="s">
        <v>351</v>
      </c>
      <c r="F1263" s="9">
        <v>2022</v>
      </c>
      <c r="G1263" s="3">
        <v>139286</v>
      </c>
      <c r="H1263" s="3">
        <v>88</v>
      </c>
      <c r="I1263" s="3">
        <v>1583</v>
      </c>
      <c r="J1263" s="3">
        <v>47</v>
      </c>
      <c r="K1263" s="3">
        <v>41</v>
      </c>
      <c r="L1263" s="3">
        <v>73000</v>
      </c>
      <c r="M1263" s="3">
        <v>66286</v>
      </c>
      <c r="N1263" s="3"/>
      <c r="O1263" s="3"/>
    </row>
    <row r="1264" spans="1:15" hidden="1" x14ac:dyDescent="0.25">
      <c r="A1264" t="s">
        <v>270</v>
      </c>
      <c r="B1264" s="4">
        <v>2646</v>
      </c>
      <c r="C1264" t="s">
        <v>3</v>
      </c>
      <c r="D1264" t="s">
        <v>5</v>
      </c>
      <c r="E1264" t="s">
        <v>351</v>
      </c>
      <c r="F1264" s="9">
        <v>2021</v>
      </c>
      <c r="G1264" s="3">
        <v>131699</v>
      </c>
      <c r="H1264" s="3">
        <v>87</v>
      </c>
      <c r="I1264" s="3">
        <v>1514</v>
      </c>
      <c r="J1264" s="3">
        <v>45</v>
      </c>
      <c r="K1264" s="3">
        <v>42</v>
      </c>
      <c r="L1264" s="3">
        <v>68000</v>
      </c>
      <c r="M1264" s="3">
        <v>63699</v>
      </c>
      <c r="N1264" s="3"/>
      <c r="O1264" s="3"/>
    </row>
    <row r="1265" spans="1:15" hidden="1" x14ac:dyDescent="0.25">
      <c r="A1265" t="s">
        <v>270</v>
      </c>
      <c r="B1265" s="4">
        <v>2646</v>
      </c>
      <c r="C1265" t="s">
        <v>3</v>
      </c>
      <c r="D1265" t="s">
        <v>5</v>
      </c>
      <c r="E1265" t="s">
        <v>351</v>
      </c>
      <c r="F1265" s="9">
        <v>2020</v>
      </c>
      <c r="G1265" s="3">
        <v>113477</v>
      </c>
      <c r="H1265" s="3">
        <v>86</v>
      </c>
      <c r="I1265" s="3">
        <v>1319</v>
      </c>
      <c r="J1265" s="3">
        <v>44</v>
      </c>
      <c r="K1265" s="3">
        <v>42</v>
      </c>
      <c r="L1265" s="3">
        <v>59000</v>
      </c>
      <c r="M1265" s="3">
        <v>54477</v>
      </c>
      <c r="N1265" s="3"/>
      <c r="O1265" s="3"/>
    </row>
    <row r="1266" spans="1:15" hidden="1" x14ac:dyDescent="0.25">
      <c r="A1266" t="s">
        <v>270</v>
      </c>
      <c r="B1266" s="4">
        <v>2646</v>
      </c>
      <c r="C1266" t="s">
        <v>3</v>
      </c>
      <c r="D1266" t="s">
        <v>5</v>
      </c>
      <c r="E1266" t="s">
        <v>351</v>
      </c>
      <c r="F1266" s="9">
        <v>2019</v>
      </c>
      <c r="G1266" s="3">
        <v>107974</v>
      </c>
      <c r="H1266" s="3">
        <v>86</v>
      </c>
      <c r="I1266" s="3">
        <v>1255</v>
      </c>
      <c r="J1266" s="3">
        <v>45</v>
      </c>
      <c r="K1266" s="3">
        <v>41</v>
      </c>
      <c r="L1266" s="3">
        <v>56000</v>
      </c>
      <c r="M1266" s="3">
        <v>51974</v>
      </c>
      <c r="N1266" s="3"/>
      <c r="O1266" s="3"/>
    </row>
    <row r="1267" spans="1:15" hidden="1" x14ac:dyDescent="0.25">
      <c r="A1267" t="s">
        <v>127</v>
      </c>
      <c r="B1267" s="4">
        <v>2620</v>
      </c>
      <c r="C1267" t="s">
        <v>1</v>
      </c>
      <c r="D1267" t="s">
        <v>2</v>
      </c>
      <c r="E1267" t="s">
        <v>357</v>
      </c>
      <c r="F1267" s="9">
        <v>2023</v>
      </c>
      <c r="G1267" s="3">
        <v>147200</v>
      </c>
      <c r="H1267" s="3">
        <v>62</v>
      </c>
      <c r="I1267" s="3">
        <v>2315</v>
      </c>
      <c r="J1267" s="3">
        <v>28</v>
      </c>
      <c r="K1267" s="3">
        <v>34</v>
      </c>
      <c r="L1267" s="3">
        <v>66200</v>
      </c>
      <c r="M1267" s="3">
        <v>81000</v>
      </c>
      <c r="N1267" s="3"/>
      <c r="O1267" s="3"/>
    </row>
    <row r="1268" spans="1:15" hidden="1" x14ac:dyDescent="0.25">
      <c r="A1268" t="s">
        <v>127</v>
      </c>
      <c r="B1268" s="4">
        <v>2620</v>
      </c>
      <c r="C1268" t="s">
        <v>1</v>
      </c>
      <c r="D1268" t="s">
        <v>2</v>
      </c>
      <c r="E1268" t="s">
        <v>357</v>
      </c>
      <c r="F1268" s="9">
        <v>2022</v>
      </c>
      <c r="G1268" s="3">
        <v>142800</v>
      </c>
      <c r="H1268" s="3">
        <v>65</v>
      </c>
      <c r="I1268" s="3">
        <v>2115</v>
      </c>
      <c r="J1268" s="3">
        <v>29</v>
      </c>
      <c r="K1268" s="3">
        <v>36</v>
      </c>
      <c r="L1268" s="3">
        <v>65600</v>
      </c>
      <c r="M1268" s="3">
        <v>77200</v>
      </c>
      <c r="N1268" s="3"/>
      <c r="O1268" s="3"/>
    </row>
    <row r="1269" spans="1:15" hidden="1" x14ac:dyDescent="0.25">
      <c r="A1269" t="s">
        <v>127</v>
      </c>
      <c r="B1269" s="4">
        <v>2620</v>
      </c>
      <c r="C1269" t="s">
        <v>1</v>
      </c>
      <c r="D1269" t="s">
        <v>2</v>
      </c>
      <c r="E1269" t="s">
        <v>357</v>
      </c>
      <c r="F1269" s="9">
        <v>2021</v>
      </c>
      <c r="G1269" s="3">
        <v>142400</v>
      </c>
      <c r="H1269" s="3">
        <v>70</v>
      </c>
      <c r="I1269" s="3">
        <v>2065</v>
      </c>
      <c r="J1269" s="3">
        <v>33</v>
      </c>
      <c r="K1269" s="3">
        <v>37</v>
      </c>
      <c r="L1269" s="3">
        <v>68100</v>
      </c>
      <c r="M1269" s="3">
        <v>74300</v>
      </c>
      <c r="N1269" s="3"/>
      <c r="O1269" s="3"/>
    </row>
    <row r="1270" spans="1:15" hidden="1" x14ac:dyDescent="0.25">
      <c r="A1270" t="s">
        <v>127</v>
      </c>
      <c r="B1270" s="4">
        <v>2620</v>
      </c>
      <c r="C1270" t="s">
        <v>1</v>
      </c>
      <c r="D1270" t="s">
        <v>2</v>
      </c>
      <c r="E1270" t="s">
        <v>357</v>
      </c>
      <c r="F1270" s="9">
        <v>2020</v>
      </c>
      <c r="G1270" s="3">
        <v>120700</v>
      </c>
      <c r="H1270" s="3">
        <v>68</v>
      </c>
      <c r="I1270" s="3">
        <v>1775</v>
      </c>
      <c r="J1270" s="3">
        <v>33</v>
      </c>
      <c r="K1270" s="3">
        <v>35</v>
      </c>
      <c r="L1270" s="3">
        <v>59500</v>
      </c>
      <c r="M1270" s="3">
        <v>61200</v>
      </c>
      <c r="N1270" s="3"/>
      <c r="O1270" s="3"/>
    </row>
    <row r="1271" spans="1:15" hidden="1" x14ac:dyDescent="0.25">
      <c r="A1271" t="s">
        <v>127</v>
      </c>
      <c r="B1271" s="4">
        <v>2620</v>
      </c>
      <c r="C1271" t="s">
        <v>1</v>
      </c>
      <c r="D1271" t="s">
        <v>2</v>
      </c>
      <c r="E1271" t="s">
        <v>357</v>
      </c>
      <c r="F1271" s="9">
        <v>2019</v>
      </c>
      <c r="G1271" s="3">
        <v>164400</v>
      </c>
      <c r="H1271" s="3">
        <v>68</v>
      </c>
      <c r="I1271" s="3">
        <v>2400</v>
      </c>
      <c r="J1271" s="3">
        <v>34</v>
      </c>
      <c r="K1271" s="3">
        <v>34</v>
      </c>
      <c r="L1271" s="3">
        <v>78000</v>
      </c>
      <c r="M1271" s="3">
        <v>86400</v>
      </c>
      <c r="N1271" s="3"/>
      <c r="O1271" s="3"/>
    </row>
    <row r="1272" spans="1:15" hidden="1" x14ac:dyDescent="0.25">
      <c r="A1272" t="s">
        <v>374</v>
      </c>
      <c r="B1272" s="4">
        <v>61738</v>
      </c>
      <c r="C1272" t="s">
        <v>1</v>
      </c>
      <c r="D1272" t="s">
        <v>2</v>
      </c>
      <c r="E1272" t="s">
        <v>362</v>
      </c>
      <c r="F1272" s="9">
        <v>2023</v>
      </c>
      <c r="G1272" s="3">
        <v>147100</v>
      </c>
      <c r="H1272" s="3">
        <v>58</v>
      </c>
      <c r="I1272" s="3">
        <v>2650</v>
      </c>
      <c r="J1272" s="3">
        <v>58</v>
      </c>
      <c r="K1272" s="3">
        <v>0</v>
      </c>
      <c r="L1272" s="3">
        <v>147100</v>
      </c>
      <c r="M1272" s="3">
        <v>0</v>
      </c>
      <c r="N1272" s="3"/>
      <c r="O1272" s="3"/>
    </row>
    <row r="1273" spans="1:15" hidden="1" x14ac:dyDescent="0.25">
      <c r="A1273" t="s">
        <v>374</v>
      </c>
      <c r="B1273" s="4">
        <v>61738</v>
      </c>
      <c r="C1273" t="s">
        <v>1</v>
      </c>
      <c r="D1273" t="s">
        <v>2</v>
      </c>
      <c r="E1273" t="s">
        <v>362</v>
      </c>
      <c r="F1273" s="9">
        <v>2022</v>
      </c>
      <c r="G1273" s="3">
        <v>126600</v>
      </c>
      <c r="H1273" s="3">
        <v>53</v>
      </c>
      <c r="I1273" s="3">
        <v>2610</v>
      </c>
      <c r="J1273" s="3">
        <v>53</v>
      </c>
      <c r="K1273" s="3">
        <v>0</v>
      </c>
      <c r="L1273" s="3">
        <v>126600</v>
      </c>
      <c r="M1273" s="3">
        <v>0</v>
      </c>
      <c r="N1273" s="3"/>
      <c r="O1273" s="3"/>
    </row>
    <row r="1274" spans="1:15" hidden="1" x14ac:dyDescent="0.25">
      <c r="A1274" t="s">
        <v>374</v>
      </c>
      <c r="B1274" s="4">
        <v>61738</v>
      </c>
      <c r="C1274" t="s">
        <v>1</v>
      </c>
      <c r="D1274" t="s">
        <v>2</v>
      </c>
      <c r="E1274" t="s">
        <v>362</v>
      </c>
      <c r="F1274" s="9">
        <v>2021</v>
      </c>
      <c r="G1274" s="3">
        <v>80100</v>
      </c>
      <c r="H1274" s="3">
        <v>44</v>
      </c>
      <c r="I1274" s="3">
        <v>1820</v>
      </c>
      <c r="J1274" s="3">
        <v>44</v>
      </c>
      <c r="K1274" s="3">
        <v>0</v>
      </c>
      <c r="L1274" s="3">
        <v>80100</v>
      </c>
      <c r="M1274" s="3">
        <v>0</v>
      </c>
      <c r="N1274" s="3"/>
      <c r="O1274" s="3"/>
    </row>
    <row r="1275" spans="1:15" hidden="1" x14ac:dyDescent="0.25">
      <c r="A1275" t="s">
        <v>374</v>
      </c>
      <c r="B1275" s="4">
        <v>61738</v>
      </c>
      <c r="C1275" t="s">
        <v>1</v>
      </c>
      <c r="D1275" t="s">
        <v>2</v>
      </c>
      <c r="E1275" t="s">
        <v>362</v>
      </c>
      <c r="F1275" s="9">
        <v>2020</v>
      </c>
      <c r="G1275" s="3">
        <v>62400</v>
      </c>
      <c r="H1275" s="3">
        <v>44</v>
      </c>
      <c r="I1275" s="3">
        <v>1450</v>
      </c>
      <c r="J1275" s="3">
        <v>44</v>
      </c>
      <c r="K1275" s="3">
        <v>0</v>
      </c>
      <c r="L1275" s="3">
        <v>62400</v>
      </c>
      <c r="M1275" s="3">
        <v>0</v>
      </c>
      <c r="N1275" s="3"/>
      <c r="O1275" s="3"/>
    </row>
    <row r="1276" spans="1:15" hidden="1" x14ac:dyDescent="0.25">
      <c r="A1276" t="s">
        <v>374</v>
      </c>
      <c r="B1276" s="4">
        <v>61738</v>
      </c>
      <c r="C1276" t="s">
        <v>1</v>
      </c>
      <c r="D1276" t="s">
        <v>2</v>
      </c>
      <c r="E1276" t="s">
        <v>362</v>
      </c>
      <c r="F1276" s="9">
        <v>2019</v>
      </c>
      <c r="G1276" s="3">
        <v>89100</v>
      </c>
      <c r="H1276" s="3">
        <v>42</v>
      </c>
      <c r="I1276" s="3">
        <v>2150</v>
      </c>
      <c r="J1276" s="3">
        <v>42</v>
      </c>
      <c r="K1276" s="3">
        <v>0</v>
      </c>
      <c r="L1276" s="3">
        <v>89100</v>
      </c>
      <c r="M1276" s="3">
        <v>0</v>
      </c>
      <c r="N1276" s="3"/>
      <c r="O1276" s="3"/>
    </row>
    <row r="1277" spans="1:15" hidden="1" x14ac:dyDescent="0.25">
      <c r="A1277" t="s">
        <v>214</v>
      </c>
      <c r="B1277" s="4">
        <v>31295</v>
      </c>
      <c r="C1277" t="s">
        <v>3</v>
      </c>
      <c r="D1277" t="s">
        <v>5</v>
      </c>
      <c r="E1277" t="s">
        <v>446</v>
      </c>
      <c r="F1277" s="9">
        <v>2023</v>
      </c>
      <c r="G1277" s="3">
        <v>146601</v>
      </c>
      <c r="H1277" s="3">
        <v>207</v>
      </c>
      <c r="I1277" s="3">
        <v>775</v>
      </c>
      <c r="J1277" s="3">
        <v>31</v>
      </c>
      <c r="K1277" s="3">
        <v>176</v>
      </c>
      <c r="L1277" s="3">
        <v>27043</v>
      </c>
      <c r="M1277" s="3">
        <v>119558</v>
      </c>
      <c r="N1277" s="3"/>
      <c r="O1277" s="3"/>
    </row>
    <row r="1278" spans="1:15" hidden="1" x14ac:dyDescent="0.25">
      <c r="A1278" t="s">
        <v>214</v>
      </c>
      <c r="B1278" s="4">
        <v>31295</v>
      </c>
      <c r="C1278" t="s">
        <v>3</v>
      </c>
      <c r="D1278" t="s">
        <v>5</v>
      </c>
      <c r="E1278" t="s">
        <v>446</v>
      </c>
      <c r="F1278" s="9">
        <v>2022</v>
      </c>
      <c r="G1278" s="3">
        <v>123687</v>
      </c>
      <c r="H1278" s="3">
        <v>172</v>
      </c>
      <c r="I1278" s="3">
        <v>745</v>
      </c>
      <c r="J1278" s="3">
        <v>32</v>
      </c>
      <c r="K1278" s="3">
        <v>140</v>
      </c>
      <c r="L1278" s="3">
        <v>28755</v>
      </c>
      <c r="M1278" s="3">
        <v>94932</v>
      </c>
      <c r="N1278" s="3"/>
      <c r="O1278" s="3"/>
    </row>
    <row r="1279" spans="1:15" hidden="1" x14ac:dyDescent="0.25">
      <c r="A1279" t="s">
        <v>214</v>
      </c>
      <c r="B1279" s="4">
        <v>31295</v>
      </c>
      <c r="C1279" t="s">
        <v>3</v>
      </c>
      <c r="D1279" t="s">
        <v>5</v>
      </c>
      <c r="E1279" t="s">
        <v>446</v>
      </c>
      <c r="F1279" s="9">
        <v>2021</v>
      </c>
      <c r="G1279" s="3">
        <v>98300</v>
      </c>
      <c r="H1279" s="3">
        <v>159</v>
      </c>
      <c r="I1279" s="3">
        <v>640</v>
      </c>
      <c r="J1279" s="3">
        <v>31</v>
      </c>
      <c r="K1279" s="3">
        <v>128</v>
      </c>
      <c r="L1279" s="3">
        <v>20500</v>
      </c>
      <c r="M1279" s="3">
        <v>77800</v>
      </c>
      <c r="N1279" s="3"/>
      <c r="O1279" s="3"/>
    </row>
    <row r="1280" spans="1:15" hidden="1" x14ac:dyDescent="0.25">
      <c r="A1280" t="s">
        <v>214</v>
      </c>
      <c r="B1280" s="4">
        <v>31295</v>
      </c>
      <c r="C1280" t="s">
        <v>3</v>
      </c>
      <c r="D1280" t="s">
        <v>5</v>
      </c>
      <c r="E1280" t="s">
        <v>446</v>
      </c>
      <c r="F1280" s="9">
        <v>2020</v>
      </c>
      <c r="G1280" s="3">
        <v>84400</v>
      </c>
      <c r="H1280" s="3">
        <v>148</v>
      </c>
      <c r="I1280" s="3">
        <v>550</v>
      </c>
      <c r="J1280" s="3">
        <v>33</v>
      </c>
      <c r="K1280" s="3">
        <v>115</v>
      </c>
      <c r="L1280" s="3">
        <v>20900</v>
      </c>
      <c r="M1280" s="3">
        <v>63500</v>
      </c>
      <c r="N1280" s="3"/>
      <c r="O1280" s="3"/>
    </row>
    <row r="1281" spans="1:15" hidden="1" x14ac:dyDescent="0.25">
      <c r="A1281" t="s">
        <v>214</v>
      </c>
      <c r="B1281" s="4">
        <v>31295</v>
      </c>
      <c r="C1281" t="s">
        <v>3</v>
      </c>
      <c r="D1281" t="s">
        <v>5</v>
      </c>
      <c r="E1281" t="s">
        <v>446</v>
      </c>
      <c r="F1281" s="9">
        <v>2019</v>
      </c>
      <c r="G1281" s="3">
        <v>94800</v>
      </c>
      <c r="H1281" s="3">
        <v>159</v>
      </c>
      <c r="I1281" s="3">
        <v>665</v>
      </c>
      <c r="J1281" s="3">
        <v>43</v>
      </c>
      <c r="K1281" s="3">
        <v>116</v>
      </c>
      <c r="L1281" s="3">
        <v>29600</v>
      </c>
      <c r="M1281" s="3">
        <v>65200</v>
      </c>
      <c r="N1281" s="3"/>
      <c r="O1281" s="3"/>
    </row>
    <row r="1282" spans="1:15" x14ac:dyDescent="0.25">
      <c r="A1282" t="s">
        <v>441</v>
      </c>
      <c r="B1282" s="4">
        <v>562814</v>
      </c>
      <c r="C1282" t="s">
        <v>3</v>
      </c>
      <c r="D1282" t="s">
        <v>5</v>
      </c>
      <c r="E1282" t="s">
        <v>361</v>
      </c>
      <c r="F1282" s="9">
        <v>2023</v>
      </c>
      <c r="G1282" s="3">
        <v>146444</v>
      </c>
      <c r="H1282" s="3">
        <v>125</v>
      </c>
      <c r="I1282" s="3">
        <v>1210</v>
      </c>
      <c r="J1282" s="3">
        <v>125</v>
      </c>
      <c r="K1282" s="3">
        <v>0</v>
      </c>
      <c r="L1282" s="3">
        <v>146444</v>
      </c>
      <c r="M1282" s="3">
        <v>0</v>
      </c>
      <c r="N1282" s="3"/>
      <c r="O1282" s="3"/>
    </row>
    <row r="1283" spans="1:15" x14ac:dyDescent="0.25">
      <c r="A1283" t="s">
        <v>441</v>
      </c>
      <c r="B1283" s="4">
        <v>562814</v>
      </c>
      <c r="C1283" t="s">
        <v>3</v>
      </c>
      <c r="D1283" t="s">
        <v>5</v>
      </c>
      <c r="E1283" t="s">
        <v>361</v>
      </c>
      <c r="F1283" s="9">
        <v>2022</v>
      </c>
      <c r="G1283" s="3">
        <v>136471</v>
      </c>
      <c r="H1283" s="3">
        <v>117</v>
      </c>
      <c r="I1283" s="3">
        <v>1230</v>
      </c>
      <c r="J1283" s="3">
        <v>117</v>
      </c>
      <c r="K1283" s="3">
        <v>0</v>
      </c>
      <c r="L1283" s="3">
        <v>136471</v>
      </c>
      <c r="M1283" s="3">
        <v>0</v>
      </c>
      <c r="N1283" s="3"/>
      <c r="O1283" s="3"/>
    </row>
    <row r="1284" spans="1:15" x14ac:dyDescent="0.25">
      <c r="A1284" t="s">
        <v>441</v>
      </c>
      <c r="B1284" s="4">
        <v>562814</v>
      </c>
      <c r="C1284" t="s">
        <v>3</v>
      </c>
      <c r="D1284" t="s">
        <v>5</v>
      </c>
      <c r="E1284" t="s">
        <v>361</v>
      </c>
      <c r="F1284" s="9">
        <v>2021</v>
      </c>
      <c r="G1284" s="3">
        <v>114100</v>
      </c>
      <c r="H1284" s="3">
        <v>105</v>
      </c>
      <c r="I1284" s="3">
        <v>1170</v>
      </c>
      <c r="J1284" s="3">
        <v>105</v>
      </c>
      <c r="K1284" s="3">
        <v>0</v>
      </c>
      <c r="L1284" s="3">
        <v>114100</v>
      </c>
      <c r="M1284" s="3">
        <v>0</v>
      </c>
      <c r="N1284" s="3"/>
      <c r="O1284" s="3"/>
    </row>
    <row r="1285" spans="1:15" x14ac:dyDescent="0.25">
      <c r="A1285" t="s">
        <v>441</v>
      </c>
      <c r="B1285" s="4">
        <v>562814</v>
      </c>
      <c r="C1285" t="s">
        <v>3</v>
      </c>
      <c r="D1285" t="s">
        <v>5</v>
      </c>
      <c r="E1285" t="s">
        <v>361</v>
      </c>
      <c r="F1285" s="9">
        <v>2020</v>
      </c>
      <c r="G1285" s="3">
        <v>90700</v>
      </c>
      <c r="H1285" s="3">
        <v>90</v>
      </c>
      <c r="I1285" s="3">
        <v>1100</v>
      </c>
      <c r="J1285" s="3">
        <v>90</v>
      </c>
      <c r="K1285" s="3">
        <v>0</v>
      </c>
      <c r="L1285" s="3">
        <v>90700</v>
      </c>
      <c r="M1285" s="3">
        <v>0</v>
      </c>
      <c r="N1285" s="3"/>
      <c r="O1285" s="3"/>
    </row>
    <row r="1286" spans="1:15" x14ac:dyDescent="0.25">
      <c r="A1286" t="s">
        <v>441</v>
      </c>
      <c r="B1286" s="4">
        <v>562814</v>
      </c>
      <c r="C1286" t="s">
        <v>3</v>
      </c>
      <c r="D1286" t="s">
        <v>5</v>
      </c>
      <c r="E1286" t="s">
        <v>361</v>
      </c>
      <c r="F1286" s="9">
        <v>2019</v>
      </c>
      <c r="G1286" s="3">
        <v>80300</v>
      </c>
      <c r="H1286" s="3">
        <v>75</v>
      </c>
      <c r="I1286" s="3">
        <v>1190</v>
      </c>
      <c r="J1286" s="3">
        <v>75</v>
      </c>
      <c r="K1286" s="3">
        <v>0</v>
      </c>
      <c r="L1286" s="3">
        <v>80300</v>
      </c>
      <c r="M1286" s="3">
        <v>0</v>
      </c>
      <c r="N1286" s="3"/>
      <c r="O1286" s="3"/>
    </row>
    <row r="1287" spans="1:15" hidden="1" x14ac:dyDescent="0.25">
      <c r="A1287" t="s">
        <v>166</v>
      </c>
      <c r="B1287" s="4">
        <v>1113</v>
      </c>
      <c r="C1287" t="s">
        <v>1</v>
      </c>
      <c r="D1287" t="s">
        <v>2</v>
      </c>
      <c r="E1287" t="s">
        <v>353</v>
      </c>
      <c r="F1287" s="9">
        <v>2023</v>
      </c>
      <c r="G1287" s="3">
        <v>142705</v>
      </c>
      <c r="H1287" s="3">
        <v>113</v>
      </c>
      <c r="I1287" s="3">
        <v>1220</v>
      </c>
      <c r="J1287" s="3">
        <v>5</v>
      </c>
      <c r="K1287" s="3">
        <v>108</v>
      </c>
      <c r="L1287" s="3">
        <v>7468</v>
      </c>
      <c r="M1287" s="3">
        <v>135237</v>
      </c>
      <c r="N1287" s="3">
        <v>148</v>
      </c>
      <c r="O1287" s="3">
        <v>145473</v>
      </c>
    </row>
    <row r="1288" spans="1:15" hidden="1" x14ac:dyDescent="0.25">
      <c r="A1288" t="s">
        <v>166</v>
      </c>
      <c r="B1288" s="4">
        <v>1113</v>
      </c>
      <c r="C1288" t="s">
        <v>1</v>
      </c>
      <c r="D1288" t="s">
        <v>2</v>
      </c>
      <c r="E1288" t="s">
        <v>353</v>
      </c>
      <c r="F1288" s="9">
        <v>2022</v>
      </c>
      <c r="G1288" s="3">
        <v>139906</v>
      </c>
      <c r="H1288" s="3">
        <v>121</v>
      </c>
      <c r="I1288" s="3">
        <v>1110</v>
      </c>
      <c r="J1288" s="3">
        <v>6</v>
      </c>
      <c r="K1288" s="3">
        <v>115</v>
      </c>
      <c r="L1288" s="3">
        <v>8916</v>
      </c>
      <c r="M1288" s="3">
        <v>130990</v>
      </c>
      <c r="N1288" s="3">
        <v>159</v>
      </c>
      <c r="O1288" s="3">
        <v>127322</v>
      </c>
    </row>
    <row r="1289" spans="1:15" hidden="1" x14ac:dyDescent="0.25">
      <c r="A1289" t="s">
        <v>166</v>
      </c>
      <c r="B1289" s="4">
        <v>1113</v>
      </c>
      <c r="C1289" t="s">
        <v>1</v>
      </c>
      <c r="D1289" t="s">
        <v>2</v>
      </c>
      <c r="E1289" t="s">
        <v>353</v>
      </c>
      <c r="F1289" s="9">
        <v>2021</v>
      </c>
      <c r="G1289" s="3">
        <v>132289</v>
      </c>
      <c r="H1289" s="3">
        <v>131</v>
      </c>
      <c r="I1289" s="3">
        <v>976</v>
      </c>
      <c r="J1289" s="3">
        <v>6</v>
      </c>
      <c r="K1289" s="3">
        <v>125</v>
      </c>
      <c r="L1289" s="3">
        <v>7043</v>
      </c>
      <c r="M1289" s="3">
        <v>125246</v>
      </c>
      <c r="N1289" s="3">
        <v>160</v>
      </c>
      <c r="O1289" s="3">
        <v>98145</v>
      </c>
    </row>
    <row r="1290" spans="1:15" hidden="1" x14ac:dyDescent="0.25">
      <c r="A1290" t="s">
        <v>166</v>
      </c>
      <c r="B1290" s="4">
        <v>1113</v>
      </c>
      <c r="C1290" t="s">
        <v>1</v>
      </c>
      <c r="D1290" t="s">
        <v>2</v>
      </c>
      <c r="E1290" t="s">
        <v>353</v>
      </c>
      <c r="F1290" s="9">
        <v>2020</v>
      </c>
      <c r="G1290" s="3">
        <v>72406</v>
      </c>
      <c r="H1290" s="3">
        <v>140</v>
      </c>
      <c r="I1290" s="3">
        <v>491</v>
      </c>
      <c r="J1290" s="3">
        <v>9</v>
      </c>
      <c r="K1290" s="3">
        <v>131</v>
      </c>
      <c r="L1290" s="3">
        <v>6391</v>
      </c>
      <c r="M1290" s="3">
        <v>66015</v>
      </c>
      <c r="N1290" s="3">
        <v>177</v>
      </c>
      <c r="O1290" s="3">
        <v>71567</v>
      </c>
    </row>
    <row r="1291" spans="1:15" hidden="1" x14ac:dyDescent="0.25">
      <c r="A1291" t="s">
        <v>166</v>
      </c>
      <c r="B1291" s="4">
        <v>1113</v>
      </c>
      <c r="C1291" t="s">
        <v>1</v>
      </c>
      <c r="D1291" t="s">
        <v>2</v>
      </c>
      <c r="E1291" t="s">
        <v>353</v>
      </c>
      <c r="F1291" s="9">
        <v>2019</v>
      </c>
      <c r="G1291" s="3">
        <v>181200</v>
      </c>
      <c r="H1291" s="3">
        <v>155</v>
      </c>
      <c r="I1291" s="3">
        <v>1075</v>
      </c>
      <c r="J1291" s="3">
        <v>10</v>
      </c>
      <c r="K1291" s="3">
        <v>145</v>
      </c>
      <c r="L1291" s="3">
        <v>12400</v>
      </c>
      <c r="M1291" s="3">
        <v>168800</v>
      </c>
      <c r="N1291" s="3">
        <v>180</v>
      </c>
      <c r="O1291" s="3">
        <v>114300</v>
      </c>
    </row>
    <row r="1292" spans="1:15" hidden="1" x14ac:dyDescent="0.25">
      <c r="A1292" t="s">
        <v>426</v>
      </c>
      <c r="B1292" s="4">
        <v>36547</v>
      </c>
      <c r="C1292" t="s">
        <v>3</v>
      </c>
      <c r="D1292" t="s">
        <v>4</v>
      </c>
      <c r="E1292" t="s">
        <v>351</v>
      </c>
      <c r="F1292" s="9">
        <v>2023</v>
      </c>
      <c r="G1292" s="3">
        <v>142300</v>
      </c>
      <c r="H1292" s="3">
        <v>156</v>
      </c>
      <c r="I1292" s="3">
        <v>895</v>
      </c>
      <c r="J1292" s="3">
        <v>0</v>
      </c>
      <c r="K1292" s="3">
        <v>156</v>
      </c>
      <c r="L1292" s="3">
        <v>0</v>
      </c>
      <c r="M1292" s="3">
        <v>142300</v>
      </c>
      <c r="N1292" s="3"/>
      <c r="O1292" s="3"/>
    </row>
    <row r="1293" spans="1:15" hidden="1" x14ac:dyDescent="0.25">
      <c r="A1293" t="s">
        <v>426</v>
      </c>
      <c r="B1293" s="4">
        <v>36547</v>
      </c>
      <c r="C1293" t="s">
        <v>3</v>
      </c>
      <c r="D1293" t="s">
        <v>4</v>
      </c>
      <c r="E1293" t="s">
        <v>351</v>
      </c>
      <c r="F1293" s="9">
        <v>2022</v>
      </c>
      <c r="G1293" s="3">
        <v>149800</v>
      </c>
      <c r="H1293" s="3">
        <v>162</v>
      </c>
      <c r="I1293" s="3">
        <v>905</v>
      </c>
      <c r="J1293" s="3">
        <v>0</v>
      </c>
      <c r="K1293" s="3">
        <v>162</v>
      </c>
      <c r="L1293" s="3">
        <v>0</v>
      </c>
      <c r="M1293" s="3">
        <v>149800</v>
      </c>
      <c r="N1293" s="3"/>
      <c r="O1293" s="3"/>
    </row>
    <row r="1294" spans="1:15" hidden="1" x14ac:dyDescent="0.25">
      <c r="A1294" t="s">
        <v>426</v>
      </c>
      <c r="B1294" s="4">
        <v>36547</v>
      </c>
      <c r="C1294" t="s">
        <v>3</v>
      </c>
      <c r="D1294" t="s">
        <v>4</v>
      </c>
      <c r="E1294" t="s">
        <v>351</v>
      </c>
      <c r="F1294" s="9">
        <v>2021</v>
      </c>
      <c r="G1294" s="3">
        <v>152600</v>
      </c>
      <c r="H1294" s="3">
        <v>169</v>
      </c>
      <c r="I1294" s="3">
        <v>895</v>
      </c>
      <c r="J1294" s="3">
        <v>0</v>
      </c>
      <c r="K1294" s="3">
        <v>169</v>
      </c>
      <c r="L1294" s="3">
        <v>0</v>
      </c>
      <c r="M1294" s="3">
        <v>152600</v>
      </c>
      <c r="N1294" s="3"/>
      <c r="O1294" s="3"/>
    </row>
    <row r="1295" spans="1:15" hidden="1" x14ac:dyDescent="0.25">
      <c r="A1295" t="s">
        <v>426</v>
      </c>
      <c r="B1295" s="4">
        <v>36547</v>
      </c>
      <c r="C1295" t="s">
        <v>3</v>
      </c>
      <c r="D1295" t="s">
        <v>4</v>
      </c>
      <c r="E1295" t="s">
        <v>351</v>
      </c>
      <c r="F1295" s="9">
        <v>2020</v>
      </c>
      <c r="G1295" s="3">
        <v>134100</v>
      </c>
      <c r="H1295" s="3">
        <v>172</v>
      </c>
      <c r="I1295" s="3">
        <v>775</v>
      </c>
      <c r="J1295" s="3">
        <v>0</v>
      </c>
      <c r="K1295" s="3">
        <v>172</v>
      </c>
      <c r="L1295" s="3">
        <v>0</v>
      </c>
      <c r="M1295" s="3">
        <v>134100</v>
      </c>
      <c r="N1295" s="3"/>
      <c r="O1295" s="3"/>
    </row>
    <row r="1296" spans="1:15" hidden="1" x14ac:dyDescent="0.25">
      <c r="A1296" t="s">
        <v>426</v>
      </c>
      <c r="B1296" s="4">
        <v>36547</v>
      </c>
      <c r="C1296" t="s">
        <v>3</v>
      </c>
      <c r="D1296" t="s">
        <v>4</v>
      </c>
      <c r="E1296" t="s">
        <v>351</v>
      </c>
      <c r="F1296" s="9">
        <v>2019</v>
      </c>
      <c r="G1296" s="3">
        <v>157100</v>
      </c>
      <c r="H1296" s="3">
        <v>174</v>
      </c>
      <c r="I1296" s="3">
        <v>890</v>
      </c>
      <c r="J1296" s="3">
        <v>0</v>
      </c>
      <c r="K1296" s="3">
        <v>174</v>
      </c>
      <c r="L1296" s="3">
        <v>0</v>
      </c>
      <c r="M1296" s="3">
        <v>157100</v>
      </c>
      <c r="N1296" s="3"/>
      <c r="O1296" s="3"/>
    </row>
    <row r="1297" spans="1:15" x14ac:dyDescent="0.25">
      <c r="A1297" t="s">
        <v>147</v>
      </c>
      <c r="B1297" s="4">
        <v>6307</v>
      </c>
      <c r="C1297" t="s">
        <v>3</v>
      </c>
      <c r="D1297" t="s">
        <v>5</v>
      </c>
      <c r="E1297" t="s">
        <v>361</v>
      </c>
      <c r="F1297" s="9">
        <v>2023</v>
      </c>
      <c r="G1297" s="3">
        <v>140400</v>
      </c>
      <c r="H1297" s="3">
        <v>167</v>
      </c>
      <c r="I1297" s="3">
        <v>900</v>
      </c>
      <c r="J1297" s="3">
        <v>12</v>
      </c>
      <c r="K1297" s="3">
        <v>155</v>
      </c>
      <c r="L1297" s="3">
        <v>10800</v>
      </c>
      <c r="M1297" s="3">
        <v>129600</v>
      </c>
      <c r="N1297" s="3"/>
      <c r="O1297" s="3"/>
    </row>
    <row r="1298" spans="1:15" x14ac:dyDescent="0.25">
      <c r="A1298" t="s">
        <v>147</v>
      </c>
      <c r="B1298" s="4">
        <v>6307</v>
      </c>
      <c r="C1298" t="s">
        <v>3</v>
      </c>
      <c r="D1298" t="s">
        <v>5</v>
      </c>
      <c r="E1298" t="s">
        <v>361</v>
      </c>
      <c r="F1298" s="9">
        <v>2022</v>
      </c>
      <c r="G1298" s="3">
        <v>121200</v>
      </c>
      <c r="H1298" s="3">
        <v>145</v>
      </c>
      <c r="I1298" s="3">
        <v>885</v>
      </c>
      <c r="J1298" s="3">
        <v>12</v>
      </c>
      <c r="K1298" s="3">
        <v>133</v>
      </c>
      <c r="L1298" s="3">
        <v>11200</v>
      </c>
      <c r="M1298" s="3">
        <v>110000</v>
      </c>
      <c r="N1298" s="3"/>
      <c r="O1298" s="3"/>
    </row>
    <row r="1299" spans="1:15" x14ac:dyDescent="0.25">
      <c r="A1299" t="s">
        <v>147</v>
      </c>
      <c r="B1299" s="4">
        <v>6307</v>
      </c>
      <c r="C1299" t="s">
        <v>3</v>
      </c>
      <c r="D1299" t="s">
        <v>5</v>
      </c>
      <c r="E1299" t="s">
        <v>361</v>
      </c>
      <c r="F1299" s="9">
        <v>2021</v>
      </c>
      <c r="G1299" s="3">
        <v>103500</v>
      </c>
      <c r="H1299" s="3">
        <v>129</v>
      </c>
      <c r="I1299" s="3">
        <v>855</v>
      </c>
      <c r="J1299" s="3">
        <v>13</v>
      </c>
      <c r="K1299" s="3">
        <v>116</v>
      </c>
      <c r="L1299" s="3">
        <v>11100</v>
      </c>
      <c r="M1299" s="3">
        <v>92400</v>
      </c>
      <c r="N1299" s="3"/>
      <c r="O1299" s="3"/>
    </row>
    <row r="1300" spans="1:15" x14ac:dyDescent="0.25">
      <c r="A1300" t="s">
        <v>147</v>
      </c>
      <c r="B1300" s="4">
        <v>6307</v>
      </c>
      <c r="C1300" t="s">
        <v>3</v>
      </c>
      <c r="D1300" t="s">
        <v>5</v>
      </c>
      <c r="E1300" t="s">
        <v>361</v>
      </c>
      <c r="F1300" s="9">
        <v>2020</v>
      </c>
      <c r="G1300" s="3">
        <v>87600</v>
      </c>
      <c r="H1300" s="3">
        <v>113</v>
      </c>
      <c r="I1300" s="3">
        <v>830</v>
      </c>
      <c r="J1300" s="3">
        <v>13</v>
      </c>
      <c r="K1300" s="3">
        <v>100</v>
      </c>
      <c r="L1300" s="3">
        <v>10800</v>
      </c>
      <c r="M1300" s="3">
        <v>76800</v>
      </c>
      <c r="N1300" s="3"/>
      <c r="O1300" s="3"/>
    </row>
    <row r="1301" spans="1:15" x14ac:dyDescent="0.25">
      <c r="A1301" t="s">
        <v>147</v>
      </c>
      <c r="B1301" s="4">
        <v>6307</v>
      </c>
      <c r="C1301" t="s">
        <v>3</v>
      </c>
      <c r="D1301" t="s">
        <v>5</v>
      </c>
      <c r="E1301" t="s">
        <v>361</v>
      </c>
      <c r="F1301" s="9">
        <v>2019</v>
      </c>
      <c r="G1301" s="3">
        <v>66300</v>
      </c>
      <c r="H1301" s="3">
        <v>98</v>
      </c>
      <c r="I1301" s="3">
        <v>745</v>
      </c>
      <c r="J1301" s="3">
        <v>13</v>
      </c>
      <c r="K1301" s="3">
        <v>85</v>
      </c>
      <c r="L1301" s="3">
        <v>9700</v>
      </c>
      <c r="M1301" s="3">
        <v>56600</v>
      </c>
      <c r="N1301" s="3"/>
      <c r="O1301" s="3"/>
    </row>
    <row r="1302" spans="1:15" hidden="1" x14ac:dyDescent="0.25">
      <c r="A1302" t="s">
        <v>128</v>
      </c>
      <c r="B1302" s="4">
        <v>5516</v>
      </c>
      <c r="C1302" t="s">
        <v>1</v>
      </c>
      <c r="D1302" t="s">
        <v>2</v>
      </c>
      <c r="E1302" t="s">
        <v>362</v>
      </c>
      <c r="F1302" s="9">
        <v>2023</v>
      </c>
      <c r="G1302" s="3">
        <v>140000</v>
      </c>
      <c r="H1302" s="3">
        <v>40</v>
      </c>
      <c r="I1302" s="3">
        <v>3500</v>
      </c>
      <c r="J1302" s="3">
        <v>37</v>
      </c>
      <c r="K1302" s="3">
        <v>3</v>
      </c>
      <c r="L1302" s="3">
        <v>129500</v>
      </c>
      <c r="M1302" s="3">
        <v>10500</v>
      </c>
      <c r="N1302" s="3"/>
      <c r="O1302" s="3"/>
    </row>
    <row r="1303" spans="1:15" hidden="1" x14ac:dyDescent="0.25">
      <c r="A1303" t="s">
        <v>128</v>
      </c>
      <c r="B1303" s="4">
        <v>5516</v>
      </c>
      <c r="C1303" t="s">
        <v>1</v>
      </c>
      <c r="D1303" t="s">
        <v>2</v>
      </c>
      <c r="E1303" t="s">
        <v>362</v>
      </c>
      <c r="F1303" s="9">
        <v>2022</v>
      </c>
      <c r="G1303" s="3">
        <v>133073</v>
      </c>
      <c r="H1303" s="3">
        <v>40</v>
      </c>
      <c r="I1303" s="3">
        <v>3370</v>
      </c>
      <c r="J1303" s="3">
        <v>37</v>
      </c>
      <c r="K1303" s="3">
        <v>3</v>
      </c>
      <c r="L1303" s="3">
        <v>125140</v>
      </c>
      <c r="M1303" s="3">
        <v>7933</v>
      </c>
      <c r="N1303" s="3"/>
      <c r="O1303" s="3"/>
    </row>
    <row r="1304" spans="1:15" hidden="1" x14ac:dyDescent="0.25">
      <c r="A1304" t="s">
        <v>128</v>
      </c>
      <c r="B1304" s="4">
        <v>5516</v>
      </c>
      <c r="C1304" t="s">
        <v>1</v>
      </c>
      <c r="D1304" t="s">
        <v>2</v>
      </c>
      <c r="E1304" t="s">
        <v>362</v>
      </c>
      <c r="F1304" s="9">
        <v>2021</v>
      </c>
      <c r="G1304" s="3">
        <v>127586</v>
      </c>
      <c r="H1304" s="3">
        <v>39</v>
      </c>
      <c r="I1304" s="3">
        <v>3271</v>
      </c>
      <c r="J1304" s="3">
        <v>21</v>
      </c>
      <c r="K1304" s="3">
        <v>18</v>
      </c>
      <c r="L1304" s="3">
        <v>70220</v>
      </c>
      <c r="M1304" s="3">
        <v>57366</v>
      </c>
      <c r="N1304" s="3"/>
      <c r="O1304" s="3"/>
    </row>
    <row r="1305" spans="1:15" hidden="1" x14ac:dyDescent="0.25">
      <c r="A1305" t="s">
        <v>128</v>
      </c>
      <c r="B1305" s="4">
        <v>5516</v>
      </c>
      <c r="C1305" t="s">
        <v>1</v>
      </c>
      <c r="D1305" t="s">
        <v>2</v>
      </c>
      <c r="E1305" t="s">
        <v>362</v>
      </c>
      <c r="F1305" s="9">
        <v>2020</v>
      </c>
      <c r="G1305" s="3">
        <v>86882</v>
      </c>
      <c r="H1305" s="3">
        <v>39</v>
      </c>
      <c r="I1305" s="3">
        <v>2300</v>
      </c>
      <c r="J1305" s="3">
        <v>21</v>
      </c>
      <c r="K1305" s="3">
        <v>18</v>
      </c>
      <c r="L1305" s="3">
        <v>46166</v>
      </c>
      <c r="M1305" s="3">
        <v>40716</v>
      </c>
      <c r="N1305" s="3"/>
      <c r="O1305" s="3"/>
    </row>
    <row r="1306" spans="1:15" hidden="1" x14ac:dyDescent="0.25">
      <c r="A1306" t="s">
        <v>128</v>
      </c>
      <c r="B1306" s="4">
        <v>5516</v>
      </c>
      <c r="C1306" t="s">
        <v>1</v>
      </c>
      <c r="D1306" t="s">
        <v>2</v>
      </c>
      <c r="E1306" t="s">
        <v>362</v>
      </c>
      <c r="F1306" s="9">
        <v>2019</v>
      </c>
      <c r="G1306" s="3">
        <v>105061</v>
      </c>
      <c r="H1306" s="3">
        <v>38</v>
      </c>
      <c r="I1306" s="3">
        <v>3130</v>
      </c>
      <c r="J1306" s="3">
        <v>21</v>
      </c>
      <c r="K1306" s="3">
        <v>17</v>
      </c>
      <c r="L1306" s="3">
        <v>65300</v>
      </c>
      <c r="M1306" s="3">
        <v>39761</v>
      </c>
      <c r="N1306" s="3"/>
      <c r="O1306" s="3"/>
    </row>
    <row r="1307" spans="1:15" hidden="1" x14ac:dyDescent="0.25">
      <c r="A1307" t="s">
        <v>124</v>
      </c>
      <c r="B1307" s="4">
        <v>430</v>
      </c>
      <c r="C1307" t="s">
        <v>1</v>
      </c>
      <c r="D1307" t="s">
        <v>6</v>
      </c>
      <c r="E1307" t="s">
        <v>354</v>
      </c>
      <c r="F1307" s="9">
        <v>2023</v>
      </c>
      <c r="G1307" s="3">
        <v>139100</v>
      </c>
      <c r="H1307" s="3">
        <v>108</v>
      </c>
      <c r="I1307" s="3">
        <v>1220</v>
      </c>
      <c r="J1307" s="3">
        <v>68</v>
      </c>
      <c r="K1307" s="3">
        <v>40</v>
      </c>
      <c r="L1307" s="3">
        <v>86000</v>
      </c>
      <c r="M1307" s="3">
        <v>53100</v>
      </c>
      <c r="N1307" s="3"/>
      <c r="O1307" s="3"/>
    </row>
    <row r="1308" spans="1:15" hidden="1" x14ac:dyDescent="0.25">
      <c r="A1308" t="s">
        <v>124</v>
      </c>
      <c r="B1308" s="4">
        <v>430</v>
      </c>
      <c r="C1308" t="s">
        <v>1</v>
      </c>
      <c r="D1308" t="s">
        <v>6</v>
      </c>
      <c r="E1308" t="s">
        <v>354</v>
      </c>
      <c r="F1308" s="9">
        <v>2022</v>
      </c>
      <c r="G1308" s="3">
        <v>151300</v>
      </c>
      <c r="H1308" s="3">
        <v>120</v>
      </c>
      <c r="I1308" s="3">
        <v>1215</v>
      </c>
      <c r="J1308" s="3">
        <v>73</v>
      </c>
      <c r="K1308" s="3">
        <v>47</v>
      </c>
      <c r="L1308" s="3">
        <v>89900</v>
      </c>
      <c r="M1308" s="3">
        <v>61400</v>
      </c>
      <c r="N1308" s="3"/>
      <c r="O1308" s="3"/>
    </row>
    <row r="1309" spans="1:15" hidden="1" x14ac:dyDescent="0.25">
      <c r="A1309" t="s">
        <v>124</v>
      </c>
      <c r="B1309" s="4">
        <v>430</v>
      </c>
      <c r="C1309" t="s">
        <v>1</v>
      </c>
      <c r="D1309" t="s">
        <v>6</v>
      </c>
      <c r="E1309" t="s">
        <v>354</v>
      </c>
      <c r="F1309" s="9">
        <v>2021</v>
      </c>
      <c r="G1309" s="3">
        <v>143100</v>
      </c>
      <c r="H1309" s="3">
        <v>129</v>
      </c>
      <c r="I1309" s="3">
        <v>1105</v>
      </c>
      <c r="J1309" s="3">
        <v>75</v>
      </c>
      <c r="K1309" s="3">
        <v>54</v>
      </c>
      <c r="L1309" s="3">
        <v>82900</v>
      </c>
      <c r="M1309" s="3">
        <v>60200</v>
      </c>
      <c r="N1309" s="3"/>
      <c r="O1309" s="3"/>
    </row>
    <row r="1310" spans="1:15" hidden="1" x14ac:dyDescent="0.25">
      <c r="A1310" t="s">
        <v>124</v>
      </c>
      <c r="B1310" s="4">
        <v>430</v>
      </c>
      <c r="C1310" t="s">
        <v>1</v>
      </c>
      <c r="D1310" t="s">
        <v>6</v>
      </c>
      <c r="E1310" t="s">
        <v>354</v>
      </c>
      <c r="F1310" s="9">
        <v>2020</v>
      </c>
      <c r="G1310" s="3">
        <v>126100</v>
      </c>
      <c r="H1310" s="3">
        <v>130</v>
      </c>
      <c r="I1310" s="3">
        <v>870</v>
      </c>
      <c r="J1310" s="3">
        <v>75</v>
      </c>
      <c r="K1310" s="3">
        <v>55</v>
      </c>
      <c r="L1310" s="3">
        <v>70000</v>
      </c>
      <c r="M1310" s="3">
        <v>56100</v>
      </c>
      <c r="N1310" s="3"/>
      <c r="O1310" s="3"/>
    </row>
    <row r="1311" spans="1:15" hidden="1" x14ac:dyDescent="0.25">
      <c r="A1311" t="s">
        <v>124</v>
      </c>
      <c r="B1311" s="4">
        <v>430</v>
      </c>
      <c r="C1311" t="s">
        <v>1</v>
      </c>
      <c r="D1311" t="s">
        <v>6</v>
      </c>
      <c r="E1311" t="s">
        <v>354</v>
      </c>
      <c r="F1311" s="9">
        <v>2019</v>
      </c>
      <c r="G1311" s="3">
        <v>213900</v>
      </c>
      <c r="H1311" s="3">
        <v>160</v>
      </c>
      <c r="I1311" s="3">
        <v>1185</v>
      </c>
      <c r="J1311" s="3">
        <v>85</v>
      </c>
      <c r="K1311" s="3">
        <v>75</v>
      </c>
      <c r="L1311" s="3">
        <v>110200</v>
      </c>
      <c r="M1311" s="3">
        <v>103700</v>
      </c>
      <c r="N1311" s="3"/>
      <c r="O1311" s="3"/>
    </row>
    <row r="1312" spans="1:15" hidden="1" x14ac:dyDescent="0.25">
      <c r="A1312" t="s">
        <v>470</v>
      </c>
      <c r="B1312" s="4">
        <v>563070</v>
      </c>
      <c r="C1312" t="s">
        <v>1</v>
      </c>
      <c r="D1312" t="s">
        <v>2</v>
      </c>
      <c r="E1312" t="s">
        <v>353</v>
      </c>
      <c r="F1312" s="9">
        <v>2023</v>
      </c>
      <c r="G1312" s="3">
        <v>139024</v>
      </c>
      <c r="H1312" s="3">
        <v>24</v>
      </c>
      <c r="I1312" s="3">
        <v>6320</v>
      </c>
      <c r="J1312" s="3">
        <v>0</v>
      </c>
      <c r="K1312" s="3">
        <v>24</v>
      </c>
      <c r="L1312" s="3">
        <v>0</v>
      </c>
      <c r="M1312" s="3">
        <v>139024</v>
      </c>
      <c r="N1312" s="3"/>
      <c r="O1312" s="3"/>
    </row>
    <row r="1313" spans="1:15" hidden="1" x14ac:dyDescent="0.25">
      <c r="A1313" t="s">
        <v>470</v>
      </c>
      <c r="B1313" s="4">
        <v>563070</v>
      </c>
      <c r="C1313" t="s">
        <v>1</v>
      </c>
      <c r="D1313" t="s">
        <v>2</v>
      </c>
      <c r="E1313" t="s">
        <v>353</v>
      </c>
      <c r="F1313" s="9">
        <v>2022</v>
      </c>
      <c r="G1313" s="3">
        <v>107317</v>
      </c>
      <c r="H1313" s="3">
        <v>20</v>
      </c>
      <c r="I1313" s="3">
        <v>6130</v>
      </c>
      <c r="J1313" s="3">
        <v>0</v>
      </c>
      <c r="K1313" s="3">
        <v>20</v>
      </c>
      <c r="L1313" s="3">
        <v>0</v>
      </c>
      <c r="M1313" s="3">
        <v>107317</v>
      </c>
      <c r="N1313" s="3"/>
      <c r="O1313" s="3"/>
    </row>
    <row r="1314" spans="1:15" hidden="1" x14ac:dyDescent="0.25">
      <c r="A1314" t="s">
        <v>470</v>
      </c>
      <c r="B1314" s="4">
        <v>563070</v>
      </c>
      <c r="C1314" t="s">
        <v>1</v>
      </c>
      <c r="D1314" t="s">
        <v>2</v>
      </c>
      <c r="E1314" t="s">
        <v>353</v>
      </c>
      <c r="F1314" s="9">
        <v>2021</v>
      </c>
      <c r="G1314" s="3">
        <v>83300</v>
      </c>
      <c r="H1314" s="3">
        <v>15</v>
      </c>
      <c r="I1314" s="3">
        <v>5745</v>
      </c>
      <c r="J1314" s="3">
        <v>0</v>
      </c>
      <c r="K1314" s="3">
        <v>15</v>
      </c>
      <c r="L1314" s="3">
        <v>0</v>
      </c>
      <c r="M1314" s="3">
        <v>83300</v>
      </c>
      <c r="N1314" s="3"/>
      <c r="O1314" s="3"/>
    </row>
    <row r="1315" spans="1:15" hidden="1" x14ac:dyDescent="0.25">
      <c r="A1315" t="s">
        <v>470</v>
      </c>
      <c r="B1315" s="4">
        <v>563070</v>
      </c>
      <c r="C1315" t="s">
        <v>1</v>
      </c>
      <c r="D1315" t="s">
        <v>2</v>
      </c>
      <c r="E1315" t="s">
        <v>353</v>
      </c>
      <c r="F1315" s="9">
        <v>2020</v>
      </c>
      <c r="G1315" s="3">
        <v>50000</v>
      </c>
      <c r="H1315" s="3">
        <v>14</v>
      </c>
      <c r="I1315" s="3">
        <v>3850</v>
      </c>
      <c r="J1315" s="3">
        <v>0</v>
      </c>
      <c r="K1315" s="3">
        <v>14</v>
      </c>
      <c r="L1315" s="3">
        <v>0</v>
      </c>
      <c r="M1315" s="3">
        <v>50000</v>
      </c>
      <c r="N1315" s="3"/>
      <c r="O1315" s="3"/>
    </row>
    <row r="1316" spans="1:15" hidden="1" x14ac:dyDescent="0.25">
      <c r="A1316" t="s">
        <v>470</v>
      </c>
      <c r="B1316" s="4">
        <v>563070</v>
      </c>
      <c r="C1316" t="s">
        <v>1</v>
      </c>
      <c r="D1316" t="s">
        <v>2</v>
      </c>
      <c r="E1316" t="s">
        <v>353</v>
      </c>
      <c r="F1316" s="9">
        <v>2019</v>
      </c>
      <c r="G1316" s="3">
        <v>65200</v>
      </c>
      <c r="H1316" s="3">
        <v>12</v>
      </c>
      <c r="I1316" s="3">
        <v>5930</v>
      </c>
      <c r="J1316" s="3">
        <v>0</v>
      </c>
      <c r="K1316" s="3">
        <v>12</v>
      </c>
      <c r="L1316" s="3">
        <v>0</v>
      </c>
      <c r="M1316" s="3">
        <v>65200</v>
      </c>
      <c r="N1316" s="3"/>
      <c r="O1316" s="3"/>
    </row>
    <row r="1317" spans="1:15" hidden="1" x14ac:dyDescent="0.25">
      <c r="A1317" t="s">
        <v>179</v>
      </c>
      <c r="B1317" s="4">
        <v>2631</v>
      </c>
      <c r="C1317" t="s">
        <v>3</v>
      </c>
      <c r="D1317" t="s">
        <v>5</v>
      </c>
      <c r="E1317" t="s">
        <v>350</v>
      </c>
      <c r="F1317" s="9">
        <v>2023</v>
      </c>
      <c r="G1317" s="3">
        <v>137500</v>
      </c>
      <c r="H1317" s="3">
        <v>120</v>
      </c>
      <c r="I1317" s="3">
        <v>1165</v>
      </c>
      <c r="J1317" s="3">
        <v>0</v>
      </c>
      <c r="K1317" s="3">
        <v>120</v>
      </c>
      <c r="L1317" s="3">
        <v>0</v>
      </c>
      <c r="M1317" s="3">
        <v>137500</v>
      </c>
      <c r="N1317" s="3"/>
      <c r="O1317" s="3"/>
    </row>
    <row r="1318" spans="1:15" hidden="1" x14ac:dyDescent="0.25">
      <c r="A1318" t="s">
        <v>179</v>
      </c>
      <c r="B1318" s="4">
        <v>2631</v>
      </c>
      <c r="C1318" t="s">
        <v>3</v>
      </c>
      <c r="D1318" t="s">
        <v>5</v>
      </c>
      <c r="E1318" t="s">
        <v>350</v>
      </c>
      <c r="F1318" s="9">
        <v>2022</v>
      </c>
      <c r="G1318" s="3">
        <v>128048</v>
      </c>
      <c r="H1318" s="3">
        <v>116</v>
      </c>
      <c r="I1318" s="3">
        <v>1133</v>
      </c>
      <c r="J1318" s="3">
        <v>0</v>
      </c>
      <c r="K1318" s="3">
        <v>116</v>
      </c>
      <c r="L1318" s="3">
        <v>0</v>
      </c>
      <c r="M1318" s="3">
        <v>128048</v>
      </c>
      <c r="N1318" s="3"/>
      <c r="O1318" s="3"/>
    </row>
    <row r="1319" spans="1:15" hidden="1" x14ac:dyDescent="0.25">
      <c r="A1319" t="s">
        <v>179</v>
      </c>
      <c r="B1319" s="4">
        <v>2631</v>
      </c>
      <c r="C1319" t="s">
        <v>3</v>
      </c>
      <c r="D1319" t="s">
        <v>5</v>
      </c>
      <c r="E1319" t="s">
        <v>350</v>
      </c>
      <c r="F1319" s="9">
        <v>2021</v>
      </c>
      <c r="G1319" s="3">
        <v>113647</v>
      </c>
      <c r="H1319" s="3">
        <v>110</v>
      </c>
      <c r="I1319" s="3">
        <v>1062</v>
      </c>
      <c r="J1319" s="3">
        <v>0</v>
      </c>
      <c r="K1319" s="3">
        <v>110</v>
      </c>
      <c r="L1319" s="3">
        <v>0</v>
      </c>
      <c r="M1319" s="3">
        <v>113647</v>
      </c>
      <c r="N1319" s="3"/>
      <c r="O1319" s="3"/>
    </row>
    <row r="1320" spans="1:15" hidden="1" x14ac:dyDescent="0.25">
      <c r="A1320" t="s">
        <v>179</v>
      </c>
      <c r="B1320" s="4">
        <v>2631</v>
      </c>
      <c r="C1320" t="s">
        <v>3</v>
      </c>
      <c r="D1320" t="s">
        <v>5</v>
      </c>
      <c r="E1320" t="s">
        <v>350</v>
      </c>
      <c r="F1320" s="9">
        <v>2020</v>
      </c>
      <c r="G1320" s="3">
        <v>114000</v>
      </c>
      <c r="H1320" s="3">
        <v>104</v>
      </c>
      <c r="I1320" s="3">
        <v>1080</v>
      </c>
      <c r="J1320" s="3">
        <v>0</v>
      </c>
      <c r="K1320" s="3">
        <v>104</v>
      </c>
      <c r="L1320" s="3">
        <v>0</v>
      </c>
      <c r="M1320" s="3">
        <v>114000</v>
      </c>
      <c r="N1320" s="3"/>
      <c r="O1320" s="3"/>
    </row>
    <row r="1321" spans="1:15" hidden="1" x14ac:dyDescent="0.25">
      <c r="A1321" t="s">
        <v>179</v>
      </c>
      <c r="B1321" s="4">
        <v>2631</v>
      </c>
      <c r="C1321" t="s">
        <v>3</v>
      </c>
      <c r="D1321" t="s">
        <v>5</v>
      </c>
      <c r="E1321" t="s">
        <v>350</v>
      </c>
      <c r="F1321" s="9">
        <v>2019</v>
      </c>
      <c r="G1321" s="3">
        <v>113000</v>
      </c>
      <c r="H1321" s="3">
        <v>107</v>
      </c>
      <c r="I1321" s="3">
        <v>1070</v>
      </c>
      <c r="J1321" s="3">
        <v>0</v>
      </c>
      <c r="K1321" s="3">
        <v>107</v>
      </c>
      <c r="L1321" s="3">
        <v>0</v>
      </c>
      <c r="M1321" s="3">
        <v>113000</v>
      </c>
      <c r="N1321" s="3"/>
      <c r="O1321" s="3"/>
    </row>
    <row r="1322" spans="1:15" hidden="1" x14ac:dyDescent="0.25">
      <c r="A1322" t="s">
        <v>511</v>
      </c>
      <c r="B1322" s="4">
        <v>1095</v>
      </c>
      <c r="C1322" t="s">
        <v>1</v>
      </c>
      <c r="D1322" t="s">
        <v>2</v>
      </c>
      <c r="E1322" t="s">
        <v>360</v>
      </c>
      <c r="F1322" s="9">
        <v>2023</v>
      </c>
      <c r="G1322" s="3">
        <v>136238</v>
      </c>
      <c r="H1322" s="3">
        <v>24</v>
      </c>
      <c r="I1322" s="3">
        <v>5675</v>
      </c>
      <c r="J1322" s="3">
        <v>24</v>
      </c>
      <c r="K1322" s="3">
        <v>0</v>
      </c>
      <c r="L1322" s="3">
        <v>136238</v>
      </c>
      <c r="M1322" s="3">
        <v>0</v>
      </c>
      <c r="N1322" s="3"/>
      <c r="O1322" s="3"/>
    </row>
    <row r="1323" spans="1:15" hidden="1" x14ac:dyDescent="0.25">
      <c r="A1323" t="s">
        <v>511</v>
      </c>
      <c r="B1323" s="4">
        <v>1095</v>
      </c>
      <c r="C1323" t="s">
        <v>1</v>
      </c>
      <c r="D1323" t="s">
        <v>2</v>
      </c>
      <c r="E1323" t="s">
        <v>360</v>
      </c>
      <c r="F1323" s="9">
        <v>2022</v>
      </c>
      <c r="G1323" s="3">
        <v>123627</v>
      </c>
      <c r="H1323" s="3">
        <v>24</v>
      </c>
      <c r="I1323" s="3">
        <v>5150</v>
      </c>
      <c r="J1323" s="3">
        <v>24</v>
      </c>
      <c r="K1323" s="3">
        <v>0</v>
      </c>
      <c r="L1323" s="3">
        <v>123627</v>
      </c>
      <c r="M1323" s="3">
        <v>0</v>
      </c>
      <c r="N1323" s="3"/>
      <c r="O1323" s="3"/>
    </row>
    <row r="1324" spans="1:15" hidden="1" x14ac:dyDescent="0.25">
      <c r="A1324" t="s">
        <v>511</v>
      </c>
      <c r="B1324" s="4">
        <v>1095</v>
      </c>
      <c r="C1324" t="s">
        <v>1</v>
      </c>
      <c r="D1324" t="s">
        <v>2</v>
      </c>
      <c r="E1324" t="s">
        <v>360</v>
      </c>
      <c r="F1324" s="9">
        <v>2021</v>
      </c>
      <c r="G1324" s="3">
        <v>105298</v>
      </c>
      <c r="H1324" s="3">
        <v>24</v>
      </c>
      <c r="I1324" s="3">
        <v>4385</v>
      </c>
      <c r="J1324" s="3">
        <v>24</v>
      </c>
      <c r="K1324" s="3">
        <v>0</v>
      </c>
      <c r="L1324" s="3">
        <v>105298</v>
      </c>
      <c r="M1324" s="3">
        <v>0</v>
      </c>
      <c r="N1324" s="3"/>
      <c r="O1324" s="3"/>
    </row>
    <row r="1325" spans="1:15" hidden="1" x14ac:dyDescent="0.25">
      <c r="A1325" t="s">
        <v>511</v>
      </c>
      <c r="B1325" s="4">
        <v>1095</v>
      </c>
      <c r="C1325" t="s">
        <v>1</v>
      </c>
      <c r="D1325" t="s">
        <v>2</v>
      </c>
      <c r="E1325" t="s">
        <v>360</v>
      </c>
      <c r="F1325" s="9">
        <v>2020</v>
      </c>
      <c r="G1325" s="3">
        <v>84652</v>
      </c>
      <c r="H1325" s="3">
        <v>24</v>
      </c>
      <c r="I1325" s="3">
        <v>3525</v>
      </c>
      <c r="J1325" s="3">
        <v>24</v>
      </c>
      <c r="K1325" s="3">
        <v>0</v>
      </c>
      <c r="L1325" s="3">
        <v>84652</v>
      </c>
      <c r="M1325" s="3">
        <v>0</v>
      </c>
      <c r="N1325" s="3"/>
      <c r="O1325" s="3"/>
    </row>
    <row r="1326" spans="1:15" hidden="1" x14ac:dyDescent="0.25">
      <c r="A1326" t="s">
        <v>511</v>
      </c>
      <c r="B1326" s="4">
        <v>1095</v>
      </c>
      <c r="C1326" t="s">
        <v>1</v>
      </c>
      <c r="D1326" t="s">
        <v>2</v>
      </c>
      <c r="E1326" t="s">
        <v>360</v>
      </c>
      <c r="F1326" s="9">
        <v>2019</v>
      </c>
      <c r="G1326" s="3">
        <v>94290</v>
      </c>
      <c r="H1326" s="3">
        <v>24</v>
      </c>
      <c r="I1326" s="3">
        <v>3930</v>
      </c>
      <c r="J1326" s="3">
        <v>24</v>
      </c>
      <c r="K1326" s="3">
        <v>0</v>
      </c>
      <c r="L1326" s="3">
        <v>94290</v>
      </c>
      <c r="M1326" s="3">
        <v>0</v>
      </c>
      <c r="N1326" s="3"/>
      <c r="O1326" s="3"/>
    </row>
    <row r="1327" spans="1:15" hidden="1" x14ac:dyDescent="0.25">
      <c r="A1327" t="s">
        <v>469</v>
      </c>
      <c r="B1327" s="4">
        <v>5875</v>
      </c>
      <c r="C1327" t="s">
        <v>1</v>
      </c>
      <c r="D1327" t="s">
        <v>2</v>
      </c>
      <c r="E1327" t="s">
        <v>362</v>
      </c>
      <c r="F1327" s="9">
        <v>2023</v>
      </c>
      <c r="G1327" s="3">
        <v>135862</v>
      </c>
      <c r="H1327" s="3">
        <v>59</v>
      </c>
      <c r="I1327" s="3">
        <v>2285</v>
      </c>
      <c r="J1327" s="3">
        <v>4</v>
      </c>
      <c r="K1327" s="3">
        <v>55</v>
      </c>
      <c r="L1327" s="3">
        <v>10207</v>
      </c>
      <c r="M1327" s="3">
        <v>125655</v>
      </c>
      <c r="N1327" s="3"/>
      <c r="O1327" s="3"/>
    </row>
    <row r="1328" spans="1:15" hidden="1" x14ac:dyDescent="0.25">
      <c r="A1328" t="s">
        <v>469</v>
      </c>
      <c r="B1328" s="4">
        <v>5875</v>
      </c>
      <c r="C1328" t="s">
        <v>1</v>
      </c>
      <c r="D1328" t="s">
        <v>2</v>
      </c>
      <c r="E1328" t="s">
        <v>362</v>
      </c>
      <c r="F1328" s="9">
        <v>2022</v>
      </c>
      <c r="G1328" s="3">
        <v>142455</v>
      </c>
      <c r="H1328" s="3">
        <v>60</v>
      </c>
      <c r="I1328" s="3">
        <v>2300</v>
      </c>
      <c r="J1328" s="3">
        <v>4</v>
      </c>
      <c r="K1328" s="3">
        <v>56</v>
      </c>
      <c r="L1328" s="3">
        <v>10680</v>
      </c>
      <c r="M1328" s="3">
        <v>131775</v>
      </c>
      <c r="N1328" s="3"/>
      <c r="O1328" s="3"/>
    </row>
    <row r="1329" spans="1:15" hidden="1" x14ac:dyDescent="0.25">
      <c r="A1329" t="s">
        <v>469</v>
      </c>
      <c r="B1329" s="4">
        <v>5875</v>
      </c>
      <c r="C1329" t="s">
        <v>1</v>
      </c>
      <c r="D1329" t="s">
        <v>2</v>
      </c>
      <c r="E1329" t="s">
        <v>362</v>
      </c>
      <c r="F1329" s="9">
        <v>2021</v>
      </c>
      <c r="G1329" s="3">
        <v>141944</v>
      </c>
      <c r="H1329" s="3">
        <v>64</v>
      </c>
      <c r="I1329" s="3">
        <v>2255</v>
      </c>
      <c r="J1329" s="3">
        <v>4</v>
      </c>
      <c r="K1329" s="3">
        <v>60</v>
      </c>
      <c r="L1329" s="3">
        <v>11314</v>
      </c>
      <c r="M1329" s="3">
        <v>130630</v>
      </c>
      <c r="N1329" s="3"/>
      <c r="O1329" s="3"/>
    </row>
    <row r="1330" spans="1:15" hidden="1" x14ac:dyDescent="0.25">
      <c r="A1330" t="s">
        <v>469</v>
      </c>
      <c r="B1330" s="4">
        <v>5875</v>
      </c>
      <c r="C1330" t="s">
        <v>1</v>
      </c>
      <c r="D1330" t="s">
        <v>2</v>
      </c>
      <c r="E1330" t="s">
        <v>362</v>
      </c>
      <c r="F1330" s="9">
        <v>2020</v>
      </c>
      <c r="G1330" s="3">
        <v>108038</v>
      </c>
      <c r="H1330" s="3">
        <v>62</v>
      </c>
      <c r="I1330" s="3">
        <v>1785</v>
      </c>
      <c r="J1330" s="3">
        <v>6</v>
      </c>
      <c r="K1330" s="3">
        <v>56</v>
      </c>
      <c r="L1330" s="3">
        <v>8093</v>
      </c>
      <c r="M1330" s="3">
        <v>99945</v>
      </c>
      <c r="N1330" s="3"/>
      <c r="O1330" s="3"/>
    </row>
    <row r="1331" spans="1:15" hidden="1" x14ac:dyDescent="0.25">
      <c r="A1331" t="s">
        <v>469</v>
      </c>
      <c r="B1331" s="4">
        <v>5875</v>
      </c>
      <c r="C1331" t="s">
        <v>1</v>
      </c>
      <c r="D1331" t="s">
        <v>2</v>
      </c>
      <c r="E1331" t="s">
        <v>362</v>
      </c>
      <c r="F1331" s="9">
        <v>2019</v>
      </c>
      <c r="G1331" s="3">
        <v>121800</v>
      </c>
      <c r="H1331" s="3">
        <v>59</v>
      </c>
      <c r="I1331" s="3">
        <v>2100</v>
      </c>
      <c r="J1331" s="3">
        <v>5</v>
      </c>
      <c r="K1331" s="3">
        <v>54</v>
      </c>
      <c r="L1331" s="3">
        <v>10500</v>
      </c>
      <c r="M1331" s="3">
        <v>111300</v>
      </c>
      <c r="N1331" s="3"/>
      <c r="O1331" s="3"/>
    </row>
    <row r="1332" spans="1:15" hidden="1" x14ac:dyDescent="0.25">
      <c r="A1332" t="s">
        <v>389</v>
      </c>
      <c r="B1332" s="4">
        <v>62015</v>
      </c>
      <c r="C1332" t="s">
        <v>1</v>
      </c>
      <c r="D1332" t="s">
        <v>2</v>
      </c>
      <c r="E1332" t="s">
        <v>353</v>
      </c>
      <c r="F1332" s="9">
        <v>2023</v>
      </c>
      <c r="G1332" s="3">
        <v>135800</v>
      </c>
      <c r="H1332" s="3">
        <v>40</v>
      </c>
      <c r="I1332" s="3">
        <v>3575</v>
      </c>
      <c r="J1332" s="3">
        <v>40</v>
      </c>
      <c r="K1332" s="3">
        <v>0</v>
      </c>
      <c r="L1332" s="3">
        <v>135800</v>
      </c>
      <c r="M1332" s="3">
        <v>0</v>
      </c>
      <c r="N1332" s="3"/>
      <c r="O1332" s="3"/>
    </row>
    <row r="1333" spans="1:15" hidden="1" x14ac:dyDescent="0.25">
      <c r="A1333" t="s">
        <v>389</v>
      </c>
      <c r="B1333" s="4">
        <v>62015</v>
      </c>
      <c r="C1333" t="s">
        <v>1</v>
      </c>
      <c r="D1333" t="s">
        <v>2</v>
      </c>
      <c r="E1333" t="s">
        <v>353</v>
      </c>
      <c r="F1333" s="9">
        <v>2022</v>
      </c>
      <c r="G1333" s="3">
        <v>117700</v>
      </c>
      <c r="H1333" s="3">
        <v>36</v>
      </c>
      <c r="I1333" s="3">
        <v>3315</v>
      </c>
      <c r="J1333" s="3">
        <v>36</v>
      </c>
      <c r="K1333" s="3">
        <v>0</v>
      </c>
      <c r="L1333" s="3">
        <v>117700</v>
      </c>
      <c r="M1333" s="3">
        <v>0</v>
      </c>
      <c r="N1333" s="3"/>
      <c r="O1333" s="3"/>
    </row>
    <row r="1334" spans="1:15" hidden="1" x14ac:dyDescent="0.25">
      <c r="A1334" t="s">
        <v>389</v>
      </c>
      <c r="B1334" s="4">
        <v>62015</v>
      </c>
      <c r="C1334" t="s">
        <v>1</v>
      </c>
      <c r="D1334" t="s">
        <v>2</v>
      </c>
      <c r="E1334" t="s">
        <v>353</v>
      </c>
      <c r="F1334" s="9">
        <v>2021</v>
      </c>
      <c r="G1334" s="3">
        <v>103700</v>
      </c>
      <c r="H1334" s="3">
        <v>35</v>
      </c>
      <c r="I1334" s="3">
        <v>3050</v>
      </c>
      <c r="J1334" s="3">
        <v>35</v>
      </c>
      <c r="K1334" s="3">
        <v>0</v>
      </c>
      <c r="L1334" s="3">
        <v>103700</v>
      </c>
      <c r="M1334" s="3">
        <v>0</v>
      </c>
      <c r="N1334" s="3"/>
      <c r="O1334" s="3"/>
    </row>
    <row r="1335" spans="1:15" hidden="1" x14ac:dyDescent="0.25">
      <c r="A1335" t="s">
        <v>389</v>
      </c>
      <c r="B1335" s="4">
        <v>62015</v>
      </c>
      <c r="C1335" t="s">
        <v>1</v>
      </c>
      <c r="D1335" t="s">
        <v>2</v>
      </c>
      <c r="E1335" t="s">
        <v>353</v>
      </c>
      <c r="F1335" s="9">
        <v>2020</v>
      </c>
      <c r="G1335" s="3">
        <v>68000</v>
      </c>
      <c r="H1335" s="3">
        <v>33</v>
      </c>
      <c r="I1335" s="3">
        <v>2195</v>
      </c>
      <c r="J1335" s="3">
        <v>33</v>
      </c>
      <c r="K1335" s="3">
        <v>0</v>
      </c>
      <c r="L1335" s="3">
        <v>68000</v>
      </c>
      <c r="M1335" s="3">
        <v>0</v>
      </c>
      <c r="N1335" s="3"/>
      <c r="O1335" s="3"/>
    </row>
    <row r="1336" spans="1:15" hidden="1" x14ac:dyDescent="0.25">
      <c r="A1336" t="s">
        <v>389</v>
      </c>
      <c r="B1336" s="4">
        <v>62015</v>
      </c>
      <c r="C1336" t="s">
        <v>1</v>
      </c>
      <c r="D1336" t="s">
        <v>2</v>
      </c>
      <c r="E1336" t="s">
        <v>353</v>
      </c>
      <c r="F1336" s="9">
        <v>2019</v>
      </c>
      <c r="G1336" s="3">
        <v>76813</v>
      </c>
      <c r="H1336" s="3">
        <v>29</v>
      </c>
      <c r="I1336" s="3">
        <v>3270</v>
      </c>
      <c r="J1336" s="3">
        <v>29</v>
      </c>
      <c r="K1336" s="3">
        <v>0</v>
      </c>
      <c r="L1336" s="3">
        <v>76813</v>
      </c>
      <c r="M1336" s="3">
        <v>0</v>
      </c>
      <c r="N1336" s="3"/>
      <c r="O1336" s="3"/>
    </row>
    <row r="1337" spans="1:15" hidden="1" x14ac:dyDescent="0.25">
      <c r="A1337" t="s">
        <v>105</v>
      </c>
      <c r="B1337" s="4">
        <v>5959</v>
      </c>
      <c r="C1337" t="s">
        <v>1</v>
      </c>
      <c r="D1337" t="s">
        <v>2</v>
      </c>
      <c r="E1337" t="s">
        <v>362</v>
      </c>
      <c r="F1337" s="9">
        <v>2023</v>
      </c>
      <c r="G1337" s="3">
        <v>134200</v>
      </c>
      <c r="H1337" s="3">
        <v>32</v>
      </c>
      <c r="I1337" s="3">
        <v>4130</v>
      </c>
      <c r="J1337" s="3">
        <v>32</v>
      </c>
      <c r="K1337" s="3">
        <v>0</v>
      </c>
      <c r="L1337" s="3">
        <v>134200</v>
      </c>
      <c r="M1337" s="3">
        <v>0</v>
      </c>
      <c r="N1337" s="3"/>
      <c r="O1337" s="3"/>
    </row>
    <row r="1338" spans="1:15" hidden="1" x14ac:dyDescent="0.25">
      <c r="A1338" t="s">
        <v>105</v>
      </c>
      <c r="B1338" s="4">
        <v>5959</v>
      </c>
      <c r="C1338" t="s">
        <v>1</v>
      </c>
      <c r="D1338" t="s">
        <v>2</v>
      </c>
      <c r="E1338" t="s">
        <v>362</v>
      </c>
      <c r="F1338" s="9">
        <v>2022</v>
      </c>
      <c r="G1338" s="3">
        <v>140400</v>
      </c>
      <c r="H1338" s="3">
        <v>33</v>
      </c>
      <c r="I1338" s="3">
        <v>4255</v>
      </c>
      <c r="J1338" s="3">
        <v>33</v>
      </c>
      <c r="K1338" s="3">
        <v>0</v>
      </c>
      <c r="L1338" s="3">
        <v>140400</v>
      </c>
      <c r="M1338" s="3">
        <v>0</v>
      </c>
      <c r="N1338" s="3"/>
      <c r="O1338" s="3"/>
    </row>
    <row r="1339" spans="1:15" hidden="1" x14ac:dyDescent="0.25">
      <c r="A1339" t="s">
        <v>105</v>
      </c>
      <c r="B1339" s="4">
        <v>5959</v>
      </c>
      <c r="C1339" t="s">
        <v>1</v>
      </c>
      <c r="D1339" t="s">
        <v>2</v>
      </c>
      <c r="E1339" t="s">
        <v>362</v>
      </c>
      <c r="F1339" s="9">
        <v>2021</v>
      </c>
      <c r="G1339" s="3">
        <v>134000</v>
      </c>
      <c r="H1339" s="3">
        <v>33</v>
      </c>
      <c r="I1339" s="3">
        <v>4000</v>
      </c>
      <c r="J1339" s="3">
        <v>33</v>
      </c>
      <c r="K1339" s="3">
        <v>0</v>
      </c>
      <c r="L1339" s="3">
        <v>134000</v>
      </c>
      <c r="M1339" s="3">
        <v>0</v>
      </c>
      <c r="N1339" s="3"/>
      <c r="O1339" s="3"/>
    </row>
    <row r="1340" spans="1:15" hidden="1" x14ac:dyDescent="0.25">
      <c r="A1340" t="s">
        <v>105</v>
      </c>
      <c r="B1340" s="4">
        <v>5959</v>
      </c>
      <c r="C1340" t="s">
        <v>1</v>
      </c>
      <c r="D1340" t="s">
        <v>2</v>
      </c>
      <c r="E1340" t="s">
        <v>362</v>
      </c>
      <c r="F1340" s="9">
        <v>2020</v>
      </c>
      <c r="G1340" s="3">
        <v>113600</v>
      </c>
      <c r="H1340" s="3">
        <v>34</v>
      </c>
      <c r="I1340" s="3">
        <v>3340</v>
      </c>
      <c r="J1340" s="3">
        <v>34</v>
      </c>
      <c r="K1340" s="3">
        <v>0</v>
      </c>
      <c r="L1340" s="3">
        <v>113600</v>
      </c>
      <c r="M1340" s="3">
        <v>0</v>
      </c>
      <c r="N1340" s="3"/>
      <c r="O1340" s="3"/>
    </row>
    <row r="1341" spans="1:15" hidden="1" x14ac:dyDescent="0.25">
      <c r="A1341" t="s">
        <v>105</v>
      </c>
      <c r="B1341" s="4">
        <v>5959</v>
      </c>
      <c r="C1341" t="s">
        <v>1</v>
      </c>
      <c r="D1341" t="s">
        <v>2</v>
      </c>
      <c r="E1341" t="s">
        <v>362</v>
      </c>
      <c r="F1341" s="9">
        <v>2019</v>
      </c>
      <c r="G1341" s="3">
        <v>144700</v>
      </c>
      <c r="H1341" s="3">
        <v>34</v>
      </c>
      <c r="I1341" s="3">
        <v>4255</v>
      </c>
      <c r="J1341" s="3">
        <v>34</v>
      </c>
      <c r="K1341" s="3">
        <v>0</v>
      </c>
      <c r="L1341" s="3">
        <v>144700</v>
      </c>
      <c r="M1341" s="3">
        <v>0</v>
      </c>
      <c r="N1341" s="3"/>
      <c r="O1341" s="3"/>
    </row>
    <row r="1342" spans="1:15" hidden="1" x14ac:dyDescent="0.25">
      <c r="A1342" t="s">
        <v>315</v>
      </c>
      <c r="B1342" s="4">
        <v>2407</v>
      </c>
      <c r="C1342" t="s">
        <v>3</v>
      </c>
      <c r="D1342" t="s">
        <v>4</v>
      </c>
      <c r="E1342" t="s">
        <v>358</v>
      </c>
      <c r="F1342" s="9">
        <v>2023</v>
      </c>
      <c r="G1342" s="3">
        <v>134000</v>
      </c>
      <c r="H1342" s="3">
        <v>111</v>
      </c>
      <c r="I1342" s="3">
        <v>1175</v>
      </c>
      <c r="J1342" s="3">
        <v>85</v>
      </c>
      <c r="K1342" s="3">
        <v>26</v>
      </c>
      <c r="L1342" s="3">
        <v>103400</v>
      </c>
      <c r="M1342" s="3">
        <v>30600</v>
      </c>
      <c r="N1342" s="3"/>
      <c r="O1342" s="3"/>
    </row>
    <row r="1343" spans="1:15" hidden="1" x14ac:dyDescent="0.25">
      <c r="A1343" t="s">
        <v>315</v>
      </c>
      <c r="B1343" s="4">
        <v>2407</v>
      </c>
      <c r="C1343" t="s">
        <v>3</v>
      </c>
      <c r="D1343" t="s">
        <v>4</v>
      </c>
      <c r="E1343" t="s">
        <v>358</v>
      </c>
      <c r="F1343" s="9">
        <v>2022</v>
      </c>
      <c r="G1343" s="3">
        <v>143400</v>
      </c>
      <c r="H1343" s="3">
        <v>117</v>
      </c>
      <c r="I1343" s="3">
        <v>1200</v>
      </c>
      <c r="J1343" s="3">
        <v>91</v>
      </c>
      <c r="K1343" s="3">
        <v>26</v>
      </c>
      <c r="L1343" s="3">
        <v>112800</v>
      </c>
      <c r="M1343" s="3">
        <v>30600</v>
      </c>
      <c r="N1343" s="3"/>
      <c r="O1343" s="3"/>
    </row>
    <row r="1344" spans="1:15" hidden="1" x14ac:dyDescent="0.25">
      <c r="A1344" t="s">
        <v>315</v>
      </c>
      <c r="B1344" s="4">
        <v>2407</v>
      </c>
      <c r="C1344" t="s">
        <v>3</v>
      </c>
      <c r="D1344" t="s">
        <v>4</v>
      </c>
      <c r="E1344" t="s">
        <v>358</v>
      </c>
      <c r="F1344" s="9">
        <v>2021</v>
      </c>
      <c r="G1344" s="3">
        <v>148100</v>
      </c>
      <c r="H1344" s="3">
        <v>122</v>
      </c>
      <c r="I1344" s="3">
        <v>1185</v>
      </c>
      <c r="J1344" s="3">
        <v>97</v>
      </c>
      <c r="K1344" s="3">
        <v>25</v>
      </c>
      <c r="L1344" s="3">
        <v>119100</v>
      </c>
      <c r="M1344" s="3">
        <v>29000</v>
      </c>
      <c r="N1344" s="3"/>
      <c r="O1344" s="3"/>
    </row>
    <row r="1345" spans="1:15" hidden="1" x14ac:dyDescent="0.25">
      <c r="A1345" t="s">
        <v>315</v>
      </c>
      <c r="B1345" s="4">
        <v>2407</v>
      </c>
      <c r="C1345" t="s">
        <v>3</v>
      </c>
      <c r="D1345" t="s">
        <v>4</v>
      </c>
      <c r="E1345" t="s">
        <v>358</v>
      </c>
      <c r="F1345" s="9">
        <v>2020</v>
      </c>
      <c r="G1345" s="3">
        <v>134200</v>
      </c>
      <c r="H1345" s="3">
        <v>128</v>
      </c>
      <c r="I1345" s="3">
        <v>1020</v>
      </c>
      <c r="J1345" s="3">
        <v>104</v>
      </c>
      <c r="K1345" s="3">
        <v>24</v>
      </c>
      <c r="L1345" s="3">
        <v>110200</v>
      </c>
      <c r="M1345" s="3">
        <v>24000</v>
      </c>
      <c r="N1345" s="3"/>
      <c r="O1345" s="3"/>
    </row>
    <row r="1346" spans="1:15" hidden="1" x14ac:dyDescent="0.25">
      <c r="A1346" t="s">
        <v>315</v>
      </c>
      <c r="B1346" s="4">
        <v>2407</v>
      </c>
      <c r="C1346" t="s">
        <v>3</v>
      </c>
      <c r="D1346" t="s">
        <v>4</v>
      </c>
      <c r="E1346" t="s">
        <v>358</v>
      </c>
      <c r="F1346" s="9">
        <v>2019</v>
      </c>
      <c r="G1346" s="3">
        <v>168700</v>
      </c>
      <c r="H1346" s="3">
        <v>135</v>
      </c>
      <c r="I1346" s="3">
        <v>1245</v>
      </c>
      <c r="J1346" s="3">
        <v>112</v>
      </c>
      <c r="K1346" s="3">
        <v>23</v>
      </c>
      <c r="L1346" s="3">
        <v>141300</v>
      </c>
      <c r="M1346" s="3">
        <v>27400</v>
      </c>
      <c r="N1346" s="3"/>
      <c r="O1346" s="3"/>
    </row>
    <row r="1347" spans="1:15" hidden="1" x14ac:dyDescent="0.25">
      <c r="A1347" t="s">
        <v>66</v>
      </c>
      <c r="B1347" s="4">
        <v>31268</v>
      </c>
      <c r="C1347" t="s">
        <v>3</v>
      </c>
      <c r="D1347" t="s">
        <v>4</v>
      </c>
      <c r="E1347" t="s">
        <v>462</v>
      </c>
      <c r="F1347" s="9">
        <v>2023</v>
      </c>
      <c r="G1347" s="3">
        <v>133500</v>
      </c>
      <c r="H1347" s="3">
        <v>55</v>
      </c>
      <c r="I1347" s="3">
        <v>2545</v>
      </c>
      <c r="J1347" s="3">
        <v>55</v>
      </c>
      <c r="K1347" s="3">
        <v>0</v>
      </c>
      <c r="L1347" s="3">
        <v>133500</v>
      </c>
      <c r="M1347" s="3">
        <v>0</v>
      </c>
      <c r="N1347" s="3"/>
      <c r="O1347" s="3"/>
    </row>
    <row r="1348" spans="1:15" hidden="1" x14ac:dyDescent="0.25">
      <c r="A1348" t="s">
        <v>66</v>
      </c>
      <c r="B1348" s="4">
        <v>31268</v>
      </c>
      <c r="C1348" t="s">
        <v>3</v>
      </c>
      <c r="D1348" t="s">
        <v>4</v>
      </c>
      <c r="E1348" t="s">
        <v>462</v>
      </c>
      <c r="F1348" s="9">
        <v>2022</v>
      </c>
      <c r="G1348" s="3">
        <v>125300</v>
      </c>
      <c r="H1348" s="3">
        <v>50</v>
      </c>
      <c r="I1348" s="3">
        <v>2640</v>
      </c>
      <c r="J1348" s="3">
        <v>50</v>
      </c>
      <c r="K1348" s="3">
        <v>0</v>
      </c>
      <c r="L1348" s="3">
        <v>125300</v>
      </c>
      <c r="M1348" s="3">
        <v>0</v>
      </c>
      <c r="N1348" s="3"/>
      <c r="O1348" s="3"/>
    </row>
    <row r="1349" spans="1:15" hidden="1" x14ac:dyDescent="0.25">
      <c r="A1349" t="s">
        <v>66</v>
      </c>
      <c r="B1349" s="4">
        <v>31268</v>
      </c>
      <c r="C1349" t="s">
        <v>3</v>
      </c>
      <c r="D1349" t="s">
        <v>4</v>
      </c>
      <c r="E1349" t="s">
        <v>462</v>
      </c>
      <c r="F1349" s="9">
        <v>2021</v>
      </c>
      <c r="G1349" s="3">
        <v>110370</v>
      </c>
      <c r="H1349" s="3">
        <v>45</v>
      </c>
      <c r="I1349" s="3">
        <v>2645</v>
      </c>
      <c r="J1349" s="3">
        <v>45</v>
      </c>
      <c r="K1349" s="3">
        <v>0</v>
      </c>
      <c r="L1349" s="3">
        <v>110370</v>
      </c>
      <c r="M1349" s="3">
        <v>0</v>
      </c>
      <c r="N1349" s="3"/>
      <c r="O1349" s="3"/>
    </row>
    <row r="1350" spans="1:15" hidden="1" x14ac:dyDescent="0.25">
      <c r="A1350" t="s">
        <v>66</v>
      </c>
      <c r="B1350" s="4">
        <v>31268</v>
      </c>
      <c r="C1350" t="s">
        <v>3</v>
      </c>
      <c r="D1350" t="s">
        <v>4</v>
      </c>
      <c r="E1350" t="s">
        <v>462</v>
      </c>
      <c r="F1350" s="9">
        <v>2020</v>
      </c>
      <c r="G1350" s="3">
        <v>75652</v>
      </c>
      <c r="H1350" s="3">
        <v>39</v>
      </c>
      <c r="I1350" s="3">
        <v>2275</v>
      </c>
      <c r="J1350" s="3">
        <v>39</v>
      </c>
      <c r="K1350" s="3">
        <v>0</v>
      </c>
      <c r="L1350" s="3">
        <v>75652</v>
      </c>
      <c r="M1350" s="3">
        <v>0</v>
      </c>
      <c r="N1350" s="3"/>
      <c r="O1350" s="3"/>
    </row>
    <row r="1351" spans="1:15" hidden="1" x14ac:dyDescent="0.25">
      <c r="A1351" t="s">
        <v>66</v>
      </c>
      <c r="B1351" s="4">
        <v>31268</v>
      </c>
      <c r="C1351" t="s">
        <v>3</v>
      </c>
      <c r="D1351" t="s">
        <v>4</v>
      </c>
      <c r="E1351" t="s">
        <v>462</v>
      </c>
      <c r="F1351" s="9">
        <v>2019</v>
      </c>
      <c r="G1351" s="3">
        <v>75659</v>
      </c>
      <c r="H1351" s="3">
        <v>29</v>
      </c>
      <c r="I1351" s="3">
        <v>2812</v>
      </c>
      <c r="J1351" s="3">
        <v>29</v>
      </c>
      <c r="K1351" s="3">
        <v>0</v>
      </c>
      <c r="L1351" s="3">
        <v>75659</v>
      </c>
      <c r="M1351" s="3">
        <v>0</v>
      </c>
      <c r="N1351" s="3"/>
      <c r="O1351" s="3"/>
    </row>
    <row r="1352" spans="1:15" hidden="1" x14ac:dyDescent="0.25">
      <c r="A1352" t="s">
        <v>225</v>
      </c>
      <c r="B1352" s="4">
        <v>7705</v>
      </c>
      <c r="C1352" t="s">
        <v>1</v>
      </c>
      <c r="D1352" t="s">
        <v>2</v>
      </c>
      <c r="E1352" t="s">
        <v>362</v>
      </c>
      <c r="F1352" s="9">
        <v>2023</v>
      </c>
      <c r="G1352" s="3">
        <v>132883</v>
      </c>
      <c r="H1352" s="3">
        <v>30</v>
      </c>
      <c r="I1352" s="3">
        <v>4580</v>
      </c>
      <c r="J1352" s="3">
        <v>30</v>
      </c>
      <c r="K1352" s="3">
        <v>0</v>
      </c>
      <c r="L1352" s="3">
        <v>132883</v>
      </c>
      <c r="M1352" s="3">
        <v>0</v>
      </c>
      <c r="N1352" s="3"/>
      <c r="O1352" s="3"/>
    </row>
    <row r="1353" spans="1:15" hidden="1" x14ac:dyDescent="0.25">
      <c r="A1353" t="s">
        <v>225</v>
      </c>
      <c r="B1353" s="4">
        <v>7705</v>
      </c>
      <c r="C1353" t="s">
        <v>1</v>
      </c>
      <c r="D1353" t="s">
        <v>2</v>
      </c>
      <c r="E1353" t="s">
        <v>362</v>
      </c>
      <c r="F1353" s="9">
        <v>2022</v>
      </c>
      <c r="G1353" s="3">
        <v>118562</v>
      </c>
      <c r="H1353" s="3">
        <v>28</v>
      </c>
      <c r="I1353" s="3">
        <v>4390</v>
      </c>
      <c r="J1353" s="3">
        <v>28</v>
      </c>
      <c r="K1353" s="3">
        <v>0</v>
      </c>
      <c r="L1353" s="3">
        <v>118562</v>
      </c>
      <c r="M1353" s="3">
        <v>0</v>
      </c>
      <c r="N1353" s="3"/>
      <c r="O1353" s="3"/>
    </row>
    <row r="1354" spans="1:15" hidden="1" x14ac:dyDescent="0.25">
      <c r="A1354" t="s">
        <v>225</v>
      </c>
      <c r="B1354" s="4">
        <v>7705</v>
      </c>
      <c r="C1354" t="s">
        <v>1</v>
      </c>
      <c r="D1354" t="s">
        <v>2</v>
      </c>
      <c r="E1354" t="s">
        <v>362</v>
      </c>
      <c r="F1354" s="9">
        <v>2021</v>
      </c>
      <c r="G1354" s="3">
        <v>104033</v>
      </c>
      <c r="H1354" s="3">
        <v>26</v>
      </c>
      <c r="I1354" s="3">
        <v>4160</v>
      </c>
      <c r="J1354" s="3">
        <v>26</v>
      </c>
      <c r="K1354" s="3">
        <v>0</v>
      </c>
      <c r="L1354" s="3">
        <v>104033</v>
      </c>
      <c r="M1354" s="3">
        <v>0</v>
      </c>
      <c r="N1354" s="3"/>
      <c r="O1354" s="3"/>
    </row>
    <row r="1355" spans="1:15" hidden="1" x14ac:dyDescent="0.25">
      <c r="A1355" t="s">
        <v>225</v>
      </c>
      <c r="B1355" s="4">
        <v>7705</v>
      </c>
      <c r="C1355" t="s">
        <v>1</v>
      </c>
      <c r="D1355" t="s">
        <v>2</v>
      </c>
      <c r="E1355" t="s">
        <v>362</v>
      </c>
      <c r="F1355" s="9">
        <v>2020</v>
      </c>
      <c r="G1355" s="3">
        <v>70500</v>
      </c>
      <c r="H1355" s="3">
        <v>24</v>
      </c>
      <c r="I1355" s="3">
        <v>3000</v>
      </c>
      <c r="J1355" s="3">
        <v>24</v>
      </c>
      <c r="K1355" s="3">
        <v>0</v>
      </c>
      <c r="L1355" s="3">
        <v>70500</v>
      </c>
      <c r="M1355" s="3">
        <v>0</v>
      </c>
      <c r="N1355" s="3"/>
      <c r="O1355" s="3"/>
    </row>
    <row r="1356" spans="1:15" hidden="1" x14ac:dyDescent="0.25">
      <c r="A1356" t="s">
        <v>225</v>
      </c>
      <c r="B1356" s="4">
        <v>7705</v>
      </c>
      <c r="C1356" t="s">
        <v>1</v>
      </c>
      <c r="D1356" t="s">
        <v>2</v>
      </c>
      <c r="E1356" t="s">
        <v>362</v>
      </c>
      <c r="F1356" s="9">
        <v>2019</v>
      </c>
      <c r="G1356" s="3">
        <v>102400</v>
      </c>
      <c r="H1356" s="3">
        <v>23</v>
      </c>
      <c r="I1356" s="3">
        <v>4452</v>
      </c>
      <c r="J1356" s="3">
        <v>23</v>
      </c>
      <c r="K1356" s="3">
        <v>0</v>
      </c>
      <c r="L1356" s="3">
        <v>102400</v>
      </c>
      <c r="M1356" s="3">
        <v>0</v>
      </c>
      <c r="N1356" s="3"/>
      <c r="O1356" s="3"/>
    </row>
    <row r="1357" spans="1:15" hidden="1" x14ac:dyDescent="0.25">
      <c r="A1357" t="s">
        <v>69</v>
      </c>
      <c r="B1357" s="4">
        <v>5962</v>
      </c>
      <c r="C1357" t="s">
        <v>3</v>
      </c>
      <c r="D1357" t="s">
        <v>5</v>
      </c>
      <c r="E1357" t="s">
        <v>351</v>
      </c>
      <c r="F1357" s="9">
        <v>2023</v>
      </c>
      <c r="G1357" s="3">
        <v>132300</v>
      </c>
      <c r="H1357" s="3">
        <v>154</v>
      </c>
      <c r="I1357" s="3">
        <v>885</v>
      </c>
      <c r="J1357" s="3">
        <v>10</v>
      </c>
      <c r="K1357" s="3">
        <v>144</v>
      </c>
      <c r="L1357" s="3">
        <v>10500</v>
      </c>
      <c r="M1357" s="3">
        <v>121800</v>
      </c>
      <c r="N1357" s="3"/>
      <c r="O1357" s="3"/>
    </row>
    <row r="1358" spans="1:15" hidden="1" x14ac:dyDescent="0.25">
      <c r="A1358" t="s">
        <v>69</v>
      </c>
      <c r="B1358" s="4">
        <v>5962</v>
      </c>
      <c r="C1358" t="s">
        <v>3</v>
      </c>
      <c r="D1358" t="s">
        <v>5</v>
      </c>
      <c r="E1358" t="s">
        <v>351</v>
      </c>
      <c r="F1358" s="9">
        <v>2022</v>
      </c>
      <c r="G1358" s="3">
        <v>119762</v>
      </c>
      <c r="H1358" s="3">
        <v>145</v>
      </c>
      <c r="I1358" s="3">
        <v>890</v>
      </c>
      <c r="J1358" s="3">
        <v>10</v>
      </c>
      <c r="K1358" s="3">
        <v>135</v>
      </c>
      <c r="L1358" s="3">
        <v>10660</v>
      </c>
      <c r="M1358" s="3">
        <v>109102</v>
      </c>
      <c r="N1358" s="3"/>
      <c r="O1358" s="3"/>
    </row>
    <row r="1359" spans="1:15" hidden="1" x14ac:dyDescent="0.25">
      <c r="A1359" t="s">
        <v>69</v>
      </c>
      <c r="B1359" s="4">
        <v>5962</v>
      </c>
      <c r="C1359" t="s">
        <v>3</v>
      </c>
      <c r="D1359" t="s">
        <v>5</v>
      </c>
      <c r="E1359" t="s">
        <v>351</v>
      </c>
      <c r="F1359" s="9">
        <v>2021</v>
      </c>
      <c r="G1359" s="3">
        <v>104989</v>
      </c>
      <c r="H1359" s="3">
        <v>124</v>
      </c>
      <c r="I1359" s="3">
        <v>880</v>
      </c>
      <c r="J1359" s="3">
        <v>14</v>
      </c>
      <c r="K1359" s="3">
        <v>110</v>
      </c>
      <c r="L1359" s="3">
        <v>11466</v>
      </c>
      <c r="M1359" s="3">
        <v>93523</v>
      </c>
      <c r="N1359" s="3"/>
      <c r="O1359" s="3"/>
    </row>
    <row r="1360" spans="1:15" hidden="1" x14ac:dyDescent="0.25">
      <c r="A1360" t="s">
        <v>69</v>
      </c>
      <c r="B1360" s="4">
        <v>5962</v>
      </c>
      <c r="C1360" t="s">
        <v>3</v>
      </c>
      <c r="D1360" t="s">
        <v>5</v>
      </c>
      <c r="E1360" t="s">
        <v>351</v>
      </c>
      <c r="F1360" s="9">
        <v>2020</v>
      </c>
      <c r="G1360" s="3">
        <v>75900</v>
      </c>
      <c r="H1360" s="3">
        <v>115</v>
      </c>
      <c r="I1360" s="3">
        <v>690</v>
      </c>
      <c r="J1360" s="3">
        <v>15</v>
      </c>
      <c r="K1360" s="3">
        <v>100</v>
      </c>
      <c r="L1360" s="3">
        <v>10000</v>
      </c>
      <c r="M1360" s="3">
        <v>65900</v>
      </c>
      <c r="N1360" s="3"/>
      <c r="O1360" s="3"/>
    </row>
    <row r="1361" spans="1:15" hidden="1" x14ac:dyDescent="0.25">
      <c r="A1361" t="s">
        <v>69</v>
      </c>
      <c r="B1361" s="4">
        <v>5962</v>
      </c>
      <c r="C1361" t="s">
        <v>3</v>
      </c>
      <c r="D1361" t="s">
        <v>5</v>
      </c>
      <c r="E1361" t="s">
        <v>351</v>
      </c>
      <c r="F1361" s="9">
        <v>2019</v>
      </c>
      <c r="G1361" s="3">
        <v>65339</v>
      </c>
      <c r="H1361" s="3">
        <v>105</v>
      </c>
      <c r="I1361" s="3">
        <v>647</v>
      </c>
      <c r="J1361" s="3">
        <v>13</v>
      </c>
      <c r="K1361" s="3">
        <v>92</v>
      </c>
      <c r="L1361" s="3">
        <v>9026</v>
      </c>
      <c r="M1361" s="3">
        <v>56313</v>
      </c>
      <c r="N1361" s="3"/>
      <c r="O1361" s="3"/>
    </row>
    <row r="1362" spans="1:15" hidden="1" x14ac:dyDescent="0.25">
      <c r="A1362" t="s">
        <v>172</v>
      </c>
      <c r="B1362" s="4">
        <v>2665</v>
      </c>
      <c r="C1362" t="s">
        <v>1</v>
      </c>
      <c r="D1362" t="s">
        <v>2</v>
      </c>
      <c r="E1362" t="s">
        <v>359</v>
      </c>
      <c r="F1362" s="9">
        <v>2023</v>
      </c>
      <c r="G1362" s="3">
        <v>131716</v>
      </c>
      <c r="H1362" s="3">
        <v>27</v>
      </c>
      <c r="I1362" s="3">
        <v>5065</v>
      </c>
      <c r="J1362" s="3">
        <v>27</v>
      </c>
      <c r="K1362" s="3">
        <v>0</v>
      </c>
      <c r="L1362" s="3">
        <v>131716</v>
      </c>
      <c r="M1362" s="3">
        <v>0</v>
      </c>
      <c r="N1362" s="3"/>
      <c r="O1362" s="3"/>
    </row>
    <row r="1363" spans="1:15" hidden="1" x14ac:dyDescent="0.25">
      <c r="A1363" t="s">
        <v>172</v>
      </c>
      <c r="B1363" s="4">
        <v>2665</v>
      </c>
      <c r="C1363" t="s">
        <v>1</v>
      </c>
      <c r="D1363" t="s">
        <v>2</v>
      </c>
      <c r="E1363" t="s">
        <v>359</v>
      </c>
      <c r="F1363" s="9">
        <v>2022</v>
      </c>
      <c r="G1363" s="3">
        <v>126341</v>
      </c>
      <c r="H1363" s="3">
        <v>25</v>
      </c>
      <c r="I1363" s="3">
        <v>5160</v>
      </c>
      <c r="J1363" s="3">
        <v>25</v>
      </c>
      <c r="K1363" s="3">
        <v>0</v>
      </c>
      <c r="L1363" s="3">
        <v>126341</v>
      </c>
      <c r="M1363" s="3">
        <v>0</v>
      </c>
      <c r="N1363" s="3"/>
      <c r="O1363" s="3"/>
    </row>
    <row r="1364" spans="1:15" hidden="1" x14ac:dyDescent="0.25">
      <c r="A1364" t="s">
        <v>172</v>
      </c>
      <c r="B1364" s="4">
        <v>2665</v>
      </c>
      <c r="C1364" t="s">
        <v>1</v>
      </c>
      <c r="D1364" t="s">
        <v>2</v>
      </c>
      <c r="E1364" t="s">
        <v>359</v>
      </c>
      <c r="F1364" s="9">
        <v>2021</v>
      </c>
      <c r="G1364" s="3">
        <v>123181</v>
      </c>
      <c r="H1364" s="3">
        <v>24</v>
      </c>
      <c r="I1364" s="3">
        <v>5135</v>
      </c>
      <c r="J1364" s="3">
        <v>24</v>
      </c>
      <c r="K1364" s="3">
        <v>0</v>
      </c>
      <c r="L1364" s="3">
        <v>123181</v>
      </c>
      <c r="M1364" s="3">
        <v>0</v>
      </c>
      <c r="N1364" s="3"/>
      <c r="O1364" s="3"/>
    </row>
    <row r="1365" spans="1:15" hidden="1" x14ac:dyDescent="0.25">
      <c r="A1365" t="s">
        <v>172</v>
      </c>
      <c r="B1365" s="4">
        <v>2665</v>
      </c>
      <c r="C1365" t="s">
        <v>1</v>
      </c>
      <c r="D1365" t="s">
        <v>2</v>
      </c>
      <c r="E1365" t="s">
        <v>359</v>
      </c>
      <c r="F1365" s="9">
        <v>2020</v>
      </c>
      <c r="G1365" s="3">
        <v>78591</v>
      </c>
      <c r="H1365" s="3">
        <v>24</v>
      </c>
      <c r="I1365" s="3">
        <v>3275</v>
      </c>
      <c r="J1365" s="3">
        <v>24</v>
      </c>
      <c r="K1365" s="3">
        <v>0</v>
      </c>
      <c r="L1365" s="3">
        <v>78591</v>
      </c>
      <c r="M1365" s="3">
        <v>0</v>
      </c>
      <c r="N1365" s="3"/>
      <c r="O1365" s="3"/>
    </row>
    <row r="1366" spans="1:15" hidden="1" x14ac:dyDescent="0.25">
      <c r="A1366" t="s">
        <v>172</v>
      </c>
      <c r="B1366" s="4">
        <v>2665</v>
      </c>
      <c r="C1366" t="s">
        <v>1</v>
      </c>
      <c r="D1366" t="s">
        <v>2</v>
      </c>
      <c r="E1366" t="s">
        <v>359</v>
      </c>
      <c r="F1366" s="9">
        <v>2019</v>
      </c>
      <c r="G1366" s="3">
        <v>113200</v>
      </c>
      <c r="H1366" s="3">
        <v>24</v>
      </c>
      <c r="I1366" s="3">
        <v>3525</v>
      </c>
      <c r="J1366" s="3">
        <v>24</v>
      </c>
      <c r="K1366" s="3">
        <v>0</v>
      </c>
      <c r="L1366" s="3">
        <v>113200</v>
      </c>
      <c r="M1366" s="3">
        <v>0</v>
      </c>
      <c r="N1366" s="3"/>
      <c r="O1366" s="3"/>
    </row>
    <row r="1367" spans="1:15" hidden="1" x14ac:dyDescent="0.25">
      <c r="A1367" t="s">
        <v>106</v>
      </c>
      <c r="B1367" s="4">
        <v>828</v>
      </c>
      <c r="C1367" t="s">
        <v>1</v>
      </c>
      <c r="D1367" t="s">
        <v>6</v>
      </c>
      <c r="E1367" t="s">
        <v>354</v>
      </c>
      <c r="F1367" s="9">
        <v>2023</v>
      </c>
      <c r="G1367" s="3">
        <v>131600</v>
      </c>
      <c r="H1367" s="3">
        <v>56</v>
      </c>
      <c r="I1367" s="3">
        <v>2330</v>
      </c>
      <c r="J1367" s="3">
        <v>56</v>
      </c>
      <c r="K1367" s="3">
        <v>0</v>
      </c>
      <c r="L1367" s="3">
        <v>131600</v>
      </c>
      <c r="M1367" s="3">
        <v>0</v>
      </c>
      <c r="N1367" s="3"/>
      <c r="O1367" s="3"/>
    </row>
    <row r="1368" spans="1:15" hidden="1" x14ac:dyDescent="0.25">
      <c r="A1368" t="s">
        <v>106</v>
      </c>
      <c r="B1368" s="4">
        <v>828</v>
      </c>
      <c r="C1368" t="s">
        <v>1</v>
      </c>
      <c r="D1368" t="s">
        <v>6</v>
      </c>
      <c r="E1368" t="s">
        <v>354</v>
      </c>
      <c r="F1368" s="9">
        <v>2022</v>
      </c>
      <c r="G1368" s="3">
        <v>131100</v>
      </c>
      <c r="H1368" s="3">
        <v>57</v>
      </c>
      <c r="I1368" s="3">
        <v>2300</v>
      </c>
      <c r="J1368" s="3">
        <v>57</v>
      </c>
      <c r="K1368" s="3">
        <v>0</v>
      </c>
      <c r="L1368" s="3">
        <v>131100</v>
      </c>
      <c r="M1368" s="3">
        <v>0</v>
      </c>
      <c r="N1368" s="3"/>
      <c r="O1368" s="3"/>
    </row>
    <row r="1369" spans="1:15" hidden="1" x14ac:dyDescent="0.25">
      <c r="A1369" t="s">
        <v>106</v>
      </c>
      <c r="B1369" s="4">
        <v>828</v>
      </c>
      <c r="C1369" t="s">
        <v>1</v>
      </c>
      <c r="D1369" t="s">
        <v>6</v>
      </c>
      <c r="E1369" t="s">
        <v>354</v>
      </c>
      <c r="F1369" s="9">
        <v>2021</v>
      </c>
      <c r="G1369" s="3">
        <v>125900</v>
      </c>
      <c r="H1369" s="3">
        <v>57</v>
      </c>
      <c r="I1369" s="3">
        <v>2170</v>
      </c>
      <c r="J1369" s="3">
        <v>57</v>
      </c>
      <c r="K1369" s="3">
        <v>0</v>
      </c>
      <c r="L1369" s="3">
        <v>125900</v>
      </c>
      <c r="M1369" s="3">
        <v>0</v>
      </c>
      <c r="N1369" s="3"/>
      <c r="O1369" s="3"/>
    </row>
    <row r="1370" spans="1:15" hidden="1" x14ac:dyDescent="0.25">
      <c r="A1370" t="s">
        <v>106</v>
      </c>
      <c r="B1370" s="4">
        <v>828</v>
      </c>
      <c r="C1370" t="s">
        <v>1</v>
      </c>
      <c r="D1370" t="s">
        <v>6</v>
      </c>
      <c r="E1370" t="s">
        <v>354</v>
      </c>
      <c r="F1370" s="9">
        <v>2020</v>
      </c>
      <c r="G1370" s="3">
        <v>104900</v>
      </c>
      <c r="H1370" s="3">
        <v>59</v>
      </c>
      <c r="I1370" s="3">
        <v>1720</v>
      </c>
      <c r="J1370" s="3">
        <v>59</v>
      </c>
      <c r="K1370" s="3">
        <v>0</v>
      </c>
      <c r="L1370" s="3">
        <v>104900</v>
      </c>
      <c r="M1370" s="3">
        <v>0</v>
      </c>
      <c r="N1370" s="3"/>
      <c r="O1370" s="3"/>
    </row>
    <row r="1371" spans="1:15" hidden="1" x14ac:dyDescent="0.25">
      <c r="A1371" t="s">
        <v>106</v>
      </c>
      <c r="B1371" s="4">
        <v>828</v>
      </c>
      <c r="C1371" t="s">
        <v>1</v>
      </c>
      <c r="D1371" t="s">
        <v>6</v>
      </c>
      <c r="E1371" t="s">
        <v>354</v>
      </c>
      <c r="F1371" s="9">
        <v>2019</v>
      </c>
      <c r="G1371" s="3">
        <v>152000</v>
      </c>
      <c r="H1371" s="3">
        <v>63</v>
      </c>
      <c r="I1371" s="3">
        <v>2320</v>
      </c>
      <c r="J1371" s="3">
        <v>63</v>
      </c>
      <c r="K1371" s="3">
        <v>0</v>
      </c>
      <c r="L1371" s="3">
        <v>152000</v>
      </c>
      <c r="M1371" s="3">
        <v>0</v>
      </c>
      <c r="N1371" s="3"/>
      <c r="O1371" s="3"/>
    </row>
    <row r="1372" spans="1:15" hidden="1" x14ac:dyDescent="0.25">
      <c r="A1372" t="s">
        <v>312</v>
      </c>
      <c r="B1372" s="4">
        <v>31412</v>
      </c>
      <c r="C1372" t="s">
        <v>3</v>
      </c>
      <c r="D1372" t="s">
        <v>4</v>
      </c>
      <c r="E1372" t="s">
        <v>363</v>
      </c>
      <c r="F1372" s="9">
        <v>2023</v>
      </c>
      <c r="G1372" s="3">
        <v>131243</v>
      </c>
      <c r="H1372" s="3">
        <v>139</v>
      </c>
      <c r="I1372" s="3">
        <v>1040</v>
      </c>
      <c r="J1372" s="3">
        <v>1</v>
      </c>
      <c r="K1372" s="3">
        <v>138</v>
      </c>
      <c r="L1372" s="3">
        <v>961</v>
      </c>
      <c r="M1372" s="3">
        <v>130282</v>
      </c>
      <c r="N1372" s="3">
        <v>3</v>
      </c>
      <c r="O1372" s="3">
        <v>1107</v>
      </c>
    </row>
    <row r="1373" spans="1:15" hidden="1" x14ac:dyDescent="0.25">
      <c r="A1373" t="s">
        <v>312</v>
      </c>
      <c r="B1373" s="4">
        <v>31412</v>
      </c>
      <c r="C1373" t="s">
        <v>3</v>
      </c>
      <c r="D1373" t="s">
        <v>4</v>
      </c>
      <c r="E1373" t="s">
        <v>363</v>
      </c>
      <c r="F1373" s="9">
        <v>2022</v>
      </c>
      <c r="G1373" s="3">
        <v>110514</v>
      </c>
      <c r="H1373" s="3">
        <v>122</v>
      </c>
      <c r="I1373" s="3">
        <v>1029</v>
      </c>
      <c r="J1373" s="3">
        <v>0</v>
      </c>
      <c r="K1373" s="3">
        <v>122</v>
      </c>
      <c r="L1373" s="3">
        <v>0</v>
      </c>
      <c r="M1373" s="3">
        <v>110514</v>
      </c>
      <c r="N1373" s="3">
        <v>4</v>
      </c>
      <c r="O1373" s="3">
        <v>1110</v>
      </c>
    </row>
    <row r="1374" spans="1:15" hidden="1" x14ac:dyDescent="0.25">
      <c r="A1374" t="s">
        <v>312</v>
      </c>
      <c r="B1374" s="4">
        <v>31412</v>
      </c>
      <c r="C1374" t="s">
        <v>3</v>
      </c>
      <c r="D1374" t="s">
        <v>4</v>
      </c>
      <c r="E1374" t="s">
        <v>363</v>
      </c>
      <c r="F1374" s="9">
        <v>2021</v>
      </c>
      <c r="G1374" s="3">
        <v>92708</v>
      </c>
      <c r="H1374" s="3">
        <v>101</v>
      </c>
      <c r="I1374" s="3">
        <v>974</v>
      </c>
      <c r="J1374" s="3">
        <v>0</v>
      </c>
      <c r="K1374" s="3">
        <v>101</v>
      </c>
      <c r="L1374" s="3">
        <v>0</v>
      </c>
      <c r="M1374" s="3">
        <v>92708</v>
      </c>
      <c r="N1374" s="3">
        <v>4</v>
      </c>
      <c r="O1374" s="3">
        <v>1000</v>
      </c>
    </row>
    <row r="1375" spans="1:15" hidden="1" x14ac:dyDescent="0.25">
      <c r="A1375" t="s">
        <v>312</v>
      </c>
      <c r="B1375" s="4">
        <v>31412</v>
      </c>
      <c r="C1375" t="s">
        <v>3</v>
      </c>
      <c r="D1375" t="s">
        <v>4</v>
      </c>
      <c r="E1375" t="s">
        <v>363</v>
      </c>
      <c r="F1375" s="9">
        <v>2020</v>
      </c>
      <c r="G1375" s="3">
        <v>60437</v>
      </c>
      <c r="H1375" s="3">
        <v>88</v>
      </c>
      <c r="I1375" s="3">
        <v>841</v>
      </c>
      <c r="J1375" s="3">
        <v>0</v>
      </c>
      <c r="K1375" s="3">
        <v>88</v>
      </c>
      <c r="L1375" s="3">
        <v>0</v>
      </c>
      <c r="M1375" s="3">
        <v>60437</v>
      </c>
      <c r="N1375" s="3">
        <v>1</v>
      </c>
      <c r="O1375" s="3">
        <v>200</v>
      </c>
    </row>
    <row r="1376" spans="1:15" hidden="1" x14ac:dyDescent="0.25">
      <c r="A1376" t="s">
        <v>312</v>
      </c>
      <c r="B1376" s="4">
        <v>31412</v>
      </c>
      <c r="C1376" t="s">
        <v>3</v>
      </c>
      <c r="D1376" t="s">
        <v>4</v>
      </c>
      <c r="E1376" t="s">
        <v>363</v>
      </c>
      <c r="F1376" s="9">
        <v>2019</v>
      </c>
      <c r="G1376" s="3">
        <v>43090</v>
      </c>
      <c r="H1376" s="3">
        <v>63</v>
      </c>
      <c r="I1376" s="3">
        <v>871</v>
      </c>
      <c r="J1376" s="3">
        <v>2</v>
      </c>
      <c r="K1376" s="3">
        <v>61</v>
      </c>
      <c r="L1376" s="3">
        <v>1700</v>
      </c>
      <c r="M1376" s="3">
        <v>41390</v>
      </c>
      <c r="N1376" s="3">
        <v>0</v>
      </c>
      <c r="O1376" s="3">
        <v>0</v>
      </c>
    </row>
    <row r="1377" spans="1:15" hidden="1" x14ac:dyDescent="0.25">
      <c r="A1377" t="s">
        <v>485</v>
      </c>
      <c r="B1377" s="4">
        <v>563231</v>
      </c>
      <c r="C1377" t="s">
        <v>1</v>
      </c>
      <c r="D1377" t="s">
        <v>2</v>
      </c>
      <c r="E1377" t="s">
        <v>359</v>
      </c>
      <c r="F1377" s="9">
        <v>2023</v>
      </c>
      <c r="G1377" s="3">
        <v>130600</v>
      </c>
      <c r="H1377" s="3">
        <v>14</v>
      </c>
      <c r="I1377" s="3">
        <v>9675</v>
      </c>
      <c r="J1377" s="3">
        <v>14</v>
      </c>
      <c r="K1377" s="3">
        <v>0</v>
      </c>
      <c r="L1377" s="3">
        <v>130600</v>
      </c>
      <c r="M1377" s="3">
        <v>0</v>
      </c>
      <c r="N1377" s="3">
        <v>162</v>
      </c>
      <c r="O1377" s="3">
        <v>508700</v>
      </c>
    </row>
    <row r="1378" spans="1:15" hidden="1" x14ac:dyDescent="0.25">
      <c r="A1378" t="s">
        <v>485</v>
      </c>
      <c r="B1378" s="4">
        <v>563231</v>
      </c>
      <c r="C1378" t="s">
        <v>1</v>
      </c>
      <c r="D1378" t="s">
        <v>2</v>
      </c>
      <c r="E1378" t="s">
        <v>359</v>
      </c>
      <c r="F1378" s="9">
        <v>2022</v>
      </c>
      <c r="G1378" s="3">
        <v>115900</v>
      </c>
      <c r="H1378" s="3">
        <v>13</v>
      </c>
      <c r="I1378" s="3">
        <v>8915</v>
      </c>
      <c r="J1378" s="3">
        <v>13</v>
      </c>
      <c r="K1378" s="3">
        <v>0</v>
      </c>
      <c r="L1378" s="3">
        <v>115900</v>
      </c>
      <c r="M1378" s="3">
        <v>0</v>
      </c>
      <c r="N1378" s="3">
        <v>161</v>
      </c>
      <c r="O1378" s="3">
        <v>466900</v>
      </c>
    </row>
    <row r="1379" spans="1:15" hidden="1" x14ac:dyDescent="0.25">
      <c r="A1379" t="s">
        <v>485</v>
      </c>
      <c r="B1379" s="4">
        <v>563231</v>
      </c>
      <c r="C1379" t="s">
        <v>1</v>
      </c>
      <c r="D1379" t="s">
        <v>2</v>
      </c>
      <c r="E1379" t="s">
        <v>359</v>
      </c>
      <c r="F1379" s="9">
        <v>2021</v>
      </c>
      <c r="G1379" s="3">
        <v>103900</v>
      </c>
      <c r="H1379" s="3">
        <v>13</v>
      </c>
      <c r="I1379" s="3">
        <v>7995</v>
      </c>
      <c r="J1379" s="3">
        <v>13</v>
      </c>
      <c r="K1379" s="3">
        <v>0</v>
      </c>
      <c r="L1379" s="3">
        <v>103900</v>
      </c>
      <c r="M1379" s="3">
        <v>0</v>
      </c>
      <c r="N1379" s="3">
        <v>161</v>
      </c>
      <c r="O1379" s="3">
        <v>402500</v>
      </c>
    </row>
    <row r="1380" spans="1:15" hidden="1" x14ac:dyDescent="0.25">
      <c r="A1380" t="s">
        <v>485</v>
      </c>
      <c r="B1380" s="4">
        <v>563231</v>
      </c>
      <c r="C1380" t="s">
        <v>1</v>
      </c>
      <c r="D1380" t="s">
        <v>2</v>
      </c>
      <c r="E1380" t="s">
        <v>359</v>
      </c>
      <c r="F1380" s="9">
        <v>2020</v>
      </c>
      <c r="G1380" s="3">
        <v>78600</v>
      </c>
      <c r="H1380" s="3">
        <v>13</v>
      </c>
      <c r="I1380" s="3">
        <v>6050</v>
      </c>
      <c r="J1380" s="3">
        <v>13</v>
      </c>
      <c r="K1380" s="3">
        <v>0</v>
      </c>
      <c r="L1380" s="3">
        <v>78600</v>
      </c>
      <c r="M1380" s="3">
        <v>0</v>
      </c>
      <c r="N1380" s="3">
        <v>161</v>
      </c>
      <c r="O1380" s="3">
        <v>272800</v>
      </c>
    </row>
    <row r="1381" spans="1:15" hidden="1" x14ac:dyDescent="0.25">
      <c r="A1381" t="s">
        <v>485</v>
      </c>
      <c r="B1381" s="4">
        <v>563231</v>
      </c>
      <c r="C1381" t="s">
        <v>1</v>
      </c>
      <c r="D1381" t="s">
        <v>2</v>
      </c>
      <c r="E1381" t="s">
        <v>359</v>
      </c>
      <c r="F1381" s="9">
        <v>2019</v>
      </c>
      <c r="G1381" s="3">
        <v>119200</v>
      </c>
      <c r="H1381" s="3">
        <v>13</v>
      </c>
      <c r="I1381" s="3">
        <v>9520</v>
      </c>
      <c r="J1381" s="3">
        <v>13</v>
      </c>
      <c r="K1381" s="3">
        <v>0</v>
      </c>
      <c r="L1381" s="3">
        <v>119200</v>
      </c>
      <c r="M1381" s="3">
        <v>0</v>
      </c>
      <c r="N1381" s="3">
        <v>160</v>
      </c>
      <c r="O1381" s="3">
        <v>470600</v>
      </c>
    </row>
    <row r="1382" spans="1:15" hidden="1" x14ac:dyDescent="0.25">
      <c r="A1382" t="s">
        <v>59</v>
      </c>
      <c r="B1382" s="4">
        <v>2796</v>
      </c>
      <c r="C1382" t="s">
        <v>3</v>
      </c>
      <c r="D1382" t="s">
        <v>5</v>
      </c>
      <c r="E1382" t="s">
        <v>352</v>
      </c>
      <c r="F1382" s="9">
        <v>2023</v>
      </c>
      <c r="G1382" s="3">
        <v>130049</v>
      </c>
      <c r="H1382" s="3">
        <v>194</v>
      </c>
      <c r="I1382" s="3">
        <v>685</v>
      </c>
      <c r="J1382" s="3">
        <v>1</v>
      </c>
      <c r="K1382" s="3">
        <v>193</v>
      </c>
      <c r="L1382" s="3">
        <v>971</v>
      </c>
      <c r="M1382" s="3">
        <v>129078</v>
      </c>
      <c r="N1382" s="3"/>
      <c r="O1382" s="3"/>
    </row>
    <row r="1383" spans="1:15" hidden="1" x14ac:dyDescent="0.25">
      <c r="A1383" t="s">
        <v>59</v>
      </c>
      <c r="B1383" s="4">
        <v>2796</v>
      </c>
      <c r="C1383" t="s">
        <v>3</v>
      </c>
      <c r="D1383" t="s">
        <v>5</v>
      </c>
      <c r="E1383" t="s">
        <v>352</v>
      </c>
      <c r="F1383" s="9">
        <v>2022</v>
      </c>
      <c r="G1383" s="3">
        <v>118029</v>
      </c>
      <c r="H1383" s="3">
        <v>187</v>
      </c>
      <c r="I1383" s="3">
        <v>640</v>
      </c>
      <c r="J1383" s="3">
        <v>1</v>
      </c>
      <c r="K1383" s="3">
        <v>186</v>
      </c>
      <c r="L1383" s="3">
        <v>905</v>
      </c>
      <c r="M1383" s="3">
        <v>117124</v>
      </c>
      <c r="N1383" s="3"/>
      <c r="O1383" s="3"/>
    </row>
    <row r="1384" spans="1:15" hidden="1" x14ac:dyDescent="0.25">
      <c r="A1384" t="s">
        <v>59</v>
      </c>
      <c r="B1384" s="4">
        <v>2796</v>
      </c>
      <c r="C1384" t="s">
        <v>3</v>
      </c>
      <c r="D1384" t="s">
        <v>5</v>
      </c>
      <c r="E1384" t="s">
        <v>352</v>
      </c>
      <c r="F1384" s="9">
        <v>2021</v>
      </c>
      <c r="G1384" s="3">
        <v>105300</v>
      </c>
      <c r="H1384" s="3">
        <v>181</v>
      </c>
      <c r="I1384" s="3">
        <v>590</v>
      </c>
      <c r="J1384" s="3">
        <v>1</v>
      </c>
      <c r="K1384" s="3">
        <v>180</v>
      </c>
      <c r="L1384" s="3">
        <v>900</v>
      </c>
      <c r="M1384" s="3">
        <v>104400</v>
      </c>
      <c r="N1384" s="3"/>
      <c r="O1384" s="3"/>
    </row>
    <row r="1385" spans="1:15" hidden="1" x14ac:dyDescent="0.25">
      <c r="A1385" t="s">
        <v>59</v>
      </c>
      <c r="B1385" s="4">
        <v>2796</v>
      </c>
      <c r="C1385" t="s">
        <v>3</v>
      </c>
      <c r="D1385" t="s">
        <v>5</v>
      </c>
      <c r="E1385" t="s">
        <v>352</v>
      </c>
      <c r="F1385" s="9">
        <v>2020</v>
      </c>
      <c r="G1385" s="3">
        <v>86200</v>
      </c>
      <c r="H1385" s="3">
        <v>176</v>
      </c>
      <c r="I1385" s="3">
        <v>490</v>
      </c>
      <c r="J1385" s="3">
        <v>1</v>
      </c>
      <c r="K1385" s="3">
        <v>175</v>
      </c>
      <c r="L1385" s="3">
        <v>700</v>
      </c>
      <c r="M1385" s="3">
        <v>85500</v>
      </c>
      <c r="N1385" s="3"/>
      <c r="O1385" s="3"/>
    </row>
    <row r="1386" spans="1:15" hidden="1" x14ac:dyDescent="0.25">
      <c r="A1386" t="s">
        <v>59</v>
      </c>
      <c r="B1386" s="4">
        <v>2796</v>
      </c>
      <c r="C1386" t="s">
        <v>3</v>
      </c>
      <c r="D1386" t="s">
        <v>5</v>
      </c>
      <c r="E1386" t="s">
        <v>352</v>
      </c>
      <c r="F1386" s="9">
        <v>2019</v>
      </c>
      <c r="G1386" s="3">
        <v>76800</v>
      </c>
      <c r="H1386" s="3">
        <v>176</v>
      </c>
      <c r="I1386" s="3">
        <v>430</v>
      </c>
      <c r="J1386" s="3">
        <v>1</v>
      </c>
      <c r="K1386" s="3">
        <v>175</v>
      </c>
      <c r="L1386" s="3">
        <v>900</v>
      </c>
      <c r="M1386" s="3">
        <v>75900</v>
      </c>
      <c r="N1386" s="3"/>
      <c r="O1386" s="3"/>
    </row>
    <row r="1387" spans="1:15" hidden="1" x14ac:dyDescent="0.25">
      <c r="A1387" t="s">
        <v>233</v>
      </c>
      <c r="B1387" s="4">
        <v>5208</v>
      </c>
      <c r="C1387" t="s">
        <v>1</v>
      </c>
      <c r="D1387" t="s">
        <v>2</v>
      </c>
      <c r="E1387" t="s">
        <v>358</v>
      </c>
      <c r="F1387" s="9">
        <v>2023</v>
      </c>
      <c r="G1387" s="3">
        <v>129600</v>
      </c>
      <c r="H1387" s="3">
        <v>23</v>
      </c>
      <c r="I1387" s="3">
        <v>5515</v>
      </c>
      <c r="J1387" s="3">
        <v>23</v>
      </c>
      <c r="K1387" s="3">
        <v>0</v>
      </c>
      <c r="L1387" s="3">
        <v>129600</v>
      </c>
      <c r="M1387" s="3">
        <v>0</v>
      </c>
      <c r="N1387" s="3"/>
      <c r="O1387" s="3"/>
    </row>
    <row r="1388" spans="1:15" hidden="1" x14ac:dyDescent="0.25">
      <c r="A1388" t="s">
        <v>233</v>
      </c>
      <c r="B1388" s="4">
        <v>5208</v>
      </c>
      <c r="C1388" t="s">
        <v>1</v>
      </c>
      <c r="D1388" t="s">
        <v>2</v>
      </c>
      <c r="E1388" t="s">
        <v>358</v>
      </c>
      <c r="F1388" s="9">
        <v>2022</v>
      </c>
      <c r="G1388" s="3">
        <v>134400</v>
      </c>
      <c r="H1388" s="3">
        <v>24</v>
      </c>
      <c r="I1388" s="3">
        <v>5600</v>
      </c>
      <c r="J1388" s="3">
        <v>24</v>
      </c>
      <c r="K1388" s="3">
        <v>0</v>
      </c>
      <c r="L1388" s="3">
        <v>134400</v>
      </c>
      <c r="M1388" s="3">
        <v>0</v>
      </c>
      <c r="N1388" s="3"/>
      <c r="O1388" s="3"/>
    </row>
    <row r="1389" spans="1:15" hidden="1" x14ac:dyDescent="0.25">
      <c r="A1389" t="s">
        <v>233</v>
      </c>
      <c r="B1389" s="4">
        <v>5208</v>
      </c>
      <c r="C1389" t="s">
        <v>1</v>
      </c>
      <c r="D1389" t="s">
        <v>2</v>
      </c>
      <c r="E1389" t="s">
        <v>358</v>
      </c>
      <c r="F1389" s="9">
        <v>2021</v>
      </c>
      <c r="G1389" s="3">
        <v>126000</v>
      </c>
      <c r="H1389" s="3">
        <v>24</v>
      </c>
      <c r="I1389" s="3">
        <v>5250</v>
      </c>
      <c r="J1389" s="3">
        <v>24</v>
      </c>
      <c r="K1389" s="3">
        <v>0</v>
      </c>
      <c r="L1389" s="3">
        <v>126000</v>
      </c>
      <c r="M1389" s="3">
        <v>0</v>
      </c>
      <c r="N1389" s="3"/>
      <c r="O1389" s="3"/>
    </row>
    <row r="1390" spans="1:15" hidden="1" x14ac:dyDescent="0.25">
      <c r="A1390" t="s">
        <v>233</v>
      </c>
      <c r="B1390" s="4">
        <v>5208</v>
      </c>
      <c r="C1390" t="s">
        <v>1</v>
      </c>
      <c r="D1390" t="s">
        <v>2</v>
      </c>
      <c r="E1390" t="s">
        <v>358</v>
      </c>
      <c r="F1390" s="9">
        <v>2020</v>
      </c>
      <c r="G1390" s="3">
        <v>99200</v>
      </c>
      <c r="H1390" s="3">
        <v>24</v>
      </c>
      <c r="I1390" s="3">
        <v>4050</v>
      </c>
      <c r="J1390" s="3">
        <v>24</v>
      </c>
      <c r="K1390" s="3">
        <v>0</v>
      </c>
      <c r="L1390" s="3">
        <v>99200</v>
      </c>
      <c r="M1390" s="3">
        <v>0</v>
      </c>
      <c r="N1390" s="3"/>
      <c r="O1390" s="3"/>
    </row>
    <row r="1391" spans="1:15" hidden="1" x14ac:dyDescent="0.25">
      <c r="A1391" t="s">
        <v>233</v>
      </c>
      <c r="B1391" s="4">
        <v>5208</v>
      </c>
      <c r="C1391" t="s">
        <v>1</v>
      </c>
      <c r="D1391" t="s">
        <v>2</v>
      </c>
      <c r="E1391" t="s">
        <v>358</v>
      </c>
      <c r="F1391" s="9">
        <v>2019</v>
      </c>
      <c r="G1391" s="3">
        <v>143700</v>
      </c>
      <c r="H1391" s="3">
        <v>25</v>
      </c>
      <c r="I1391" s="3">
        <v>5750</v>
      </c>
      <c r="J1391" s="3">
        <v>25</v>
      </c>
      <c r="K1391" s="3">
        <v>0</v>
      </c>
      <c r="L1391" s="3">
        <v>143700</v>
      </c>
      <c r="M1391" s="3">
        <v>0</v>
      </c>
      <c r="N1391" s="3"/>
      <c r="O1391" s="3"/>
    </row>
    <row r="1392" spans="1:15" hidden="1" x14ac:dyDescent="0.25">
      <c r="A1392" t="s">
        <v>371</v>
      </c>
      <c r="B1392" s="4">
        <v>35915</v>
      </c>
      <c r="C1392" t="s">
        <v>3</v>
      </c>
      <c r="D1392" t="s">
        <v>4</v>
      </c>
      <c r="E1392" t="s">
        <v>351</v>
      </c>
      <c r="F1392" s="9">
        <v>2023</v>
      </c>
      <c r="G1392" s="3">
        <v>127500</v>
      </c>
      <c r="H1392" s="3">
        <v>32</v>
      </c>
      <c r="I1392" s="3">
        <v>4110</v>
      </c>
      <c r="J1392" s="3">
        <v>32</v>
      </c>
      <c r="K1392" s="3">
        <v>0</v>
      </c>
      <c r="L1392" s="3">
        <v>127500</v>
      </c>
      <c r="M1392" s="3">
        <v>0</v>
      </c>
      <c r="N1392" s="3"/>
      <c r="O1392" s="3"/>
    </row>
    <row r="1393" spans="1:15" hidden="1" x14ac:dyDescent="0.25">
      <c r="A1393" t="s">
        <v>371</v>
      </c>
      <c r="B1393" s="4">
        <v>35915</v>
      </c>
      <c r="C1393" t="s">
        <v>3</v>
      </c>
      <c r="D1393" t="s">
        <v>4</v>
      </c>
      <c r="E1393" t="s">
        <v>351</v>
      </c>
      <c r="F1393" s="9">
        <v>2022</v>
      </c>
      <c r="G1393" s="3">
        <v>114800</v>
      </c>
      <c r="H1393" s="3">
        <v>30</v>
      </c>
      <c r="I1393" s="3">
        <v>3960</v>
      </c>
      <c r="J1393" s="3">
        <v>30</v>
      </c>
      <c r="K1393" s="3">
        <v>0</v>
      </c>
      <c r="L1393" s="3">
        <v>114800</v>
      </c>
      <c r="M1393" s="3">
        <v>0</v>
      </c>
      <c r="N1393" s="3"/>
      <c r="O1393" s="3"/>
    </row>
    <row r="1394" spans="1:15" hidden="1" x14ac:dyDescent="0.25">
      <c r="A1394" t="s">
        <v>371</v>
      </c>
      <c r="B1394" s="4">
        <v>35915</v>
      </c>
      <c r="C1394" t="s">
        <v>3</v>
      </c>
      <c r="D1394" t="s">
        <v>4</v>
      </c>
      <c r="E1394" t="s">
        <v>351</v>
      </c>
      <c r="F1394" s="9">
        <v>2021</v>
      </c>
      <c r="G1394" s="3">
        <v>102200</v>
      </c>
      <c r="H1394" s="3">
        <v>28</v>
      </c>
      <c r="I1394" s="3">
        <v>3650</v>
      </c>
      <c r="J1394" s="3">
        <v>28</v>
      </c>
      <c r="K1394" s="3">
        <v>0</v>
      </c>
      <c r="L1394" s="3">
        <v>102200</v>
      </c>
      <c r="M1394" s="3">
        <v>0</v>
      </c>
      <c r="N1394" s="3"/>
      <c r="O1394" s="3"/>
    </row>
    <row r="1395" spans="1:15" hidden="1" x14ac:dyDescent="0.25">
      <c r="A1395" t="s">
        <v>371</v>
      </c>
      <c r="B1395" s="4">
        <v>35915</v>
      </c>
      <c r="C1395" t="s">
        <v>3</v>
      </c>
      <c r="D1395" t="s">
        <v>4</v>
      </c>
      <c r="E1395" t="s">
        <v>351</v>
      </c>
      <c r="F1395" s="9">
        <v>2020</v>
      </c>
      <c r="G1395" s="3">
        <v>80200</v>
      </c>
      <c r="H1395" s="3">
        <v>28</v>
      </c>
      <c r="I1395" s="3">
        <v>3025</v>
      </c>
      <c r="J1395" s="3">
        <v>28</v>
      </c>
      <c r="K1395" s="3">
        <v>0</v>
      </c>
      <c r="L1395" s="3">
        <v>80200</v>
      </c>
      <c r="M1395" s="3">
        <v>0</v>
      </c>
      <c r="N1395" s="3"/>
      <c r="O1395" s="3"/>
    </row>
    <row r="1396" spans="1:15" hidden="1" x14ac:dyDescent="0.25">
      <c r="A1396" t="s">
        <v>371</v>
      </c>
      <c r="B1396" s="4">
        <v>35915</v>
      </c>
      <c r="C1396" t="s">
        <v>3</v>
      </c>
      <c r="D1396" t="s">
        <v>4</v>
      </c>
      <c r="E1396" t="s">
        <v>351</v>
      </c>
      <c r="F1396" s="9">
        <v>2019</v>
      </c>
      <c r="G1396" s="3">
        <v>83200</v>
      </c>
      <c r="H1396" s="3">
        <v>25</v>
      </c>
      <c r="I1396" s="3">
        <v>4060</v>
      </c>
      <c r="J1396" s="3">
        <v>25</v>
      </c>
      <c r="K1396" s="3">
        <v>0</v>
      </c>
      <c r="L1396" s="3">
        <v>83200</v>
      </c>
      <c r="M1396" s="3">
        <v>0</v>
      </c>
      <c r="N1396" s="3"/>
      <c r="O1396" s="3"/>
    </row>
    <row r="1397" spans="1:15" hidden="1" x14ac:dyDescent="0.25">
      <c r="A1397" t="s">
        <v>526</v>
      </c>
      <c r="B1397" s="4">
        <v>29889</v>
      </c>
      <c r="C1397" t="s">
        <v>3</v>
      </c>
      <c r="D1397" t="s">
        <v>4</v>
      </c>
      <c r="E1397" t="s">
        <v>364</v>
      </c>
      <c r="F1397" s="9">
        <v>2023</v>
      </c>
      <c r="G1397" s="3">
        <v>127200</v>
      </c>
      <c r="H1397" s="3">
        <v>59</v>
      </c>
      <c r="I1397" s="3">
        <v>2120</v>
      </c>
      <c r="J1397" s="3">
        <v>41</v>
      </c>
      <c r="K1397" s="3">
        <v>18</v>
      </c>
      <c r="L1397" s="3">
        <v>88000</v>
      </c>
      <c r="M1397" s="3">
        <v>39200</v>
      </c>
      <c r="N1397" s="3"/>
      <c r="O1397" s="3"/>
    </row>
    <row r="1398" spans="1:15" hidden="1" x14ac:dyDescent="0.25">
      <c r="A1398" t="s">
        <v>526</v>
      </c>
      <c r="B1398" s="4">
        <v>29889</v>
      </c>
      <c r="C1398" t="s">
        <v>3</v>
      </c>
      <c r="D1398" t="s">
        <v>4</v>
      </c>
      <c r="E1398" t="s">
        <v>364</v>
      </c>
      <c r="F1398" s="9">
        <v>2022</v>
      </c>
      <c r="G1398" s="3">
        <v>132200</v>
      </c>
      <c r="H1398" s="3">
        <v>61</v>
      </c>
      <c r="I1398" s="3">
        <v>2150</v>
      </c>
      <c r="J1398" s="3">
        <v>42</v>
      </c>
      <c r="K1398" s="3">
        <v>19</v>
      </c>
      <c r="L1398" s="3">
        <v>91400</v>
      </c>
      <c r="M1398" s="3">
        <v>40800</v>
      </c>
      <c r="N1398" s="3"/>
      <c r="O1398" s="3"/>
    </row>
    <row r="1399" spans="1:15" hidden="1" x14ac:dyDescent="0.25">
      <c r="A1399" t="s">
        <v>526</v>
      </c>
      <c r="B1399" s="4">
        <v>29889</v>
      </c>
      <c r="C1399" t="s">
        <v>3</v>
      </c>
      <c r="D1399" t="s">
        <v>4</v>
      </c>
      <c r="E1399" t="s">
        <v>364</v>
      </c>
      <c r="F1399" s="9">
        <v>2021</v>
      </c>
      <c r="G1399" s="3">
        <v>127100</v>
      </c>
      <c r="H1399" s="3">
        <v>62</v>
      </c>
      <c r="I1399" s="3">
        <v>2050</v>
      </c>
      <c r="J1399" s="3">
        <v>43</v>
      </c>
      <c r="K1399" s="3">
        <v>19</v>
      </c>
      <c r="L1399" s="3">
        <v>87100</v>
      </c>
      <c r="M1399" s="3">
        <v>40000</v>
      </c>
      <c r="N1399" s="3"/>
      <c r="O1399" s="3"/>
    </row>
    <row r="1400" spans="1:15" hidden="1" x14ac:dyDescent="0.25">
      <c r="A1400" t="s">
        <v>526</v>
      </c>
      <c r="B1400" s="4">
        <v>29889</v>
      </c>
      <c r="C1400" t="s">
        <v>3</v>
      </c>
      <c r="D1400" t="s">
        <v>4</v>
      </c>
      <c r="E1400" t="s">
        <v>364</v>
      </c>
      <c r="F1400" s="9">
        <v>2020</v>
      </c>
      <c r="G1400" s="3">
        <v>115000</v>
      </c>
      <c r="H1400" s="3">
        <v>62</v>
      </c>
      <c r="I1400" s="3">
        <v>1855</v>
      </c>
      <c r="J1400" s="3">
        <v>42</v>
      </c>
      <c r="K1400" s="3">
        <v>20</v>
      </c>
      <c r="L1400" s="3">
        <v>77900</v>
      </c>
      <c r="M1400" s="3">
        <v>37100</v>
      </c>
      <c r="N1400" s="3"/>
      <c r="O1400" s="3"/>
    </row>
    <row r="1401" spans="1:15" hidden="1" x14ac:dyDescent="0.25">
      <c r="A1401" t="s">
        <v>526</v>
      </c>
      <c r="B1401" s="4">
        <v>29889</v>
      </c>
      <c r="C1401" t="s">
        <v>3</v>
      </c>
      <c r="D1401" t="s">
        <v>4</v>
      </c>
      <c r="E1401" t="s">
        <v>364</v>
      </c>
      <c r="F1401" s="9">
        <v>2019</v>
      </c>
      <c r="G1401" s="3">
        <v>132700</v>
      </c>
      <c r="H1401" s="3">
        <v>62</v>
      </c>
      <c r="I1401" s="3">
        <v>2140</v>
      </c>
      <c r="J1401" s="3">
        <v>42</v>
      </c>
      <c r="K1401" s="3">
        <v>20</v>
      </c>
      <c r="L1401" s="3">
        <v>89900</v>
      </c>
      <c r="M1401" s="3">
        <v>42800</v>
      </c>
      <c r="N1401" s="3"/>
      <c r="O1401" s="3"/>
    </row>
    <row r="1402" spans="1:15" hidden="1" x14ac:dyDescent="0.25">
      <c r="A1402" t="s">
        <v>265</v>
      </c>
      <c r="B1402" s="4">
        <v>2645</v>
      </c>
      <c r="C1402" t="s">
        <v>3</v>
      </c>
      <c r="D1402" t="s">
        <v>5</v>
      </c>
      <c r="E1402" t="s">
        <v>350</v>
      </c>
      <c r="F1402" s="9">
        <v>2023</v>
      </c>
      <c r="G1402" s="3">
        <v>126500</v>
      </c>
      <c r="H1402" s="3">
        <v>170</v>
      </c>
      <c r="I1402" s="3">
        <v>755</v>
      </c>
      <c r="J1402" s="3">
        <v>0</v>
      </c>
      <c r="K1402" s="3">
        <v>170</v>
      </c>
      <c r="L1402" s="3">
        <v>0</v>
      </c>
      <c r="M1402" s="3">
        <v>126500</v>
      </c>
      <c r="N1402" s="3"/>
      <c r="O1402" s="3"/>
    </row>
    <row r="1403" spans="1:15" hidden="1" x14ac:dyDescent="0.25">
      <c r="A1403" t="s">
        <v>265</v>
      </c>
      <c r="B1403" s="4">
        <v>2645</v>
      </c>
      <c r="C1403" t="s">
        <v>3</v>
      </c>
      <c r="D1403" t="s">
        <v>5</v>
      </c>
      <c r="E1403" t="s">
        <v>350</v>
      </c>
      <c r="F1403" s="9">
        <v>2022</v>
      </c>
      <c r="G1403" s="3">
        <v>123100</v>
      </c>
      <c r="H1403" s="3">
        <v>165</v>
      </c>
      <c r="I1403" s="3">
        <v>760</v>
      </c>
      <c r="J1403" s="3">
        <v>0</v>
      </c>
      <c r="K1403" s="3">
        <v>165</v>
      </c>
      <c r="L1403" s="3">
        <v>0</v>
      </c>
      <c r="M1403" s="3">
        <v>123100</v>
      </c>
      <c r="N1403" s="3"/>
      <c r="O1403" s="3"/>
    </row>
    <row r="1404" spans="1:15" hidden="1" x14ac:dyDescent="0.25">
      <c r="A1404" t="s">
        <v>265</v>
      </c>
      <c r="B1404" s="4">
        <v>2645</v>
      </c>
      <c r="C1404" t="s">
        <v>3</v>
      </c>
      <c r="D1404" t="s">
        <v>5</v>
      </c>
      <c r="E1404" t="s">
        <v>350</v>
      </c>
      <c r="F1404" s="9">
        <v>2021</v>
      </c>
      <c r="G1404" s="3">
        <v>112700</v>
      </c>
      <c r="H1404" s="3">
        <v>159</v>
      </c>
      <c r="I1404" s="3">
        <v>725</v>
      </c>
      <c r="J1404" s="3">
        <v>0</v>
      </c>
      <c r="K1404" s="3">
        <v>159</v>
      </c>
      <c r="L1404" s="3">
        <v>0</v>
      </c>
      <c r="M1404" s="3">
        <v>112700</v>
      </c>
      <c r="N1404" s="3"/>
      <c r="O1404" s="3"/>
    </row>
    <row r="1405" spans="1:15" hidden="1" x14ac:dyDescent="0.25">
      <c r="A1405" t="s">
        <v>265</v>
      </c>
      <c r="B1405" s="4">
        <v>2645</v>
      </c>
      <c r="C1405" t="s">
        <v>3</v>
      </c>
      <c r="D1405" t="s">
        <v>5</v>
      </c>
      <c r="E1405" t="s">
        <v>350</v>
      </c>
      <c r="F1405" s="9">
        <v>2020</v>
      </c>
      <c r="G1405" s="3">
        <v>101200</v>
      </c>
      <c r="H1405" s="3">
        <v>152</v>
      </c>
      <c r="I1405" s="3">
        <v>670</v>
      </c>
      <c r="J1405" s="3">
        <v>0</v>
      </c>
      <c r="K1405" s="3">
        <v>152</v>
      </c>
      <c r="L1405" s="3">
        <v>0</v>
      </c>
      <c r="M1405" s="3">
        <v>101200</v>
      </c>
      <c r="N1405" s="3"/>
      <c r="O1405" s="3"/>
    </row>
    <row r="1406" spans="1:15" hidden="1" x14ac:dyDescent="0.25">
      <c r="A1406" t="s">
        <v>265</v>
      </c>
      <c r="B1406" s="4">
        <v>2645</v>
      </c>
      <c r="C1406" t="s">
        <v>3</v>
      </c>
      <c r="D1406" t="s">
        <v>5</v>
      </c>
      <c r="E1406" t="s">
        <v>350</v>
      </c>
      <c r="F1406" s="9">
        <v>2019</v>
      </c>
      <c r="G1406" s="3">
        <v>111400</v>
      </c>
      <c r="H1406" s="3">
        <v>150</v>
      </c>
      <c r="I1406" s="3">
        <v>755</v>
      </c>
      <c r="J1406" s="3">
        <v>0</v>
      </c>
      <c r="K1406" s="3">
        <v>150</v>
      </c>
      <c r="L1406" s="3">
        <v>0</v>
      </c>
      <c r="M1406" s="3">
        <v>111400</v>
      </c>
      <c r="N1406" s="3"/>
      <c r="O1406" s="3"/>
    </row>
    <row r="1407" spans="1:15" hidden="1" x14ac:dyDescent="0.25">
      <c r="A1407" t="s">
        <v>31</v>
      </c>
      <c r="B1407" s="4">
        <v>6514</v>
      </c>
      <c r="C1407" t="s">
        <v>1</v>
      </c>
      <c r="D1407" t="s">
        <v>2</v>
      </c>
      <c r="E1407" t="s">
        <v>357</v>
      </c>
      <c r="F1407" s="9">
        <v>2023</v>
      </c>
      <c r="G1407" s="3">
        <v>125686</v>
      </c>
      <c r="H1407" s="3">
        <v>59</v>
      </c>
      <c r="I1407" s="3">
        <v>2110</v>
      </c>
      <c r="J1407" s="3">
        <v>59</v>
      </c>
      <c r="K1407" s="3">
        <v>0</v>
      </c>
      <c r="L1407" s="3">
        <v>125686</v>
      </c>
      <c r="M1407" s="3">
        <v>0</v>
      </c>
      <c r="N1407" s="3"/>
      <c r="O1407" s="3"/>
    </row>
    <row r="1408" spans="1:15" hidden="1" x14ac:dyDescent="0.25">
      <c r="A1408" t="s">
        <v>31</v>
      </c>
      <c r="B1408" s="4">
        <v>6514</v>
      </c>
      <c r="C1408" t="s">
        <v>1</v>
      </c>
      <c r="D1408" t="s">
        <v>2</v>
      </c>
      <c r="E1408" t="s">
        <v>357</v>
      </c>
      <c r="F1408" s="9">
        <v>2022</v>
      </c>
      <c r="G1408" s="3">
        <v>128819</v>
      </c>
      <c r="H1408" s="3">
        <v>60</v>
      </c>
      <c r="I1408" s="3">
        <v>2130</v>
      </c>
      <c r="J1408" s="3">
        <v>60</v>
      </c>
      <c r="K1408" s="3">
        <v>0</v>
      </c>
      <c r="L1408" s="3">
        <v>128819</v>
      </c>
      <c r="M1408" s="3">
        <v>0</v>
      </c>
      <c r="N1408" s="3"/>
      <c r="O1408" s="3"/>
    </row>
    <row r="1409" spans="1:15" hidden="1" x14ac:dyDescent="0.25">
      <c r="A1409" t="s">
        <v>31</v>
      </c>
      <c r="B1409" s="4">
        <v>6514</v>
      </c>
      <c r="C1409" t="s">
        <v>1</v>
      </c>
      <c r="D1409" t="s">
        <v>2</v>
      </c>
      <c r="E1409" t="s">
        <v>357</v>
      </c>
      <c r="F1409" s="9">
        <v>2021</v>
      </c>
      <c r="G1409" s="3">
        <v>125900</v>
      </c>
      <c r="H1409" s="3">
        <v>61</v>
      </c>
      <c r="I1409" s="3">
        <v>2030</v>
      </c>
      <c r="J1409" s="3">
        <v>61</v>
      </c>
      <c r="K1409" s="3">
        <v>0</v>
      </c>
      <c r="L1409" s="3">
        <v>125900</v>
      </c>
      <c r="M1409" s="3">
        <v>0</v>
      </c>
      <c r="N1409" s="3"/>
      <c r="O1409" s="3"/>
    </row>
    <row r="1410" spans="1:15" hidden="1" x14ac:dyDescent="0.25">
      <c r="A1410" t="s">
        <v>31</v>
      </c>
      <c r="B1410" s="4">
        <v>6514</v>
      </c>
      <c r="C1410" t="s">
        <v>1</v>
      </c>
      <c r="D1410" t="s">
        <v>2</v>
      </c>
      <c r="E1410" t="s">
        <v>357</v>
      </c>
      <c r="F1410" s="9">
        <v>2020</v>
      </c>
      <c r="G1410" s="3">
        <v>113500</v>
      </c>
      <c r="H1410" s="3">
        <v>63</v>
      </c>
      <c r="I1410" s="3">
        <v>1760</v>
      </c>
      <c r="J1410" s="3">
        <v>63</v>
      </c>
      <c r="K1410" s="3">
        <v>0</v>
      </c>
      <c r="L1410" s="3">
        <v>113500</v>
      </c>
      <c r="M1410" s="3">
        <v>0</v>
      </c>
      <c r="N1410" s="3"/>
      <c r="O1410" s="3"/>
    </row>
    <row r="1411" spans="1:15" hidden="1" x14ac:dyDescent="0.25">
      <c r="A1411" t="s">
        <v>31</v>
      </c>
      <c r="B1411" s="4">
        <v>6514</v>
      </c>
      <c r="C1411" t="s">
        <v>1</v>
      </c>
      <c r="D1411" t="s">
        <v>2</v>
      </c>
      <c r="E1411" t="s">
        <v>357</v>
      </c>
      <c r="F1411" s="9">
        <v>2019</v>
      </c>
      <c r="G1411" s="3">
        <v>145200</v>
      </c>
      <c r="H1411" s="3">
        <v>66</v>
      </c>
      <c r="I1411" s="3">
        <v>2200</v>
      </c>
      <c r="J1411" s="3">
        <v>66</v>
      </c>
      <c r="K1411" s="3">
        <v>0</v>
      </c>
      <c r="L1411" s="3">
        <v>145200</v>
      </c>
      <c r="M1411" s="3">
        <v>0</v>
      </c>
      <c r="N1411" s="3"/>
      <c r="O1411" s="3"/>
    </row>
    <row r="1412" spans="1:15" hidden="1" x14ac:dyDescent="0.25">
      <c r="A1412" t="s">
        <v>524</v>
      </c>
      <c r="B1412" s="4">
        <v>8454</v>
      </c>
      <c r="C1412" t="s">
        <v>1</v>
      </c>
      <c r="D1412" t="s">
        <v>2</v>
      </c>
      <c r="E1412" t="s">
        <v>357</v>
      </c>
      <c r="F1412" s="9">
        <v>2023</v>
      </c>
      <c r="G1412" s="3">
        <v>125640</v>
      </c>
      <c r="H1412" s="3">
        <v>45</v>
      </c>
      <c r="I1412" s="3">
        <v>2788</v>
      </c>
      <c r="J1412" s="3">
        <v>45</v>
      </c>
      <c r="K1412" s="3">
        <v>0</v>
      </c>
      <c r="L1412" s="3">
        <v>125640</v>
      </c>
      <c r="M1412" s="3">
        <v>0</v>
      </c>
      <c r="N1412" s="3"/>
      <c r="O1412" s="3"/>
    </row>
    <row r="1413" spans="1:15" hidden="1" x14ac:dyDescent="0.25">
      <c r="A1413" t="s">
        <v>524</v>
      </c>
      <c r="B1413" s="4">
        <v>8454</v>
      </c>
      <c r="C1413" t="s">
        <v>1</v>
      </c>
      <c r="D1413" t="s">
        <v>2</v>
      </c>
      <c r="E1413" t="s">
        <v>357</v>
      </c>
      <c r="F1413" s="9">
        <v>2022</v>
      </c>
      <c r="G1413" s="3">
        <v>120021</v>
      </c>
      <c r="H1413" s="3">
        <v>42</v>
      </c>
      <c r="I1413" s="3">
        <v>2865</v>
      </c>
      <c r="J1413" s="3">
        <v>42</v>
      </c>
      <c r="K1413" s="3">
        <v>0</v>
      </c>
      <c r="L1413" s="3">
        <v>120021</v>
      </c>
      <c r="M1413" s="3">
        <v>0</v>
      </c>
      <c r="N1413" s="3"/>
      <c r="O1413" s="3"/>
    </row>
    <row r="1414" spans="1:15" hidden="1" x14ac:dyDescent="0.25">
      <c r="A1414" t="s">
        <v>524</v>
      </c>
      <c r="B1414" s="4">
        <v>8454</v>
      </c>
      <c r="C1414" t="s">
        <v>1</v>
      </c>
      <c r="D1414" t="s">
        <v>2</v>
      </c>
      <c r="E1414" t="s">
        <v>357</v>
      </c>
      <c r="F1414" s="9">
        <v>2021</v>
      </c>
      <c r="G1414" s="3">
        <v>109343</v>
      </c>
      <c r="H1414" s="3">
        <v>41</v>
      </c>
      <c r="I1414" s="3">
        <v>2667</v>
      </c>
      <c r="J1414" s="3">
        <v>41</v>
      </c>
      <c r="K1414" s="3">
        <v>0</v>
      </c>
      <c r="L1414" s="3">
        <v>109343</v>
      </c>
      <c r="M1414" s="3">
        <v>0</v>
      </c>
      <c r="N1414" s="3"/>
      <c r="O1414" s="3"/>
    </row>
    <row r="1415" spans="1:15" hidden="1" x14ac:dyDescent="0.25">
      <c r="A1415" t="s">
        <v>524</v>
      </c>
      <c r="B1415" s="4">
        <v>8454</v>
      </c>
      <c r="C1415" t="s">
        <v>1</v>
      </c>
      <c r="D1415" t="s">
        <v>2</v>
      </c>
      <c r="E1415" t="s">
        <v>357</v>
      </c>
      <c r="F1415" s="9">
        <v>2020</v>
      </c>
      <c r="G1415" s="3">
        <v>90554</v>
      </c>
      <c r="H1415" s="3">
        <v>41</v>
      </c>
      <c r="I1415" s="3">
        <v>2209</v>
      </c>
      <c r="J1415" s="3">
        <v>41</v>
      </c>
      <c r="K1415" s="3">
        <v>0</v>
      </c>
      <c r="L1415" s="3">
        <v>90554</v>
      </c>
      <c r="M1415" s="3">
        <v>0</v>
      </c>
      <c r="N1415" s="3"/>
      <c r="O1415" s="3"/>
    </row>
    <row r="1416" spans="1:15" hidden="1" x14ac:dyDescent="0.25">
      <c r="A1416" t="s">
        <v>524</v>
      </c>
      <c r="B1416" s="4">
        <v>8454</v>
      </c>
      <c r="C1416" t="s">
        <v>1</v>
      </c>
      <c r="D1416" t="s">
        <v>2</v>
      </c>
      <c r="E1416" t="s">
        <v>357</v>
      </c>
      <c r="F1416" s="9">
        <v>2019</v>
      </c>
      <c r="G1416" s="3">
        <v>100612</v>
      </c>
      <c r="H1416" s="3">
        <v>42</v>
      </c>
      <c r="I1416" s="3">
        <v>2365</v>
      </c>
      <c r="J1416" s="3">
        <v>42</v>
      </c>
      <c r="K1416" s="3">
        <v>0</v>
      </c>
      <c r="L1416" s="3">
        <v>100612</v>
      </c>
      <c r="M1416" s="3">
        <v>0</v>
      </c>
      <c r="N1416" s="3"/>
      <c r="O1416" s="3"/>
    </row>
    <row r="1417" spans="1:15" hidden="1" x14ac:dyDescent="0.25">
      <c r="A1417" t="s">
        <v>77</v>
      </c>
      <c r="B1417" s="4">
        <v>31329</v>
      </c>
      <c r="C1417" t="s">
        <v>3</v>
      </c>
      <c r="D1417" t="s">
        <v>5</v>
      </c>
      <c r="E1417" t="s">
        <v>351</v>
      </c>
      <c r="F1417" s="9">
        <v>2023</v>
      </c>
      <c r="G1417" s="3">
        <v>123267</v>
      </c>
      <c r="H1417" s="3">
        <v>60</v>
      </c>
      <c r="I1417" s="3">
        <v>2220</v>
      </c>
      <c r="J1417" s="3">
        <v>0</v>
      </c>
      <c r="K1417" s="3">
        <v>60</v>
      </c>
      <c r="L1417" s="3">
        <v>0</v>
      </c>
      <c r="M1417" s="3">
        <v>123267</v>
      </c>
      <c r="N1417" s="3"/>
      <c r="O1417" s="3"/>
    </row>
    <row r="1418" spans="1:15" hidden="1" x14ac:dyDescent="0.25">
      <c r="A1418" t="s">
        <v>77</v>
      </c>
      <c r="B1418" s="4">
        <v>31329</v>
      </c>
      <c r="C1418" t="s">
        <v>3</v>
      </c>
      <c r="D1418" t="s">
        <v>5</v>
      </c>
      <c r="E1418" t="s">
        <v>351</v>
      </c>
      <c r="F1418" s="9">
        <v>2022</v>
      </c>
      <c r="G1418" s="3">
        <v>95534</v>
      </c>
      <c r="H1418" s="3">
        <v>51</v>
      </c>
      <c r="I1418" s="3">
        <v>1990</v>
      </c>
      <c r="J1418" s="3">
        <v>0</v>
      </c>
      <c r="K1418" s="3">
        <v>51</v>
      </c>
      <c r="L1418" s="3">
        <v>0</v>
      </c>
      <c r="M1418" s="3">
        <v>95534</v>
      </c>
      <c r="N1418" s="3"/>
      <c r="O1418" s="3"/>
    </row>
    <row r="1419" spans="1:15" hidden="1" x14ac:dyDescent="0.25">
      <c r="A1419" t="s">
        <v>77</v>
      </c>
      <c r="B1419" s="4">
        <v>31329</v>
      </c>
      <c r="C1419" t="s">
        <v>3</v>
      </c>
      <c r="D1419" t="s">
        <v>5</v>
      </c>
      <c r="E1419" t="s">
        <v>351</v>
      </c>
      <c r="F1419" s="9">
        <v>2021</v>
      </c>
      <c r="G1419" s="3">
        <v>71619</v>
      </c>
      <c r="H1419" s="3">
        <v>45</v>
      </c>
      <c r="I1419" s="3">
        <v>1770</v>
      </c>
      <c r="J1419" s="3">
        <v>0</v>
      </c>
      <c r="K1419" s="3">
        <v>45</v>
      </c>
      <c r="L1419" s="3">
        <v>0</v>
      </c>
      <c r="M1419" s="3">
        <v>71619</v>
      </c>
      <c r="N1419" s="3"/>
      <c r="O1419" s="3"/>
    </row>
    <row r="1420" spans="1:15" hidden="1" x14ac:dyDescent="0.25">
      <c r="A1420" t="s">
        <v>77</v>
      </c>
      <c r="B1420" s="4">
        <v>31329</v>
      </c>
      <c r="C1420" t="s">
        <v>3</v>
      </c>
      <c r="D1420" t="s">
        <v>5</v>
      </c>
      <c r="E1420" t="s">
        <v>351</v>
      </c>
      <c r="F1420" s="9">
        <v>2020</v>
      </c>
      <c r="G1420" s="3">
        <v>47100</v>
      </c>
      <c r="H1420" s="3">
        <v>36</v>
      </c>
      <c r="I1420" s="3">
        <v>1450</v>
      </c>
      <c r="J1420" s="3">
        <v>0</v>
      </c>
      <c r="K1420" s="3">
        <v>36</v>
      </c>
      <c r="L1420" s="3">
        <v>0</v>
      </c>
      <c r="M1420" s="3">
        <v>47100</v>
      </c>
      <c r="N1420" s="3"/>
      <c r="O1420" s="3"/>
    </row>
    <row r="1421" spans="1:15" hidden="1" x14ac:dyDescent="0.25">
      <c r="A1421" t="s">
        <v>77</v>
      </c>
      <c r="B1421" s="4">
        <v>31329</v>
      </c>
      <c r="C1421" t="s">
        <v>3</v>
      </c>
      <c r="D1421" t="s">
        <v>5</v>
      </c>
      <c r="E1421" t="s">
        <v>351</v>
      </c>
      <c r="F1421" s="9">
        <v>2019</v>
      </c>
      <c r="G1421" s="3">
        <v>45300</v>
      </c>
      <c r="H1421" s="3">
        <v>29</v>
      </c>
      <c r="I1421" s="3">
        <v>1775</v>
      </c>
      <c r="J1421" s="3">
        <v>0</v>
      </c>
      <c r="K1421" s="3">
        <v>29</v>
      </c>
      <c r="L1421" s="3">
        <v>0</v>
      </c>
      <c r="M1421" s="3">
        <v>45300</v>
      </c>
      <c r="N1421" s="3"/>
      <c r="O1421" s="3"/>
    </row>
    <row r="1422" spans="1:15" hidden="1" x14ac:dyDescent="0.25">
      <c r="A1422" t="s">
        <v>450</v>
      </c>
      <c r="B1422" s="4">
        <v>563011</v>
      </c>
      <c r="C1422" t="s">
        <v>3</v>
      </c>
      <c r="D1422" t="s">
        <v>5</v>
      </c>
      <c r="E1422" t="s">
        <v>352</v>
      </c>
      <c r="F1422" s="9">
        <v>2023</v>
      </c>
      <c r="G1422" s="3">
        <v>122700</v>
      </c>
      <c r="H1422" s="3">
        <v>152</v>
      </c>
      <c r="I1422" s="3">
        <v>815</v>
      </c>
      <c r="J1422" s="3">
        <v>4</v>
      </c>
      <c r="K1422" s="3">
        <v>148</v>
      </c>
      <c r="L1422" s="3">
        <v>3300</v>
      </c>
      <c r="M1422" s="3">
        <v>119400</v>
      </c>
      <c r="N1422" s="3"/>
      <c r="O1422" s="3"/>
    </row>
    <row r="1423" spans="1:15" hidden="1" x14ac:dyDescent="0.25">
      <c r="A1423" t="s">
        <v>450</v>
      </c>
      <c r="B1423" s="4">
        <v>563011</v>
      </c>
      <c r="C1423" t="s">
        <v>3</v>
      </c>
      <c r="D1423" t="s">
        <v>5</v>
      </c>
      <c r="E1423" t="s">
        <v>352</v>
      </c>
      <c r="F1423" s="9">
        <v>2022</v>
      </c>
      <c r="G1423" s="3">
        <v>114400</v>
      </c>
      <c r="H1423" s="3">
        <v>149</v>
      </c>
      <c r="I1423" s="3">
        <v>765</v>
      </c>
      <c r="J1423" s="3">
        <v>4</v>
      </c>
      <c r="K1423" s="3">
        <v>145</v>
      </c>
      <c r="L1423" s="3">
        <v>3100</v>
      </c>
      <c r="M1423" s="3">
        <v>111300</v>
      </c>
      <c r="N1423" s="3"/>
      <c r="O1423" s="3"/>
    </row>
    <row r="1424" spans="1:15" hidden="1" x14ac:dyDescent="0.25">
      <c r="A1424" t="s">
        <v>450</v>
      </c>
      <c r="B1424" s="4">
        <v>563011</v>
      </c>
      <c r="C1424" t="s">
        <v>3</v>
      </c>
      <c r="D1424" t="s">
        <v>5</v>
      </c>
      <c r="E1424" t="s">
        <v>352</v>
      </c>
      <c r="F1424" s="9">
        <v>2021</v>
      </c>
      <c r="G1424" s="3">
        <v>105100</v>
      </c>
      <c r="H1424" s="3">
        <v>150</v>
      </c>
      <c r="I1424" s="3">
        <v>725</v>
      </c>
      <c r="J1424" s="3">
        <v>4</v>
      </c>
      <c r="K1424" s="3">
        <v>146</v>
      </c>
      <c r="L1424" s="3">
        <v>2500</v>
      </c>
      <c r="M1424" s="3">
        <v>102600</v>
      </c>
      <c r="N1424" s="3"/>
      <c r="O1424" s="3"/>
    </row>
    <row r="1425" spans="1:15" hidden="1" x14ac:dyDescent="0.25">
      <c r="A1425" t="s">
        <v>450</v>
      </c>
      <c r="B1425" s="4">
        <v>563011</v>
      </c>
      <c r="C1425" t="s">
        <v>3</v>
      </c>
      <c r="D1425" t="s">
        <v>5</v>
      </c>
      <c r="E1425" t="s">
        <v>352</v>
      </c>
      <c r="F1425" s="9">
        <v>2020</v>
      </c>
      <c r="G1425" s="3">
        <v>80800</v>
      </c>
      <c r="H1425" s="3">
        <v>140</v>
      </c>
      <c r="I1425" s="3">
        <v>585</v>
      </c>
      <c r="J1425" s="3">
        <v>3</v>
      </c>
      <c r="K1425" s="3">
        <v>137</v>
      </c>
      <c r="L1425" s="3">
        <v>1800</v>
      </c>
      <c r="M1425" s="3">
        <v>79000</v>
      </c>
      <c r="N1425" s="3"/>
      <c r="O1425" s="3"/>
    </row>
    <row r="1426" spans="1:15" hidden="1" x14ac:dyDescent="0.25">
      <c r="A1426" t="s">
        <v>450</v>
      </c>
      <c r="B1426" s="4">
        <v>563011</v>
      </c>
      <c r="C1426" t="s">
        <v>3</v>
      </c>
      <c r="D1426" t="s">
        <v>5</v>
      </c>
      <c r="E1426" t="s">
        <v>352</v>
      </c>
      <c r="F1426" s="9">
        <v>2019</v>
      </c>
      <c r="G1426" s="3">
        <v>93400</v>
      </c>
      <c r="H1426" s="3">
        <v>136</v>
      </c>
      <c r="I1426" s="3">
        <v>710</v>
      </c>
      <c r="J1426" s="3">
        <v>3</v>
      </c>
      <c r="K1426" s="3">
        <v>133</v>
      </c>
      <c r="L1426" s="3">
        <v>1800</v>
      </c>
      <c r="M1426" s="3">
        <v>91600</v>
      </c>
      <c r="N1426" s="3"/>
      <c r="O1426" s="3"/>
    </row>
    <row r="1427" spans="1:15" hidden="1" x14ac:dyDescent="0.25">
      <c r="A1427" t="s">
        <v>480</v>
      </c>
      <c r="B1427" s="4">
        <v>593</v>
      </c>
      <c r="C1427" t="s">
        <v>3</v>
      </c>
      <c r="D1427" t="s">
        <v>5</v>
      </c>
      <c r="E1427" t="s">
        <v>350</v>
      </c>
      <c r="F1427" s="9">
        <v>2023</v>
      </c>
      <c r="G1427" s="3">
        <v>122619</v>
      </c>
      <c r="H1427" s="3">
        <v>75</v>
      </c>
      <c r="I1427" s="3">
        <v>1705</v>
      </c>
      <c r="J1427" s="3">
        <v>1</v>
      </c>
      <c r="K1427" s="3">
        <v>74</v>
      </c>
      <c r="L1427" s="3">
        <v>1700</v>
      </c>
      <c r="M1427" s="3">
        <v>120919</v>
      </c>
      <c r="N1427" s="3"/>
      <c r="O1427" s="3"/>
    </row>
    <row r="1428" spans="1:15" hidden="1" x14ac:dyDescent="0.25">
      <c r="A1428" t="s">
        <v>480</v>
      </c>
      <c r="B1428" s="4">
        <v>593</v>
      </c>
      <c r="C1428" t="s">
        <v>3</v>
      </c>
      <c r="D1428" t="s">
        <v>5</v>
      </c>
      <c r="E1428" t="s">
        <v>350</v>
      </c>
      <c r="F1428" s="9">
        <v>2022</v>
      </c>
      <c r="G1428" s="3">
        <v>104600</v>
      </c>
      <c r="H1428" s="3">
        <v>69</v>
      </c>
      <c r="I1428" s="3">
        <v>1560</v>
      </c>
      <c r="J1428" s="3">
        <v>1</v>
      </c>
      <c r="K1428" s="3">
        <v>68</v>
      </c>
      <c r="L1428" s="3">
        <v>1600</v>
      </c>
      <c r="M1428" s="3">
        <v>103000</v>
      </c>
      <c r="N1428" s="3"/>
      <c r="O1428" s="3"/>
    </row>
    <row r="1429" spans="1:15" hidden="1" x14ac:dyDescent="0.25">
      <c r="A1429" t="s">
        <v>480</v>
      </c>
      <c r="B1429" s="4">
        <v>593</v>
      </c>
      <c r="C1429" t="s">
        <v>3</v>
      </c>
      <c r="D1429" t="s">
        <v>5</v>
      </c>
      <c r="E1429" t="s">
        <v>350</v>
      </c>
      <c r="F1429" s="9">
        <v>2021</v>
      </c>
      <c r="G1429" s="3">
        <v>91000</v>
      </c>
      <c r="H1429" s="3">
        <v>65</v>
      </c>
      <c r="I1429" s="3">
        <v>1400</v>
      </c>
      <c r="J1429" s="3">
        <v>1</v>
      </c>
      <c r="K1429" s="3">
        <v>64</v>
      </c>
      <c r="L1429" s="3">
        <v>1400</v>
      </c>
      <c r="M1429" s="3">
        <v>89600</v>
      </c>
      <c r="N1429" s="3"/>
      <c r="O1429" s="3"/>
    </row>
    <row r="1430" spans="1:15" hidden="1" x14ac:dyDescent="0.25">
      <c r="A1430" t="s">
        <v>480</v>
      </c>
      <c r="B1430" s="4">
        <v>593</v>
      </c>
      <c r="C1430" t="s">
        <v>3</v>
      </c>
      <c r="D1430" t="s">
        <v>5</v>
      </c>
      <c r="E1430" t="s">
        <v>350</v>
      </c>
      <c r="F1430" s="9">
        <v>2020</v>
      </c>
      <c r="G1430" s="3">
        <v>87500</v>
      </c>
      <c r="H1430" s="3">
        <v>65</v>
      </c>
      <c r="I1430" s="3">
        <v>1305</v>
      </c>
      <c r="J1430" s="3">
        <v>1</v>
      </c>
      <c r="K1430" s="3">
        <v>64</v>
      </c>
      <c r="L1430" s="3">
        <v>2000</v>
      </c>
      <c r="M1430" s="3">
        <v>85500</v>
      </c>
      <c r="N1430" s="3"/>
      <c r="O1430" s="3"/>
    </row>
    <row r="1431" spans="1:15" hidden="1" x14ac:dyDescent="0.25">
      <c r="A1431" t="s">
        <v>480</v>
      </c>
      <c r="B1431" s="4">
        <v>593</v>
      </c>
      <c r="C1431" t="s">
        <v>3</v>
      </c>
      <c r="D1431" t="s">
        <v>5</v>
      </c>
      <c r="E1431" t="s">
        <v>350</v>
      </c>
      <c r="F1431" s="9">
        <v>2019</v>
      </c>
      <c r="G1431" s="3">
        <v>89900</v>
      </c>
      <c r="H1431" s="3">
        <v>69</v>
      </c>
      <c r="I1431" s="3">
        <v>1240</v>
      </c>
      <c r="J1431" s="3">
        <v>2</v>
      </c>
      <c r="K1431" s="3">
        <v>67</v>
      </c>
      <c r="L1431" s="3">
        <v>3100</v>
      </c>
      <c r="M1431" s="3">
        <v>86800</v>
      </c>
      <c r="N1431" s="3"/>
      <c r="O1431" s="3"/>
    </row>
    <row r="1432" spans="1:15" hidden="1" x14ac:dyDescent="0.25">
      <c r="A1432" t="s">
        <v>254</v>
      </c>
      <c r="B1432" s="4">
        <v>9034</v>
      </c>
      <c r="C1432" t="s">
        <v>1</v>
      </c>
      <c r="D1432" t="s">
        <v>2</v>
      </c>
      <c r="E1432" t="s">
        <v>353</v>
      </c>
      <c r="F1432" s="9">
        <v>2023</v>
      </c>
      <c r="G1432" s="3">
        <v>121500</v>
      </c>
      <c r="H1432" s="3">
        <v>41</v>
      </c>
      <c r="I1432" s="3">
        <v>3075</v>
      </c>
      <c r="J1432" s="3">
        <v>41</v>
      </c>
      <c r="K1432" s="3">
        <v>0</v>
      </c>
      <c r="L1432" s="3">
        <v>121500</v>
      </c>
      <c r="M1432" s="3">
        <v>0</v>
      </c>
      <c r="N1432" s="3"/>
      <c r="O1432" s="3"/>
    </row>
    <row r="1433" spans="1:15" hidden="1" x14ac:dyDescent="0.25">
      <c r="A1433" t="s">
        <v>254</v>
      </c>
      <c r="B1433" s="4">
        <v>9034</v>
      </c>
      <c r="C1433" t="s">
        <v>1</v>
      </c>
      <c r="D1433" t="s">
        <v>2</v>
      </c>
      <c r="E1433" t="s">
        <v>353</v>
      </c>
      <c r="F1433" s="9">
        <v>2022</v>
      </c>
      <c r="G1433" s="3">
        <v>110000</v>
      </c>
      <c r="H1433" s="3">
        <v>38</v>
      </c>
      <c r="I1433" s="3">
        <v>2895</v>
      </c>
      <c r="J1433" s="3">
        <v>38</v>
      </c>
      <c r="K1433" s="3">
        <v>0</v>
      </c>
      <c r="L1433" s="3">
        <v>110000</v>
      </c>
      <c r="M1433" s="3">
        <v>0</v>
      </c>
      <c r="N1433" s="3"/>
      <c r="O1433" s="3"/>
    </row>
    <row r="1434" spans="1:15" hidden="1" x14ac:dyDescent="0.25">
      <c r="A1434" t="s">
        <v>254</v>
      </c>
      <c r="B1434" s="4">
        <v>9034</v>
      </c>
      <c r="C1434" t="s">
        <v>1</v>
      </c>
      <c r="D1434" t="s">
        <v>2</v>
      </c>
      <c r="E1434" t="s">
        <v>353</v>
      </c>
      <c r="F1434" s="9">
        <v>2021</v>
      </c>
      <c r="G1434" s="3">
        <v>94000</v>
      </c>
      <c r="H1434" s="3">
        <v>36</v>
      </c>
      <c r="I1434" s="3">
        <v>2611</v>
      </c>
      <c r="J1434" s="3">
        <v>36</v>
      </c>
      <c r="K1434" s="3">
        <v>0</v>
      </c>
      <c r="L1434" s="3">
        <v>94000</v>
      </c>
      <c r="M1434" s="3">
        <v>0</v>
      </c>
      <c r="N1434" s="3"/>
      <c r="O1434" s="3"/>
    </row>
    <row r="1435" spans="1:15" hidden="1" x14ac:dyDescent="0.25">
      <c r="A1435" t="s">
        <v>254</v>
      </c>
      <c r="B1435" s="4">
        <v>9034</v>
      </c>
      <c r="C1435" t="s">
        <v>1</v>
      </c>
      <c r="D1435" t="s">
        <v>2</v>
      </c>
      <c r="E1435" t="s">
        <v>353</v>
      </c>
      <c r="F1435" s="9">
        <v>2020</v>
      </c>
      <c r="G1435" s="3">
        <v>77600</v>
      </c>
      <c r="H1435" s="3">
        <v>36</v>
      </c>
      <c r="I1435" s="3">
        <v>2155</v>
      </c>
      <c r="J1435" s="3">
        <v>36</v>
      </c>
      <c r="K1435" s="3">
        <v>0</v>
      </c>
      <c r="L1435" s="3">
        <v>77600</v>
      </c>
      <c r="M1435" s="3">
        <v>0</v>
      </c>
      <c r="N1435" s="3"/>
      <c r="O1435" s="3"/>
    </row>
    <row r="1436" spans="1:15" hidden="1" x14ac:dyDescent="0.25">
      <c r="A1436" t="s">
        <v>254</v>
      </c>
      <c r="B1436" s="4">
        <v>9034</v>
      </c>
      <c r="C1436" t="s">
        <v>1</v>
      </c>
      <c r="D1436" t="s">
        <v>2</v>
      </c>
      <c r="E1436" t="s">
        <v>353</v>
      </c>
      <c r="F1436" s="9">
        <v>2019</v>
      </c>
      <c r="G1436" s="3">
        <v>101500</v>
      </c>
      <c r="H1436" s="3">
        <v>36</v>
      </c>
      <c r="I1436" s="3">
        <v>2860</v>
      </c>
      <c r="J1436" s="3">
        <v>36</v>
      </c>
      <c r="K1436" s="3">
        <v>0</v>
      </c>
      <c r="L1436" s="3">
        <v>101500</v>
      </c>
      <c r="M1436" s="3">
        <v>0</v>
      </c>
      <c r="N1436" s="3"/>
      <c r="O1436" s="3"/>
    </row>
    <row r="1437" spans="1:15" hidden="1" x14ac:dyDescent="0.25">
      <c r="A1437" t="s">
        <v>438</v>
      </c>
      <c r="B1437" s="4">
        <v>562771</v>
      </c>
      <c r="C1437" t="s">
        <v>3</v>
      </c>
      <c r="D1437" t="s">
        <v>4</v>
      </c>
      <c r="E1437" t="s">
        <v>358</v>
      </c>
      <c r="F1437" s="9">
        <v>2023</v>
      </c>
      <c r="G1437" s="3">
        <v>121100</v>
      </c>
      <c r="H1437" s="3">
        <v>40</v>
      </c>
      <c r="I1437" s="3">
        <v>3230</v>
      </c>
      <c r="J1437" s="3">
        <v>40</v>
      </c>
      <c r="K1437" s="3">
        <v>0</v>
      </c>
      <c r="L1437" s="3">
        <v>121100</v>
      </c>
      <c r="M1437" s="3">
        <v>0</v>
      </c>
      <c r="N1437" s="3"/>
      <c r="O1437" s="3"/>
    </row>
    <row r="1438" spans="1:15" hidden="1" x14ac:dyDescent="0.25">
      <c r="A1438" t="s">
        <v>438</v>
      </c>
      <c r="B1438" s="4">
        <v>562771</v>
      </c>
      <c r="C1438" t="s">
        <v>3</v>
      </c>
      <c r="D1438" t="s">
        <v>4</v>
      </c>
      <c r="E1438" t="s">
        <v>358</v>
      </c>
      <c r="F1438" s="9">
        <v>2022</v>
      </c>
      <c r="G1438" s="3">
        <v>97700</v>
      </c>
      <c r="H1438" s="3">
        <v>35</v>
      </c>
      <c r="I1438" s="3">
        <v>3005</v>
      </c>
      <c r="J1438" s="3">
        <v>35</v>
      </c>
      <c r="K1438" s="3">
        <v>0</v>
      </c>
      <c r="L1438" s="3">
        <v>97700</v>
      </c>
      <c r="M1438" s="3">
        <v>0</v>
      </c>
      <c r="N1438" s="3"/>
      <c r="O1438" s="3"/>
    </row>
    <row r="1439" spans="1:15" hidden="1" x14ac:dyDescent="0.25">
      <c r="A1439" t="s">
        <v>438</v>
      </c>
      <c r="B1439" s="4">
        <v>562771</v>
      </c>
      <c r="C1439" t="s">
        <v>3</v>
      </c>
      <c r="D1439" t="s">
        <v>4</v>
      </c>
      <c r="E1439" t="s">
        <v>358</v>
      </c>
      <c r="F1439" s="9">
        <v>2021</v>
      </c>
      <c r="G1439" s="3">
        <v>76900</v>
      </c>
      <c r="H1439" s="3">
        <v>30</v>
      </c>
      <c r="I1439" s="3">
        <v>2800</v>
      </c>
      <c r="J1439" s="3">
        <v>30</v>
      </c>
      <c r="K1439" s="3">
        <v>0</v>
      </c>
      <c r="L1439" s="3">
        <v>76900</v>
      </c>
      <c r="M1439" s="3">
        <v>0</v>
      </c>
      <c r="N1439" s="3"/>
      <c r="O1439" s="3"/>
    </row>
    <row r="1440" spans="1:15" hidden="1" x14ac:dyDescent="0.25">
      <c r="A1440" t="s">
        <v>438</v>
      </c>
      <c r="B1440" s="4">
        <v>562771</v>
      </c>
      <c r="C1440" t="s">
        <v>3</v>
      </c>
      <c r="D1440" t="s">
        <v>4</v>
      </c>
      <c r="E1440" t="s">
        <v>358</v>
      </c>
      <c r="F1440" s="9">
        <v>2020</v>
      </c>
      <c r="G1440" s="3">
        <v>60000</v>
      </c>
      <c r="H1440" s="3">
        <v>25</v>
      </c>
      <c r="I1440" s="3">
        <v>2500</v>
      </c>
      <c r="J1440" s="3">
        <v>25</v>
      </c>
      <c r="K1440" s="3">
        <v>0</v>
      </c>
      <c r="L1440" s="3">
        <v>60000</v>
      </c>
      <c r="M1440" s="3">
        <v>0</v>
      </c>
      <c r="N1440" s="3"/>
      <c r="O1440" s="3"/>
    </row>
    <row r="1441" spans="1:15" hidden="1" x14ac:dyDescent="0.25">
      <c r="A1441" t="s">
        <v>438</v>
      </c>
      <c r="B1441" s="4">
        <v>562771</v>
      </c>
      <c r="C1441" t="s">
        <v>3</v>
      </c>
      <c r="D1441" t="s">
        <v>4</v>
      </c>
      <c r="E1441" t="s">
        <v>358</v>
      </c>
      <c r="F1441" s="9">
        <v>2019</v>
      </c>
      <c r="G1441" s="3">
        <v>64500</v>
      </c>
      <c r="H1441" s="3">
        <v>23</v>
      </c>
      <c r="I1441" s="3">
        <v>3000</v>
      </c>
      <c r="J1441" s="3">
        <v>23</v>
      </c>
      <c r="K1441" s="3">
        <v>0</v>
      </c>
      <c r="L1441" s="3">
        <v>64500</v>
      </c>
      <c r="M1441" s="3">
        <v>0</v>
      </c>
      <c r="N1441" s="3"/>
      <c r="O1441" s="3"/>
    </row>
    <row r="1442" spans="1:15" hidden="1" x14ac:dyDescent="0.25">
      <c r="A1442" t="s">
        <v>382</v>
      </c>
      <c r="B1442" s="4">
        <v>31491</v>
      </c>
      <c r="C1442" t="s">
        <v>3</v>
      </c>
      <c r="D1442" t="s">
        <v>4</v>
      </c>
      <c r="E1442" t="s">
        <v>356</v>
      </c>
      <c r="F1442" s="9">
        <v>2023</v>
      </c>
      <c r="G1442" s="3">
        <v>120600</v>
      </c>
      <c r="H1442" s="3">
        <v>46</v>
      </c>
      <c r="I1442" s="3">
        <v>2710</v>
      </c>
      <c r="J1442" s="3">
        <v>46</v>
      </c>
      <c r="K1442" s="3">
        <v>0</v>
      </c>
      <c r="L1442" s="3">
        <v>120600</v>
      </c>
      <c r="M1442" s="3">
        <v>0</v>
      </c>
      <c r="N1442" s="3"/>
      <c r="O1442" s="3"/>
    </row>
    <row r="1443" spans="1:15" hidden="1" x14ac:dyDescent="0.25">
      <c r="A1443" t="s">
        <v>382</v>
      </c>
      <c r="B1443" s="4">
        <v>31491</v>
      </c>
      <c r="C1443" t="s">
        <v>3</v>
      </c>
      <c r="D1443" t="s">
        <v>4</v>
      </c>
      <c r="E1443" t="s">
        <v>356</v>
      </c>
      <c r="F1443" s="9">
        <v>2022</v>
      </c>
      <c r="G1443" s="3">
        <v>100900</v>
      </c>
      <c r="H1443" s="3">
        <v>43</v>
      </c>
      <c r="I1443" s="3">
        <v>2555</v>
      </c>
      <c r="J1443" s="3">
        <v>43</v>
      </c>
      <c r="K1443" s="3">
        <v>0</v>
      </c>
      <c r="L1443" s="3">
        <v>100900</v>
      </c>
      <c r="M1443" s="3">
        <v>0</v>
      </c>
      <c r="N1443" s="3"/>
      <c r="O1443" s="3"/>
    </row>
    <row r="1444" spans="1:15" hidden="1" x14ac:dyDescent="0.25">
      <c r="A1444" t="s">
        <v>382</v>
      </c>
      <c r="B1444" s="4">
        <v>31491</v>
      </c>
      <c r="C1444" t="s">
        <v>3</v>
      </c>
      <c r="D1444" t="s">
        <v>4</v>
      </c>
      <c r="E1444" t="s">
        <v>356</v>
      </c>
      <c r="F1444" s="9">
        <v>2021</v>
      </c>
      <c r="G1444" s="3">
        <v>81300</v>
      </c>
      <c r="H1444" s="3">
        <v>36</v>
      </c>
      <c r="I1444" s="3">
        <v>2390</v>
      </c>
      <c r="J1444" s="3">
        <v>36</v>
      </c>
      <c r="K1444" s="3">
        <v>0</v>
      </c>
      <c r="L1444" s="3">
        <v>81300</v>
      </c>
      <c r="M1444" s="3">
        <v>0</v>
      </c>
      <c r="N1444" s="3"/>
      <c r="O1444" s="3"/>
    </row>
    <row r="1445" spans="1:15" hidden="1" x14ac:dyDescent="0.25">
      <c r="A1445" t="s">
        <v>382</v>
      </c>
      <c r="B1445" s="4">
        <v>31491</v>
      </c>
      <c r="C1445" t="s">
        <v>3</v>
      </c>
      <c r="D1445" t="s">
        <v>4</v>
      </c>
      <c r="E1445" t="s">
        <v>356</v>
      </c>
      <c r="F1445" s="9">
        <v>2020</v>
      </c>
      <c r="G1445" s="3">
        <v>67200</v>
      </c>
      <c r="H1445" s="3">
        <v>32</v>
      </c>
      <c r="I1445" s="3">
        <v>2100</v>
      </c>
      <c r="J1445" s="3">
        <v>32</v>
      </c>
      <c r="K1445" s="3">
        <v>0</v>
      </c>
      <c r="L1445" s="3">
        <v>67200</v>
      </c>
      <c r="M1445" s="3">
        <v>0</v>
      </c>
      <c r="N1445" s="3"/>
      <c r="O1445" s="3"/>
    </row>
    <row r="1446" spans="1:15" hidden="1" x14ac:dyDescent="0.25">
      <c r="A1446" t="s">
        <v>382</v>
      </c>
      <c r="B1446" s="4">
        <v>31491</v>
      </c>
      <c r="C1446" t="s">
        <v>3</v>
      </c>
      <c r="D1446" t="s">
        <v>4</v>
      </c>
      <c r="E1446" t="s">
        <v>356</v>
      </c>
      <c r="F1446" s="9">
        <v>2019</v>
      </c>
      <c r="G1446" s="3">
        <v>81400</v>
      </c>
      <c r="H1446" s="3">
        <v>32</v>
      </c>
      <c r="I1446" s="3">
        <v>2585</v>
      </c>
      <c r="J1446" s="3">
        <v>32</v>
      </c>
      <c r="K1446" s="3">
        <v>0</v>
      </c>
      <c r="L1446" s="3">
        <v>81400</v>
      </c>
      <c r="M1446" s="3">
        <v>0</v>
      </c>
      <c r="N1446" s="3"/>
      <c r="O1446" s="3"/>
    </row>
    <row r="1447" spans="1:15" hidden="1" x14ac:dyDescent="0.25">
      <c r="A1447" t="s">
        <v>452</v>
      </c>
      <c r="B1447" s="4">
        <v>2465</v>
      </c>
      <c r="C1447" t="s">
        <v>1</v>
      </c>
      <c r="D1447" t="s">
        <v>2</v>
      </c>
      <c r="E1447" t="s">
        <v>357</v>
      </c>
      <c r="F1447" s="9">
        <v>2023</v>
      </c>
      <c r="G1447" s="3">
        <v>120200</v>
      </c>
      <c r="H1447" s="3">
        <v>32</v>
      </c>
      <c r="I1447" s="3">
        <v>3700</v>
      </c>
      <c r="J1447" s="3">
        <v>32</v>
      </c>
      <c r="K1447" s="3">
        <v>0</v>
      </c>
      <c r="L1447" s="3">
        <v>120200</v>
      </c>
      <c r="M1447" s="3">
        <v>0</v>
      </c>
      <c r="N1447" s="3"/>
      <c r="O1447" s="3"/>
    </row>
    <row r="1448" spans="1:15" hidden="1" x14ac:dyDescent="0.25">
      <c r="A1448" t="s">
        <v>452</v>
      </c>
      <c r="B1448" s="4">
        <v>2465</v>
      </c>
      <c r="C1448" t="s">
        <v>1</v>
      </c>
      <c r="D1448" t="s">
        <v>2</v>
      </c>
      <c r="E1448" t="s">
        <v>357</v>
      </c>
      <c r="F1448" s="9">
        <v>2022</v>
      </c>
      <c r="G1448" s="3">
        <v>126500</v>
      </c>
      <c r="H1448" s="3">
        <v>33</v>
      </c>
      <c r="I1448" s="3">
        <v>3720</v>
      </c>
      <c r="J1448" s="3">
        <v>33</v>
      </c>
      <c r="K1448" s="3">
        <v>0</v>
      </c>
      <c r="L1448" s="3">
        <v>126500</v>
      </c>
      <c r="M1448" s="3">
        <v>0</v>
      </c>
      <c r="N1448" s="3"/>
      <c r="O1448" s="3"/>
    </row>
    <row r="1449" spans="1:15" hidden="1" x14ac:dyDescent="0.25">
      <c r="A1449" t="s">
        <v>452</v>
      </c>
      <c r="B1449" s="4">
        <v>2465</v>
      </c>
      <c r="C1449" t="s">
        <v>1</v>
      </c>
      <c r="D1449" t="s">
        <v>2</v>
      </c>
      <c r="E1449" t="s">
        <v>357</v>
      </c>
      <c r="F1449" s="9">
        <v>2021</v>
      </c>
      <c r="G1449" s="3">
        <v>124600</v>
      </c>
      <c r="H1449" s="3">
        <v>35</v>
      </c>
      <c r="I1449" s="3">
        <v>3510</v>
      </c>
      <c r="J1449" s="3">
        <v>35</v>
      </c>
      <c r="K1449" s="3">
        <v>0</v>
      </c>
      <c r="L1449" s="3">
        <v>124600</v>
      </c>
      <c r="M1449" s="3">
        <v>0</v>
      </c>
      <c r="N1449" s="3"/>
      <c r="O1449" s="3"/>
    </row>
    <row r="1450" spans="1:15" hidden="1" x14ac:dyDescent="0.25">
      <c r="A1450" t="s">
        <v>452</v>
      </c>
      <c r="B1450" s="4">
        <v>2465</v>
      </c>
      <c r="C1450" t="s">
        <v>1</v>
      </c>
      <c r="D1450" t="s">
        <v>2</v>
      </c>
      <c r="E1450" t="s">
        <v>357</v>
      </c>
      <c r="F1450" s="9">
        <v>2020</v>
      </c>
      <c r="G1450" s="3">
        <v>120300</v>
      </c>
      <c r="H1450" s="3">
        <v>36</v>
      </c>
      <c r="I1450" s="3">
        <v>2645</v>
      </c>
      <c r="J1450" s="3">
        <v>36</v>
      </c>
      <c r="K1450" s="3">
        <v>0</v>
      </c>
      <c r="L1450" s="3">
        <v>120300</v>
      </c>
      <c r="M1450" s="3">
        <v>0</v>
      </c>
      <c r="N1450" s="3"/>
      <c r="O1450" s="3"/>
    </row>
    <row r="1451" spans="1:15" hidden="1" x14ac:dyDescent="0.25">
      <c r="A1451" t="s">
        <v>452</v>
      </c>
      <c r="B1451" s="4">
        <v>2465</v>
      </c>
      <c r="C1451" t="s">
        <v>1</v>
      </c>
      <c r="D1451" t="s">
        <v>2</v>
      </c>
      <c r="E1451" t="s">
        <v>357</v>
      </c>
      <c r="F1451" s="9">
        <v>2019</v>
      </c>
      <c r="G1451" s="3">
        <v>213300</v>
      </c>
      <c r="H1451" s="3">
        <v>55</v>
      </c>
      <c r="I1451" s="3">
        <v>3775</v>
      </c>
      <c r="J1451" s="3">
        <v>55</v>
      </c>
      <c r="K1451" s="3">
        <v>0</v>
      </c>
      <c r="L1451" s="3">
        <v>213300</v>
      </c>
      <c r="M1451" s="3">
        <v>0</v>
      </c>
      <c r="N1451" s="3"/>
      <c r="O1451" s="3"/>
    </row>
    <row r="1452" spans="1:15" hidden="1" x14ac:dyDescent="0.25">
      <c r="A1452" t="s">
        <v>14</v>
      </c>
      <c r="B1452" s="4">
        <v>6085</v>
      </c>
      <c r="C1452" t="s">
        <v>1</v>
      </c>
      <c r="D1452" t="s">
        <v>2</v>
      </c>
      <c r="E1452" t="s">
        <v>362</v>
      </c>
      <c r="F1452" s="9">
        <v>2023</v>
      </c>
      <c r="G1452" s="3">
        <v>120100</v>
      </c>
      <c r="H1452" s="3">
        <v>80</v>
      </c>
      <c r="I1452" s="3">
        <v>1500</v>
      </c>
      <c r="J1452" s="3">
        <v>26</v>
      </c>
      <c r="K1452" s="3">
        <v>54</v>
      </c>
      <c r="L1452" s="3">
        <v>38300</v>
      </c>
      <c r="M1452" s="3">
        <v>81800</v>
      </c>
      <c r="N1452" s="3"/>
      <c r="O1452" s="3"/>
    </row>
    <row r="1453" spans="1:15" hidden="1" x14ac:dyDescent="0.25">
      <c r="A1453" t="s">
        <v>14</v>
      </c>
      <c r="B1453" s="4">
        <v>6085</v>
      </c>
      <c r="C1453" t="s">
        <v>1</v>
      </c>
      <c r="D1453" t="s">
        <v>2</v>
      </c>
      <c r="E1453" t="s">
        <v>362</v>
      </c>
      <c r="F1453" s="9">
        <v>2022</v>
      </c>
      <c r="G1453" s="3">
        <v>116200</v>
      </c>
      <c r="H1453" s="3">
        <v>80</v>
      </c>
      <c r="I1453" s="3">
        <v>1480</v>
      </c>
      <c r="J1453" s="3">
        <v>25</v>
      </c>
      <c r="K1453" s="3">
        <v>55</v>
      </c>
      <c r="L1453" s="3">
        <v>34800</v>
      </c>
      <c r="M1453" s="3">
        <v>81400</v>
      </c>
      <c r="N1453" s="3"/>
      <c r="O1453" s="3"/>
    </row>
    <row r="1454" spans="1:15" hidden="1" x14ac:dyDescent="0.25">
      <c r="A1454" t="s">
        <v>14</v>
      </c>
      <c r="B1454" s="4">
        <v>6085</v>
      </c>
      <c r="C1454" t="s">
        <v>1</v>
      </c>
      <c r="D1454" t="s">
        <v>2</v>
      </c>
      <c r="E1454" t="s">
        <v>362</v>
      </c>
      <c r="F1454" s="9">
        <v>2021</v>
      </c>
      <c r="G1454" s="3">
        <v>107300</v>
      </c>
      <c r="H1454" s="3">
        <v>77</v>
      </c>
      <c r="I1454" s="3">
        <v>1440</v>
      </c>
      <c r="J1454" s="3">
        <v>22</v>
      </c>
      <c r="K1454" s="3">
        <v>55</v>
      </c>
      <c r="L1454" s="3">
        <v>30300</v>
      </c>
      <c r="M1454" s="3">
        <v>77000</v>
      </c>
      <c r="N1454" s="3"/>
      <c r="O1454" s="3"/>
    </row>
    <row r="1455" spans="1:15" hidden="1" x14ac:dyDescent="0.25">
      <c r="A1455" t="s">
        <v>14</v>
      </c>
      <c r="B1455" s="4">
        <v>6085</v>
      </c>
      <c r="C1455" t="s">
        <v>1</v>
      </c>
      <c r="D1455" t="s">
        <v>2</v>
      </c>
      <c r="E1455" t="s">
        <v>362</v>
      </c>
      <c r="F1455" s="9">
        <v>2020</v>
      </c>
      <c r="G1455" s="3">
        <v>81400</v>
      </c>
      <c r="H1455" s="3">
        <v>72</v>
      </c>
      <c r="I1455" s="3">
        <v>1130</v>
      </c>
      <c r="J1455" s="3">
        <v>20</v>
      </c>
      <c r="K1455" s="3">
        <v>52</v>
      </c>
      <c r="L1455" s="3">
        <v>21500</v>
      </c>
      <c r="M1455" s="3">
        <v>59900</v>
      </c>
      <c r="N1455" s="3"/>
      <c r="O1455" s="3"/>
    </row>
    <row r="1456" spans="1:15" hidden="1" x14ac:dyDescent="0.25">
      <c r="A1456" t="s">
        <v>14</v>
      </c>
      <c r="B1456" s="4">
        <v>6085</v>
      </c>
      <c r="C1456" t="s">
        <v>1</v>
      </c>
      <c r="D1456" t="s">
        <v>2</v>
      </c>
      <c r="E1456" t="s">
        <v>362</v>
      </c>
      <c r="F1456" s="9">
        <v>2019</v>
      </c>
      <c r="G1456" s="3">
        <v>95200</v>
      </c>
      <c r="H1456" s="3">
        <v>72</v>
      </c>
      <c r="I1456" s="3">
        <v>1370</v>
      </c>
      <c r="J1456" s="3">
        <v>18</v>
      </c>
      <c r="K1456" s="3">
        <v>54</v>
      </c>
      <c r="L1456" s="3">
        <v>24000</v>
      </c>
      <c r="M1456" s="3">
        <v>71200</v>
      </c>
      <c r="N1456" s="3"/>
      <c r="O1456" s="3"/>
    </row>
    <row r="1457" spans="1:15" hidden="1" x14ac:dyDescent="0.25">
      <c r="A1457" t="s">
        <v>395</v>
      </c>
      <c r="B1457" s="4">
        <v>5262</v>
      </c>
      <c r="C1457" t="s">
        <v>3</v>
      </c>
      <c r="D1457" t="s">
        <v>4</v>
      </c>
      <c r="E1457" t="s">
        <v>358</v>
      </c>
      <c r="F1457" s="9">
        <v>2023</v>
      </c>
      <c r="G1457" s="3">
        <v>119700</v>
      </c>
      <c r="H1457" s="3">
        <v>64</v>
      </c>
      <c r="I1457" s="3">
        <v>1900</v>
      </c>
      <c r="J1457" s="3">
        <v>58</v>
      </c>
      <c r="K1457" s="3">
        <v>6</v>
      </c>
      <c r="L1457" s="3">
        <v>108300</v>
      </c>
      <c r="M1457" s="3">
        <v>11400</v>
      </c>
      <c r="N1457" s="3"/>
      <c r="O1457" s="3"/>
    </row>
    <row r="1458" spans="1:15" hidden="1" x14ac:dyDescent="0.25">
      <c r="A1458" t="s">
        <v>395</v>
      </c>
      <c r="B1458" s="4">
        <v>5262</v>
      </c>
      <c r="C1458" t="s">
        <v>3</v>
      </c>
      <c r="D1458" t="s">
        <v>4</v>
      </c>
      <c r="E1458" t="s">
        <v>358</v>
      </c>
      <c r="F1458" s="9">
        <v>2022</v>
      </c>
      <c r="G1458" s="3">
        <v>110400</v>
      </c>
      <c r="H1458" s="3">
        <v>62</v>
      </c>
      <c r="I1458" s="3">
        <v>1780</v>
      </c>
      <c r="J1458" s="3">
        <v>56</v>
      </c>
      <c r="K1458" s="3">
        <v>6</v>
      </c>
      <c r="L1458" s="3">
        <v>99700</v>
      </c>
      <c r="M1458" s="3">
        <v>10700</v>
      </c>
      <c r="N1458" s="3"/>
      <c r="O1458" s="3"/>
    </row>
    <row r="1459" spans="1:15" hidden="1" x14ac:dyDescent="0.25">
      <c r="A1459" t="s">
        <v>395</v>
      </c>
      <c r="B1459" s="4">
        <v>5262</v>
      </c>
      <c r="C1459" t="s">
        <v>3</v>
      </c>
      <c r="D1459" t="s">
        <v>4</v>
      </c>
      <c r="E1459" t="s">
        <v>358</v>
      </c>
      <c r="F1459" s="9">
        <v>2021</v>
      </c>
      <c r="G1459" s="3">
        <v>105100</v>
      </c>
      <c r="H1459" s="3">
        <v>62</v>
      </c>
      <c r="I1459" s="3">
        <v>1655</v>
      </c>
      <c r="J1459" s="3">
        <v>56</v>
      </c>
      <c r="K1459" s="3">
        <v>6</v>
      </c>
      <c r="L1459" s="3">
        <v>94300</v>
      </c>
      <c r="M1459" s="3">
        <v>10800</v>
      </c>
      <c r="N1459" s="3"/>
      <c r="O1459" s="3"/>
    </row>
    <row r="1460" spans="1:15" hidden="1" x14ac:dyDescent="0.25">
      <c r="A1460" t="s">
        <v>395</v>
      </c>
      <c r="B1460" s="4">
        <v>5262</v>
      </c>
      <c r="C1460" t="s">
        <v>3</v>
      </c>
      <c r="D1460" t="s">
        <v>4</v>
      </c>
      <c r="E1460" t="s">
        <v>358</v>
      </c>
      <c r="F1460" s="9">
        <v>2020</v>
      </c>
      <c r="G1460" s="3">
        <v>95400</v>
      </c>
      <c r="H1460" s="3">
        <v>65</v>
      </c>
      <c r="I1460" s="3">
        <v>1435</v>
      </c>
      <c r="J1460" s="3">
        <v>58</v>
      </c>
      <c r="K1460" s="3">
        <v>7</v>
      </c>
      <c r="L1460" s="3">
        <v>85400</v>
      </c>
      <c r="M1460" s="3">
        <v>10000</v>
      </c>
      <c r="N1460" s="3"/>
      <c r="O1460" s="3"/>
    </row>
    <row r="1461" spans="1:15" hidden="1" x14ac:dyDescent="0.25">
      <c r="A1461" t="s">
        <v>395</v>
      </c>
      <c r="B1461" s="4">
        <v>5262</v>
      </c>
      <c r="C1461" t="s">
        <v>3</v>
      </c>
      <c r="D1461" t="s">
        <v>4</v>
      </c>
      <c r="E1461" t="s">
        <v>358</v>
      </c>
      <c r="F1461" s="9">
        <v>2019</v>
      </c>
      <c r="G1461" s="3">
        <v>115600</v>
      </c>
      <c r="H1461" s="3">
        <v>68</v>
      </c>
      <c r="I1461" s="3">
        <v>1640</v>
      </c>
      <c r="J1461" s="3">
        <v>61</v>
      </c>
      <c r="K1461" s="3">
        <v>7</v>
      </c>
      <c r="L1461" s="3">
        <v>103300</v>
      </c>
      <c r="M1461" s="3">
        <v>12300</v>
      </c>
      <c r="N1461" s="3"/>
      <c r="O1461" s="3"/>
    </row>
    <row r="1462" spans="1:15" hidden="1" x14ac:dyDescent="0.25">
      <c r="A1462" t="s">
        <v>273</v>
      </c>
      <c r="B1462" s="4">
        <v>11981</v>
      </c>
      <c r="C1462" t="s">
        <v>3</v>
      </c>
      <c r="D1462" t="s">
        <v>4</v>
      </c>
      <c r="E1462" t="s">
        <v>462</v>
      </c>
      <c r="F1462" s="9">
        <v>2023</v>
      </c>
      <c r="G1462" s="3">
        <v>119176</v>
      </c>
      <c r="H1462" s="3">
        <v>97</v>
      </c>
      <c r="I1462" s="3">
        <v>1265</v>
      </c>
      <c r="J1462" s="3">
        <v>9</v>
      </c>
      <c r="K1462" s="3">
        <v>88</v>
      </c>
      <c r="L1462" s="3">
        <v>12643</v>
      </c>
      <c r="M1462" s="3">
        <v>106533</v>
      </c>
      <c r="N1462" s="3"/>
      <c r="O1462" s="3"/>
    </row>
    <row r="1463" spans="1:15" hidden="1" x14ac:dyDescent="0.25">
      <c r="A1463" t="s">
        <v>273</v>
      </c>
      <c r="B1463" s="4">
        <v>11981</v>
      </c>
      <c r="C1463" t="s">
        <v>3</v>
      </c>
      <c r="D1463" t="s">
        <v>4</v>
      </c>
      <c r="E1463" t="s">
        <v>462</v>
      </c>
      <c r="F1463" s="9">
        <v>2022</v>
      </c>
      <c r="G1463" s="3">
        <v>105495</v>
      </c>
      <c r="H1463" s="3">
        <v>91</v>
      </c>
      <c r="I1463" s="3">
        <v>1205</v>
      </c>
      <c r="J1463" s="3">
        <v>9</v>
      </c>
      <c r="K1463" s="3">
        <v>82</v>
      </c>
      <c r="L1463" s="3">
        <v>10494</v>
      </c>
      <c r="M1463" s="3">
        <v>95001</v>
      </c>
      <c r="N1463" s="3"/>
      <c r="O1463" s="3"/>
    </row>
    <row r="1464" spans="1:15" hidden="1" x14ac:dyDescent="0.25">
      <c r="A1464" t="s">
        <v>273</v>
      </c>
      <c r="B1464" s="4">
        <v>11981</v>
      </c>
      <c r="C1464" t="s">
        <v>3</v>
      </c>
      <c r="D1464" t="s">
        <v>4</v>
      </c>
      <c r="E1464" t="s">
        <v>462</v>
      </c>
      <c r="F1464" s="9">
        <v>2021</v>
      </c>
      <c r="G1464" s="3">
        <v>89818</v>
      </c>
      <c r="H1464" s="3">
        <v>84</v>
      </c>
      <c r="I1464" s="3">
        <v>1090</v>
      </c>
      <c r="J1464" s="3">
        <v>9</v>
      </c>
      <c r="K1464" s="3">
        <v>75</v>
      </c>
      <c r="L1464" s="3">
        <v>8210</v>
      </c>
      <c r="M1464" s="3">
        <v>81608</v>
      </c>
      <c r="N1464" s="3"/>
      <c r="O1464" s="3"/>
    </row>
    <row r="1465" spans="1:15" hidden="1" x14ac:dyDescent="0.25">
      <c r="A1465" t="s">
        <v>273</v>
      </c>
      <c r="B1465" s="4">
        <v>11981</v>
      </c>
      <c r="C1465" t="s">
        <v>3</v>
      </c>
      <c r="D1465" t="s">
        <v>4</v>
      </c>
      <c r="E1465" t="s">
        <v>462</v>
      </c>
      <c r="F1465" s="9">
        <v>2020</v>
      </c>
      <c r="G1465" s="3">
        <v>74000</v>
      </c>
      <c r="H1465" s="3">
        <v>81</v>
      </c>
      <c r="I1465" s="3">
        <v>920</v>
      </c>
      <c r="J1465" s="3">
        <v>9</v>
      </c>
      <c r="K1465" s="3">
        <v>72</v>
      </c>
      <c r="L1465" s="3">
        <v>8700</v>
      </c>
      <c r="M1465" s="3">
        <v>65300</v>
      </c>
      <c r="N1465" s="3"/>
      <c r="O1465" s="3"/>
    </row>
    <row r="1466" spans="1:15" hidden="1" x14ac:dyDescent="0.25">
      <c r="A1466" t="s">
        <v>273</v>
      </c>
      <c r="B1466" s="4">
        <v>11981</v>
      </c>
      <c r="C1466" t="s">
        <v>3</v>
      </c>
      <c r="D1466" t="s">
        <v>4</v>
      </c>
      <c r="E1466" t="s">
        <v>462</v>
      </c>
      <c r="F1466" s="9">
        <v>2019</v>
      </c>
      <c r="G1466" s="3">
        <v>93200</v>
      </c>
      <c r="H1466" s="3">
        <v>80</v>
      </c>
      <c r="I1466" s="3">
        <v>1180</v>
      </c>
      <c r="J1466" s="3">
        <v>10</v>
      </c>
      <c r="K1466" s="3">
        <v>70</v>
      </c>
      <c r="L1466" s="3">
        <v>12400</v>
      </c>
      <c r="M1466" s="3">
        <v>80800</v>
      </c>
      <c r="N1466" s="3"/>
      <c r="O1466" s="3"/>
    </row>
    <row r="1467" spans="1:15" hidden="1" x14ac:dyDescent="0.25">
      <c r="A1467" t="s">
        <v>50</v>
      </c>
      <c r="B1467" s="4">
        <v>543</v>
      </c>
      <c r="C1467" t="s">
        <v>1</v>
      </c>
      <c r="D1467" t="s">
        <v>2</v>
      </c>
      <c r="E1467" t="s">
        <v>355</v>
      </c>
      <c r="F1467" s="9">
        <v>2023</v>
      </c>
      <c r="G1467" s="3">
        <v>117900</v>
      </c>
      <c r="H1467" s="3">
        <v>32</v>
      </c>
      <c r="I1467" s="3">
        <v>3680</v>
      </c>
      <c r="J1467" s="3">
        <v>32</v>
      </c>
      <c r="K1467" s="3">
        <v>0</v>
      </c>
      <c r="L1467" s="3">
        <v>117900</v>
      </c>
      <c r="M1467" s="3">
        <v>0</v>
      </c>
      <c r="N1467" s="3"/>
      <c r="O1467" s="3"/>
    </row>
    <row r="1468" spans="1:15" hidden="1" x14ac:dyDescent="0.25">
      <c r="A1468" t="s">
        <v>50</v>
      </c>
      <c r="B1468" s="4">
        <v>543</v>
      </c>
      <c r="C1468" t="s">
        <v>1</v>
      </c>
      <c r="D1468" t="s">
        <v>2</v>
      </c>
      <c r="E1468" t="s">
        <v>355</v>
      </c>
      <c r="F1468" s="9">
        <v>2022</v>
      </c>
      <c r="G1468" s="3">
        <v>119700</v>
      </c>
      <c r="H1468" s="3">
        <v>32</v>
      </c>
      <c r="I1468" s="3">
        <v>3740</v>
      </c>
      <c r="J1468" s="3">
        <v>32</v>
      </c>
      <c r="K1468" s="3">
        <v>0</v>
      </c>
      <c r="L1468" s="3">
        <v>119700</v>
      </c>
      <c r="M1468" s="3">
        <v>0</v>
      </c>
      <c r="N1468" s="3"/>
      <c r="O1468" s="3"/>
    </row>
    <row r="1469" spans="1:15" hidden="1" x14ac:dyDescent="0.25">
      <c r="A1469" t="s">
        <v>50</v>
      </c>
      <c r="B1469" s="4">
        <v>543</v>
      </c>
      <c r="C1469" t="s">
        <v>1</v>
      </c>
      <c r="D1469" t="s">
        <v>2</v>
      </c>
      <c r="E1469" t="s">
        <v>355</v>
      </c>
      <c r="F1469" s="9">
        <v>2021</v>
      </c>
      <c r="G1469" s="3">
        <v>123200</v>
      </c>
      <c r="H1469" s="3">
        <v>32</v>
      </c>
      <c r="I1469" s="3">
        <v>3520</v>
      </c>
      <c r="J1469" s="3">
        <v>32</v>
      </c>
      <c r="K1469" s="3">
        <v>0</v>
      </c>
      <c r="L1469" s="3">
        <v>123200</v>
      </c>
      <c r="M1469" s="3">
        <v>0</v>
      </c>
      <c r="N1469" s="3"/>
      <c r="O1469" s="3"/>
    </row>
    <row r="1470" spans="1:15" hidden="1" x14ac:dyDescent="0.25">
      <c r="A1470" t="s">
        <v>50</v>
      </c>
      <c r="B1470" s="4">
        <v>543</v>
      </c>
      <c r="C1470" t="s">
        <v>1</v>
      </c>
      <c r="D1470" t="s">
        <v>2</v>
      </c>
      <c r="E1470" t="s">
        <v>355</v>
      </c>
      <c r="F1470" s="9">
        <v>2020</v>
      </c>
      <c r="G1470" s="3">
        <v>108000</v>
      </c>
      <c r="H1470" s="3">
        <v>38</v>
      </c>
      <c r="I1470" s="3">
        <v>2700</v>
      </c>
      <c r="J1470" s="3">
        <v>38</v>
      </c>
      <c r="K1470" s="3">
        <v>0</v>
      </c>
      <c r="L1470" s="3">
        <v>108000</v>
      </c>
      <c r="M1470" s="3">
        <v>0</v>
      </c>
      <c r="N1470" s="3"/>
      <c r="O1470" s="3"/>
    </row>
    <row r="1471" spans="1:15" hidden="1" x14ac:dyDescent="0.25">
      <c r="A1471" t="s">
        <v>50</v>
      </c>
      <c r="B1471" s="4">
        <v>543</v>
      </c>
      <c r="C1471" t="s">
        <v>1</v>
      </c>
      <c r="D1471" t="s">
        <v>2</v>
      </c>
      <c r="E1471" t="s">
        <v>355</v>
      </c>
      <c r="F1471" s="9">
        <v>2019</v>
      </c>
      <c r="G1471" s="3">
        <v>160000</v>
      </c>
      <c r="H1471" s="3">
        <v>42</v>
      </c>
      <c r="I1471" s="3">
        <v>3720</v>
      </c>
      <c r="J1471" s="3">
        <v>42</v>
      </c>
      <c r="K1471" s="3">
        <v>0</v>
      </c>
      <c r="L1471" s="3">
        <v>160000</v>
      </c>
      <c r="M1471" s="3">
        <v>0</v>
      </c>
      <c r="N1471" s="3"/>
      <c r="O1471" s="3"/>
    </row>
    <row r="1472" spans="1:15" hidden="1" x14ac:dyDescent="0.25">
      <c r="A1472" t="s">
        <v>136</v>
      </c>
      <c r="B1472" s="4">
        <v>231</v>
      </c>
      <c r="C1472" t="s">
        <v>3</v>
      </c>
      <c r="D1472" t="s">
        <v>5</v>
      </c>
      <c r="E1472" t="s">
        <v>352</v>
      </c>
      <c r="F1472" s="9">
        <v>2023</v>
      </c>
      <c r="G1472" s="3">
        <v>117800</v>
      </c>
      <c r="H1472" s="3">
        <v>209</v>
      </c>
      <c r="I1472" s="3">
        <v>560</v>
      </c>
      <c r="J1472" s="3">
        <v>0</v>
      </c>
      <c r="K1472" s="3">
        <v>209</v>
      </c>
      <c r="L1472" s="3">
        <v>0</v>
      </c>
      <c r="M1472" s="3">
        <v>117800</v>
      </c>
      <c r="N1472" s="3"/>
      <c r="O1472" s="3"/>
    </row>
    <row r="1473" spans="1:15" hidden="1" x14ac:dyDescent="0.25">
      <c r="A1473" t="s">
        <v>136</v>
      </c>
      <c r="B1473" s="4">
        <v>231</v>
      </c>
      <c r="C1473" t="s">
        <v>3</v>
      </c>
      <c r="D1473" t="s">
        <v>5</v>
      </c>
      <c r="E1473" t="s">
        <v>352</v>
      </c>
      <c r="F1473" s="9">
        <v>2022</v>
      </c>
      <c r="G1473" s="3">
        <v>108900</v>
      </c>
      <c r="H1473" s="3">
        <v>208</v>
      </c>
      <c r="I1473" s="3">
        <v>520</v>
      </c>
      <c r="J1473" s="3">
        <v>0</v>
      </c>
      <c r="K1473" s="3">
        <v>208</v>
      </c>
      <c r="L1473" s="3">
        <v>0</v>
      </c>
      <c r="M1473" s="3">
        <v>108900</v>
      </c>
      <c r="N1473" s="3"/>
      <c r="O1473" s="3"/>
    </row>
    <row r="1474" spans="1:15" hidden="1" x14ac:dyDescent="0.25">
      <c r="A1474" t="s">
        <v>136</v>
      </c>
      <c r="B1474" s="4">
        <v>231</v>
      </c>
      <c r="C1474" t="s">
        <v>3</v>
      </c>
      <c r="D1474" t="s">
        <v>5</v>
      </c>
      <c r="E1474" t="s">
        <v>352</v>
      </c>
      <c r="F1474" s="9">
        <v>2021</v>
      </c>
      <c r="G1474" s="3">
        <v>99700</v>
      </c>
      <c r="H1474" s="3">
        <v>211</v>
      </c>
      <c r="I1474" s="3">
        <v>475</v>
      </c>
      <c r="J1474" s="3">
        <v>0</v>
      </c>
      <c r="K1474" s="3">
        <v>211</v>
      </c>
      <c r="L1474" s="3">
        <v>0</v>
      </c>
      <c r="M1474" s="3">
        <v>99700</v>
      </c>
      <c r="N1474" s="3"/>
      <c r="O1474" s="3"/>
    </row>
    <row r="1475" spans="1:15" hidden="1" x14ac:dyDescent="0.25">
      <c r="A1475" t="s">
        <v>136</v>
      </c>
      <c r="B1475" s="4">
        <v>231</v>
      </c>
      <c r="C1475" t="s">
        <v>3</v>
      </c>
      <c r="D1475" t="s">
        <v>5</v>
      </c>
      <c r="E1475" t="s">
        <v>352</v>
      </c>
      <c r="F1475" s="9">
        <v>2020</v>
      </c>
      <c r="G1475" s="3">
        <v>58300</v>
      </c>
      <c r="H1475" s="3">
        <v>209</v>
      </c>
      <c r="I1475" s="3">
        <v>270</v>
      </c>
      <c r="J1475" s="3">
        <v>0</v>
      </c>
      <c r="K1475" s="3">
        <v>209</v>
      </c>
      <c r="L1475" s="3">
        <v>0</v>
      </c>
      <c r="M1475" s="3">
        <v>58300</v>
      </c>
      <c r="N1475" s="3"/>
      <c r="O1475" s="3"/>
    </row>
    <row r="1476" spans="1:15" hidden="1" x14ac:dyDescent="0.25">
      <c r="A1476" t="s">
        <v>136</v>
      </c>
      <c r="B1476" s="4">
        <v>231</v>
      </c>
      <c r="C1476" t="s">
        <v>3</v>
      </c>
      <c r="D1476" t="s">
        <v>5</v>
      </c>
      <c r="E1476" t="s">
        <v>352</v>
      </c>
      <c r="F1476" s="9">
        <v>2019</v>
      </c>
      <c r="G1476" s="3">
        <v>115000</v>
      </c>
      <c r="H1476" s="3">
        <v>223</v>
      </c>
      <c r="I1476" s="3">
        <v>530</v>
      </c>
      <c r="J1476" s="3">
        <v>0</v>
      </c>
      <c r="K1476" s="3">
        <v>223</v>
      </c>
      <c r="L1476" s="3">
        <v>0</v>
      </c>
      <c r="M1476" s="3">
        <v>115000</v>
      </c>
      <c r="N1476" s="3"/>
      <c r="O1476" s="3"/>
    </row>
    <row r="1477" spans="1:15" hidden="1" x14ac:dyDescent="0.25">
      <c r="A1477" t="s">
        <v>137</v>
      </c>
      <c r="B1477" s="4">
        <v>882</v>
      </c>
      <c r="C1477" t="s">
        <v>1</v>
      </c>
      <c r="D1477" t="s">
        <v>2</v>
      </c>
      <c r="E1477" t="s">
        <v>353</v>
      </c>
      <c r="F1477" s="9">
        <v>2023</v>
      </c>
      <c r="G1477" s="3">
        <v>117800</v>
      </c>
      <c r="H1477" s="3">
        <v>30</v>
      </c>
      <c r="I1477" s="3">
        <v>3800</v>
      </c>
      <c r="J1477" s="3">
        <v>30</v>
      </c>
      <c r="K1477" s="3">
        <v>0</v>
      </c>
      <c r="L1477" s="3">
        <v>117800</v>
      </c>
      <c r="M1477" s="3">
        <v>0</v>
      </c>
      <c r="N1477" s="3">
        <v>130</v>
      </c>
      <c r="O1477" s="3">
        <v>519400</v>
      </c>
    </row>
    <row r="1478" spans="1:15" hidden="1" x14ac:dyDescent="0.25">
      <c r="A1478" t="s">
        <v>137</v>
      </c>
      <c r="B1478" s="4">
        <v>882</v>
      </c>
      <c r="C1478" t="s">
        <v>1</v>
      </c>
      <c r="D1478" t="s">
        <v>2</v>
      </c>
      <c r="E1478" t="s">
        <v>353</v>
      </c>
      <c r="F1478" s="9">
        <v>2022</v>
      </c>
      <c r="G1478" s="3">
        <v>126800</v>
      </c>
      <c r="H1478" s="3">
        <v>32</v>
      </c>
      <c r="I1478" s="3">
        <v>3785</v>
      </c>
      <c r="J1478" s="3">
        <v>32</v>
      </c>
      <c r="K1478" s="3">
        <v>0</v>
      </c>
      <c r="L1478" s="3">
        <v>126800</v>
      </c>
      <c r="M1478" s="3">
        <v>0</v>
      </c>
      <c r="N1478" s="3">
        <v>133</v>
      </c>
      <c r="O1478" s="3">
        <v>511900</v>
      </c>
    </row>
    <row r="1479" spans="1:15" hidden="1" x14ac:dyDescent="0.25">
      <c r="A1479" t="s">
        <v>137</v>
      </c>
      <c r="B1479" s="4">
        <v>882</v>
      </c>
      <c r="C1479" t="s">
        <v>1</v>
      </c>
      <c r="D1479" t="s">
        <v>2</v>
      </c>
      <c r="E1479" t="s">
        <v>353</v>
      </c>
      <c r="F1479" s="9">
        <v>2021</v>
      </c>
      <c r="G1479" s="3">
        <v>134900</v>
      </c>
      <c r="H1479" s="3">
        <v>35</v>
      </c>
      <c r="I1479" s="3">
        <v>3695</v>
      </c>
      <c r="J1479" s="3">
        <v>35</v>
      </c>
      <c r="K1479" s="3">
        <v>0</v>
      </c>
      <c r="L1479" s="3">
        <v>134900</v>
      </c>
      <c r="M1479" s="3">
        <v>0</v>
      </c>
      <c r="N1479" s="3">
        <v>135</v>
      </c>
      <c r="O1479" s="3">
        <v>441200</v>
      </c>
    </row>
    <row r="1480" spans="1:15" hidden="1" x14ac:dyDescent="0.25">
      <c r="A1480" t="s">
        <v>137</v>
      </c>
      <c r="B1480" s="4">
        <v>882</v>
      </c>
      <c r="C1480" t="s">
        <v>1</v>
      </c>
      <c r="D1480" t="s">
        <v>2</v>
      </c>
      <c r="E1480" t="s">
        <v>353</v>
      </c>
      <c r="F1480" s="9">
        <v>2020</v>
      </c>
      <c r="G1480" s="3">
        <v>78200</v>
      </c>
      <c r="H1480" s="3">
        <v>38</v>
      </c>
      <c r="I1480" s="3">
        <v>2005</v>
      </c>
      <c r="J1480" s="3">
        <v>38</v>
      </c>
      <c r="K1480" s="3">
        <v>0</v>
      </c>
      <c r="L1480" s="3">
        <v>78200</v>
      </c>
      <c r="M1480" s="3">
        <v>0</v>
      </c>
      <c r="N1480" s="3">
        <v>136</v>
      </c>
      <c r="O1480" s="3">
        <v>243100</v>
      </c>
    </row>
    <row r="1481" spans="1:15" hidden="1" x14ac:dyDescent="0.25">
      <c r="A1481" t="s">
        <v>137</v>
      </c>
      <c r="B1481" s="4">
        <v>882</v>
      </c>
      <c r="C1481" t="s">
        <v>1</v>
      </c>
      <c r="D1481" t="s">
        <v>2</v>
      </c>
      <c r="E1481" t="s">
        <v>353</v>
      </c>
      <c r="F1481" s="9">
        <v>2019</v>
      </c>
      <c r="G1481" s="3">
        <v>187800</v>
      </c>
      <c r="H1481" s="3">
        <v>40</v>
      </c>
      <c r="I1481" s="3">
        <v>4580</v>
      </c>
      <c r="J1481" s="3">
        <v>40</v>
      </c>
      <c r="K1481" s="3">
        <v>0</v>
      </c>
      <c r="L1481" s="3">
        <v>187800</v>
      </c>
      <c r="M1481" s="3">
        <v>0</v>
      </c>
      <c r="N1481" s="3">
        <v>150</v>
      </c>
      <c r="O1481" s="3">
        <v>624600</v>
      </c>
    </row>
    <row r="1482" spans="1:15" hidden="1" x14ac:dyDescent="0.25">
      <c r="A1482" t="s">
        <v>287</v>
      </c>
      <c r="B1482" s="4">
        <v>2653</v>
      </c>
      <c r="C1482" t="s">
        <v>3</v>
      </c>
      <c r="D1482" t="s">
        <v>5</v>
      </c>
      <c r="E1482" t="s">
        <v>462</v>
      </c>
      <c r="F1482" s="9">
        <v>2023</v>
      </c>
      <c r="G1482" s="3">
        <v>117800</v>
      </c>
      <c r="H1482" s="3">
        <v>138</v>
      </c>
      <c r="I1482" s="3">
        <v>860</v>
      </c>
      <c r="J1482" s="3">
        <v>32</v>
      </c>
      <c r="K1482" s="3">
        <v>106</v>
      </c>
      <c r="L1482" s="3">
        <v>27100</v>
      </c>
      <c r="M1482" s="3">
        <v>90700</v>
      </c>
      <c r="N1482" s="3"/>
      <c r="O1482" s="3"/>
    </row>
    <row r="1483" spans="1:15" hidden="1" x14ac:dyDescent="0.25">
      <c r="A1483" t="s">
        <v>287</v>
      </c>
      <c r="B1483" s="4">
        <v>2653</v>
      </c>
      <c r="C1483" t="s">
        <v>3</v>
      </c>
      <c r="D1483" t="s">
        <v>5</v>
      </c>
      <c r="E1483" t="s">
        <v>462</v>
      </c>
      <c r="F1483" s="9">
        <v>2022</v>
      </c>
      <c r="G1483" s="3">
        <v>112200</v>
      </c>
      <c r="H1483" s="3">
        <v>136</v>
      </c>
      <c r="I1483" s="3">
        <v>825</v>
      </c>
      <c r="J1483" s="3">
        <v>31</v>
      </c>
      <c r="K1483" s="3">
        <v>105</v>
      </c>
      <c r="L1483" s="3">
        <v>25600</v>
      </c>
      <c r="M1483" s="3">
        <v>86600</v>
      </c>
      <c r="N1483" s="3"/>
      <c r="O1483" s="3"/>
    </row>
    <row r="1484" spans="1:15" hidden="1" x14ac:dyDescent="0.25">
      <c r="A1484" t="s">
        <v>287</v>
      </c>
      <c r="B1484" s="4">
        <v>2653</v>
      </c>
      <c r="C1484" t="s">
        <v>3</v>
      </c>
      <c r="D1484" t="s">
        <v>5</v>
      </c>
      <c r="E1484" t="s">
        <v>462</v>
      </c>
      <c r="F1484" s="9">
        <v>2021</v>
      </c>
      <c r="G1484" s="3">
        <v>106100</v>
      </c>
      <c r="H1484" s="3">
        <v>136</v>
      </c>
      <c r="I1484" s="3">
        <v>780</v>
      </c>
      <c r="J1484" s="3">
        <v>31</v>
      </c>
      <c r="K1484" s="3">
        <v>105</v>
      </c>
      <c r="L1484" s="3">
        <v>24600</v>
      </c>
      <c r="M1484" s="3">
        <v>81500</v>
      </c>
      <c r="N1484" s="3"/>
      <c r="O1484" s="3"/>
    </row>
    <row r="1485" spans="1:15" hidden="1" x14ac:dyDescent="0.25">
      <c r="A1485" t="s">
        <v>287</v>
      </c>
      <c r="B1485" s="4">
        <v>2653</v>
      </c>
      <c r="C1485" t="s">
        <v>3</v>
      </c>
      <c r="D1485" t="s">
        <v>5</v>
      </c>
      <c r="E1485" t="s">
        <v>462</v>
      </c>
      <c r="F1485" s="9">
        <v>2020</v>
      </c>
      <c r="G1485" s="3">
        <v>92800</v>
      </c>
      <c r="H1485" s="3">
        <v>136</v>
      </c>
      <c r="I1485" s="3">
        <v>685</v>
      </c>
      <c r="J1485" s="3">
        <v>32</v>
      </c>
      <c r="K1485" s="3">
        <v>104</v>
      </c>
      <c r="L1485" s="3">
        <v>22300</v>
      </c>
      <c r="M1485" s="3">
        <v>70500</v>
      </c>
      <c r="N1485" s="3"/>
      <c r="O1485" s="3"/>
    </row>
    <row r="1486" spans="1:15" hidden="1" x14ac:dyDescent="0.25">
      <c r="A1486" t="s">
        <v>287</v>
      </c>
      <c r="B1486" s="4">
        <v>2653</v>
      </c>
      <c r="C1486" t="s">
        <v>3</v>
      </c>
      <c r="D1486" t="s">
        <v>5</v>
      </c>
      <c r="E1486" t="s">
        <v>462</v>
      </c>
      <c r="F1486" s="9">
        <v>2019</v>
      </c>
      <c r="G1486" s="3">
        <v>106000</v>
      </c>
      <c r="H1486" s="3">
        <v>135</v>
      </c>
      <c r="I1486" s="3">
        <v>785</v>
      </c>
      <c r="J1486" s="3">
        <v>33</v>
      </c>
      <c r="K1486" s="3">
        <v>102</v>
      </c>
      <c r="L1486" s="3">
        <v>26300</v>
      </c>
      <c r="M1486" s="3">
        <v>79700</v>
      </c>
      <c r="N1486" s="3"/>
      <c r="O1486" s="3"/>
    </row>
    <row r="1487" spans="1:15" hidden="1" x14ac:dyDescent="0.25">
      <c r="A1487" t="s">
        <v>281</v>
      </c>
      <c r="B1487" s="4">
        <v>913</v>
      </c>
      <c r="C1487" t="s">
        <v>1</v>
      </c>
      <c r="D1487" t="s">
        <v>6</v>
      </c>
      <c r="E1487" t="s">
        <v>354</v>
      </c>
      <c r="F1487" s="9">
        <v>2023</v>
      </c>
      <c r="G1487" s="3">
        <v>117400</v>
      </c>
      <c r="H1487" s="3">
        <v>78</v>
      </c>
      <c r="I1487" s="3">
        <v>1450</v>
      </c>
      <c r="J1487" s="3">
        <v>78</v>
      </c>
      <c r="K1487" s="3">
        <v>0</v>
      </c>
      <c r="L1487" s="3">
        <v>117400</v>
      </c>
      <c r="M1487" s="3">
        <v>0</v>
      </c>
      <c r="N1487" s="3"/>
      <c r="O1487" s="3"/>
    </row>
    <row r="1488" spans="1:15" hidden="1" x14ac:dyDescent="0.25">
      <c r="A1488" t="s">
        <v>281</v>
      </c>
      <c r="B1488" s="4">
        <v>913</v>
      </c>
      <c r="C1488" t="s">
        <v>1</v>
      </c>
      <c r="D1488" t="s">
        <v>6</v>
      </c>
      <c r="E1488" t="s">
        <v>354</v>
      </c>
      <c r="F1488" s="9">
        <v>2022</v>
      </c>
      <c r="G1488" s="3">
        <v>131300</v>
      </c>
      <c r="H1488" s="3">
        <v>84</v>
      </c>
      <c r="I1488" s="3">
        <v>1545</v>
      </c>
      <c r="J1488" s="3">
        <v>84</v>
      </c>
      <c r="K1488" s="3">
        <v>0</v>
      </c>
      <c r="L1488" s="3">
        <v>131300</v>
      </c>
      <c r="M1488" s="3">
        <v>0</v>
      </c>
      <c r="N1488" s="3"/>
      <c r="O1488" s="3"/>
    </row>
    <row r="1489" spans="1:15" hidden="1" x14ac:dyDescent="0.25">
      <c r="A1489" t="s">
        <v>281</v>
      </c>
      <c r="B1489" s="4">
        <v>913</v>
      </c>
      <c r="C1489" t="s">
        <v>1</v>
      </c>
      <c r="D1489" t="s">
        <v>6</v>
      </c>
      <c r="E1489" t="s">
        <v>354</v>
      </c>
      <c r="F1489" s="9">
        <v>2021</v>
      </c>
      <c r="G1489" s="3">
        <v>128000</v>
      </c>
      <c r="H1489" s="3">
        <v>86</v>
      </c>
      <c r="I1489" s="3">
        <v>1480</v>
      </c>
      <c r="J1489" s="3">
        <v>86</v>
      </c>
      <c r="K1489" s="3">
        <v>0</v>
      </c>
      <c r="L1489" s="3">
        <v>128000</v>
      </c>
      <c r="M1489" s="3">
        <v>0</v>
      </c>
      <c r="N1489" s="3"/>
      <c r="O1489" s="3"/>
    </row>
    <row r="1490" spans="1:15" hidden="1" x14ac:dyDescent="0.25">
      <c r="A1490" t="s">
        <v>281</v>
      </c>
      <c r="B1490" s="4">
        <v>913</v>
      </c>
      <c r="C1490" t="s">
        <v>1</v>
      </c>
      <c r="D1490" t="s">
        <v>6</v>
      </c>
      <c r="E1490" t="s">
        <v>354</v>
      </c>
      <c r="F1490" s="9">
        <v>2020</v>
      </c>
      <c r="G1490" s="3">
        <v>96800</v>
      </c>
      <c r="H1490" s="3">
        <v>87</v>
      </c>
      <c r="I1490" s="3">
        <v>1100</v>
      </c>
      <c r="J1490" s="3">
        <v>87</v>
      </c>
      <c r="K1490" s="3">
        <v>0</v>
      </c>
      <c r="L1490" s="3">
        <v>96800</v>
      </c>
      <c r="M1490" s="3">
        <v>0</v>
      </c>
      <c r="N1490" s="3"/>
      <c r="O1490" s="3"/>
    </row>
    <row r="1491" spans="1:15" hidden="1" x14ac:dyDescent="0.25">
      <c r="A1491" t="s">
        <v>281</v>
      </c>
      <c r="B1491" s="4">
        <v>913</v>
      </c>
      <c r="C1491" t="s">
        <v>1</v>
      </c>
      <c r="D1491" t="s">
        <v>6</v>
      </c>
      <c r="E1491" t="s">
        <v>354</v>
      </c>
      <c r="F1491" s="9">
        <v>2019</v>
      </c>
      <c r="G1491" s="3">
        <v>158800</v>
      </c>
      <c r="H1491" s="3">
        <v>89</v>
      </c>
      <c r="I1491" s="3">
        <v>1755</v>
      </c>
      <c r="J1491" s="3">
        <v>89</v>
      </c>
      <c r="K1491" s="3">
        <v>0</v>
      </c>
      <c r="L1491" s="3">
        <v>158800</v>
      </c>
      <c r="M1491" s="3">
        <v>0</v>
      </c>
      <c r="N1491" s="3"/>
      <c r="O1491" s="3"/>
    </row>
    <row r="1492" spans="1:15" hidden="1" x14ac:dyDescent="0.25">
      <c r="A1492" t="s">
        <v>283</v>
      </c>
      <c r="B1492" s="4">
        <v>839</v>
      </c>
      <c r="C1492" t="s">
        <v>1</v>
      </c>
      <c r="D1492" t="s">
        <v>6</v>
      </c>
      <c r="E1492" t="s">
        <v>354</v>
      </c>
      <c r="F1492" s="9">
        <v>2023</v>
      </c>
      <c r="G1492" s="3">
        <v>117000</v>
      </c>
      <c r="H1492" s="3">
        <v>82</v>
      </c>
      <c r="I1492" s="3">
        <v>1330</v>
      </c>
      <c r="J1492" s="3">
        <v>35</v>
      </c>
      <c r="K1492" s="3">
        <v>47</v>
      </c>
      <c r="L1492" s="3">
        <v>50000</v>
      </c>
      <c r="M1492" s="3">
        <v>67000</v>
      </c>
      <c r="N1492" s="3"/>
      <c r="O1492" s="3"/>
    </row>
    <row r="1493" spans="1:15" hidden="1" x14ac:dyDescent="0.25">
      <c r="A1493" t="s">
        <v>283</v>
      </c>
      <c r="B1493" s="4">
        <v>839</v>
      </c>
      <c r="C1493" t="s">
        <v>1</v>
      </c>
      <c r="D1493" t="s">
        <v>6</v>
      </c>
      <c r="E1493" t="s">
        <v>354</v>
      </c>
      <c r="F1493" s="9">
        <v>2022</v>
      </c>
      <c r="G1493" s="3">
        <v>132500</v>
      </c>
      <c r="H1493" s="3">
        <v>94</v>
      </c>
      <c r="I1493" s="3">
        <v>1345</v>
      </c>
      <c r="J1493" s="3">
        <v>40</v>
      </c>
      <c r="K1493" s="3">
        <v>54</v>
      </c>
      <c r="L1493" s="3">
        <v>55800</v>
      </c>
      <c r="M1493" s="3">
        <v>76700</v>
      </c>
      <c r="N1493" s="3"/>
      <c r="O1493" s="3"/>
    </row>
    <row r="1494" spans="1:15" hidden="1" x14ac:dyDescent="0.25">
      <c r="A1494" t="s">
        <v>283</v>
      </c>
      <c r="B1494" s="4">
        <v>839</v>
      </c>
      <c r="C1494" t="s">
        <v>1</v>
      </c>
      <c r="D1494" t="s">
        <v>6</v>
      </c>
      <c r="E1494" t="s">
        <v>354</v>
      </c>
      <c r="F1494" s="9">
        <v>2021</v>
      </c>
      <c r="G1494" s="3">
        <v>136800</v>
      </c>
      <c r="H1494" s="3">
        <v>103</v>
      </c>
      <c r="I1494" s="3">
        <v>1290</v>
      </c>
      <c r="J1494" s="3">
        <v>43</v>
      </c>
      <c r="K1494" s="3">
        <v>60</v>
      </c>
      <c r="L1494" s="3">
        <v>56800</v>
      </c>
      <c r="M1494" s="3">
        <v>80000</v>
      </c>
      <c r="N1494" s="3"/>
      <c r="O1494" s="3"/>
    </row>
    <row r="1495" spans="1:15" hidden="1" x14ac:dyDescent="0.25">
      <c r="A1495" t="s">
        <v>283</v>
      </c>
      <c r="B1495" s="4">
        <v>839</v>
      </c>
      <c r="C1495" t="s">
        <v>1</v>
      </c>
      <c r="D1495" t="s">
        <v>6</v>
      </c>
      <c r="E1495" t="s">
        <v>354</v>
      </c>
      <c r="F1495" s="9">
        <v>2020</v>
      </c>
      <c r="G1495" s="3">
        <v>105100</v>
      </c>
      <c r="H1495" s="3">
        <v>109</v>
      </c>
      <c r="I1495" s="3">
        <v>895</v>
      </c>
      <c r="J1495" s="3">
        <v>45</v>
      </c>
      <c r="K1495" s="3">
        <v>64</v>
      </c>
      <c r="L1495" s="3">
        <v>42500</v>
      </c>
      <c r="M1495" s="3">
        <v>62600</v>
      </c>
      <c r="N1495" s="3"/>
      <c r="O1495" s="3"/>
    </row>
    <row r="1496" spans="1:15" hidden="1" x14ac:dyDescent="0.25">
      <c r="A1496" t="s">
        <v>283</v>
      </c>
      <c r="B1496" s="4">
        <v>839</v>
      </c>
      <c r="C1496" t="s">
        <v>1</v>
      </c>
      <c r="D1496" t="s">
        <v>6</v>
      </c>
      <c r="E1496" t="s">
        <v>354</v>
      </c>
      <c r="F1496" s="9">
        <v>2019</v>
      </c>
      <c r="G1496" s="3">
        <v>170800</v>
      </c>
      <c r="H1496" s="3">
        <v>126</v>
      </c>
      <c r="I1496" s="3">
        <v>1350</v>
      </c>
      <c r="J1496" s="3">
        <v>50</v>
      </c>
      <c r="K1496" s="3">
        <v>76</v>
      </c>
      <c r="L1496" s="3">
        <v>67500</v>
      </c>
      <c r="M1496" s="3">
        <v>103300</v>
      </c>
      <c r="N1496" s="3"/>
      <c r="O1496" s="3"/>
    </row>
    <row r="1497" spans="1:15" hidden="1" x14ac:dyDescent="0.25">
      <c r="A1497" t="s">
        <v>163</v>
      </c>
      <c r="B1497" s="4">
        <v>5338</v>
      </c>
      <c r="C1497" t="s">
        <v>1</v>
      </c>
      <c r="D1497" t="s">
        <v>2</v>
      </c>
      <c r="E1497" t="s">
        <v>353</v>
      </c>
      <c r="F1497" s="9">
        <v>2023</v>
      </c>
      <c r="G1497" s="3">
        <v>116800</v>
      </c>
      <c r="H1497" s="3">
        <v>47</v>
      </c>
      <c r="I1497" s="3">
        <v>2595</v>
      </c>
      <c r="J1497" s="3">
        <v>37</v>
      </c>
      <c r="K1497" s="3">
        <v>10</v>
      </c>
      <c r="L1497" s="3">
        <v>93400</v>
      </c>
      <c r="M1497" s="3">
        <v>23400</v>
      </c>
      <c r="N1497" s="3"/>
      <c r="O1497" s="3"/>
    </row>
    <row r="1498" spans="1:15" hidden="1" x14ac:dyDescent="0.25">
      <c r="A1498" t="s">
        <v>163</v>
      </c>
      <c r="B1498" s="4">
        <v>5338</v>
      </c>
      <c r="C1498" t="s">
        <v>1</v>
      </c>
      <c r="D1498" t="s">
        <v>2</v>
      </c>
      <c r="E1498" t="s">
        <v>353</v>
      </c>
      <c r="F1498" s="9">
        <v>2022</v>
      </c>
      <c r="G1498" s="3">
        <v>102900</v>
      </c>
      <c r="H1498" s="3">
        <v>43</v>
      </c>
      <c r="I1498" s="3">
        <v>2480</v>
      </c>
      <c r="J1498" s="3">
        <v>35</v>
      </c>
      <c r="K1498" s="3">
        <v>8</v>
      </c>
      <c r="L1498" s="3">
        <v>84300</v>
      </c>
      <c r="M1498" s="3">
        <v>18600</v>
      </c>
      <c r="N1498" s="3"/>
      <c r="O1498" s="3"/>
    </row>
    <row r="1499" spans="1:15" hidden="1" x14ac:dyDescent="0.25">
      <c r="A1499" t="s">
        <v>163</v>
      </c>
      <c r="B1499" s="4">
        <v>5338</v>
      </c>
      <c r="C1499" t="s">
        <v>1</v>
      </c>
      <c r="D1499" t="s">
        <v>2</v>
      </c>
      <c r="E1499" t="s">
        <v>353</v>
      </c>
      <c r="F1499" s="9">
        <v>2021</v>
      </c>
      <c r="G1499" s="3">
        <v>91200</v>
      </c>
      <c r="H1499" s="3">
        <v>40</v>
      </c>
      <c r="I1499" s="3">
        <v>2280</v>
      </c>
      <c r="J1499" s="3">
        <v>33</v>
      </c>
      <c r="K1499" s="3">
        <v>7</v>
      </c>
      <c r="L1499" s="3">
        <v>75200</v>
      </c>
      <c r="M1499" s="3">
        <v>16000</v>
      </c>
      <c r="N1499" s="3"/>
      <c r="O1499" s="3"/>
    </row>
    <row r="1500" spans="1:15" hidden="1" x14ac:dyDescent="0.25">
      <c r="A1500" t="s">
        <v>163</v>
      </c>
      <c r="B1500" s="4">
        <v>5338</v>
      </c>
      <c r="C1500" t="s">
        <v>1</v>
      </c>
      <c r="D1500" t="s">
        <v>2</v>
      </c>
      <c r="E1500" t="s">
        <v>353</v>
      </c>
      <c r="F1500" s="9">
        <v>2020</v>
      </c>
      <c r="G1500" s="3">
        <v>76600</v>
      </c>
      <c r="H1500" s="3">
        <v>40</v>
      </c>
      <c r="I1500" s="3">
        <v>1890</v>
      </c>
      <c r="J1500" s="3">
        <v>33</v>
      </c>
      <c r="K1500" s="3">
        <v>7</v>
      </c>
      <c r="L1500" s="3">
        <v>64300</v>
      </c>
      <c r="M1500" s="3">
        <v>12300</v>
      </c>
      <c r="N1500" s="3"/>
      <c r="O1500" s="3"/>
    </row>
    <row r="1501" spans="1:15" hidden="1" x14ac:dyDescent="0.25">
      <c r="A1501" t="s">
        <v>163</v>
      </c>
      <c r="B1501" s="4">
        <v>5338</v>
      </c>
      <c r="C1501" t="s">
        <v>1</v>
      </c>
      <c r="D1501" t="s">
        <v>2</v>
      </c>
      <c r="E1501" t="s">
        <v>353</v>
      </c>
      <c r="F1501" s="9">
        <v>2019</v>
      </c>
      <c r="G1501" s="3">
        <v>102500</v>
      </c>
      <c r="H1501" s="3">
        <v>41</v>
      </c>
      <c r="I1501" s="3">
        <v>2500</v>
      </c>
      <c r="J1501" s="3">
        <v>35</v>
      </c>
      <c r="K1501" s="3">
        <v>6</v>
      </c>
      <c r="L1501" s="3">
        <v>87500</v>
      </c>
      <c r="M1501" s="3">
        <v>15000</v>
      </c>
      <c r="N1501" s="3"/>
      <c r="O1501" s="3"/>
    </row>
    <row r="1502" spans="1:15" hidden="1" x14ac:dyDescent="0.25">
      <c r="A1502" t="s">
        <v>427</v>
      </c>
      <c r="B1502" s="4">
        <v>33523</v>
      </c>
      <c r="C1502" t="s">
        <v>3</v>
      </c>
      <c r="D1502" t="s">
        <v>4</v>
      </c>
      <c r="E1502" t="s">
        <v>462</v>
      </c>
      <c r="F1502" s="9">
        <v>2023</v>
      </c>
      <c r="G1502" s="3">
        <v>115500</v>
      </c>
      <c r="H1502" s="3">
        <v>93</v>
      </c>
      <c r="I1502" s="3">
        <v>1255</v>
      </c>
      <c r="J1502" s="3">
        <v>5</v>
      </c>
      <c r="K1502" s="3">
        <v>88</v>
      </c>
      <c r="L1502" s="3">
        <v>5100</v>
      </c>
      <c r="M1502" s="3">
        <v>110400</v>
      </c>
      <c r="N1502" s="3">
        <v>10</v>
      </c>
      <c r="O1502" s="3">
        <v>10000</v>
      </c>
    </row>
    <row r="1503" spans="1:15" hidden="1" x14ac:dyDescent="0.25">
      <c r="A1503" t="s">
        <v>427</v>
      </c>
      <c r="B1503" s="4">
        <v>33523</v>
      </c>
      <c r="C1503" t="s">
        <v>3</v>
      </c>
      <c r="D1503" t="s">
        <v>4</v>
      </c>
      <c r="E1503" t="s">
        <v>462</v>
      </c>
      <c r="F1503" s="9">
        <v>2022</v>
      </c>
      <c r="G1503" s="3">
        <v>103800</v>
      </c>
      <c r="H1503" s="3">
        <v>91</v>
      </c>
      <c r="I1503" s="3">
        <v>1160</v>
      </c>
      <c r="J1503" s="3">
        <v>3</v>
      </c>
      <c r="K1503" s="3">
        <v>88</v>
      </c>
      <c r="L1503" s="3">
        <v>2900</v>
      </c>
      <c r="M1503" s="3">
        <v>100900</v>
      </c>
      <c r="N1503" s="3">
        <v>8</v>
      </c>
      <c r="O1503" s="3">
        <v>7800</v>
      </c>
    </row>
    <row r="1504" spans="1:15" hidden="1" x14ac:dyDescent="0.25">
      <c r="A1504" t="s">
        <v>427</v>
      </c>
      <c r="B1504" s="4">
        <v>33523</v>
      </c>
      <c r="C1504" t="s">
        <v>3</v>
      </c>
      <c r="D1504" t="s">
        <v>4</v>
      </c>
      <c r="E1504" t="s">
        <v>462</v>
      </c>
      <c r="F1504" s="9">
        <v>2021</v>
      </c>
      <c r="G1504" s="3">
        <v>88700</v>
      </c>
      <c r="H1504" s="3">
        <v>88</v>
      </c>
      <c r="I1504" s="3">
        <v>1050</v>
      </c>
      <c r="J1504" s="3">
        <v>2</v>
      </c>
      <c r="K1504" s="3">
        <v>86</v>
      </c>
      <c r="L1504" s="3">
        <v>2100</v>
      </c>
      <c r="M1504" s="3">
        <v>86600</v>
      </c>
      <c r="N1504" s="3">
        <v>7</v>
      </c>
      <c r="O1504" s="3">
        <v>6400</v>
      </c>
    </row>
    <row r="1505" spans="1:15" hidden="1" x14ac:dyDescent="0.25">
      <c r="A1505" t="s">
        <v>427</v>
      </c>
      <c r="B1505" s="4">
        <v>33523</v>
      </c>
      <c r="C1505" t="s">
        <v>3</v>
      </c>
      <c r="D1505" t="s">
        <v>4</v>
      </c>
      <c r="E1505" t="s">
        <v>462</v>
      </c>
      <c r="F1505" s="9">
        <v>2020</v>
      </c>
      <c r="G1505" s="3">
        <v>75300</v>
      </c>
      <c r="H1505" s="3">
        <v>81</v>
      </c>
      <c r="I1505" s="3">
        <v>935</v>
      </c>
      <c r="J1505" s="3">
        <v>2</v>
      </c>
      <c r="K1505" s="3">
        <v>79</v>
      </c>
      <c r="L1505" s="3">
        <v>1900</v>
      </c>
      <c r="M1505" s="3">
        <v>73400</v>
      </c>
      <c r="N1505" s="3">
        <v>7</v>
      </c>
      <c r="O1505" s="3">
        <v>5200</v>
      </c>
    </row>
    <row r="1506" spans="1:15" hidden="1" x14ac:dyDescent="0.25">
      <c r="A1506" t="s">
        <v>427</v>
      </c>
      <c r="B1506" s="4">
        <v>33523</v>
      </c>
      <c r="C1506" t="s">
        <v>3</v>
      </c>
      <c r="D1506" t="s">
        <v>4</v>
      </c>
      <c r="E1506" t="s">
        <v>462</v>
      </c>
      <c r="F1506" s="9">
        <v>2019</v>
      </c>
      <c r="G1506" s="3">
        <v>89000</v>
      </c>
      <c r="H1506" s="3">
        <v>80</v>
      </c>
      <c r="I1506" s="3">
        <v>1220</v>
      </c>
      <c r="J1506" s="3">
        <v>2</v>
      </c>
      <c r="K1506" s="3">
        <v>78</v>
      </c>
      <c r="L1506" s="3">
        <v>2400</v>
      </c>
      <c r="M1506" s="3">
        <v>86600</v>
      </c>
      <c r="N1506" s="3">
        <v>6</v>
      </c>
      <c r="O1506" s="3">
        <v>5500</v>
      </c>
    </row>
    <row r="1507" spans="1:15" hidden="1" x14ac:dyDescent="0.25">
      <c r="A1507" t="s">
        <v>155</v>
      </c>
      <c r="B1507" s="4">
        <v>2498</v>
      </c>
      <c r="C1507" t="s">
        <v>1</v>
      </c>
      <c r="D1507" t="s">
        <v>2</v>
      </c>
      <c r="E1507" t="s">
        <v>353</v>
      </c>
      <c r="F1507" s="9">
        <v>2023</v>
      </c>
      <c r="G1507" s="3">
        <v>115400</v>
      </c>
      <c r="H1507" s="3">
        <v>39</v>
      </c>
      <c r="I1507" s="3">
        <v>2885</v>
      </c>
      <c r="J1507" s="3">
        <v>39</v>
      </c>
      <c r="K1507" s="3">
        <v>0</v>
      </c>
      <c r="L1507" s="3">
        <v>115400</v>
      </c>
      <c r="M1507" s="3">
        <v>0</v>
      </c>
      <c r="N1507" s="3"/>
      <c r="O1507" s="3"/>
    </row>
    <row r="1508" spans="1:15" hidden="1" x14ac:dyDescent="0.25">
      <c r="A1508" t="s">
        <v>155</v>
      </c>
      <c r="B1508" s="4">
        <v>2498</v>
      </c>
      <c r="C1508" t="s">
        <v>1</v>
      </c>
      <c r="D1508" t="s">
        <v>2</v>
      </c>
      <c r="E1508" t="s">
        <v>353</v>
      </c>
      <c r="F1508" s="9">
        <v>2022</v>
      </c>
      <c r="G1508" s="3">
        <v>123400</v>
      </c>
      <c r="H1508" s="3">
        <v>41</v>
      </c>
      <c r="I1508" s="3">
        <v>2870</v>
      </c>
      <c r="J1508" s="3">
        <v>41</v>
      </c>
      <c r="K1508" s="3">
        <v>0</v>
      </c>
      <c r="L1508" s="3">
        <v>123400</v>
      </c>
      <c r="M1508" s="3">
        <v>0</v>
      </c>
      <c r="N1508" s="3"/>
      <c r="O1508" s="3"/>
    </row>
    <row r="1509" spans="1:15" hidden="1" x14ac:dyDescent="0.25">
      <c r="A1509" t="s">
        <v>155</v>
      </c>
      <c r="B1509" s="4">
        <v>2498</v>
      </c>
      <c r="C1509" t="s">
        <v>1</v>
      </c>
      <c r="D1509" t="s">
        <v>2</v>
      </c>
      <c r="E1509" t="s">
        <v>353</v>
      </c>
      <c r="F1509" s="9">
        <v>2021</v>
      </c>
      <c r="G1509" s="3">
        <v>126700</v>
      </c>
      <c r="H1509" s="3">
        <v>45</v>
      </c>
      <c r="I1509" s="3">
        <v>2725</v>
      </c>
      <c r="J1509" s="3">
        <v>45</v>
      </c>
      <c r="K1509" s="3">
        <v>0</v>
      </c>
      <c r="L1509" s="3">
        <v>126700</v>
      </c>
      <c r="M1509" s="3">
        <v>0</v>
      </c>
      <c r="N1509" s="3"/>
      <c r="O1509" s="3"/>
    </row>
    <row r="1510" spans="1:15" hidden="1" x14ac:dyDescent="0.25">
      <c r="A1510" t="s">
        <v>155</v>
      </c>
      <c r="B1510" s="4">
        <v>2498</v>
      </c>
      <c r="C1510" t="s">
        <v>1</v>
      </c>
      <c r="D1510" t="s">
        <v>2</v>
      </c>
      <c r="E1510" t="s">
        <v>353</v>
      </c>
      <c r="F1510" s="9">
        <v>2020</v>
      </c>
      <c r="G1510" s="3">
        <v>114700</v>
      </c>
      <c r="H1510" s="3">
        <v>48</v>
      </c>
      <c r="I1510" s="3">
        <v>2250</v>
      </c>
      <c r="J1510" s="3">
        <v>48</v>
      </c>
      <c r="K1510" s="3">
        <v>0</v>
      </c>
      <c r="L1510" s="3">
        <v>114700</v>
      </c>
      <c r="M1510" s="3">
        <v>0</v>
      </c>
      <c r="N1510" s="3"/>
      <c r="O1510" s="3"/>
    </row>
    <row r="1511" spans="1:15" hidden="1" x14ac:dyDescent="0.25">
      <c r="A1511" t="s">
        <v>155</v>
      </c>
      <c r="B1511" s="4">
        <v>2498</v>
      </c>
      <c r="C1511" t="s">
        <v>1</v>
      </c>
      <c r="D1511" t="s">
        <v>2</v>
      </c>
      <c r="E1511" t="s">
        <v>353</v>
      </c>
      <c r="F1511" s="9">
        <v>2019</v>
      </c>
      <c r="G1511" s="3">
        <v>160200</v>
      </c>
      <c r="H1511" s="3">
        <v>54</v>
      </c>
      <c r="I1511" s="3">
        <v>2940</v>
      </c>
      <c r="J1511" s="3">
        <v>54</v>
      </c>
      <c r="K1511" s="3">
        <v>0</v>
      </c>
      <c r="L1511" s="3">
        <v>160200</v>
      </c>
      <c r="M1511" s="3">
        <v>0</v>
      </c>
      <c r="N1511" s="3"/>
      <c r="O1511" s="3"/>
    </row>
    <row r="1512" spans="1:15" hidden="1" x14ac:dyDescent="0.25">
      <c r="A1512" t="s">
        <v>28</v>
      </c>
      <c r="B1512" s="4">
        <v>6513</v>
      </c>
      <c r="C1512" t="s">
        <v>3</v>
      </c>
      <c r="D1512" t="s">
        <v>5</v>
      </c>
      <c r="E1512" t="s">
        <v>351</v>
      </c>
      <c r="F1512" s="9">
        <v>2023</v>
      </c>
      <c r="G1512" s="3">
        <v>115100</v>
      </c>
      <c r="H1512" s="3">
        <v>204</v>
      </c>
      <c r="I1512" s="3">
        <v>560</v>
      </c>
      <c r="J1512" s="3">
        <v>1</v>
      </c>
      <c r="K1512" s="3">
        <v>203</v>
      </c>
      <c r="L1512" s="3">
        <v>800</v>
      </c>
      <c r="M1512" s="3">
        <v>114300</v>
      </c>
      <c r="N1512" s="3"/>
      <c r="O1512" s="3"/>
    </row>
    <row r="1513" spans="1:15" hidden="1" x14ac:dyDescent="0.25">
      <c r="A1513" t="s">
        <v>28</v>
      </c>
      <c r="B1513" s="4">
        <v>6513</v>
      </c>
      <c r="C1513" t="s">
        <v>3</v>
      </c>
      <c r="D1513" t="s">
        <v>5</v>
      </c>
      <c r="E1513" t="s">
        <v>351</v>
      </c>
      <c r="F1513" s="9">
        <v>2022</v>
      </c>
      <c r="G1513" s="3">
        <v>110200</v>
      </c>
      <c r="H1513" s="3">
        <v>200</v>
      </c>
      <c r="I1513" s="3">
        <v>565</v>
      </c>
      <c r="J1513" s="3">
        <v>1</v>
      </c>
      <c r="K1513" s="3">
        <v>199</v>
      </c>
      <c r="L1513" s="3">
        <v>800</v>
      </c>
      <c r="M1513" s="3">
        <v>109400</v>
      </c>
      <c r="N1513" s="3"/>
      <c r="O1513" s="3"/>
    </row>
    <row r="1514" spans="1:15" hidden="1" x14ac:dyDescent="0.25">
      <c r="A1514" t="s">
        <v>28</v>
      </c>
      <c r="B1514" s="4">
        <v>6513</v>
      </c>
      <c r="C1514" t="s">
        <v>3</v>
      </c>
      <c r="D1514" t="s">
        <v>5</v>
      </c>
      <c r="E1514" t="s">
        <v>351</v>
      </c>
      <c r="F1514" s="9">
        <v>2021</v>
      </c>
      <c r="G1514" s="3">
        <v>102000</v>
      </c>
      <c r="H1514" s="3">
        <v>190</v>
      </c>
      <c r="I1514" s="3">
        <v>550</v>
      </c>
      <c r="J1514" s="3">
        <v>1</v>
      </c>
      <c r="K1514" s="3">
        <v>189</v>
      </c>
      <c r="L1514" s="3">
        <v>700</v>
      </c>
      <c r="M1514" s="3">
        <v>101300</v>
      </c>
      <c r="N1514" s="3"/>
      <c r="O1514" s="3"/>
    </row>
    <row r="1515" spans="1:15" hidden="1" x14ac:dyDescent="0.25">
      <c r="A1515" t="s">
        <v>28</v>
      </c>
      <c r="B1515" s="4">
        <v>6513</v>
      </c>
      <c r="C1515" t="s">
        <v>3</v>
      </c>
      <c r="D1515" t="s">
        <v>5</v>
      </c>
      <c r="E1515" t="s">
        <v>351</v>
      </c>
      <c r="F1515" s="9">
        <v>2020</v>
      </c>
      <c r="G1515" s="3">
        <v>90400</v>
      </c>
      <c r="H1515" s="3">
        <v>181</v>
      </c>
      <c r="I1515" s="3">
        <v>505</v>
      </c>
      <c r="J1515" s="3">
        <v>1</v>
      </c>
      <c r="K1515" s="3">
        <v>180</v>
      </c>
      <c r="L1515" s="3">
        <v>1300</v>
      </c>
      <c r="M1515" s="3">
        <v>89100</v>
      </c>
      <c r="N1515" s="3"/>
      <c r="O1515" s="3"/>
    </row>
    <row r="1516" spans="1:15" hidden="1" x14ac:dyDescent="0.25">
      <c r="A1516" t="s">
        <v>28</v>
      </c>
      <c r="B1516" s="4">
        <v>6513</v>
      </c>
      <c r="C1516" t="s">
        <v>3</v>
      </c>
      <c r="D1516" t="s">
        <v>5</v>
      </c>
      <c r="E1516" t="s">
        <v>351</v>
      </c>
      <c r="F1516" s="9">
        <v>2019</v>
      </c>
      <c r="G1516" s="3">
        <v>96200</v>
      </c>
      <c r="H1516" s="3">
        <v>177</v>
      </c>
      <c r="I1516" s="3">
        <v>570</v>
      </c>
      <c r="J1516" s="3">
        <v>4</v>
      </c>
      <c r="K1516" s="3">
        <v>173</v>
      </c>
      <c r="L1516" s="3">
        <v>2400</v>
      </c>
      <c r="M1516" s="3">
        <v>93800</v>
      </c>
      <c r="N1516" s="3"/>
      <c r="O1516" s="3"/>
    </row>
    <row r="1517" spans="1:15" hidden="1" x14ac:dyDescent="0.25">
      <c r="A1517" t="s">
        <v>240</v>
      </c>
      <c r="B1517" s="4">
        <v>31288</v>
      </c>
      <c r="C1517" t="s">
        <v>3</v>
      </c>
      <c r="D1517" t="s">
        <v>4</v>
      </c>
      <c r="E1517" t="s">
        <v>350</v>
      </c>
      <c r="F1517" s="9">
        <v>2023</v>
      </c>
      <c r="G1517" s="3">
        <v>114000</v>
      </c>
      <c r="H1517" s="3">
        <v>109</v>
      </c>
      <c r="I1517" s="3">
        <v>1000</v>
      </c>
      <c r="J1517" s="3">
        <v>8</v>
      </c>
      <c r="K1517" s="3">
        <v>101</v>
      </c>
      <c r="L1517" s="3">
        <v>8500</v>
      </c>
      <c r="M1517" s="3">
        <v>105500</v>
      </c>
      <c r="N1517" s="3"/>
      <c r="O1517" s="3"/>
    </row>
    <row r="1518" spans="1:15" hidden="1" x14ac:dyDescent="0.25">
      <c r="A1518" t="s">
        <v>240</v>
      </c>
      <c r="B1518" s="4">
        <v>31288</v>
      </c>
      <c r="C1518" t="s">
        <v>3</v>
      </c>
      <c r="D1518" t="s">
        <v>4</v>
      </c>
      <c r="E1518" t="s">
        <v>350</v>
      </c>
      <c r="F1518" s="9">
        <v>2022</v>
      </c>
      <c r="G1518" s="3">
        <v>122800</v>
      </c>
      <c r="H1518" s="3">
        <v>119</v>
      </c>
      <c r="I1518" s="3">
        <v>1045</v>
      </c>
      <c r="J1518" s="3">
        <v>9</v>
      </c>
      <c r="K1518" s="3">
        <v>110</v>
      </c>
      <c r="L1518" s="3">
        <v>7300</v>
      </c>
      <c r="M1518" s="3">
        <v>115500</v>
      </c>
      <c r="N1518" s="3"/>
      <c r="O1518" s="3"/>
    </row>
    <row r="1519" spans="1:15" hidden="1" x14ac:dyDescent="0.25">
      <c r="A1519" t="s">
        <v>240</v>
      </c>
      <c r="B1519" s="4">
        <v>31288</v>
      </c>
      <c r="C1519" t="s">
        <v>3</v>
      </c>
      <c r="D1519" t="s">
        <v>4</v>
      </c>
      <c r="E1519" t="s">
        <v>350</v>
      </c>
      <c r="F1519" s="9">
        <v>2021</v>
      </c>
      <c r="G1519" s="3">
        <v>118700</v>
      </c>
      <c r="H1519" s="3">
        <v>116</v>
      </c>
      <c r="I1519" s="3">
        <v>1010</v>
      </c>
      <c r="J1519" s="3">
        <v>5</v>
      </c>
      <c r="K1519" s="3">
        <v>111</v>
      </c>
      <c r="L1519" s="3">
        <v>4100</v>
      </c>
      <c r="M1519" s="3">
        <v>114600</v>
      </c>
      <c r="N1519" s="3"/>
      <c r="O1519" s="3"/>
    </row>
    <row r="1520" spans="1:15" hidden="1" x14ac:dyDescent="0.25">
      <c r="A1520" t="s">
        <v>240</v>
      </c>
      <c r="B1520" s="4">
        <v>31288</v>
      </c>
      <c r="C1520" t="s">
        <v>3</v>
      </c>
      <c r="D1520" t="s">
        <v>4</v>
      </c>
      <c r="E1520" t="s">
        <v>350</v>
      </c>
      <c r="F1520" s="9">
        <v>2020</v>
      </c>
      <c r="G1520" s="3">
        <v>109200</v>
      </c>
      <c r="H1520" s="3">
        <v>119</v>
      </c>
      <c r="I1520" s="3">
        <v>895</v>
      </c>
      <c r="J1520" s="3">
        <v>3</v>
      </c>
      <c r="K1520" s="3">
        <v>116</v>
      </c>
      <c r="L1520" s="3">
        <v>1400</v>
      </c>
      <c r="M1520" s="3">
        <v>107800</v>
      </c>
      <c r="N1520" s="3"/>
      <c r="O1520" s="3"/>
    </row>
    <row r="1521" spans="1:15" hidden="1" x14ac:dyDescent="0.25">
      <c r="A1521" t="s">
        <v>240</v>
      </c>
      <c r="B1521" s="4">
        <v>31288</v>
      </c>
      <c r="C1521" t="s">
        <v>3</v>
      </c>
      <c r="D1521" t="s">
        <v>4</v>
      </c>
      <c r="E1521" t="s">
        <v>350</v>
      </c>
      <c r="F1521" s="9">
        <v>2019</v>
      </c>
      <c r="G1521" s="3">
        <v>140000</v>
      </c>
      <c r="H1521" s="3">
        <v>125</v>
      </c>
      <c r="I1521" s="3">
        <v>1085</v>
      </c>
      <c r="J1521" s="3">
        <v>0</v>
      </c>
      <c r="K1521" s="3">
        <v>125</v>
      </c>
      <c r="L1521" s="3">
        <v>0</v>
      </c>
      <c r="M1521" s="3">
        <v>140000</v>
      </c>
      <c r="N1521" s="3"/>
      <c r="O1521" s="3"/>
    </row>
    <row r="1522" spans="1:15" hidden="1" x14ac:dyDescent="0.25">
      <c r="A1522" t="s">
        <v>202</v>
      </c>
      <c r="B1522" s="4">
        <v>7699</v>
      </c>
      <c r="C1522" t="s">
        <v>3</v>
      </c>
      <c r="D1522" t="s">
        <v>5</v>
      </c>
      <c r="E1522" t="s">
        <v>352</v>
      </c>
      <c r="F1522" s="9">
        <v>2023</v>
      </c>
      <c r="G1522" s="3">
        <v>113900</v>
      </c>
      <c r="H1522" s="3">
        <v>303</v>
      </c>
      <c r="I1522" s="3">
        <v>365</v>
      </c>
      <c r="J1522" s="3">
        <v>1</v>
      </c>
      <c r="K1522" s="3">
        <v>302</v>
      </c>
      <c r="L1522" s="3">
        <v>400</v>
      </c>
      <c r="M1522" s="3">
        <v>113500</v>
      </c>
      <c r="N1522" s="3">
        <v>53</v>
      </c>
      <c r="O1522" s="3">
        <v>15700</v>
      </c>
    </row>
    <row r="1523" spans="1:15" hidden="1" x14ac:dyDescent="0.25">
      <c r="A1523" t="s">
        <v>202</v>
      </c>
      <c r="B1523" s="4">
        <v>7699</v>
      </c>
      <c r="C1523" t="s">
        <v>3</v>
      </c>
      <c r="D1523" t="s">
        <v>5</v>
      </c>
      <c r="E1523" t="s">
        <v>352</v>
      </c>
      <c r="F1523" s="9">
        <v>2022</v>
      </c>
      <c r="G1523" s="3">
        <v>119900</v>
      </c>
      <c r="H1523" s="3">
        <v>321</v>
      </c>
      <c r="I1523" s="3">
        <v>360</v>
      </c>
      <c r="J1523" s="3">
        <v>1</v>
      </c>
      <c r="K1523" s="3">
        <v>320</v>
      </c>
      <c r="L1523" s="3">
        <v>400</v>
      </c>
      <c r="M1523" s="3">
        <v>119500</v>
      </c>
      <c r="N1523" s="3">
        <v>55</v>
      </c>
      <c r="O1523" s="3">
        <v>16400</v>
      </c>
    </row>
    <row r="1524" spans="1:15" hidden="1" x14ac:dyDescent="0.25">
      <c r="A1524" t="s">
        <v>202</v>
      </c>
      <c r="B1524" s="4">
        <v>7699</v>
      </c>
      <c r="C1524" t="s">
        <v>3</v>
      </c>
      <c r="D1524" t="s">
        <v>5</v>
      </c>
      <c r="E1524" t="s">
        <v>352</v>
      </c>
      <c r="F1524" s="9">
        <v>2021</v>
      </c>
      <c r="G1524" s="3">
        <v>128100</v>
      </c>
      <c r="H1524" s="3">
        <v>345</v>
      </c>
      <c r="I1524" s="3">
        <v>340</v>
      </c>
      <c r="J1524" s="3">
        <v>1</v>
      </c>
      <c r="K1524" s="3">
        <v>344</v>
      </c>
      <c r="L1524" s="3">
        <v>400</v>
      </c>
      <c r="M1524" s="3">
        <v>127700</v>
      </c>
      <c r="N1524" s="3">
        <v>60</v>
      </c>
      <c r="O1524" s="3">
        <v>17000</v>
      </c>
    </row>
    <row r="1525" spans="1:15" hidden="1" x14ac:dyDescent="0.25">
      <c r="A1525" t="s">
        <v>202</v>
      </c>
      <c r="B1525" s="4">
        <v>7699</v>
      </c>
      <c r="C1525" t="s">
        <v>3</v>
      </c>
      <c r="D1525" t="s">
        <v>5</v>
      </c>
      <c r="E1525" t="s">
        <v>352</v>
      </c>
      <c r="F1525" s="9">
        <v>2020</v>
      </c>
      <c r="G1525" s="3">
        <v>123200</v>
      </c>
      <c r="H1525" s="3">
        <v>408</v>
      </c>
      <c r="I1525" s="3">
        <v>295</v>
      </c>
      <c r="J1525" s="3">
        <v>1</v>
      </c>
      <c r="K1525" s="3">
        <v>407</v>
      </c>
      <c r="L1525" s="3">
        <v>300</v>
      </c>
      <c r="M1525" s="3">
        <v>122900</v>
      </c>
      <c r="N1525" s="3">
        <v>66</v>
      </c>
      <c r="O1525" s="3">
        <v>15200</v>
      </c>
    </row>
    <row r="1526" spans="1:15" hidden="1" x14ac:dyDescent="0.25">
      <c r="A1526" t="s">
        <v>202</v>
      </c>
      <c r="B1526" s="4">
        <v>7699</v>
      </c>
      <c r="C1526" t="s">
        <v>3</v>
      </c>
      <c r="D1526" t="s">
        <v>5</v>
      </c>
      <c r="E1526" t="s">
        <v>352</v>
      </c>
      <c r="F1526" s="9">
        <v>2019</v>
      </c>
      <c r="G1526" s="3">
        <v>148200</v>
      </c>
      <c r="H1526" s="3">
        <v>427</v>
      </c>
      <c r="I1526" s="3">
        <v>345</v>
      </c>
      <c r="J1526" s="3">
        <v>1</v>
      </c>
      <c r="K1526" s="3">
        <v>426</v>
      </c>
      <c r="L1526" s="3">
        <v>400</v>
      </c>
      <c r="M1526" s="3">
        <v>147800</v>
      </c>
      <c r="N1526" s="3">
        <v>77</v>
      </c>
      <c r="O1526" s="3">
        <v>25400</v>
      </c>
    </row>
    <row r="1527" spans="1:15" hidden="1" x14ac:dyDescent="0.25">
      <c r="A1527" t="s">
        <v>75</v>
      </c>
      <c r="B1527" s="4">
        <v>255</v>
      </c>
      <c r="C1527" t="s">
        <v>3</v>
      </c>
      <c r="D1527" t="s">
        <v>5</v>
      </c>
      <c r="E1527" t="s">
        <v>352</v>
      </c>
      <c r="F1527" s="9">
        <v>2023</v>
      </c>
      <c r="G1527" s="3">
        <v>112800</v>
      </c>
      <c r="H1527" s="3">
        <v>326</v>
      </c>
      <c r="I1527" s="3">
        <v>345</v>
      </c>
      <c r="J1527" s="3">
        <v>0</v>
      </c>
      <c r="K1527" s="3">
        <v>326</v>
      </c>
      <c r="L1527" s="3">
        <v>0</v>
      </c>
      <c r="M1527" s="3">
        <v>112800</v>
      </c>
      <c r="N1527" s="3"/>
      <c r="O1527" s="3"/>
    </row>
    <row r="1528" spans="1:15" hidden="1" x14ac:dyDescent="0.25">
      <c r="A1528" t="s">
        <v>75</v>
      </c>
      <c r="B1528" s="4">
        <v>255</v>
      </c>
      <c r="C1528" t="s">
        <v>3</v>
      </c>
      <c r="D1528" t="s">
        <v>5</v>
      </c>
      <c r="E1528" t="s">
        <v>352</v>
      </c>
      <c r="F1528" s="9">
        <v>2022</v>
      </c>
      <c r="G1528" s="3">
        <v>110700</v>
      </c>
      <c r="H1528" s="3">
        <v>328</v>
      </c>
      <c r="I1528" s="3">
        <v>340</v>
      </c>
      <c r="J1528" s="3">
        <v>0</v>
      </c>
      <c r="K1528" s="3">
        <v>328</v>
      </c>
      <c r="L1528" s="3">
        <v>0</v>
      </c>
      <c r="M1528" s="3">
        <v>110700</v>
      </c>
      <c r="N1528" s="3"/>
      <c r="O1528" s="3"/>
    </row>
    <row r="1529" spans="1:15" hidden="1" x14ac:dyDescent="0.25">
      <c r="A1529" t="s">
        <v>75</v>
      </c>
      <c r="B1529" s="4">
        <v>255</v>
      </c>
      <c r="C1529" t="s">
        <v>3</v>
      </c>
      <c r="D1529" t="s">
        <v>5</v>
      </c>
      <c r="E1529" t="s">
        <v>352</v>
      </c>
      <c r="F1529" s="9">
        <v>2021</v>
      </c>
      <c r="G1529" s="3">
        <v>103300</v>
      </c>
      <c r="H1529" s="3">
        <v>325</v>
      </c>
      <c r="I1529" s="3">
        <v>325</v>
      </c>
      <c r="J1529" s="3">
        <v>0</v>
      </c>
      <c r="K1529" s="3">
        <v>325</v>
      </c>
      <c r="L1529" s="3">
        <v>0</v>
      </c>
      <c r="M1529" s="3">
        <v>103300</v>
      </c>
      <c r="N1529" s="3"/>
      <c r="O1529" s="3"/>
    </row>
    <row r="1530" spans="1:15" hidden="1" x14ac:dyDescent="0.25">
      <c r="A1530" t="s">
        <v>75</v>
      </c>
      <c r="B1530" s="4">
        <v>255</v>
      </c>
      <c r="C1530" t="s">
        <v>3</v>
      </c>
      <c r="D1530" t="s">
        <v>5</v>
      </c>
      <c r="E1530" t="s">
        <v>352</v>
      </c>
      <c r="F1530" s="9">
        <v>2020</v>
      </c>
      <c r="G1530" s="3">
        <v>83700</v>
      </c>
      <c r="H1530" s="3">
        <v>311</v>
      </c>
      <c r="I1530" s="3">
        <v>270</v>
      </c>
      <c r="J1530" s="3">
        <v>0</v>
      </c>
      <c r="K1530" s="3">
        <v>311</v>
      </c>
      <c r="L1530" s="3">
        <v>0</v>
      </c>
      <c r="M1530" s="3">
        <v>83700</v>
      </c>
      <c r="N1530" s="3"/>
      <c r="O1530" s="3"/>
    </row>
    <row r="1531" spans="1:15" hidden="1" x14ac:dyDescent="0.25">
      <c r="A1531" t="s">
        <v>75</v>
      </c>
      <c r="B1531" s="4">
        <v>255</v>
      </c>
      <c r="C1531" t="s">
        <v>3</v>
      </c>
      <c r="D1531" t="s">
        <v>5</v>
      </c>
      <c r="E1531" t="s">
        <v>352</v>
      </c>
      <c r="F1531" s="9">
        <v>2019</v>
      </c>
      <c r="G1531" s="3">
        <v>114700</v>
      </c>
      <c r="H1531" s="3">
        <v>309</v>
      </c>
      <c r="I1531" s="3">
        <v>375</v>
      </c>
      <c r="J1531" s="3">
        <v>0</v>
      </c>
      <c r="K1531" s="3">
        <v>309</v>
      </c>
      <c r="L1531" s="3">
        <v>0</v>
      </c>
      <c r="M1531" s="3">
        <v>114700</v>
      </c>
      <c r="N1531" s="3"/>
      <c r="O1531" s="3"/>
    </row>
    <row r="1532" spans="1:15" hidden="1" x14ac:dyDescent="0.25">
      <c r="A1532" t="s">
        <v>228</v>
      </c>
      <c r="B1532" s="4">
        <v>2359</v>
      </c>
      <c r="C1532" t="s">
        <v>3</v>
      </c>
      <c r="D1532" t="s">
        <v>4</v>
      </c>
      <c r="E1532" t="s">
        <v>358</v>
      </c>
      <c r="F1532" s="9">
        <v>2023</v>
      </c>
      <c r="G1532" s="3">
        <v>112500</v>
      </c>
      <c r="H1532" s="3">
        <v>74</v>
      </c>
      <c r="I1532" s="3">
        <v>1520</v>
      </c>
      <c r="J1532" s="3">
        <v>26</v>
      </c>
      <c r="K1532" s="3">
        <v>48</v>
      </c>
      <c r="L1532" s="3">
        <v>40300</v>
      </c>
      <c r="M1532" s="3">
        <v>72200</v>
      </c>
      <c r="N1532" s="3"/>
      <c r="O1532" s="3"/>
    </row>
    <row r="1533" spans="1:15" hidden="1" x14ac:dyDescent="0.25">
      <c r="A1533" t="s">
        <v>228</v>
      </c>
      <c r="B1533" s="4">
        <v>2359</v>
      </c>
      <c r="C1533" t="s">
        <v>3</v>
      </c>
      <c r="D1533" t="s">
        <v>4</v>
      </c>
      <c r="E1533" t="s">
        <v>358</v>
      </c>
      <c r="F1533" s="9">
        <v>2022</v>
      </c>
      <c r="G1533" s="3">
        <v>101500</v>
      </c>
      <c r="H1533" s="3">
        <v>74</v>
      </c>
      <c r="I1533" s="3">
        <v>1410</v>
      </c>
      <c r="J1533" s="3">
        <v>27</v>
      </c>
      <c r="K1533" s="3">
        <v>47</v>
      </c>
      <c r="L1533" s="3">
        <v>38100</v>
      </c>
      <c r="M1533" s="3">
        <v>63400</v>
      </c>
      <c r="N1533" s="3"/>
      <c r="O1533" s="3"/>
    </row>
    <row r="1534" spans="1:15" hidden="1" x14ac:dyDescent="0.25">
      <c r="A1534" t="s">
        <v>228</v>
      </c>
      <c r="B1534" s="4">
        <v>2359</v>
      </c>
      <c r="C1534" t="s">
        <v>3</v>
      </c>
      <c r="D1534" t="s">
        <v>4</v>
      </c>
      <c r="E1534" t="s">
        <v>358</v>
      </c>
      <c r="F1534" s="9">
        <v>2021</v>
      </c>
      <c r="G1534" s="3">
        <v>91300</v>
      </c>
      <c r="H1534" s="3">
        <v>70</v>
      </c>
      <c r="I1534" s="3">
        <v>1315</v>
      </c>
      <c r="J1534" s="3">
        <v>27</v>
      </c>
      <c r="K1534" s="3">
        <v>43</v>
      </c>
      <c r="L1534" s="3">
        <v>34800</v>
      </c>
      <c r="M1534" s="3">
        <v>56500</v>
      </c>
      <c r="N1534" s="3"/>
      <c r="O1534" s="3"/>
    </row>
    <row r="1535" spans="1:15" hidden="1" x14ac:dyDescent="0.25">
      <c r="A1535" t="s">
        <v>228</v>
      </c>
      <c r="B1535" s="4">
        <v>2359</v>
      </c>
      <c r="C1535" t="s">
        <v>3</v>
      </c>
      <c r="D1535" t="s">
        <v>4</v>
      </c>
      <c r="E1535" t="s">
        <v>358</v>
      </c>
      <c r="F1535" s="9">
        <v>2020</v>
      </c>
      <c r="G1535" s="3">
        <v>79400</v>
      </c>
      <c r="H1535" s="3">
        <v>69</v>
      </c>
      <c r="I1535" s="3">
        <v>1135</v>
      </c>
      <c r="J1535" s="3">
        <v>26</v>
      </c>
      <c r="K1535" s="3">
        <v>43</v>
      </c>
      <c r="L1535" s="3">
        <v>30600</v>
      </c>
      <c r="M1535" s="3">
        <v>48800</v>
      </c>
      <c r="N1535" s="3"/>
      <c r="O1535" s="3"/>
    </row>
    <row r="1536" spans="1:15" hidden="1" x14ac:dyDescent="0.25">
      <c r="A1536" t="s">
        <v>228</v>
      </c>
      <c r="B1536" s="4">
        <v>2359</v>
      </c>
      <c r="C1536" t="s">
        <v>3</v>
      </c>
      <c r="D1536" t="s">
        <v>4</v>
      </c>
      <c r="E1536" t="s">
        <v>358</v>
      </c>
      <c r="F1536" s="9">
        <v>2019</v>
      </c>
      <c r="G1536" s="3">
        <v>68300</v>
      </c>
      <c r="H1536" s="3">
        <v>71</v>
      </c>
      <c r="I1536" s="3">
        <v>990</v>
      </c>
      <c r="J1536" s="3">
        <v>28</v>
      </c>
      <c r="K1536" s="3">
        <v>43</v>
      </c>
      <c r="L1536" s="3">
        <v>27700</v>
      </c>
      <c r="M1536" s="3">
        <v>40600</v>
      </c>
      <c r="N1536" s="3"/>
      <c r="O1536" s="3"/>
    </row>
    <row r="1537" spans="1:15" hidden="1" x14ac:dyDescent="0.25">
      <c r="A1537" t="s">
        <v>81</v>
      </c>
      <c r="B1537" s="4">
        <v>5229</v>
      </c>
      <c r="C1537" t="s">
        <v>3</v>
      </c>
      <c r="D1537" t="s">
        <v>5</v>
      </c>
      <c r="E1537" t="s">
        <v>364</v>
      </c>
      <c r="F1537" s="9">
        <v>2023</v>
      </c>
      <c r="G1537" s="3">
        <v>111700</v>
      </c>
      <c r="H1537" s="3">
        <v>251</v>
      </c>
      <c r="I1537" s="3">
        <v>445</v>
      </c>
      <c r="J1537" s="3">
        <v>0</v>
      </c>
      <c r="K1537" s="3">
        <v>251</v>
      </c>
      <c r="L1537" s="3">
        <v>0</v>
      </c>
      <c r="M1537" s="3">
        <v>111700</v>
      </c>
      <c r="N1537" s="3"/>
      <c r="O1537" s="3"/>
    </row>
    <row r="1538" spans="1:15" hidden="1" x14ac:dyDescent="0.25">
      <c r="A1538" t="s">
        <v>81</v>
      </c>
      <c r="B1538" s="4">
        <v>5229</v>
      </c>
      <c r="C1538" t="s">
        <v>3</v>
      </c>
      <c r="D1538" t="s">
        <v>5</v>
      </c>
      <c r="E1538" t="s">
        <v>364</v>
      </c>
      <c r="F1538" s="9">
        <v>2022</v>
      </c>
      <c r="G1538" s="3">
        <v>106700</v>
      </c>
      <c r="H1538" s="3">
        <v>251</v>
      </c>
      <c r="I1538" s="3">
        <v>425</v>
      </c>
      <c r="J1538" s="3">
        <v>0</v>
      </c>
      <c r="K1538" s="3">
        <v>251</v>
      </c>
      <c r="L1538" s="3">
        <v>0</v>
      </c>
      <c r="M1538" s="3">
        <v>106700</v>
      </c>
      <c r="N1538" s="3"/>
      <c r="O1538" s="3"/>
    </row>
    <row r="1539" spans="1:15" hidden="1" x14ac:dyDescent="0.25">
      <c r="A1539" t="s">
        <v>81</v>
      </c>
      <c r="B1539" s="4">
        <v>5229</v>
      </c>
      <c r="C1539" t="s">
        <v>3</v>
      </c>
      <c r="D1539" t="s">
        <v>5</v>
      </c>
      <c r="E1539" t="s">
        <v>364</v>
      </c>
      <c r="F1539" s="9">
        <v>2021</v>
      </c>
      <c r="G1539" s="3">
        <v>101500</v>
      </c>
      <c r="H1539" s="3">
        <v>251</v>
      </c>
      <c r="I1539" s="3">
        <v>405</v>
      </c>
      <c r="J1539" s="3">
        <v>0</v>
      </c>
      <c r="K1539" s="3">
        <v>251</v>
      </c>
      <c r="L1539" s="3">
        <v>0</v>
      </c>
      <c r="M1539" s="3">
        <v>101500</v>
      </c>
      <c r="N1539" s="3"/>
      <c r="O1539" s="3"/>
    </row>
    <row r="1540" spans="1:15" hidden="1" x14ac:dyDescent="0.25">
      <c r="A1540" t="s">
        <v>81</v>
      </c>
      <c r="B1540" s="4">
        <v>5229</v>
      </c>
      <c r="C1540" t="s">
        <v>3</v>
      </c>
      <c r="D1540" t="s">
        <v>5</v>
      </c>
      <c r="E1540" t="s">
        <v>364</v>
      </c>
      <c r="F1540" s="9">
        <v>2020</v>
      </c>
      <c r="G1540" s="3">
        <v>92100</v>
      </c>
      <c r="H1540" s="3">
        <v>250</v>
      </c>
      <c r="I1540" s="3">
        <v>370</v>
      </c>
      <c r="J1540" s="3">
        <v>0</v>
      </c>
      <c r="K1540" s="3">
        <v>250</v>
      </c>
      <c r="L1540" s="3">
        <v>0</v>
      </c>
      <c r="M1540" s="3">
        <v>92100</v>
      </c>
      <c r="N1540" s="3"/>
      <c r="O1540" s="3"/>
    </row>
    <row r="1541" spans="1:15" hidden="1" x14ac:dyDescent="0.25">
      <c r="A1541" t="s">
        <v>81</v>
      </c>
      <c r="B1541" s="4">
        <v>5229</v>
      </c>
      <c r="C1541" t="s">
        <v>3</v>
      </c>
      <c r="D1541" t="s">
        <v>5</v>
      </c>
      <c r="E1541" t="s">
        <v>364</v>
      </c>
      <c r="F1541" s="9">
        <v>2019</v>
      </c>
      <c r="G1541" s="3">
        <v>102100</v>
      </c>
      <c r="H1541" s="3">
        <v>248</v>
      </c>
      <c r="I1541" s="3">
        <v>415</v>
      </c>
      <c r="J1541" s="3">
        <v>0</v>
      </c>
      <c r="K1541" s="3">
        <v>248</v>
      </c>
      <c r="L1541" s="3">
        <v>0</v>
      </c>
      <c r="M1541" s="3">
        <v>102100</v>
      </c>
      <c r="N1541" s="3"/>
      <c r="O1541" s="3"/>
    </row>
    <row r="1542" spans="1:15" hidden="1" x14ac:dyDescent="0.25">
      <c r="A1542" t="s">
        <v>442</v>
      </c>
      <c r="B1542" s="4">
        <v>562840</v>
      </c>
      <c r="C1542" t="s">
        <v>3</v>
      </c>
      <c r="D1542" t="s">
        <v>4</v>
      </c>
      <c r="E1542" t="s">
        <v>363</v>
      </c>
      <c r="F1542" s="9">
        <v>2023</v>
      </c>
      <c r="G1542" s="3">
        <v>111364</v>
      </c>
      <c r="H1542" s="3">
        <v>48</v>
      </c>
      <c r="I1542" s="3">
        <v>3100</v>
      </c>
      <c r="J1542" s="3">
        <v>28</v>
      </c>
      <c r="K1542" s="3">
        <v>20</v>
      </c>
      <c r="L1542" s="3">
        <v>86931</v>
      </c>
      <c r="M1542" s="3">
        <v>24433</v>
      </c>
      <c r="N1542" s="3"/>
      <c r="O1542" s="3"/>
    </row>
    <row r="1543" spans="1:15" hidden="1" x14ac:dyDescent="0.25">
      <c r="A1543" t="s">
        <v>442</v>
      </c>
      <c r="B1543" s="4">
        <v>562840</v>
      </c>
      <c r="C1543" t="s">
        <v>3</v>
      </c>
      <c r="D1543" t="s">
        <v>4</v>
      </c>
      <c r="E1543" t="s">
        <v>363</v>
      </c>
      <c r="F1543" s="9">
        <v>2022</v>
      </c>
      <c r="G1543" s="3">
        <v>101029</v>
      </c>
      <c r="H1543" s="3">
        <v>37</v>
      </c>
      <c r="I1543" s="3">
        <v>3600</v>
      </c>
      <c r="J1543" s="3">
        <v>37</v>
      </c>
      <c r="K1543" s="3">
        <v>0</v>
      </c>
      <c r="L1543" s="3">
        <v>101029</v>
      </c>
      <c r="M1543" s="3">
        <v>0</v>
      </c>
      <c r="N1543" s="3"/>
      <c r="O1543" s="3"/>
    </row>
    <row r="1544" spans="1:15" hidden="1" x14ac:dyDescent="0.25">
      <c r="A1544" t="s">
        <v>442</v>
      </c>
      <c r="B1544" s="4">
        <v>562840</v>
      </c>
      <c r="C1544" t="s">
        <v>3</v>
      </c>
      <c r="D1544" t="s">
        <v>4</v>
      </c>
      <c r="E1544" t="s">
        <v>363</v>
      </c>
      <c r="F1544" s="9">
        <v>2021</v>
      </c>
      <c r="G1544" s="3">
        <v>56886</v>
      </c>
      <c r="H1544" s="3">
        <v>26</v>
      </c>
      <c r="I1544" s="3">
        <v>3250</v>
      </c>
      <c r="J1544" s="3">
        <v>26</v>
      </c>
      <c r="K1544" s="3">
        <v>0</v>
      </c>
      <c r="L1544" s="3">
        <v>56886</v>
      </c>
      <c r="M1544" s="3">
        <v>0</v>
      </c>
      <c r="N1544" s="3"/>
      <c r="O1544" s="3"/>
    </row>
    <row r="1545" spans="1:15" hidden="1" x14ac:dyDescent="0.25">
      <c r="A1545" t="s">
        <v>442</v>
      </c>
      <c r="B1545" s="4">
        <v>562840</v>
      </c>
      <c r="C1545" t="s">
        <v>3</v>
      </c>
      <c r="D1545" t="s">
        <v>4</v>
      </c>
      <c r="E1545" t="s">
        <v>363</v>
      </c>
      <c r="F1545" s="9">
        <v>2020</v>
      </c>
      <c r="G1545" s="3">
        <v>20915</v>
      </c>
      <c r="H1545" s="3">
        <v>9</v>
      </c>
      <c r="I1545" s="3">
        <v>3220</v>
      </c>
      <c r="J1545" s="3">
        <v>9</v>
      </c>
      <c r="K1545" s="3">
        <v>0</v>
      </c>
      <c r="L1545" s="3">
        <v>20915</v>
      </c>
      <c r="M1545" s="3">
        <v>0</v>
      </c>
      <c r="N1545" s="3"/>
      <c r="O1545" s="3"/>
    </row>
    <row r="1546" spans="1:15" hidden="1" x14ac:dyDescent="0.25">
      <c r="A1546" t="s">
        <v>442</v>
      </c>
      <c r="B1546" s="4">
        <v>562840</v>
      </c>
      <c r="C1546" t="s">
        <v>3</v>
      </c>
      <c r="D1546" t="s">
        <v>4</v>
      </c>
      <c r="E1546" t="s">
        <v>363</v>
      </c>
      <c r="F1546" s="9">
        <v>2019</v>
      </c>
      <c r="G1546" s="3">
        <v>10200</v>
      </c>
      <c r="H1546" s="3">
        <v>4</v>
      </c>
      <c r="I1546" s="3">
        <v>3400</v>
      </c>
      <c r="J1546" s="3">
        <v>4</v>
      </c>
      <c r="K1546" s="3">
        <v>0</v>
      </c>
      <c r="L1546" s="3">
        <v>10200</v>
      </c>
      <c r="M1546" s="3">
        <v>0</v>
      </c>
      <c r="N1546" s="3"/>
      <c r="O1546" s="3"/>
    </row>
    <row r="1547" spans="1:15" hidden="1" x14ac:dyDescent="0.25">
      <c r="A1547" t="s">
        <v>498</v>
      </c>
      <c r="B1547" s="4">
        <v>563305</v>
      </c>
      <c r="C1547" t="s">
        <v>1</v>
      </c>
      <c r="D1547" t="s">
        <v>6</v>
      </c>
      <c r="E1547" t="s">
        <v>354</v>
      </c>
      <c r="F1547" s="9">
        <v>2023</v>
      </c>
      <c r="G1547" s="3">
        <v>111200</v>
      </c>
      <c r="H1547" s="3">
        <v>61</v>
      </c>
      <c r="I1547" s="3">
        <v>1780</v>
      </c>
      <c r="J1547" s="3">
        <v>29</v>
      </c>
      <c r="K1547" s="3">
        <v>32</v>
      </c>
      <c r="L1547" s="3">
        <v>52500</v>
      </c>
      <c r="M1547" s="3">
        <v>58700</v>
      </c>
      <c r="N1547" s="3"/>
      <c r="O1547" s="3"/>
    </row>
    <row r="1548" spans="1:15" hidden="1" x14ac:dyDescent="0.25">
      <c r="A1548" t="s">
        <v>498</v>
      </c>
      <c r="B1548" s="4">
        <v>563305</v>
      </c>
      <c r="C1548" t="s">
        <v>1</v>
      </c>
      <c r="D1548" t="s">
        <v>6</v>
      </c>
      <c r="E1548" t="s">
        <v>354</v>
      </c>
      <c r="F1548" s="9">
        <v>2022</v>
      </c>
      <c r="G1548" s="3">
        <v>115100</v>
      </c>
      <c r="H1548" s="3">
        <v>64</v>
      </c>
      <c r="I1548" s="3">
        <v>1770</v>
      </c>
      <c r="J1548" s="3">
        <v>30</v>
      </c>
      <c r="K1548" s="3">
        <v>34</v>
      </c>
      <c r="L1548" s="3">
        <v>54000</v>
      </c>
      <c r="M1548" s="3">
        <v>61100</v>
      </c>
      <c r="N1548" s="3"/>
      <c r="O1548" s="3"/>
    </row>
    <row r="1549" spans="1:15" hidden="1" x14ac:dyDescent="0.25">
      <c r="A1549" t="s">
        <v>498</v>
      </c>
      <c r="B1549" s="4">
        <v>563305</v>
      </c>
      <c r="C1549" t="s">
        <v>1</v>
      </c>
      <c r="D1549" t="s">
        <v>6</v>
      </c>
      <c r="E1549" t="s">
        <v>354</v>
      </c>
      <c r="F1549" s="9">
        <v>2021</v>
      </c>
      <c r="G1549" s="3">
        <v>113400</v>
      </c>
      <c r="H1549" s="3">
        <v>66</v>
      </c>
      <c r="I1549" s="3">
        <v>1680</v>
      </c>
      <c r="J1549" s="3">
        <v>31</v>
      </c>
      <c r="K1549" s="3">
        <v>35</v>
      </c>
      <c r="L1549" s="3">
        <v>52100</v>
      </c>
      <c r="M1549" s="3">
        <v>61300</v>
      </c>
      <c r="N1549" s="3"/>
      <c r="O1549" s="3"/>
    </row>
    <row r="1550" spans="1:15" hidden="1" x14ac:dyDescent="0.25">
      <c r="A1550" t="s">
        <v>498</v>
      </c>
      <c r="B1550" s="4">
        <v>563305</v>
      </c>
      <c r="C1550" t="s">
        <v>1</v>
      </c>
      <c r="D1550" t="s">
        <v>6</v>
      </c>
      <c r="E1550" t="s">
        <v>354</v>
      </c>
      <c r="F1550" s="9">
        <v>2020</v>
      </c>
      <c r="G1550" s="3">
        <v>100100</v>
      </c>
      <c r="H1550" s="3">
        <v>69</v>
      </c>
      <c r="I1550" s="3">
        <v>1390</v>
      </c>
      <c r="J1550" s="3">
        <v>31</v>
      </c>
      <c r="K1550" s="3">
        <v>38</v>
      </c>
      <c r="L1550" s="3">
        <v>43800</v>
      </c>
      <c r="M1550" s="3">
        <v>56300</v>
      </c>
      <c r="N1550" s="3"/>
      <c r="O1550" s="3"/>
    </row>
    <row r="1551" spans="1:15" hidden="1" x14ac:dyDescent="0.25">
      <c r="A1551" t="s">
        <v>498</v>
      </c>
      <c r="B1551" s="4">
        <v>563305</v>
      </c>
      <c r="C1551" t="s">
        <v>1</v>
      </c>
      <c r="D1551" t="s">
        <v>6</v>
      </c>
      <c r="E1551" t="s">
        <v>354</v>
      </c>
      <c r="F1551" s="9">
        <v>2019</v>
      </c>
      <c r="G1551" s="3">
        <v>136700</v>
      </c>
      <c r="H1551" s="3">
        <v>75</v>
      </c>
      <c r="I1551" s="3">
        <v>1775</v>
      </c>
      <c r="J1551" s="3">
        <v>32</v>
      </c>
      <c r="K1551" s="3">
        <v>43</v>
      </c>
      <c r="L1551" s="3">
        <v>56800</v>
      </c>
      <c r="M1551" s="3">
        <v>79900</v>
      </c>
      <c r="N1551" s="3"/>
      <c r="O1551" s="3"/>
    </row>
    <row r="1552" spans="1:15" hidden="1" x14ac:dyDescent="0.25">
      <c r="A1552" t="s">
        <v>479</v>
      </c>
      <c r="B1552" s="4">
        <v>5967</v>
      </c>
      <c r="C1552" t="s">
        <v>1</v>
      </c>
      <c r="D1552" t="s">
        <v>2</v>
      </c>
      <c r="E1552" t="s">
        <v>353</v>
      </c>
      <c r="F1552" s="9">
        <v>2023</v>
      </c>
      <c r="G1552" s="3">
        <v>110100</v>
      </c>
      <c r="H1552" s="3">
        <v>19</v>
      </c>
      <c r="I1552" s="3">
        <v>5950</v>
      </c>
      <c r="J1552" s="3">
        <v>19</v>
      </c>
      <c r="K1552" s="3">
        <v>0</v>
      </c>
      <c r="L1552" s="3">
        <v>110100</v>
      </c>
      <c r="M1552" s="3">
        <v>0</v>
      </c>
      <c r="N1552" s="3"/>
      <c r="O1552" s="3"/>
    </row>
    <row r="1553" spans="1:15" hidden="1" x14ac:dyDescent="0.25">
      <c r="A1553" t="s">
        <v>479</v>
      </c>
      <c r="B1553" s="4">
        <v>5967</v>
      </c>
      <c r="C1553" t="s">
        <v>1</v>
      </c>
      <c r="D1553" t="s">
        <v>2</v>
      </c>
      <c r="E1553" t="s">
        <v>353</v>
      </c>
      <c r="F1553" s="9">
        <v>2022</v>
      </c>
      <c r="G1553" s="3">
        <v>99100</v>
      </c>
      <c r="H1553" s="3">
        <v>18</v>
      </c>
      <c r="I1553" s="3">
        <v>5660</v>
      </c>
      <c r="J1553" s="3">
        <v>18</v>
      </c>
      <c r="K1553" s="3">
        <v>0</v>
      </c>
      <c r="L1553" s="3">
        <v>99100</v>
      </c>
      <c r="M1553" s="3">
        <v>0</v>
      </c>
      <c r="N1553" s="3"/>
      <c r="O1553" s="3"/>
    </row>
    <row r="1554" spans="1:15" hidden="1" x14ac:dyDescent="0.25">
      <c r="A1554" t="s">
        <v>479</v>
      </c>
      <c r="B1554" s="4">
        <v>5967</v>
      </c>
      <c r="C1554" t="s">
        <v>1</v>
      </c>
      <c r="D1554" t="s">
        <v>2</v>
      </c>
      <c r="E1554" t="s">
        <v>353</v>
      </c>
      <c r="F1554" s="9">
        <v>2021</v>
      </c>
      <c r="G1554" s="3">
        <v>87700</v>
      </c>
      <c r="H1554" s="3">
        <v>17</v>
      </c>
      <c r="I1554" s="3">
        <v>5315</v>
      </c>
      <c r="J1554" s="3">
        <v>17</v>
      </c>
      <c r="K1554" s="3">
        <v>0</v>
      </c>
      <c r="L1554" s="3">
        <v>87700</v>
      </c>
      <c r="M1554" s="3">
        <v>0</v>
      </c>
      <c r="N1554" s="3"/>
      <c r="O1554" s="3"/>
    </row>
    <row r="1555" spans="1:15" hidden="1" x14ac:dyDescent="0.25">
      <c r="A1555" t="s">
        <v>479</v>
      </c>
      <c r="B1555" s="4">
        <v>5967</v>
      </c>
      <c r="C1555" t="s">
        <v>1</v>
      </c>
      <c r="D1555" t="s">
        <v>2</v>
      </c>
      <c r="E1555" t="s">
        <v>353</v>
      </c>
      <c r="F1555" s="9">
        <v>2020</v>
      </c>
      <c r="G1555" s="3">
        <v>72200</v>
      </c>
      <c r="H1555" s="3">
        <v>16</v>
      </c>
      <c r="I1555" s="3">
        <v>4510</v>
      </c>
      <c r="J1555" s="3">
        <v>16</v>
      </c>
      <c r="K1555" s="3">
        <v>0</v>
      </c>
      <c r="L1555" s="3">
        <v>72200</v>
      </c>
      <c r="M1555" s="3">
        <v>0</v>
      </c>
      <c r="N1555" s="3"/>
      <c r="O1555" s="3"/>
    </row>
    <row r="1556" spans="1:15" hidden="1" x14ac:dyDescent="0.25">
      <c r="A1556" t="s">
        <v>479</v>
      </c>
      <c r="B1556" s="4">
        <v>5967</v>
      </c>
      <c r="C1556" t="s">
        <v>1</v>
      </c>
      <c r="D1556" t="s">
        <v>2</v>
      </c>
      <c r="E1556" t="s">
        <v>353</v>
      </c>
      <c r="F1556" s="9">
        <v>2019</v>
      </c>
      <c r="G1556" s="3">
        <v>88300</v>
      </c>
      <c r="H1556" s="3">
        <v>16</v>
      </c>
      <c r="I1556" s="3">
        <v>5700</v>
      </c>
      <c r="J1556" s="3">
        <v>16</v>
      </c>
      <c r="K1556" s="3">
        <v>0</v>
      </c>
      <c r="L1556" s="3">
        <v>88300</v>
      </c>
      <c r="M1556" s="3">
        <v>0</v>
      </c>
      <c r="N1556" s="3"/>
      <c r="O1556" s="3"/>
    </row>
    <row r="1557" spans="1:15" hidden="1" x14ac:dyDescent="0.25">
      <c r="A1557" t="s">
        <v>497</v>
      </c>
      <c r="B1557" s="4">
        <v>1320</v>
      </c>
      <c r="C1557" t="s">
        <v>1</v>
      </c>
      <c r="D1557" t="s">
        <v>2</v>
      </c>
      <c r="E1557" t="s">
        <v>353</v>
      </c>
      <c r="F1557" s="9">
        <v>2023</v>
      </c>
      <c r="G1557" s="3">
        <v>110000</v>
      </c>
      <c r="H1557" s="3">
        <v>45</v>
      </c>
      <c r="I1557" s="3">
        <v>2420</v>
      </c>
      <c r="J1557" s="3">
        <v>45</v>
      </c>
      <c r="K1557" s="3">
        <v>0</v>
      </c>
      <c r="L1557" s="3">
        <v>110000</v>
      </c>
      <c r="M1557" s="3">
        <v>0</v>
      </c>
      <c r="N1557" s="3"/>
      <c r="O1557" s="3"/>
    </row>
    <row r="1558" spans="1:15" hidden="1" x14ac:dyDescent="0.25">
      <c r="A1558" t="s">
        <v>497</v>
      </c>
      <c r="B1558" s="4">
        <v>1320</v>
      </c>
      <c r="C1558" t="s">
        <v>1</v>
      </c>
      <c r="D1558" t="s">
        <v>2</v>
      </c>
      <c r="E1558" t="s">
        <v>353</v>
      </c>
      <c r="F1558" s="9">
        <v>2022</v>
      </c>
      <c r="G1558" s="3">
        <v>116300</v>
      </c>
      <c r="H1558" s="3">
        <v>46</v>
      </c>
      <c r="I1558" s="3">
        <v>2475</v>
      </c>
      <c r="J1558" s="3">
        <v>46</v>
      </c>
      <c r="K1558" s="3">
        <v>0</v>
      </c>
      <c r="L1558" s="3">
        <v>116300</v>
      </c>
      <c r="M1558" s="3">
        <v>0</v>
      </c>
      <c r="N1558" s="3"/>
      <c r="O1558" s="3"/>
    </row>
    <row r="1559" spans="1:15" hidden="1" x14ac:dyDescent="0.25">
      <c r="A1559" t="s">
        <v>497</v>
      </c>
      <c r="B1559" s="4">
        <v>1320</v>
      </c>
      <c r="C1559" t="s">
        <v>1</v>
      </c>
      <c r="D1559" t="s">
        <v>2</v>
      </c>
      <c r="E1559" t="s">
        <v>353</v>
      </c>
      <c r="F1559" s="9">
        <v>2021</v>
      </c>
      <c r="G1559" s="3">
        <v>128300</v>
      </c>
      <c r="H1559" s="3">
        <v>48</v>
      </c>
      <c r="I1559" s="3">
        <v>2270</v>
      </c>
      <c r="J1559" s="3">
        <v>48</v>
      </c>
      <c r="K1559" s="3">
        <v>0</v>
      </c>
      <c r="L1559" s="3">
        <v>128300</v>
      </c>
      <c r="M1559" s="3">
        <v>0</v>
      </c>
      <c r="N1559" s="3"/>
      <c r="O1559" s="3"/>
    </row>
    <row r="1560" spans="1:15" hidden="1" x14ac:dyDescent="0.25">
      <c r="A1560" t="s">
        <v>497</v>
      </c>
      <c r="B1560" s="4">
        <v>1320</v>
      </c>
      <c r="C1560" t="s">
        <v>1</v>
      </c>
      <c r="D1560" t="s">
        <v>2</v>
      </c>
      <c r="E1560" t="s">
        <v>353</v>
      </c>
      <c r="F1560" s="9">
        <v>2020</v>
      </c>
      <c r="G1560" s="3">
        <v>113100</v>
      </c>
      <c r="H1560" s="3">
        <v>65</v>
      </c>
      <c r="I1560" s="3">
        <v>1625</v>
      </c>
      <c r="J1560" s="3">
        <v>65</v>
      </c>
      <c r="K1560" s="3">
        <v>0</v>
      </c>
      <c r="L1560" s="3">
        <v>113100</v>
      </c>
      <c r="M1560" s="3">
        <v>0</v>
      </c>
      <c r="N1560" s="3"/>
      <c r="O1560" s="3"/>
    </row>
    <row r="1561" spans="1:15" hidden="1" x14ac:dyDescent="0.25">
      <c r="A1561" t="s">
        <v>497</v>
      </c>
      <c r="B1561" s="4">
        <v>1320</v>
      </c>
      <c r="C1561" t="s">
        <v>1</v>
      </c>
      <c r="D1561" t="s">
        <v>2</v>
      </c>
      <c r="E1561" t="s">
        <v>353</v>
      </c>
      <c r="F1561" s="9">
        <v>2019</v>
      </c>
      <c r="G1561" s="3">
        <v>195000</v>
      </c>
      <c r="H1561" s="3">
        <v>77</v>
      </c>
      <c r="I1561" s="3">
        <v>2500</v>
      </c>
      <c r="J1561" s="3">
        <v>77</v>
      </c>
      <c r="K1561" s="3">
        <v>0</v>
      </c>
      <c r="L1561" s="3">
        <v>195000</v>
      </c>
      <c r="M1561" s="3">
        <v>0</v>
      </c>
      <c r="N1561" s="3"/>
      <c r="O1561" s="3"/>
    </row>
    <row r="1562" spans="1:15" hidden="1" x14ac:dyDescent="0.25">
      <c r="A1562" t="s">
        <v>37</v>
      </c>
      <c r="B1562" s="4">
        <v>31291</v>
      </c>
      <c r="C1562" t="s">
        <v>1</v>
      </c>
      <c r="D1562" t="s">
        <v>2</v>
      </c>
      <c r="E1562" t="s">
        <v>353</v>
      </c>
      <c r="F1562" s="9">
        <v>2023</v>
      </c>
      <c r="G1562" s="3">
        <v>109111</v>
      </c>
      <c r="H1562" s="3">
        <v>41</v>
      </c>
      <c r="I1562" s="3">
        <v>2661</v>
      </c>
      <c r="J1562" s="3">
        <v>40</v>
      </c>
      <c r="K1562" s="3">
        <v>1</v>
      </c>
      <c r="L1562" s="3">
        <v>102241</v>
      </c>
      <c r="M1562" s="3">
        <v>6870</v>
      </c>
      <c r="N1562" s="3"/>
      <c r="O1562" s="3"/>
    </row>
    <row r="1563" spans="1:15" hidden="1" x14ac:dyDescent="0.25">
      <c r="A1563" t="s">
        <v>37</v>
      </c>
      <c r="B1563" s="4">
        <v>31291</v>
      </c>
      <c r="C1563" t="s">
        <v>1</v>
      </c>
      <c r="D1563" t="s">
        <v>2</v>
      </c>
      <c r="E1563" t="s">
        <v>353</v>
      </c>
      <c r="F1563" s="9">
        <v>2022</v>
      </c>
      <c r="G1563" s="3">
        <v>109641</v>
      </c>
      <c r="H1563" s="3">
        <v>41</v>
      </c>
      <c r="I1563" s="3">
        <v>2674</v>
      </c>
      <c r="J1563" s="3">
        <v>40</v>
      </c>
      <c r="K1563" s="3">
        <v>1</v>
      </c>
      <c r="L1563" s="3">
        <v>103216</v>
      </c>
      <c r="M1563" s="3">
        <v>6425</v>
      </c>
      <c r="N1563" s="3"/>
      <c r="O1563" s="3"/>
    </row>
    <row r="1564" spans="1:15" hidden="1" x14ac:dyDescent="0.25">
      <c r="A1564" t="s">
        <v>37</v>
      </c>
      <c r="B1564" s="4">
        <v>31291</v>
      </c>
      <c r="C1564" t="s">
        <v>1</v>
      </c>
      <c r="D1564" t="s">
        <v>2</v>
      </c>
      <c r="E1564" t="s">
        <v>353</v>
      </c>
      <c r="F1564" s="9">
        <v>2021</v>
      </c>
      <c r="G1564" s="3">
        <v>94895</v>
      </c>
      <c r="H1564" s="3">
        <v>41</v>
      </c>
      <c r="I1564" s="3">
        <v>2330</v>
      </c>
      <c r="J1564" s="3">
        <v>39</v>
      </c>
      <c r="K1564" s="3">
        <v>2</v>
      </c>
      <c r="L1564" s="3">
        <v>88595</v>
      </c>
      <c r="M1564" s="3">
        <v>6300</v>
      </c>
      <c r="N1564" s="3"/>
      <c r="O1564" s="3"/>
    </row>
    <row r="1565" spans="1:15" hidden="1" x14ac:dyDescent="0.25">
      <c r="A1565" t="s">
        <v>37</v>
      </c>
      <c r="B1565" s="4">
        <v>31291</v>
      </c>
      <c r="C1565" t="s">
        <v>1</v>
      </c>
      <c r="D1565" t="s">
        <v>2</v>
      </c>
      <c r="E1565" t="s">
        <v>353</v>
      </c>
      <c r="F1565" s="9">
        <v>2020</v>
      </c>
      <c r="G1565" s="3">
        <v>81815</v>
      </c>
      <c r="H1565" s="3">
        <v>39</v>
      </c>
      <c r="I1565" s="3">
        <v>2065</v>
      </c>
      <c r="J1565" s="3">
        <v>37</v>
      </c>
      <c r="K1565" s="3">
        <v>2</v>
      </c>
      <c r="L1565" s="3">
        <v>76315</v>
      </c>
      <c r="M1565" s="3">
        <v>5500</v>
      </c>
      <c r="N1565" s="3"/>
      <c r="O1565" s="3"/>
    </row>
    <row r="1566" spans="1:15" hidden="1" x14ac:dyDescent="0.25">
      <c r="A1566" t="s">
        <v>37</v>
      </c>
      <c r="B1566" s="4">
        <v>31291</v>
      </c>
      <c r="C1566" t="s">
        <v>1</v>
      </c>
      <c r="D1566" t="s">
        <v>2</v>
      </c>
      <c r="E1566" t="s">
        <v>353</v>
      </c>
      <c r="F1566" s="9">
        <v>2019</v>
      </c>
      <c r="G1566" s="3">
        <v>87553</v>
      </c>
      <c r="H1566" s="3">
        <v>39</v>
      </c>
      <c r="I1566" s="3">
        <v>2310</v>
      </c>
      <c r="J1566" s="3">
        <v>37</v>
      </c>
      <c r="K1566" s="3">
        <v>2</v>
      </c>
      <c r="L1566" s="3">
        <v>79753</v>
      </c>
      <c r="M1566" s="3">
        <v>7800</v>
      </c>
      <c r="N1566" s="3"/>
      <c r="O1566" s="3"/>
    </row>
    <row r="1567" spans="1:15" hidden="1" x14ac:dyDescent="0.25">
      <c r="A1567" t="s">
        <v>154</v>
      </c>
      <c r="B1567" s="4">
        <v>12090</v>
      </c>
      <c r="C1567" t="s">
        <v>1</v>
      </c>
      <c r="D1567" t="s">
        <v>2</v>
      </c>
      <c r="E1567" t="s">
        <v>353</v>
      </c>
      <c r="F1567" s="9">
        <v>2023</v>
      </c>
      <c r="G1567" s="3">
        <v>107800</v>
      </c>
      <c r="H1567" s="3">
        <v>21</v>
      </c>
      <c r="I1567" s="3">
        <v>5260</v>
      </c>
      <c r="J1567" s="3">
        <v>21</v>
      </c>
      <c r="K1567" s="3">
        <v>0</v>
      </c>
      <c r="L1567" s="3">
        <v>107800</v>
      </c>
      <c r="M1567" s="3">
        <v>0</v>
      </c>
      <c r="N1567" s="3"/>
      <c r="O1567" s="3"/>
    </row>
    <row r="1568" spans="1:15" hidden="1" x14ac:dyDescent="0.25">
      <c r="A1568" t="s">
        <v>154</v>
      </c>
      <c r="B1568" s="4">
        <v>12090</v>
      </c>
      <c r="C1568" t="s">
        <v>1</v>
      </c>
      <c r="D1568" t="s">
        <v>2</v>
      </c>
      <c r="E1568" t="s">
        <v>353</v>
      </c>
      <c r="F1568" s="9">
        <v>2022</v>
      </c>
      <c r="G1568" s="3">
        <v>100000</v>
      </c>
      <c r="H1568" s="3">
        <v>20</v>
      </c>
      <c r="I1568" s="3">
        <v>5000</v>
      </c>
      <c r="J1568" s="3">
        <v>20</v>
      </c>
      <c r="K1568" s="3">
        <v>0</v>
      </c>
      <c r="L1568" s="3">
        <v>100000</v>
      </c>
      <c r="M1568" s="3">
        <v>0</v>
      </c>
      <c r="N1568" s="3"/>
      <c r="O1568" s="3"/>
    </row>
    <row r="1569" spans="1:15" hidden="1" x14ac:dyDescent="0.25">
      <c r="A1569" t="s">
        <v>154</v>
      </c>
      <c r="B1569" s="4">
        <v>12090</v>
      </c>
      <c r="C1569" t="s">
        <v>1</v>
      </c>
      <c r="D1569" t="s">
        <v>2</v>
      </c>
      <c r="E1569" t="s">
        <v>353</v>
      </c>
      <c r="F1569" s="9">
        <v>2021</v>
      </c>
      <c r="G1569" s="3">
        <v>92400</v>
      </c>
      <c r="H1569" s="3">
        <v>20</v>
      </c>
      <c r="I1569" s="3">
        <v>4620</v>
      </c>
      <c r="J1569" s="3">
        <v>20</v>
      </c>
      <c r="K1569" s="3">
        <v>0</v>
      </c>
      <c r="L1569" s="3">
        <v>92400</v>
      </c>
      <c r="M1569" s="3">
        <v>0</v>
      </c>
      <c r="N1569" s="3"/>
      <c r="O1569" s="3"/>
    </row>
    <row r="1570" spans="1:15" hidden="1" x14ac:dyDescent="0.25">
      <c r="A1570" t="s">
        <v>154</v>
      </c>
      <c r="B1570" s="4">
        <v>12090</v>
      </c>
      <c r="C1570" t="s">
        <v>1</v>
      </c>
      <c r="D1570" t="s">
        <v>2</v>
      </c>
      <c r="E1570" t="s">
        <v>353</v>
      </c>
      <c r="F1570" s="9">
        <v>2020</v>
      </c>
      <c r="G1570" s="3">
        <v>71100</v>
      </c>
      <c r="H1570" s="3">
        <v>20</v>
      </c>
      <c r="I1570" s="3">
        <v>3740</v>
      </c>
      <c r="J1570" s="3">
        <v>20</v>
      </c>
      <c r="K1570" s="3">
        <v>0</v>
      </c>
      <c r="L1570" s="3">
        <v>71100</v>
      </c>
      <c r="M1570" s="3">
        <v>0</v>
      </c>
      <c r="N1570" s="3"/>
      <c r="O1570" s="3"/>
    </row>
    <row r="1571" spans="1:15" hidden="1" x14ac:dyDescent="0.25">
      <c r="A1571" t="s">
        <v>154</v>
      </c>
      <c r="B1571" s="4">
        <v>12090</v>
      </c>
      <c r="C1571" t="s">
        <v>1</v>
      </c>
      <c r="D1571" t="s">
        <v>2</v>
      </c>
      <c r="E1571" t="s">
        <v>353</v>
      </c>
      <c r="F1571" s="9">
        <v>2019</v>
      </c>
      <c r="G1571" s="3">
        <v>85700</v>
      </c>
      <c r="H1571" s="3">
        <v>18</v>
      </c>
      <c r="I1571" s="3">
        <v>5040</v>
      </c>
      <c r="J1571" s="3">
        <v>18</v>
      </c>
      <c r="K1571" s="3">
        <v>0</v>
      </c>
      <c r="L1571" s="3">
        <v>85700</v>
      </c>
      <c r="M1571" s="3">
        <v>0</v>
      </c>
      <c r="N1571" s="3"/>
      <c r="O1571" s="3"/>
    </row>
    <row r="1572" spans="1:15" hidden="1" x14ac:dyDescent="0.25">
      <c r="A1572" t="s">
        <v>302</v>
      </c>
      <c r="B1572" s="4">
        <v>29823</v>
      </c>
      <c r="C1572" t="s">
        <v>1</v>
      </c>
      <c r="D1572" t="s">
        <v>2</v>
      </c>
      <c r="E1572" t="s">
        <v>358</v>
      </c>
      <c r="F1572" s="9">
        <v>2023</v>
      </c>
      <c r="G1572" s="3">
        <v>107100</v>
      </c>
      <c r="H1572" s="3">
        <v>50</v>
      </c>
      <c r="I1572" s="3">
        <v>2185</v>
      </c>
      <c r="J1572" s="3">
        <v>50</v>
      </c>
      <c r="K1572" s="3">
        <v>0</v>
      </c>
      <c r="L1572" s="3">
        <v>107100</v>
      </c>
      <c r="M1572" s="3">
        <v>0</v>
      </c>
      <c r="N1572" s="3"/>
      <c r="O1572" s="3"/>
    </row>
    <row r="1573" spans="1:15" hidden="1" x14ac:dyDescent="0.25">
      <c r="A1573" t="s">
        <v>302</v>
      </c>
      <c r="B1573" s="4">
        <v>29823</v>
      </c>
      <c r="C1573" t="s">
        <v>1</v>
      </c>
      <c r="D1573" t="s">
        <v>2</v>
      </c>
      <c r="E1573" t="s">
        <v>358</v>
      </c>
      <c r="F1573" s="9">
        <v>2022</v>
      </c>
      <c r="G1573" s="3">
        <v>98700</v>
      </c>
      <c r="H1573" s="3">
        <v>48</v>
      </c>
      <c r="I1573" s="3">
        <v>2100</v>
      </c>
      <c r="J1573" s="3">
        <v>48</v>
      </c>
      <c r="K1573" s="3">
        <v>0</v>
      </c>
      <c r="L1573" s="3">
        <v>98700</v>
      </c>
      <c r="M1573" s="3">
        <v>0</v>
      </c>
      <c r="N1573" s="3"/>
      <c r="O1573" s="3"/>
    </row>
    <row r="1574" spans="1:15" hidden="1" x14ac:dyDescent="0.25">
      <c r="A1574" t="s">
        <v>302</v>
      </c>
      <c r="B1574" s="4">
        <v>29823</v>
      </c>
      <c r="C1574" t="s">
        <v>1</v>
      </c>
      <c r="D1574" t="s">
        <v>2</v>
      </c>
      <c r="E1574" t="s">
        <v>358</v>
      </c>
      <c r="F1574" s="9">
        <v>2021</v>
      </c>
      <c r="G1574" s="3">
        <v>86000</v>
      </c>
      <c r="H1574" s="3">
        <v>46</v>
      </c>
      <c r="I1574" s="3">
        <v>1890</v>
      </c>
      <c r="J1574" s="3">
        <v>46</v>
      </c>
      <c r="K1574" s="3">
        <v>0</v>
      </c>
      <c r="L1574" s="3">
        <v>86000</v>
      </c>
      <c r="M1574" s="3">
        <v>0</v>
      </c>
      <c r="N1574" s="3"/>
      <c r="O1574" s="3"/>
    </row>
    <row r="1575" spans="1:15" hidden="1" x14ac:dyDescent="0.25">
      <c r="A1575" t="s">
        <v>302</v>
      </c>
      <c r="B1575" s="4">
        <v>29823</v>
      </c>
      <c r="C1575" t="s">
        <v>1</v>
      </c>
      <c r="D1575" t="s">
        <v>2</v>
      </c>
      <c r="E1575" t="s">
        <v>358</v>
      </c>
      <c r="F1575" s="9">
        <v>2020</v>
      </c>
      <c r="G1575" s="3">
        <v>67200</v>
      </c>
      <c r="H1575" s="3">
        <v>45</v>
      </c>
      <c r="I1575" s="3">
        <v>1510</v>
      </c>
      <c r="J1575" s="3">
        <v>45</v>
      </c>
      <c r="K1575" s="3">
        <v>0</v>
      </c>
      <c r="L1575" s="3">
        <v>67200</v>
      </c>
      <c r="M1575" s="3">
        <v>0</v>
      </c>
      <c r="N1575" s="3"/>
      <c r="O1575" s="3"/>
    </row>
    <row r="1576" spans="1:15" hidden="1" x14ac:dyDescent="0.25">
      <c r="A1576" t="s">
        <v>302</v>
      </c>
      <c r="B1576" s="4">
        <v>29823</v>
      </c>
      <c r="C1576" t="s">
        <v>1</v>
      </c>
      <c r="D1576" t="s">
        <v>2</v>
      </c>
      <c r="E1576" t="s">
        <v>358</v>
      </c>
      <c r="F1576" s="9">
        <v>2019</v>
      </c>
      <c r="G1576" s="3">
        <v>88400</v>
      </c>
      <c r="H1576" s="3">
        <v>44</v>
      </c>
      <c r="I1576" s="3">
        <v>2055</v>
      </c>
      <c r="J1576" s="3">
        <v>44</v>
      </c>
      <c r="K1576" s="3">
        <v>0</v>
      </c>
      <c r="L1576" s="3">
        <v>88400</v>
      </c>
      <c r="M1576" s="3">
        <v>0</v>
      </c>
      <c r="N1576" s="3"/>
      <c r="O1576" s="3"/>
    </row>
    <row r="1577" spans="1:15" hidden="1" x14ac:dyDescent="0.25">
      <c r="A1577" t="s">
        <v>92</v>
      </c>
      <c r="B1577" s="4">
        <v>6021</v>
      </c>
      <c r="C1577" t="s">
        <v>1</v>
      </c>
      <c r="D1577" t="s">
        <v>2</v>
      </c>
      <c r="E1577" t="s">
        <v>353</v>
      </c>
      <c r="F1577" s="9">
        <v>2023</v>
      </c>
      <c r="G1577" s="3">
        <v>106900</v>
      </c>
      <c r="H1577" s="3">
        <v>48</v>
      </c>
      <c r="I1577" s="3">
        <v>2205</v>
      </c>
      <c r="J1577" s="3">
        <v>27</v>
      </c>
      <c r="K1577" s="3">
        <v>21</v>
      </c>
      <c r="L1577" s="3">
        <v>60600</v>
      </c>
      <c r="M1577" s="3">
        <v>46300</v>
      </c>
      <c r="N1577" s="3"/>
      <c r="O1577" s="3"/>
    </row>
    <row r="1578" spans="1:15" hidden="1" x14ac:dyDescent="0.25">
      <c r="A1578" t="s">
        <v>92</v>
      </c>
      <c r="B1578" s="4">
        <v>6021</v>
      </c>
      <c r="C1578" t="s">
        <v>1</v>
      </c>
      <c r="D1578" t="s">
        <v>2</v>
      </c>
      <c r="E1578" t="s">
        <v>353</v>
      </c>
      <c r="F1578" s="9">
        <v>2022</v>
      </c>
      <c r="G1578" s="3">
        <v>110500</v>
      </c>
      <c r="H1578" s="3">
        <v>49</v>
      </c>
      <c r="I1578" s="3">
        <v>2255</v>
      </c>
      <c r="J1578" s="3">
        <v>28</v>
      </c>
      <c r="K1578" s="3">
        <v>21</v>
      </c>
      <c r="L1578" s="3">
        <v>63100</v>
      </c>
      <c r="M1578" s="3">
        <v>47400</v>
      </c>
      <c r="N1578" s="3"/>
      <c r="O1578" s="3"/>
    </row>
    <row r="1579" spans="1:15" hidden="1" x14ac:dyDescent="0.25">
      <c r="A1579" t="s">
        <v>92</v>
      </c>
      <c r="B1579" s="4">
        <v>6021</v>
      </c>
      <c r="C1579" t="s">
        <v>1</v>
      </c>
      <c r="D1579" t="s">
        <v>2</v>
      </c>
      <c r="E1579" t="s">
        <v>353</v>
      </c>
      <c r="F1579" s="9">
        <v>2021</v>
      </c>
      <c r="G1579" s="3">
        <v>102900</v>
      </c>
      <c r="H1579" s="3">
        <v>49</v>
      </c>
      <c r="I1579" s="3">
        <v>2100</v>
      </c>
      <c r="J1579" s="3">
        <v>28</v>
      </c>
      <c r="K1579" s="3">
        <v>21</v>
      </c>
      <c r="L1579" s="3">
        <v>58800</v>
      </c>
      <c r="M1579" s="3">
        <v>44100</v>
      </c>
      <c r="N1579" s="3"/>
      <c r="O1579" s="3"/>
    </row>
    <row r="1580" spans="1:15" hidden="1" x14ac:dyDescent="0.25">
      <c r="A1580" t="s">
        <v>92</v>
      </c>
      <c r="B1580" s="4">
        <v>6021</v>
      </c>
      <c r="C1580" t="s">
        <v>1</v>
      </c>
      <c r="D1580" t="s">
        <v>2</v>
      </c>
      <c r="E1580" t="s">
        <v>353</v>
      </c>
      <c r="F1580" s="9">
        <v>2020</v>
      </c>
      <c r="G1580" s="3">
        <v>80600</v>
      </c>
      <c r="H1580" s="3">
        <v>49</v>
      </c>
      <c r="I1580" s="3">
        <v>1540</v>
      </c>
      <c r="J1580" s="3">
        <v>28</v>
      </c>
      <c r="K1580" s="3">
        <v>21</v>
      </c>
      <c r="L1580" s="3">
        <v>46100</v>
      </c>
      <c r="M1580" s="3">
        <v>34500</v>
      </c>
      <c r="N1580" s="3"/>
      <c r="O1580" s="3"/>
    </row>
    <row r="1581" spans="1:15" hidden="1" x14ac:dyDescent="0.25">
      <c r="A1581" t="s">
        <v>92</v>
      </c>
      <c r="B1581" s="4">
        <v>6021</v>
      </c>
      <c r="C1581" t="s">
        <v>1</v>
      </c>
      <c r="D1581" t="s">
        <v>2</v>
      </c>
      <c r="E1581" t="s">
        <v>353</v>
      </c>
      <c r="F1581" s="9">
        <v>2019</v>
      </c>
      <c r="G1581" s="3">
        <v>115200</v>
      </c>
      <c r="H1581" s="3">
        <v>56</v>
      </c>
      <c r="I1581" s="3">
        <v>2060</v>
      </c>
      <c r="J1581" s="3">
        <v>32</v>
      </c>
      <c r="K1581" s="3">
        <v>24</v>
      </c>
      <c r="L1581" s="3">
        <v>66000</v>
      </c>
      <c r="M1581" s="3">
        <v>49200</v>
      </c>
      <c r="N1581" s="3"/>
      <c r="O1581" s="3"/>
    </row>
    <row r="1582" spans="1:15" hidden="1" x14ac:dyDescent="0.25">
      <c r="A1582" t="s">
        <v>32</v>
      </c>
      <c r="B1582" s="4">
        <v>8947</v>
      </c>
      <c r="C1582" t="s">
        <v>1</v>
      </c>
      <c r="D1582" t="s">
        <v>2</v>
      </c>
      <c r="E1582" t="s">
        <v>360</v>
      </c>
      <c r="F1582" s="9">
        <v>2023</v>
      </c>
      <c r="G1582" s="3">
        <v>106100</v>
      </c>
      <c r="H1582" s="3">
        <v>32</v>
      </c>
      <c r="I1582" s="3">
        <v>3315</v>
      </c>
      <c r="J1582" s="3">
        <v>32</v>
      </c>
      <c r="K1582" s="3">
        <v>0</v>
      </c>
      <c r="L1582" s="3">
        <v>106100</v>
      </c>
      <c r="M1582" s="3">
        <v>0</v>
      </c>
      <c r="N1582" s="3"/>
      <c r="O1582" s="3"/>
    </row>
    <row r="1583" spans="1:15" hidden="1" x14ac:dyDescent="0.25">
      <c r="A1583" t="s">
        <v>32</v>
      </c>
      <c r="B1583" s="4">
        <v>8947</v>
      </c>
      <c r="C1583" t="s">
        <v>1</v>
      </c>
      <c r="D1583" t="s">
        <v>2</v>
      </c>
      <c r="E1583" t="s">
        <v>360</v>
      </c>
      <c r="F1583" s="9">
        <v>2022</v>
      </c>
      <c r="G1583" s="3">
        <v>99500</v>
      </c>
      <c r="H1583" s="3">
        <v>32</v>
      </c>
      <c r="I1583" s="3">
        <v>3110</v>
      </c>
      <c r="J1583" s="3">
        <v>32</v>
      </c>
      <c r="K1583" s="3">
        <v>0</v>
      </c>
      <c r="L1583" s="3">
        <v>99500</v>
      </c>
      <c r="M1583" s="3">
        <v>0</v>
      </c>
      <c r="N1583" s="3"/>
      <c r="O1583" s="3"/>
    </row>
    <row r="1584" spans="1:15" hidden="1" x14ac:dyDescent="0.25">
      <c r="A1584" t="s">
        <v>32</v>
      </c>
      <c r="B1584" s="4">
        <v>8947</v>
      </c>
      <c r="C1584" t="s">
        <v>1</v>
      </c>
      <c r="D1584" t="s">
        <v>2</v>
      </c>
      <c r="E1584" t="s">
        <v>360</v>
      </c>
      <c r="F1584" s="9">
        <v>2021</v>
      </c>
      <c r="G1584" s="3">
        <v>89600</v>
      </c>
      <c r="H1584" s="3">
        <v>32</v>
      </c>
      <c r="I1584" s="3">
        <v>2800</v>
      </c>
      <c r="J1584" s="3">
        <v>32</v>
      </c>
      <c r="K1584" s="3">
        <v>0</v>
      </c>
      <c r="L1584" s="3">
        <v>89600</v>
      </c>
      <c r="M1584" s="3">
        <v>0</v>
      </c>
      <c r="N1584" s="3"/>
      <c r="O1584" s="3"/>
    </row>
    <row r="1585" spans="1:15" hidden="1" x14ac:dyDescent="0.25">
      <c r="A1585" t="s">
        <v>32</v>
      </c>
      <c r="B1585" s="4">
        <v>8947</v>
      </c>
      <c r="C1585" t="s">
        <v>1</v>
      </c>
      <c r="D1585" t="s">
        <v>2</v>
      </c>
      <c r="E1585" t="s">
        <v>360</v>
      </c>
      <c r="F1585" s="9">
        <v>2020</v>
      </c>
      <c r="G1585" s="3">
        <v>69300</v>
      </c>
      <c r="H1585" s="3">
        <v>32</v>
      </c>
      <c r="I1585" s="3">
        <v>2165</v>
      </c>
      <c r="J1585" s="3">
        <v>32</v>
      </c>
      <c r="K1585" s="3">
        <v>0</v>
      </c>
      <c r="L1585" s="3">
        <v>69300</v>
      </c>
      <c r="M1585" s="3">
        <v>0</v>
      </c>
      <c r="N1585" s="3"/>
      <c r="O1585" s="3"/>
    </row>
    <row r="1586" spans="1:15" hidden="1" x14ac:dyDescent="0.25">
      <c r="A1586" t="s">
        <v>32</v>
      </c>
      <c r="B1586" s="4">
        <v>8947</v>
      </c>
      <c r="C1586" t="s">
        <v>1</v>
      </c>
      <c r="D1586" t="s">
        <v>2</v>
      </c>
      <c r="E1586" t="s">
        <v>360</v>
      </c>
      <c r="F1586" s="9">
        <v>2019</v>
      </c>
      <c r="G1586" s="3">
        <v>103000</v>
      </c>
      <c r="H1586" s="3">
        <v>32</v>
      </c>
      <c r="I1586" s="3">
        <v>3220</v>
      </c>
      <c r="J1586" s="3">
        <v>32</v>
      </c>
      <c r="K1586" s="3">
        <v>0</v>
      </c>
      <c r="L1586" s="3">
        <v>103000</v>
      </c>
      <c r="M1586" s="3">
        <v>0</v>
      </c>
      <c r="N1586" s="3"/>
      <c r="O1586" s="3"/>
    </row>
    <row r="1587" spans="1:15" hidden="1" x14ac:dyDescent="0.25">
      <c r="A1587" t="s">
        <v>482</v>
      </c>
      <c r="B1587" s="4">
        <v>9700</v>
      </c>
      <c r="C1587" t="s">
        <v>3</v>
      </c>
      <c r="D1587" t="s">
        <v>5</v>
      </c>
      <c r="E1587" t="s">
        <v>352</v>
      </c>
      <c r="F1587" s="9">
        <v>2023</v>
      </c>
      <c r="G1587" s="3">
        <v>105967</v>
      </c>
      <c r="H1587" s="3">
        <v>124</v>
      </c>
      <c r="I1587" s="3">
        <v>1002</v>
      </c>
      <c r="J1587" s="3">
        <v>5</v>
      </c>
      <c r="K1587" s="3">
        <v>119</v>
      </c>
      <c r="L1587" s="3">
        <v>3957</v>
      </c>
      <c r="M1587" s="3">
        <v>102010</v>
      </c>
      <c r="N1587" s="3"/>
      <c r="O1587" s="3"/>
    </row>
    <row r="1588" spans="1:15" hidden="1" x14ac:dyDescent="0.25">
      <c r="A1588" t="s">
        <v>482</v>
      </c>
      <c r="B1588" s="4">
        <v>9700</v>
      </c>
      <c r="C1588" t="s">
        <v>3</v>
      </c>
      <c r="D1588" t="s">
        <v>5</v>
      </c>
      <c r="E1588" t="s">
        <v>352</v>
      </c>
      <c r="F1588" s="9">
        <v>2022</v>
      </c>
      <c r="G1588" s="3">
        <v>82292</v>
      </c>
      <c r="H1588" s="3">
        <v>94</v>
      </c>
      <c r="I1588" s="3">
        <v>976</v>
      </c>
      <c r="J1588" s="3">
        <v>5</v>
      </c>
      <c r="K1588" s="3">
        <v>89</v>
      </c>
      <c r="L1588" s="3">
        <v>3712</v>
      </c>
      <c r="M1588" s="3">
        <v>78580</v>
      </c>
      <c r="N1588" s="3"/>
      <c r="O1588" s="3"/>
    </row>
    <row r="1589" spans="1:15" hidden="1" x14ac:dyDescent="0.25">
      <c r="A1589" t="s">
        <v>482</v>
      </c>
      <c r="B1589" s="4">
        <v>9700</v>
      </c>
      <c r="C1589" t="s">
        <v>3</v>
      </c>
      <c r="D1589" t="s">
        <v>5</v>
      </c>
      <c r="E1589" t="s">
        <v>352</v>
      </c>
      <c r="F1589" s="9">
        <v>2021</v>
      </c>
      <c r="G1589" s="3">
        <v>59498</v>
      </c>
      <c r="H1589" s="3">
        <v>74</v>
      </c>
      <c r="I1589" s="3">
        <v>864</v>
      </c>
      <c r="J1589" s="3">
        <v>5</v>
      </c>
      <c r="K1589" s="3">
        <v>69</v>
      </c>
      <c r="L1589" s="3">
        <v>3587</v>
      </c>
      <c r="M1589" s="3">
        <v>55911</v>
      </c>
      <c r="N1589" s="3"/>
      <c r="O1589" s="3"/>
    </row>
    <row r="1590" spans="1:15" hidden="1" x14ac:dyDescent="0.25">
      <c r="A1590" t="s">
        <v>482</v>
      </c>
      <c r="B1590" s="4">
        <v>9700</v>
      </c>
      <c r="C1590" t="s">
        <v>3</v>
      </c>
      <c r="D1590" t="s">
        <v>5</v>
      </c>
      <c r="E1590" t="s">
        <v>352</v>
      </c>
      <c r="F1590" s="9">
        <v>2020</v>
      </c>
      <c r="G1590" s="3">
        <v>40500</v>
      </c>
      <c r="H1590" s="3">
        <v>60</v>
      </c>
      <c r="I1590" s="3">
        <v>730</v>
      </c>
      <c r="J1590" s="3">
        <v>7</v>
      </c>
      <c r="K1590" s="3">
        <v>53</v>
      </c>
      <c r="L1590" s="3">
        <v>5500</v>
      </c>
      <c r="M1590" s="3">
        <v>35000</v>
      </c>
      <c r="N1590" s="3"/>
      <c r="O1590" s="3"/>
    </row>
    <row r="1591" spans="1:15" hidden="1" x14ac:dyDescent="0.25">
      <c r="A1591" t="s">
        <v>482</v>
      </c>
      <c r="B1591" s="4">
        <v>9700</v>
      </c>
      <c r="C1591" t="s">
        <v>3</v>
      </c>
      <c r="D1591" t="s">
        <v>5</v>
      </c>
      <c r="E1591" t="s">
        <v>352</v>
      </c>
      <c r="F1591" s="9">
        <v>2019</v>
      </c>
      <c r="G1591" s="3">
        <v>36600</v>
      </c>
      <c r="H1591" s="3">
        <v>51</v>
      </c>
      <c r="I1591" s="3">
        <v>770</v>
      </c>
      <c r="J1591" s="3">
        <v>8</v>
      </c>
      <c r="K1591" s="3">
        <v>43</v>
      </c>
      <c r="L1591" s="3">
        <v>7300</v>
      </c>
      <c r="M1591" s="3">
        <v>29300</v>
      </c>
      <c r="N1591" s="3"/>
      <c r="O1591" s="3"/>
    </row>
    <row r="1592" spans="1:15" hidden="1" x14ac:dyDescent="0.25">
      <c r="A1592" t="s">
        <v>392</v>
      </c>
      <c r="B1592" s="4">
        <v>5965</v>
      </c>
      <c r="C1592" t="s">
        <v>3</v>
      </c>
      <c r="D1592" t="s">
        <v>5</v>
      </c>
      <c r="E1592" t="s">
        <v>351</v>
      </c>
      <c r="F1592" s="9">
        <v>2023</v>
      </c>
      <c r="G1592" s="3">
        <v>105800</v>
      </c>
      <c r="H1592" s="3">
        <v>187</v>
      </c>
      <c r="I1592" s="3">
        <v>520</v>
      </c>
      <c r="J1592" s="3">
        <v>0</v>
      </c>
      <c r="K1592" s="3">
        <v>187</v>
      </c>
      <c r="L1592" s="3">
        <v>0</v>
      </c>
      <c r="M1592" s="3">
        <v>105800</v>
      </c>
      <c r="N1592" s="3">
        <v>7</v>
      </c>
      <c r="O1592" s="3">
        <v>4200</v>
      </c>
    </row>
    <row r="1593" spans="1:15" hidden="1" x14ac:dyDescent="0.25">
      <c r="A1593" t="s">
        <v>392</v>
      </c>
      <c r="B1593" s="4">
        <v>5965</v>
      </c>
      <c r="C1593" t="s">
        <v>3</v>
      </c>
      <c r="D1593" t="s">
        <v>5</v>
      </c>
      <c r="E1593" t="s">
        <v>351</v>
      </c>
      <c r="F1593" s="9">
        <v>2022</v>
      </c>
      <c r="G1593" s="3">
        <v>123400</v>
      </c>
      <c r="H1593" s="3">
        <v>220</v>
      </c>
      <c r="I1593" s="3">
        <v>510</v>
      </c>
      <c r="J1593" s="3">
        <v>0</v>
      </c>
      <c r="K1593" s="3">
        <v>220</v>
      </c>
      <c r="L1593" s="3">
        <v>0</v>
      </c>
      <c r="M1593" s="3">
        <v>123400</v>
      </c>
      <c r="N1593" s="3">
        <v>10</v>
      </c>
      <c r="O1593" s="3">
        <v>5100</v>
      </c>
    </row>
    <row r="1594" spans="1:15" hidden="1" x14ac:dyDescent="0.25">
      <c r="A1594" t="s">
        <v>392</v>
      </c>
      <c r="B1594" s="4">
        <v>5965</v>
      </c>
      <c r="C1594" t="s">
        <v>3</v>
      </c>
      <c r="D1594" t="s">
        <v>5</v>
      </c>
      <c r="E1594" t="s">
        <v>351</v>
      </c>
      <c r="F1594" s="9">
        <v>2021</v>
      </c>
      <c r="G1594" s="3">
        <v>139400</v>
      </c>
      <c r="H1594" s="3">
        <v>264</v>
      </c>
      <c r="I1594" s="3">
        <v>505</v>
      </c>
      <c r="J1594" s="3">
        <v>0</v>
      </c>
      <c r="K1594" s="3">
        <v>264</v>
      </c>
      <c r="L1594" s="3">
        <v>0</v>
      </c>
      <c r="M1594" s="3">
        <v>139400</v>
      </c>
      <c r="N1594" s="3">
        <v>11</v>
      </c>
      <c r="O1594" s="3">
        <v>7000</v>
      </c>
    </row>
    <row r="1595" spans="1:15" hidden="1" x14ac:dyDescent="0.25">
      <c r="A1595" t="s">
        <v>392</v>
      </c>
      <c r="B1595" s="4">
        <v>5965</v>
      </c>
      <c r="C1595" t="s">
        <v>3</v>
      </c>
      <c r="D1595" t="s">
        <v>5</v>
      </c>
      <c r="E1595" t="s">
        <v>351</v>
      </c>
      <c r="F1595" s="9">
        <v>2020</v>
      </c>
      <c r="G1595" s="3">
        <v>141700</v>
      </c>
      <c r="H1595" s="3">
        <v>288</v>
      </c>
      <c r="I1595" s="3">
        <v>440</v>
      </c>
      <c r="J1595" s="3">
        <v>0</v>
      </c>
      <c r="K1595" s="3">
        <v>288</v>
      </c>
      <c r="L1595" s="3">
        <v>0</v>
      </c>
      <c r="M1595" s="3">
        <v>141700</v>
      </c>
      <c r="N1595" s="3">
        <v>20</v>
      </c>
      <c r="O1595" s="3">
        <v>10300</v>
      </c>
    </row>
    <row r="1596" spans="1:15" hidden="1" x14ac:dyDescent="0.25">
      <c r="A1596" t="s">
        <v>392</v>
      </c>
      <c r="B1596" s="4">
        <v>5965</v>
      </c>
      <c r="C1596" t="s">
        <v>3</v>
      </c>
      <c r="D1596" t="s">
        <v>5</v>
      </c>
      <c r="E1596" t="s">
        <v>351</v>
      </c>
      <c r="F1596" s="9">
        <v>2019</v>
      </c>
      <c r="G1596" s="3">
        <v>187100</v>
      </c>
      <c r="H1596" s="3">
        <v>356</v>
      </c>
      <c r="I1596" s="3">
        <v>505</v>
      </c>
      <c r="J1596" s="3">
        <v>1</v>
      </c>
      <c r="K1596" s="3">
        <v>355</v>
      </c>
      <c r="L1596" s="3">
        <v>800</v>
      </c>
      <c r="M1596" s="3">
        <v>186300</v>
      </c>
      <c r="N1596" s="3">
        <v>28</v>
      </c>
      <c r="O1596" s="3">
        <v>13800</v>
      </c>
    </row>
    <row r="1597" spans="1:15" hidden="1" x14ac:dyDescent="0.25">
      <c r="A1597" t="s">
        <v>102</v>
      </c>
      <c r="B1597" s="4">
        <v>8948</v>
      </c>
      <c r="C1597" t="s">
        <v>1</v>
      </c>
      <c r="D1597" t="s">
        <v>2</v>
      </c>
      <c r="E1597" t="s">
        <v>357</v>
      </c>
      <c r="F1597" s="9">
        <v>2023</v>
      </c>
      <c r="G1597" s="3">
        <v>105000</v>
      </c>
      <c r="H1597" s="3">
        <v>27</v>
      </c>
      <c r="I1597" s="3">
        <v>3900</v>
      </c>
      <c r="J1597" s="3">
        <v>27</v>
      </c>
      <c r="K1597" s="3">
        <v>0</v>
      </c>
      <c r="L1597" s="3">
        <v>105000</v>
      </c>
      <c r="M1597" s="3">
        <v>0</v>
      </c>
      <c r="N1597" s="3"/>
      <c r="O1597" s="3"/>
    </row>
    <row r="1598" spans="1:15" hidden="1" x14ac:dyDescent="0.25">
      <c r="A1598" t="s">
        <v>102</v>
      </c>
      <c r="B1598" s="4">
        <v>8948</v>
      </c>
      <c r="C1598" t="s">
        <v>1</v>
      </c>
      <c r="D1598" t="s">
        <v>2</v>
      </c>
      <c r="E1598" t="s">
        <v>357</v>
      </c>
      <c r="F1598" s="9">
        <v>2022</v>
      </c>
      <c r="G1598" s="3">
        <v>97800</v>
      </c>
      <c r="H1598" s="3">
        <v>26</v>
      </c>
      <c r="I1598" s="3">
        <v>3761</v>
      </c>
      <c r="J1598" s="3">
        <v>26</v>
      </c>
      <c r="K1598" s="3">
        <v>0</v>
      </c>
      <c r="L1598" s="3">
        <v>97800</v>
      </c>
      <c r="M1598" s="3">
        <v>0</v>
      </c>
      <c r="N1598" s="3"/>
      <c r="O1598" s="3"/>
    </row>
    <row r="1599" spans="1:15" hidden="1" x14ac:dyDescent="0.25">
      <c r="A1599" t="s">
        <v>102</v>
      </c>
      <c r="B1599" s="4">
        <v>8948</v>
      </c>
      <c r="C1599" t="s">
        <v>1</v>
      </c>
      <c r="D1599" t="s">
        <v>2</v>
      </c>
      <c r="E1599" t="s">
        <v>357</v>
      </c>
      <c r="F1599" s="9">
        <v>2021</v>
      </c>
      <c r="G1599" s="3">
        <v>90000</v>
      </c>
      <c r="H1599" s="3">
        <v>26</v>
      </c>
      <c r="I1599" s="3">
        <v>3462</v>
      </c>
      <c r="J1599" s="3">
        <v>26</v>
      </c>
      <c r="K1599" s="3">
        <v>0</v>
      </c>
      <c r="L1599" s="3">
        <v>90000</v>
      </c>
      <c r="M1599" s="3">
        <v>0</v>
      </c>
      <c r="N1599" s="3"/>
      <c r="O1599" s="3"/>
    </row>
    <row r="1600" spans="1:15" hidden="1" x14ac:dyDescent="0.25">
      <c r="A1600" t="s">
        <v>102</v>
      </c>
      <c r="B1600" s="4">
        <v>8948</v>
      </c>
      <c r="C1600" t="s">
        <v>1</v>
      </c>
      <c r="D1600" t="s">
        <v>2</v>
      </c>
      <c r="E1600" t="s">
        <v>357</v>
      </c>
      <c r="F1600" s="9">
        <v>2020</v>
      </c>
      <c r="G1600" s="3">
        <v>79000</v>
      </c>
      <c r="H1600" s="3">
        <v>25</v>
      </c>
      <c r="I1600" s="3">
        <v>3160</v>
      </c>
      <c r="J1600" s="3">
        <v>25</v>
      </c>
      <c r="K1600" s="3">
        <v>0</v>
      </c>
      <c r="L1600" s="3">
        <v>79000</v>
      </c>
      <c r="M1600" s="3">
        <v>0</v>
      </c>
      <c r="N1600" s="3"/>
      <c r="O1600" s="3"/>
    </row>
    <row r="1601" spans="1:15" hidden="1" x14ac:dyDescent="0.25">
      <c r="A1601" t="s">
        <v>102</v>
      </c>
      <c r="B1601" s="4">
        <v>8948</v>
      </c>
      <c r="C1601" t="s">
        <v>1</v>
      </c>
      <c r="D1601" t="s">
        <v>2</v>
      </c>
      <c r="E1601" t="s">
        <v>357</v>
      </c>
      <c r="F1601" s="9">
        <v>2019</v>
      </c>
      <c r="G1601" s="3">
        <v>72356</v>
      </c>
      <c r="H1601" s="3">
        <v>23</v>
      </c>
      <c r="I1601" s="3">
        <v>3146</v>
      </c>
      <c r="J1601" s="3">
        <v>23</v>
      </c>
      <c r="K1601" s="3">
        <v>0</v>
      </c>
      <c r="L1601" s="3">
        <v>72356</v>
      </c>
      <c r="M1601" s="3">
        <v>0</v>
      </c>
      <c r="N1601" s="3"/>
      <c r="O1601" s="3"/>
    </row>
    <row r="1602" spans="1:15" hidden="1" x14ac:dyDescent="0.25">
      <c r="A1602" t="s">
        <v>10</v>
      </c>
      <c r="B1602" s="4">
        <v>6572</v>
      </c>
      <c r="C1602" t="s">
        <v>3</v>
      </c>
      <c r="D1602" t="s">
        <v>5</v>
      </c>
      <c r="E1602" t="s">
        <v>352</v>
      </c>
      <c r="F1602" s="9">
        <v>2023</v>
      </c>
      <c r="G1602" s="3">
        <v>104800</v>
      </c>
      <c r="H1602" s="3">
        <v>205</v>
      </c>
      <c r="I1602" s="3">
        <v>510</v>
      </c>
      <c r="J1602" s="3">
        <v>5</v>
      </c>
      <c r="K1602" s="3">
        <v>200</v>
      </c>
      <c r="L1602" s="3">
        <v>2600</v>
      </c>
      <c r="M1602" s="3">
        <v>102200</v>
      </c>
      <c r="N1602" s="3"/>
      <c r="O1602" s="3"/>
    </row>
    <row r="1603" spans="1:15" hidden="1" x14ac:dyDescent="0.25">
      <c r="A1603" t="s">
        <v>10</v>
      </c>
      <c r="B1603" s="4">
        <v>6572</v>
      </c>
      <c r="C1603" t="s">
        <v>3</v>
      </c>
      <c r="D1603" t="s">
        <v>5</v>
      </c>
      <c r="E1603" t="s">
        <v>352</v>
      </c>
      <c r="F1603" s="9">
        <v>2022</v>
      </c>
      <c r="G1603" s="3">
        <v>106900</v>
      </c>
      <c r="H1603" s="3">
        <v>206</v>
      </c>
      <c r="I1603" s="3">
        <v>515</v>
      </c>
      <c r="J1603" s="3">
        <v>5</v>
      </c>
      <c r="K1603" s="3">
        <v>201</v>
      </c>
      <c r="L1603" s="3">
        <v>3100</v>
      </c>
      <c r="M1603" s="3">
        <v>103800</v>
      </c>
      <c r="N1603" s="3"/>
      <c r="O1603" s="3"/>
    </row>
    <row r="1604" spans="1:15" hidden="1" x14ac:dyDescent="0.25">
      <c r="A1604" t="s">
        <v>10</v>
      </c>
      <c r="B1604" s="4">
        <v>6572</v>
      </c>
      <c r="C1604" t="s">
        <v>3</v>
      </c>
      <c r="D1604" t="s">
        <v>5</v>
      </c>
      <c r="E1604" t="s">
        <v>352</v>
      </c>
      <c r="F1604" s="9">
        <v>2021</v>
      </c>
      <c r="G1604" s="3">
        <v>106800</v>
      </c>
      <c r="H1604" s="3">
        <v>209</v>
      </c>
      <c r="I1604" s="3">
        <v>490</v>
      </c>
      <c r="J1604" s="3">
        <v>7</v>
      </c>
      <c r="K1604" s="3">
        <v>202</v>
      </c>
      <c r="L1604" s="3">
        <v>4100</v>
      </c>
      <c r="M1604" s="3">
        <v>102700</v>
      </c>
      <c r="N1604" s="3"/>
      <c r="O1604" s="3"/>
    </row>
    <row r="1605" spans="1:15" hidden="1" x14ac:dyDescent="0.25">
      <c r="A1605" t="s">
        <v>10</v>
      </c>
      <c r="B1605" s="4">
        <v>6572</v>
      </c>
      <c r="C1605" t="s">
        <v>3</v>
      </c>
      <c r="D1605" t="s">
        <v>5</v>
      </c>
      <c r="E1605" t="s">
        <v>352</v>
      </c>
      <c r="F1605" s="9">
        <v>2020</v>
      </c>
      <c r="G1605" s="3">
        <v>98000</v>
      </c>
      <c r="H1605" s="3">
        <v>226</v>
      </c>
      <c r="I1605" s="3">
        <v>400</v>
      </c>
      <c r="J1605" s="3">
        <v>9</v>
      </c>
      <c r="K1605" s="3">
        <v>217</v>
      </c>
      <c r="L1605" s="3">
        <v>4200</v>
      </c>
      <c r="M1605" s="3">
        <v>93800</v>
      </c>
      <c r="N1605" s="3"/>
      <c r="O1605" s="3"/>
    </row>
    <row r="1606" spans="1:15" hidden="1" x14ac:dyDescent="0.25">
      <c r="A1606" t="s">
        <v>10</v>
      </c>
      <c r="B1606" s="4">
        <v>6572</v>
      </c>
      <c r="C1606" t="s">
        <v>3</v>
      </c>
      <c r="D1606" t="s">
        <v>5</v>
      </c>
      <c r="E1606" t="s">
        <v>352</v>
      </c>
      <c r="F1606" s="9">
        <v>2019</v>
      </c>
      <c r="G1606" s="3">
        <v>130600</v>
      </c>
      <c r="H1606" s="3">
        <v>264</v>
      </c>
      <c r="I1606" s="3">
        <v>490</v>
      </c>
      <c r="J1606" s="3">
        <v>12</v>
      </c>
      <c r="K1606" s="3">
        <v>252</v>
      </c>
      <c r="L1606" s="3">
        <v>6100</v>
      </c>
      <c r="M1606" s="3">
        <v>124500</v>
      </c>
      <c r="N1606" s="3"/>
      <c r="O1606" s="3"/>
    </row>
    <row r="1607" spans="1:15" hidden="1" x14ac:dyDescent="0.25">
      <c r="A1607" t="s">
        <v>258</v>
      </c>
      <c r="B1607" s="4">
        <v>1597</v>
      </c>
      <c r="C1607" t="s">
        <v>1</v>
      </c>
      <c r="D1607" t="s">
        <v>2</v>
      </c>
      <c r="E1607" t="s">
        <v>353</v>
      </c>
      <c r="F1607" s="9">
        <v>2023</v>
      </c>
      <c r="G1607" s="3">
        <v>104700</v>
      </c>
      <c r="H1607" s="3">
        <v>17</v>
      </c>
      <c r="I1607" s="3">
        <v>6160</v>
      </c>
      <c r="J1607" s="3">
        <v>17</v>
      </c>
      <c r="K1607" s="3">
        <v>0</v>
      </c>
      <c r="L1607" s="3">
        <v>104700</v>
      </c>
      <c r="M1607" s="3">
        <v>0</v>
      </c>
      <c r="N1607" s="3">
        <v>6</v>
      </c>
      <c r="O1607" s="3">
        <v>36300</v>
      </c>
    </row>
    <row r="1608" spans="1:15" hidden="1" x14ac:dyDescent="0.25">
      <c r="A1608" t="s">
        <v>258</v>
      </c>
      <c r="B1608" s="4">
        <v>1597</v>
      </c>
      <c r="C1608" t="s">
        <v>1</v>
      </c>
      <c r="D1608" t="s">
        <v>2</v>
      </c>
      <c r="E1608" t="s">
        <v>353</v>
      </c>
      <c r="F1608" s="9">
        <v>2022</v>
      </c>
      <c r="G1608" s="3">
        <v>108800</v>
      </c>
      <c r="H1608" s="3">
        <v>17</v>
      </c>
      <c r="I1608" s="3">
        <v>6400</v>
      </c>
      <c r="J1608" s="3">
        <v>17</v>
      </c>
      <c r="K1608" s="3">
        <v>0</v>
      </c>
      <c r="L1608" s="3">
        <v>108800</v>
      </c>
      <c r="M1608" s="3">
        <v>0</v>
      </c>
      <c r="N1608" s="3">
        <v>6</v>
      </c>
      <c r="O1608" s="3">
        <v>34200</v>
      </c>
    </row>
    <row r="1609" spans="1:15" hidden="1" x14ac:dyDescent="0.25">
      <c r="A1609" t="s">
        <v>258</v>
      </c>
      <c r="B1609" s="4">
        <v>1597</v>
      </c>
      <c r="C1609" t="s">
        <v>1</v>
      </c>
      <c r="D1609" t="s">
        <v>2</v>
      </c>
      <c r="E1609" t="s">
        <v>353</v>
      </c>
      <c r="F1609" s="9">
        <v>2021</v>
      </c>
      <c r="G1609" s="3">
        <v>95400</v>
      </c>
      <c r="H1609" s="3">
        <v>17</v>
      </c>
      <c r="I1609" s="3">
        <v>5610</v>
      </c>
      <c r="J1609" s="3">
        <v>17</v>
      </c>
      <c r="K1609" s="3">
        <v>0</v>
      </c>
      <c r="L1609" s="3">
        <v>95400</v>
      </c>
      <c r="M1609" s="3">
        <v>0</v>
      </c>
      <c r="N1609" s="3">
        <v>6</v>
      </c>
      <c r="O1609" s="3">
        <v>27900</v>
      </c>
    </row>
    <row r="1610" spans="1:15" hidden="1" x14ac:dyDescent="0.25">
      <c r="A1610" t="s">
        <v>258</v>
      </c>
      <c r="B1610" s="4">
        <v>1597</v>
      </c>
      <c r="C1610" t="s">
        <v>1</v>
      </c>
      <c r="D1610" t="s">
        <v>2</v>
      </c>
      <c r="E1610" t="s">
        <v>353</v>
      </c>
      <c r="F1610" s="9">
        <v>2020</v>
      </c>
      <c r="G1610" s="3">
        <v>65100</v>
      </c>
      <c r="H1610" s="3">
        <v>17</v>
      </c>
      <c r="I1610" s="3">
        <v>3720</v>
      </c>
      <c r="J1610" s="3">
        <v>17</v>
      </c>
      <c r="K1610" s="3">
        <v>0</v>
      </c>
      <c r="L1610" s="3">
        <v>65100</v>
      </c>
      <c r="M1610" s="3">
        <v>0</v>
      </c>
      <c r="N1610" s="3">
        <v>6</v>
      </c>
      <c r="O1610" s="3">
        <v>21900</v>
      </c>
    </row>
    <row r="1611" spans="1:15" hidden="1" x14ac:dyDescent="0.25">
      <c r="A1611" t="s">
        <v>258</v>
      </c>
      <c r="B1611" s="4">
        <v>1597</v>
      </c>
      <c r="C1611" t="s">
        <v>1</v>
      </c>
      <c r="D1611" t="s">
        <v>2</v>
      </c>
      <c r="E1611" t="s">
        <v>353</v>
      </c>
      <c r="F1611" s="9">
        <v>2019</v>
      </c>
      <c r="G1611" s="3">
        <v>129000</v>
      </c>
      <c r="H1611" s="3">
        <v>18</v>
      </c>
      <c r="I1611" s="3">
        <v>7025</v>
      </c>
      <c r="J1611" s="3">
        <v>18</v>
      </c>
      <c r="K1611" s="3">
        <v>0</v>
      </c>
      <c r="L1611" s="3">
        <v>129000</v>
      </c>
      <c r="M1611" s="3">
        <v>0</v>
      </c>
      <c r="N1611" s="3">
        <v>6</v>
      </c>
      <c r="O1611" s="3">
        <v>39900</v>
      </c>
    </row>
    <row r="1612" spans="1:15" hidden="1" x14ac:dyDescent="0.25">
      <c r="A1612" t="s">
        <v>76</v>
      </c>
      <c r="B1612" s="4">
        <v>797</v>
      </c>
      <c r="C1612" t="s">
        <v>1</v>
      </c>
      <c r="D1612" t="s">
        <v>7</v>
      </c>
      <c r="E1612" t="s">
        <v>360</v>
      </c>
      <c r="F1612" s="9">
        <v>2023</v>
      </c>
      <c r="G1612" s="3">
        <v>104600</v>
      </c>
      <c r="H1612" s="3">
        <v>24</v>
      </c>
      <c r="I1612" s="3">
        <v>4360</v>
      </c>
      <c r="J1612" s="3">
        <v>24</v>
      </c>
      <c r="K1612" s="3">
        <v>0</v>
      </c>
      <c r="L1612" s="3">
        <v>104600</v>
      </c>
      <c r="M1612" s="3">
        <v>0</v>
      </c>
      <c r="N1612" s="3"/>
      <c r="O1612" s="3"/>
    </row>
    <row r="1613" spans="1:15" hidden="1" x14ac:dyDescent="0.25">
      <c r="A1613" t="s">
        <v>76</v>
      </c>
      <c r="B1613" s="4">
        <v>797</v>
      </c>
      <c r="C1613" t="s">
        <v>1</v>
      </c>
      <c r="D1613" t="s">
        <v>7</v>
      </c>
      <c r="E1613" t="s">
        <v>360</v>
      </c>
      <c r="F1613" s="9">
        <v>2022</v>
      </c>
      <c r="G1613" s="3">
        <v>97200</v>
      </c>
      <c r="H1613" s="3">
        <v>24</v>
      </c>
      <c r="I1613" s="3">
        <v>4050</v>
      </c>
      <c r="J1613" s="3">
        <v>24</v>
      </c>
      <c r="K1613" s="3">
        <v>0</v>
      </c>
      <c r="L1613" s="3">
        <v>97200</v>
      </c>
      <c r="M1613" s="3">
        <v>0</v>
      </c>
      <c r="N1613" s="3"/>
      <c r="O1613" s="3"/>
    </row>
    <row r="1614" spans="1:15" hidden="1" x14ac:dyDescent="0.25">
      <c r="A1614" t="s">
        <v>76</v>
      </c>
      <c r="B1614" s="4">
        <v>797</v>
      </c>
      <c r="C1614" t="s">
        <v>1</v>
      </c>
      <c r="D1614" t="s">
        <v>7</v>
      </c>
      <c r="E1614" t="s">
        <v>360</v>
      </c>
      <c r="F1614" s="9">
        <v>2021</v>
      </c>
      <c r="G1614" s="3">
        <v>88200</v>
      </c>
      <c r="H1614" s="3">
        <v>24</v>
      </c>
      <c r="I1614" s="3">
        <v>3600</v>
      </c>
      <c r="J1614" s="3">
        <v>24</v>
      </c>
      <c r="K1614" s="3">
        <v>0</v>
      </c>
      <c r="L1614" s="3">
        <v>88200</v>
      </c>
      <c r="M1614" s="3">
        <v>0</v>
      </c>
      <c r="N1614" s="3"/>
      <c r="O1614" s="3"/>
    </row>
    <row r="1615" spans="1:15" hidden="1" x14ac:dyDescent="0.25">
      <c r="A1615" t="s">
        <v>76</v>
      </c>
      <c r="B1615" s="4">
        <v>797</v>
      </c>
      <c r="C1615" t="s">
        <v>1</v>
      </c>
      <c r="D1615" t="s">
        <v>7</v>
      </c>
      <c r="E1615" t="s">
        <v>360</v>
      </c>
      <c r="F1615" s="9">
        <v>2020</v>
      </c>
      <c r="G1615" s="3">
        <v>72500</v>
      </c>
      <c r="H1615" s="3">
        <v>25</v>
      </c>
      <c r="I1615" s="3">
        <v>2845</v>
      </c>
      <c r="J1615" s="3">
        <v>25</v>
      </c>
      <c r="K1615" s="3">
        <v>0</v>
      </c>
      <c r="L1615" s="3">
        <v>72500</v>
      </c>
      <c r="M1615" s="3">
        <v>0</v>
      </c>
      <c r="N1615" s="3"/>
      <c r="O1615" s="3"/>
    </row>
    <row r="1616" spans="1:15" hidden="1" x14ac:dyDescent="0.25">
      <c r="A1616" t="s">
        <v>76</v>
      </c>
      <c r="B1616" s="4">
        <v>797</v>
      </c>
      <c r="C1616" t="s">
        <v>1</v>
      </c>
      <c r="D1616" t="s">
        <v>7</v>
      </c>
      <c r="E1616" t="s">
        <v>360</v>
      </c>
      <c r="F1616" s="9">
        <v>2019</v>
      </c>
      <c r="G1616" s="3">
        <v>106600</v>
      </c>
      <c r="H1616" s="3">
        <v>26</v>
      </c>
      <c r="I1616" s="3">
        <v>4100</v>
      </c>
      <c r="J1616" s="3">
        <v>26</v>
      </c>
      <c r="K1616" s="3">
        <v>0</v>
      </c>
      <c r="L1616" s="3">
        <v>106600</v>
      </c>
      <c r="M1616" s="3">
        <v>0</v>
      </c>
      <c r="N1616" s="3"/>
      <c r="O1616" s="3"/>
    </row>
    <row r="1617" spans="1:15" hidden="1" x14ac:dyDescent="0.25">
      <c r="A1617" t="s">
        <v>189</v>
      </c>
      <c r="B1617" s="4">
        <v>5604</v>
      </c>
      <c r="C1617" t="s">
        <v>1</v>
      </c>
      <c r="D1617" t="s">
        <v>2</v>
      </c>
      <c r="E1617" t="s">
        <v>353</v>
      </c>
      <c r="F1617" s="9">
        <v>2023</v>
      </c>
      <c r="G1617" s="3">
        <v>103700</v>
      </c>
      <c r="H1617" s="3">
        <v>20</v>
      </c>
      <c r="I1617" s="3">
        <v>5060</v>
      </c>
      <c r="J1617" s="3">
        <v>20</v>
      </c>
      <c r="K1617" s="3">
        <v>0</v>
      </c>
      <c r="L1617" s="3">
        <v>103700</v>
      </c>
      <c r="M1617" s="3">
        <v>0</v>
      </c>
      <c r="N1617" s="3"/>
      <c r="O1617" s="3"/>
    </row>
    <row r="1618" spans="1:15" hidden="1" x14ac:dyDescent="0.25">
      <c r="A1618" t="s">
        <v>189</v>
      </c>
      <c r="B1618" s="4">
        <v>5604</v>
      </c>
      <c r="C1618" t="s">
        <v>1</v>
      </c>
      <c r="D1618" t="s">
        <v>2</v>
      </c>
      <c r="E1618" t="s">
        <v>353</v>
      </c>
      <c r="F1618" s="9">
        <v>2022</v>
      </c>
      <c r="G1618" s="3">
        <v>107500</v>
      </c>
      <c r="H1618" s="3">
        <v>21</v>
      </c>
      <c r="I1618" s="3">
        <v>5120</v>
      </c>
      <c r="J1618" s="3">
        <v>21</v>
      </c>
      <c r="K1618" s="3">
        <v>0</v>
      </c>
      <c r="L1618" s="3">
        <v>107500</v>
      </c>
      <c r="M1618" s="3">
        <v>0</v>
      </c>
      <c r="N1618" s="3"/>
      <c r="O1618" s="3"/>
    </row>
    <row r="1619" spans="1:15" hidden="1" x14ac:dyDescent="0.25">
      <c r="A1619" t="s">
        <v>189</v>
      </c>
      <c r="B1619" s="4">
        <v>5604</v>
      </c>
      <c r="C1619" t="s">
        <v>1</v>
      </c>
      <c r="D1619" t="s">
        <v>2</v>
      </c>
      <c r="E1619" t="s">
        <v>353</v>
      </c>
      <c r="F1619" s="9">
        <v>2021</v>
      </c>
      <c r="G1619" s="3">
        <v>103200</v>
      </c>
      <c r="H1619" s="3">
        <v>21</v>
      </c>
      <c r="I1619" s="3">
        <v>4800</v>
      </c>
      <c r="J1619" s="3">
        <v>21</v>
      </c>
      <c r="K1619" s="3">
        <v>0</v>
      </c>
      <c r="L1619" s="3">
        <v>103200</v>
      </c>
      <c r="M1619" s="3">
        <v>0</v>
      </c>
      <c r="N1619" s="3"/>
      <c r="O1619" s="3"/>
    </row>
    <row r="1620" spans="1:15" hidden="1" x14ac:dyDescent="0.25">
      <c r="A1620" t="s">
        <v>189</v>
      </c>
      <c r="B1620" s="4">
        <v>5604</v>
      </c>
      <c r="C1620" t="s">
        <v>1</v>
      </c>
      <c r="D1620" t="s">
        <v>2</v>
      </c>
      <c r="E1620" t="s">
        <v>353</v>
      </c>
      <c r="F1620" s="9">
        <v>2020</v>
      </c>
      <c r="G1620" s="3">
        <v>89400</v>
      </c>
      <c r="H1620" s="3">
        <v>22</v>
      </c>
      <c r="I1620" s="3">
        <v>3975</v>
      </c>
      <c r="J1620" s="3">
        <v>22</v>
      </c>
      <c r="K1620" s="3">
        <v>0</v>
      </c>
      <c r="L1620" s="3">
        <v>89400</v>
      </c>
      <c r="M1620" s="3">
        <v>0</v>
      </c>
      <c r="N1620" s="3"/>
      <c r="O1620" s="3"/>
    </row>
    <row r="1621" spans="1:15" hidden="1" x14ac:dyDescent="0.25">
      <c r="A1621" t="s">
        <v>189</v>
      </c>
      <c r="B1621" s="4">
        <v>5604</v>
      </c>
      <c r="C1621" t="s">
        <v>1</v>
      </c>
      <c r="D1621" t="s">
        <v>2</v>
      </c>
      <c r="E1621" t="s">
        <v>353</v>
      </c>
      <c r="F1621" s="9">
        <v>2019</v>
      </c>
      <c r="G1621" s="3">
        <v>118000</v>
      </c>
      <c r="H1621" s="3">
        <v>23</v>
      </c>
      <c r="I1621" s="3">
        <v>5130</v>
      </c>
      <c r="J1621" s="3">
        <v>23</v>
      </c>
      <c r="K1621" s="3">
        <v>0</v>
      </c>
      <c r="L1621" s="3">
        <v>118000</v>
      </c>
      <c r="M1621" s="3">
        <v>0</v>
      </c>
      <c r="N1621" s="3"/>
      <c r="O1621" s="3"/>
    </row>
    <row r="1622" spans="1:15" x14ac:dyDescent="0.25">
      <c r="A1622" t="s">
        <v>35</v>
      </c>
      <c r="B1622" s="4">
        <v>781</v>
      </c>
      <c r="C1622" t="s">
        <v>3</v>
      </c>
      <c r="D1622" t="s">
        <v>5</v>
      </c>
      <c r="E1622" t="s">
        <v>361</v>
      </c>
      <c r="F1622" s="9">
        <v>2023</v>
      </c>
      <c r="G1622" s="3">
        <v>103200</v>
      </c>
      <c r="H1622" s="3">
        <v>54</v>
      </c>
      <c r="I1622" s="3">
        <v>1340</v>
      </c>
      <c r="J1622" s="3">
        <v>18</v>
      </c>
      <c r="K1622" s="3">
        <v>36</v>
      </c>
      <c r="L1622" s="3">
        <v>44900</v>
      </c>
      <c r="M1622" s="3">
        <v>58300</v>
      </c>
      <c r="N1622" s="3"/>
      <c r="O1622" s="3"/>
    </row>
    <row r="1623" spans="1:15" x14ac:dyDescent="0.25">
      <c r="A1623" t="s">
        <v>35</v>
      </c>
      <c r="B1623" s="4">
        <v>781</v>
      </c>
      <c r="C1623" t="s">
        <v>3</v>
      </c>
      <c r="D1623" t="s">
        <v>5</v>
      </c>
      <c r="E1623" t="s">
        <v>361</v>
      </c>
      <c r="F1623" s="9">
        <v>2022</v>
      </c>
      <c r="G1623" s="3">
        <v>168200</v>
      </c>
      <c r="H1623" s="3">
        <v>100</v>
      </c>
      <c r="I1623" s="3">
        <v>1565</v>
      </c>
      <c r="J1623" s="3">
        <v>49</v>
      </c>
      <c r="K1623" s="3">
        <v>51</v>
      </c>
      <c r="L1623" s="3">
        <v>87600</v>
      </c>
      <c r="M1623" s="3">
        <v>80600</v>
      </c>
      <c r="N1623" s="3"/>
      <c r="O1623" s="3"/>
    </row>
    <row r="1624" spans="1:15" x14ac:dyDescent="0.25">
      <c r="A1624" t="s">
        <v>35</v>
      </c>
      <c r="B1624" s="4">
        <v>781</v>
      </c>
      <c r="C1624" t="s">
        <v>3</v>
      </c>
      <c r="D1624" t="s">
        <v>5</v>
      </c>
      <c r="E1624" t="s">
        <v>361</v>
      </c>
      <c r="F1624" s="9">
        <v>2021</v>
      </c>
      <c r="G1624" s="3">
        <v>182000</v>
      </c>
      <c r="H1624" s="3">
        <v>115</v>
      </c>
      <c r="I1624" s="3">
        <v>1510</v>
      </c>
      <c r="J1624" s="3">
        <v>63</v>
      </c>
      <c r="K1624" s="3">
        <v>52</v>
      </c>
      <c r="L1624" s="3">
        <v>92900</v>
      </c>
      <c r="M1624" s="3">
        <v>89100</v>
      </c>
      <c r="N1624" s="3"/>
      <c r="O1624" s="3"/>
    </row>
    <row r="1625" spans="1:15" x14ac:dyDescent="0.25">
      <c r="A1625" t="s">
        <v>35</v>
      </c>
      <c r="B1625" s="4">
        <v>781</v>
      </c>
      <c r="C1625" t="s">
        <v>3</v>
      </c>
      <c r="D1625" t="s">
        <v>5</v>
      </c>
      <c r="E1625" t="s">
        <v>361</v>
      </c>
      <c r="F1625" s="9">
        <v>2020</v>
      </c>
      <c r="G1625" s="3">
        <v>159900</v>
      </c>
      <c r="H1625" s="3">
        <v>126</v>
      </c>
      <c r="I1625" s="3">
        <v>1225</v>
      </c>
      <c r="J1625" s="3">
        <v>60</v>
      </c>
      <c r="K1625" s="3">
        <v>66</v>
      </c>
      <c r="L1625" s="3">
        <v>79000</v>
      </c>
      <c r="M1625" s="3">
        <v>80900</v>
      </c>
      <c r="N1625" s="3"/>
      <c r="O1625" s="3"/>
    </row>
    <row r="1626" spans="1:15" x14ac:dyDescent="0.25">
      <c r="A1626" t="s">
        <v>35</v>
      </c>
      <c r="B1626" s="4">
        <v>781</v>
      </c>
      <c r="C1626" t="s">
        <v>3</v>
      </c>
      <c r="D1626" t="s">
        <v>5</v>
      </c>
      <c r="E1626" t="s">
        <v>361</v>
      </c>
      <c r="F1626" s="9">
        <v>2019</v>
      </c>
      <c r="G1626" s="3">
        <v>280100</v>
      </c>
      <c r="H1626" s="3">
        <v>135</v>
      </c>
      <c r="I1626" s="3">
        <v>1790</v>
      </c>
      <c r="J1626" s="3">
        <v>69</v>
      </c>
      <c r="K1626" s="3">
        <v>66</v>
      </c>
      <c r="L1626" s="3">
        <v>146800</v>
      </c>
      <c r="M1626" s="3">
        <v>133300</v>
      </c>
      <c r="N1626" s="3"/>
      <c r="O1626" s="3"/>
    </row>
    <row r="1627" spans="1:15" hidden="1" x14ac:dyDescent="0.25">
      <c r="A1627" t="s">
        <v>494</v>
      </c>
      <c r="B1627" s="4">
        <v>563242</v>
      </c>
      <c r="C1627" t="s">
        <v>1</v>
      </c>
      <c r="D1627" t="s">
        <v>2</v>
      </c>
      <c r="E1627" t="s">
        <v>358</v>
      </c>
      <c r="F1627" s="9">
        <v>2023</v>
      </c>
      <c r="G1627" s="3">
        <v>103000</v>
      </c>
      <c r="H1627" s="3">
        <v>25</v>
      </c>
      <c r="I1627" s="3">
        <v>4290</v>
      </c>
      <c r="J1627" s="3">
        <v>7</v>
      </c>
      <c r="K1627" s="3">
        <v>18</v>
      </c>
      <c r="L1627" s="3">
        <v>32000</v>
      </c>
      <c r="M1627" s="3">
        <v>71000</v>
      </c>
      <c r="N1627" s="3"/>
      <c r="O1627" s="3"/>
    </row>
    <row r="1628" spans="1:15" hidden="1" x14ac:dyDescent="0.25">
      <c r="A1628" t="s">
        <v>494</v>
      </c>
      <c r="B1628" s="4">
        <v>563242</v>
      </c>
      <c r="C1628" t="s">
        <v>1</v>
      </c>
      <c r="D1628" t="s">
        <v>2</v>
      </c>
      <c r="E1628" t="s">
        <v>358</v>
      </c>
      <c r="F1628" s="9">
        <v>2022</v>
      </c>
      <c r="G1628" s="3">
        <v>76300</v>
      </c>
      <c r="H1628" s="3">
        <v>23</v>
      </c>
      <c r="I1628" s="3">
        <v>4125</v>
      </c>
      <c r="J1628" s="3">
        <v>7</v>
      </c>
      <c r="K1628" s="3">
        <v>16</v>
      </c>
      <c r="L1628" s="3">
        <v>23700</v>
      </c>
      <c r="M1628" s="3">
        <v>52600</v>
      </c>
      <c r="N1628" s="3"/>
      <c r="O1628" s="3"/>
    </row>
    <row r="1629" spans="1:15" hidden="1" x14ac:dyDescent="0.25">
      <c r="A1629" t="s">
        <v>494</v>
      </c>
      <c r="B1629" s="4">
        <v>563242</v>
      </c>
      <c r="C1629" t="s">
        <v>1</v>
      </c>
      <c r="D1629" t="s">
        <v>2</v>
      </c>
      <c r="E1629" t="s">
        <v>358</v>
      </c>
      <c r="F1629" s="9">
        <v>2021</v>
      </c>
      <c r="G1629" s="3">
        <v>42800</v>
      </c>
      <c r="H1629" s="3">
        <v>14</v>
      </c>
      <c r="I1629" s="3">
        <v>3290</v>
      </c>
      <c r="J1629" s="3">
        <v>6</v>
      </c>
      <c r="K1629" s="3">
        <v>8</v>
      </c>
      <c r="L1629" s="3">
        <v>19200</v>
      </c>
      <c r="M1629" s="3">
        <v>23600</v>
      </c>
      <c r="N1629" s="3"/>
      <c r="O1629" s="3"/>
    </row>
    <row r="1630" spans="1:15" hidden="1" x14ac:dyDescent="0.25">
      <c r="A1630" t="s">
        <v>494</v>
      </c>
      <c r="B1630" s="4">
        <v>563242</v>
      </c>
      <c r="C1630" t="s">
        <v>1</v>
      </c>
      <c r="D1630" t="s">
        <v>2</v>
      </c>
      <c r="E1630" t="s">
        <v>358</v>
      </c>
      <c r="F1630" s="9">
        <v>2020</v>
      </c>
      <c r="G1630" s="3">
        <v>27600</v>
      </c>
      <c r="H1630" s="3">
        <v>12</v>
      </c>
      <c r="I1630" s="3">
        <v>2400</v>
      </c>
      <c r="J1630" s="3">
        <v>6</v>
      </c>
      <c r="K1630" s="3">
        <v>6</v>
      </c>
      <c r="L1630" s="3">
        <v>14400</v>
      </c>
      <c r="M1630" s="3">
        <v>13200</v>
      </c>
      <c r="N1630" s="3"/>
      <c r="O1630" s="3"/>
    </row>
    <row r="1631" spans="1:15" hidden="1" x14ac:dyDescent="0.25">
      <c r="A1631" t="s">
        <v>494</v>
      </c>
      <c r="B1631" s="4">
        <v>563242</v>
      </c>
      <c r="C1631" t="s">
        <v>1</v>
      </c>
      <c r="D1631" t="s">
        <v>2</v>
      </c>
      <c r="E1631" t="s">
        <v>358</v>
      </c>
      <c r="F1631" s="9">
        <v>2019</v>
      </c>
      <c r="G1631" s="3">
        <v>31800</v>
      </c>
      <c r="H1631" s="3">
        <v>11</v>
      </c>
      <c r="I1631" s="3">
        <v>3350</v>
      </c>
      <c r="J1631" s="3">
        <v>6</v>
      </c>
      <c r="K1631" s="3">
        <v>5</v>
      </c>
      <c r="L1631" s="3">
        <v>18400</v>
      </c>
      <c r="M1631" s="3">
        <v>13400</v>
      </c>
      <c r="N1631" s="3"/>
      <c r="O1631" s="3"/>
    </row>
    <row r="1632" spans="1:15" hidden="1" x14ac:dyDescent="0.25">
      <c r="A1632" t="s">
        <v>505</v>
      </c>
      <c r="B1632" s="4">
        <v>7706</v>
      </c>
      <c r="C1632" t="s">
        <v>3</v>
      </c>
      <c r="D1632" t="s">
        <v>4</v>
      </c>
      <c r="E1632" t="s">
        <v>462</v>
      </c>
      <c r="F1632" s="9">
        <v>2023</v>
      </c>
      <c r="G1632" s="3">
        <v>102900</v>
      </c>
      <c r="H1632" s="3">
        <v>50</v>
      </c>
      <c r="I1632" s="3">
        <v>2080</v>
      </c>
      <c r="J1632" s="3">
        <v>18</v>
      </c>
      <c r="K1632" s="3">
        <v>32</v>
      </c>
      <c r="L1632" s="3">
        <v>37400</v>
      </c>
      <c r="M1632" s="3">
        <v>65500</v>
      </c>
      <c r="N1632" s="3"/>
      <c r="O1632" s="3"/>
    </row>
    <row r="1633" spans="1:15" hidden="1" x14ac:dyDescent="0.25">
      <c r="A1633" t="s">
        <v>505</v>
      </c>
      <c r="B1633" s="4">
        <v>7706</v>
      </c>
      <c r="C1633" t="s">
        <v>3</v>
      </c>
      <c r="D1633" t="s">
        <v>4</v>
      </c>
      <c r="E1633" t="s">
        <v>462</v>
      </c>
      <c r="F1633" s="9">
        <v>2022</v>
      </c>
      <c r="G1633" s="3">
        <v>94800</v>
      </c>
      <c r="H1633" s="3">
        <v>49</v>
      </c>
      <c r="I1633" s="3">
        <v>1975</v>
      </c>
      <c r="J1633" s="3">
        <v>18</v>
      </c>
      <c r="K1633" s="3">
        <v>31</v>
      </c>
      <c r="L1633" s="3">
        <v>35600</v>
      </c>
      <c r="M1633" s="3">
        <v>59200</v>
      </c>
      <c r="N1633" s="3"/>
      <c r="O1633" s="3"/>
    </row>
    <row r="1634" spans="1:15" hidden="1" x14ac:dyDescent="0.25">
      <c r="A1634" t="s">
        <v>505</v>
      </c>
      <c r="B1634" s="4">
        <v>7706</v>
      </c>
      <c r="C1634" t="s">
        <v>3</v>
      </c>
      <c r="D1634" t="s">
        <v>4</v>
      </c>
      <c r="E1634" t="s">
        <v>462</v>
      </c>
      <c r="F1634" s="9">
        <v>2021</v>
      </c>
      <c r="G1634" s="3">
        <v>86500</v>
      </c>
      <c r="H1634" s="3">
        <v>47</v>
      </c>
      <c r="I1634" s="3">
        <v>1860</v>
      </c>
      <c r="J1634" s="3">
        <v>18</v>
      </c>
      <c r="K1634" s="3">
        <v>29</v>
      </c>
      <c r="L1634" s="3">
        <v>33500</v>
      </c>
      <c r="M1634" s="3">
        <v>53000</v>
      </c>
      <c r="N1634" s="3"/>
      <c r="O1634" s="3"/>
    </row>
    <row r="1635" spans="1:15" hidden="1" x14ac:dyDescent="0.25">
      <c r="A1635" t="s">
        <v>505</v>
      </c>
      <c r="B1635" s="4">
        <v>7706</v>
      </c>
      <c r="C1635" t="s">
        <v>3</v>
      </c>
      <c r="D1635" t="s">
        <v>4</v>
      </c>
      <c r="E1635" t="s">
        <v>462</v>
      </c>
      <c r="F1635" s="9">
        <v>2020</v>
      </c>
      <c r="G1635" s="3">
        <v>67900</v>
      </c>
      <c r="H1635" s="3">
        <v>46</v>
      </c>
      <c r="I1635" s="3">
        <v>1490</v>
      </c>
      <c r="J1635" s="3">
        <v>18</v>
      </c>
      <c r="K1635" s="3">
        <v>28</v>
      </c>
      <c r="L1635" s="3">
        <v>26800</v>
      </c>
      <c r="M1635" s="3">
        <v>41100</v>
      </c>
      <c r="N1635" s="3"/>
      <c r="O1635" s="3"/>
    </row>
    <row r="1636" spans="1:15" hidden="1" x14ac:dyDescent="0.25">
      <c r="A1636" t="s">
        <v>505</v>
      </c>
      <c r="B1636" s="4">
        <v>7706</v>
      </c>
      <c r="C1636" t="s">
        <v>3</v>
      </c>
      <c r="D1636" t="s">
        <v>4</v>
      </c>
      <c r="E1636" t="s">
        <v>462</v>
      </c>
      <c r="F1636" s="9">
        <v>2019</v>
      </c>
      <c r="G1636" s="3">
        <v>82300</v>
      </c>
      <c r="H1636" s="3">
        <v>45</v>
      </c>
      <c r="I1636" s="3">
        <v>1850</v>
      </c>
      <c r="J1636" s="3">
        <v>18</v>
      </c>
      <c r="K1636" s="3">
        <v>27</v>
      </c>
      <c r="L1636" s="3">
        <v>33300</v>
      </c>
      <c r="M1636" s="3">
        <v>49000</v>
      </c>
      <c r="N1636" s="3"/>
      <c r="O1636" s="3"/>
    </row>
    <row r="1637" spans="1:15" hidden="1" x14ac:dyDescent="0.25">
      <c r="A1637" t="s">
        <v>187</v>
      </c>
      <c r="B1637" s="4">
        <v>5358</v>
      </c>
      <c r="C1637" t="s">
        <v>1</v>
      </c>
      <c r="D1637" t="s">
        <v>2</v>
      </c>
      <c r="E1637" t="s">
        <v>357</v>
      </c>
      <c r="F1637" s="9">
        <v>2023</v>
      </c>
      <c r="G1637" s="3">
        <v>102600</v>
      </c>
      <c r="H1637" s="3">
        <v>81</v>
      </c>
      <c r="I1637" s="3">
        <v>1290</v>
      </c>
      <c r="J1637" s="3">
        <v>81</v>
      </c>
      <c r="K1637" s="3">
        <v>0</v>
      </c>
      <c r="L1637" s="3">
        <v>102600</v>
      </c>
      <c r="M1637" s="3">
        <v>0</v>
      </c>
      <c r="N1637" s="3"/>
      <c r="O1637" s="3"/>
    </row>
    <row r="1638" spans="1:15" hidden="1" x14ac:dyDescent="0.25">
      <c r="A1638" t="s">
        <v>187</v>
      </c>
      <c r="B1638" s="4">
        <v>5358</v>
      </c>
      <c r="C1638" t="s">
        <v>1</v>
      </c>
      <c r="D1638" t="s">
        <v>2</v>
      </c>
      <c r="E1638" t="s">
        <v>357</v>
      </c>
      <c r="F1638" s="9">
        <v>2022</v>
      </c>
      <c r="G1638" s="3">
        <v>92300</v>
      </c>
      <c r="H1638" s="3">
        <v>78</v>
      </c>
      <c r="I1638" s="3">
        <v>1230</v>
      </c>
      <c r="J1638" s="3">
        <v>78</v>
      </c>
      <c r="K1638" s="3">
        <v>0</v>
      </c>
      <c r="L1638" s="3">
        <v>92300</v>
      </c>
      <c r="M1638" s="3">
        <v>0</v>
      </c>
      <c r="N1638" s="3"/>
      <c r="O1638" s="3"/>
    </row>
    <row r="1639" spans="1:15" hidden="1" x14ac:dyDescent="0.25">
      <c r="A1639" t="s">
        <v>187</v>
      </c>
      <c r="B1639" s="4">
        <v>5358</v>
      </c>
      <c r="C1639" t="s">
        <v>1</v>
      </c>
      <c r="D1639" t="s">
        <v>2</v>
      </c>
      <c r="E1639" t="s">
        <v>357</v>
      </c>
      <c r="F1639" s="9">
        <v>2021</v>
      </c>
      <c r="G1639" s="3">
        <v>81500</v>
      </c>
      <c r="H1639" s="3">
        <v>72</v>
      </c>
      <c r="I1639" s="3">
        <v>1165</v>
      </c>
      <c r="J1639" s="3">
        <v>72</v>
      </c>
      <c r="K1639" s="3">
        <v>0</v>
      </c>
      <c r="L1639" s="3">
        <v>81500</v>
      </c>
      <c r="M1639" s="3">
        <v>0</v>
      </c>
      <c r="N1639" s="3"/>
      <c r="O1639" s="3"/>
    </row>
    <row r="1640" spans="1:15" hidden="1" x14ac:dyDescent="0.25">
      <c r="A1640" t="s">
        <v>187</v>
      </c>
      <c r="B1640" s="4">
        <v>5358</v>
      </c>
      <c r="C1640" t="s">
        <v>1</v>
      </c>
      <c r="D1640" t="s">
        <v>2</v>
      </c>
      <c r="E1640" t="s">
        <v>357</v>
      </c>
      <c r="F1640" s="9">
        <v>2020</v>
      </c>
      <c r="G1640" s="3">
        <v>68100</v>
      </c>
      <c r="H1640" s="3">
        <v>68</v>
      </c>
      <c r="I1640" s="3">
        <v>1050</v>
      </c>
      <c r="J1640" s="3">
        <v>68</v>
      </c>
      <c r="K1640" s="3">
        <v>0</v>
      </c>
      <c r="L1640" s="3">
        <v>68100</v>
      </c>
      <c r="M1640" s="3">
        <v>0</v>
      </c>
      <c r="N1640" s="3"/>
      <c r="O1640" s="3"/>
    </row>
    <row r="1641" spans="1:15" hidden="1" x14ac:dyDescent="0.25">
      <c r="A1641" t="s">
        <v>187</v>
      </c>
      <c r="B1641" s="4">
        <v>5358</v>
      </c>
      <c r="C1641" t="s">
        <v>1</v>
      </c>
      <c r="D1641" t="s">
        <v>2</v>
      </c>
      <c r="E1641" t="s">
        <v>357</v>
      </c>
      <c r="F1641" s="9">
        <v>2019</v>
      </c>
      <c r="G1641" s="3">
        <v>66100</v>
      </c>
      <c r="H1641" s="3">
        <v>62</v>
      </c>
      <c r="I1641" s="3">
        <v>1120</v>
      </c>
      <c r="J1641" s="3">
        <v>62</v>
      </c>
      <c r="K1641" s="3">
        <v>0</v>
      </c>
      <c r="L1641" s="3">
        <v>66100</v>
      </c>
      <c r="M1641" s="3">
        <v>0</v>
      </c>
      <c r="N1641" s="3"/>
      <c r="O1641" s="3"/>
    </row>
    <row r="1642" spans="1:15" hidden="1" x14ac:dyDescent="0.25">
      <c r="A1642" t="s">
        <v>245</v>
      </c>
      <c r="B1642" s="4">
        <v>835</v>
      </c>
      <c r="C1642" t="s">
        <v>3</v>
      </c>
      <c r="D1642" t="s">
        <v>5</v>
      </c>
      <c r="E1642" t="s">
        <v>350</v>
      </c>
      <c r="F1642" s="9">
        <v>2023</v>
      </c>
      <c r="G1642" s="3">
        <v>102498</v>
      </c>
      <c r="H1642" s="3">
        <v>123</v>
      </c>
      <c r="I1642" s="3">
        <v>820</v>
      </c>
      <c r="J1642" s="3">
        <v>0</v>
      </c>
      <c r="K1642" s="3">
        <v>123</v>
      </c>
      <c r="L1642" s="3">
        <v>0</v>
      </c>
      <c r="M1642" s="3">
        <v>102498</v>
      </c>
      <c r="N1642" s="3">
        <v>22</v>
      </c>
      <c r="O1642" s="3">
        <v>12500</v>
      </c>
    </row>
    <row r="1643" spans="1:15" hidden="1" x14ac:dyDescent="0.25">
      <c r="A1643" t="s">
        <v>245</v>
      </c>
      <c r="B1643" s="4">
        <v>835</v>
      </c>
      <c r="C1643" t="s">
        <v>3</v>
      </c>
      <c r="D1643" t="s">
        <v>5</v>
      </c>
      <c r="E1643" t="s">
        <v>350</v>
      </c>
      <c r="F1643" s="9">
        <v>2022</v>
      </c>
      <c r="G1643" s="3">
        <v>87977</v>
      </c>
      <c r="H1643" s="3">
        <v>128</v>
      </c>
      <c r="I1643" s="3">
        <v>670</v>
      </c>
      <c r="J1643" s="3">
        <v>0</v>
      </c>
      <c r="K1643" s="3">
        <v>128</v>
      </c>
      <c r="L1643" s="3">
        <v>0</v>
      </c>
      <c r="M1643" s="3">
        <v>87977</v>
      </c>
      <c r="N1643" s="3">
        <v>28</v>
      </c>
      <c r="O1643" s="3">
        <v>14700</v>
      </c>
    </row>
    <row r="1644" spans="1:15" hidden="1" x14ac:dyDescent="0.25">
      <c r="A1644" t="s">
        <v>245</v>
      </c>
      <c r="B1644" s="4">
        <v>835</v>
      </c>
      <c r="C1644" t="s">
        <v>3</v>
      </c>
      <c r="D1644" t="s">
        <v>5</v>
      </c>
      <c r="E1644" t="s">
        <v>350</v>
      </c>
      <c r="F1644" s="9">
        <v>2021</v>
      </c>
      <c r="G1644" s="3">
        <v>70073</v>
      </c>
      <c r="H1644" s="3">
        <v>135</v>
      </c>
      <c r="I1644" s="3">
        <v>490</v>
      </c>
      <c r="J1644" s="3">
        <v>0</v>
      </c>
      <c r="K1644" s="3">
        <v>135</v>
      </c>
      <c r="L1644" s="3">
        <v>0</v>
      </c>
      <c r="M1644" s="3">
        <v>70073</v>
      </c>
      <c r="N1644" s="3">
        <v>32</v>
      </c>
      <c r="O1644" s="3">
        <v>15800</v>
      </c>
    </row>
    <row r="1645" spans="1:15" hidden="1" x14ac:dyDescent="0.25">
      <c r="A1645" t="s">
        <v>245</v>
      </c>
      <c r="B1645" s="4">
        <v>835</v>
      </c>
      <c r="C1645" t="s">
        <v>3</v>
      </c>
      <c r="D1645" t="s">
        <v>5</v>
      </c>
      <c r="E1645" t="s">
        <v>350</v>
      </c>
      <c r="F1645" s="9">
        <v>2020</v>
      </c>
      <c r="G1645" s="3">
        <v>77756</v>
      </c>
      <c r="H1645" s="3">
        <v>151</v>
      </c>
      <c r="I1645" s="3">
        <v>510</v>
      </c>
      <c r="J1645" s="3">
        <v>0</v>
      </c>
      <c r="K1645" s="3">
        <v>151</v>
      </c>
      <c r="L1645" s="3">
        <v>0</v>
      </c>
      <c r="M1645" s="3">
        <v>77756</v>
      </c>
      <c r="N1645" s="3">
        <v>38</v>
      </c>
      <c r="O1645" s="3">
        <v>17200</v>
      </c>
    </row>
    <row r="1646" spans="1:15" hidden="1" x14ac:dyDescent="0.25">
      <c r="A1646" t="s">
        <v>245</v>
      </c>
      <c r="B1646" s="4">
        <v>835</v>
      </c>
      <c r="C1646" t="s">
        <v>3</v>
      </c>
      <c r="D1646" t="s">
        <v>5</v>
      </c>
      <c r="E1646" t="s">
        <v>350</v>
      </c>
      <c r="F1646" s="9">
        <v>2019</v>
      </c>
      <c r="G1646" s="3">
        <v>90135</v>
      </c>
      <c r="H1646" s="3">
        <v>155</v>
      </c>
      <c r="I1646" s="3">
        <v>585</v>
      </c>
      <c r="J1646" s="3">
        <v>0</v>
      </c>
      <c r="K1646" s="3">
        <v>155</v>
      </c>
      <c r="L1646" s="3">
        <v>0</v>
      </c>
      <c r="M1646" s="3">
        <v>90135</v>
      </c>
      <c r="N1646" s="3">
        <v>48</v>
      </c>
      <c r="O1646" s="3">
        <v>25700</v>
      </c>
    </row>
    <row r="1647" spans="1:15" hidden="1" x14ac:dyDescent="0.25">
      <c r="A1647" t="s">
        <v>21</v>
      </c>
      <c r="B1647" s="4">
        <v>33387</v>
      </c>
      <c r="C1647" t="s">
        <v>3</v>
      </c>
      <c r="D1647" t="s">
        <v>4</v>
      </c>
      <c r="E1647" t="s">
        <v>356</v>
      </c>
      <c r="F1647" s="9">
        <v>2023</v>
      </c>
      <c r="G1647" s="3">
        <v>102000</v>
      </c>
      <c r="H1647" s="3">
        <v>109</v>
      </c>
      <c r="I1647" s="3">
        <v>995</v>
      </c>
      <c r="J1647" s="3">
        <v>4</v>
      </c>
      <c r="K1647" s="3">
        <v>105</v>
      </c>
      <c r="L1647" s="3">
        <v>6500</v>
      </c>
      <c r="M1647" s="3">
        <v>95500</v>
      </c>
      <c r="N1647" s="3">
        <v>6</v>
      </c>
      <c r="O1647" s="3">
        <v>9100</v>
      </c>
    </row>
    <row r="1648" spans="1:15" hidden="1" x14ac:dyDescent="0.25">
      <c r="A1648" t="s">
        <v>21</v>
      </c>
      <c r="B1648" s="4">
        <v>33387</v>
      </c>
      <c r="C1648" t="s">
        <v>3</v>
      </c>
      <c r="D1648" t="s">
        <v>4</v>
      </c>
      <c r="E1648" t="s">
        <v>356</v>
      </c>
      <c r="F1648" s="9">
        <v>2022</v>
      </c>
      <c r="G1648" s="3">
        <v>91400</v>
      </c>
      <c r="H1648" s="3">
        <v>96</v>
      </c>
      <c r="I1648" s="3">
        <v>1045</v>
      </c>
      <c r="J1648" s="3">
        <v>5</v>
      </c>
      <c r="K1648" s="3">
        <v>91</v>
      </c>
      <c r="L1648" s="3">
        <v>6200</v>
      </c>
      <c r="M1648" s="3">
        <v>85200</v>
      </c>
      <c r="N1648" s="3">
        <v>5</v>
      </c>
      <c r="O1648" s="3">
        <v>7400</v>
      </c>
    </row>
    <row r="1649" spans="1:15" hidden="1" x14ac:dyDescent="0.25">
      <c r="A1649" t="s">
        <v>21</v>
      </c>
      <c r="B1649" s="4">
        <v>33387</v>
      </c>
      <c r="C1649" t="s">
        <v>3</v>
      </c>
      <c r="D1649" t="s">
        <v>4</v>
      </c>
      <c r="E1649" t="s">
        <v>356</v>
      </c>
      <c r="F1649" s="9">
        <v>2021</v>
      </c>
      <c r="G1649" s="3">
        <v>67700</v>
      </c>
      <c r="H1649" s="3">
        <v>79</v>
      </c>
      <c r="I1649" s="3">
        <v>1075</v>
      </c>
      <c r="J1649" s="3">
        <v>5</v>
      </c>
      <c r="K1649" s="3">
        <v>74</v>
      </c>
      <c r="L1649" s="3">
        <v>6000</v>
      </c>
      <c r="M1649" s="3">
        <v>61700</v>
      </c>
      <c r="N1649" s="3">
        <v>4</v>
      </c>
      <c r="O1649" s="3">
        <v>5500</v>
      </c>
    </row>
    <row r="1650" spans="1:15" hidden="1" x14ac:dyDescent="0.25">
      <c r="A1650" t="s">
        <v>21</v>
      </c>
      <c r="B1650" s="4">
        <v>33387</v>
      </c>
      <c r="C1650" t="s">
        <v>3</v>
      </c>
      <c r="D1650" t="s">
        <v>4</v>
      </c>
      <c r="E1650" t="s">
        <v>356</v>
      </c>
      <c r="F1650" s="9">
        <v>2020</v>
      </c>
      <c r="G1650" s="3">
        <v>40800</v>
      </c>
      <c r="H1650" s="3">
        <v>47</v>
      </c>
      <c r="I1650" s="3">
        <v>1060</v>
      </c>
      <c r="J1650" s="3">
        <v>5</v>
      </c>
      <c r="K1650" s="3">
        <v>42</v>
      </c>
      <c r="L1650" s="3">
        <v>5300</v>
      </c>
      <c r="M1650" s="3">
        <v>35500</v>
      </c>
      <c r="N1650" s="3">
        <v>3</v>
      </c>
      <c r="O1650" s="3">
        <v>3900</v>
      </c>
    </row>
    <row r="1651" spans="1:15" hidden="1" x14ac:dyDescent="0.25">
      <c r="A1651" t="s">
        <v>21</v>
      </c>
      <c r="B1651" s="4">
        <v>33387</v>
      </c>
      <c r="C1651" t="s">
        <v>3</v>
      </c>
      <c r="D1651" t="s">
        <v>4</v>
      </c>
      <c r="E1651" t="s">
        <v>356</v>
      </c>
      <c r="F1651" s="9">
        <v>2019</v>
      </c>
      <c r="G1651" s="3">
        <v>37100</v>
      </c>
      <c r="H1651" s="3">
        <v>30</v>
      </c>
      <c r="I1651" s="3">
        <v>1300</v>
      </c>
      <c r="J1651" s="3">
        <v>5</v>
      </c>
      <c r="K1651" s="3">
        <v>25</v>
      </c>
      <c r="L1651" s="3">
        <v>6500</v>
      </c>
      <c r="M1651" s="3">
        <v>30600</v>
      </c>
      <c r="N1651" s="3">
        <v>3</v>
      </c>
      <c r="O1651" s="3">
        <v>5200</v>
      </c>
    </row>
    <row r="1652" spans="1:15" hidden="1" x14ac:dyDescent="0.25">
      <c r="A1652" t="s">
        <v>319</v>
      </c>
      <c r="B1652" s="4">
        <v>31285</v>
      </c>
      <c r="C1652" t="s">
        <v>1</v>
      </c>
      <c r="D1652" t="s">
        <v>6</v>
      </c>
      <c r="E1652" t="s">
        <v>354</v>
      </c>
      <c r="F1652" s="9">
        <v>2023</v>
      </c>
      <c r="G1652" s="3">
        <v>101800</v>
      </c>
      <c r="H1652" s="3">
        <v>38</v>
      </c>
      <c r="I1652" s="3">
        <v>2790</v>
      </c>
      <c r="J1652" s="3">
        <v>1</v>
      </c>
      <c r="K1652" s="3">
        <v>37</v>
      </c>
      <c r="L1652" s="3">
        <v>2800</v>
      </c>
      <c r="M1652" s="3">
        <v>99000</v>
      </c>
      <c r="N1652" s="3"/>
      <c r="O1652" s="3"/>
    </row>
    <row r="1653" spans="1:15" hidden="1" x14ac:dyDescent="0.25">
      <c r="A1653" t="s">
        <v>319</v>
      </c>
      <c r="B1653" s="4">
        <v>31285</v>
      </c>
      <c r="C1653" t="s">
        <v>1</v>
      </c>
      <c r="D1653" t="s">
        <v>6</v>
      </c>
      <c r="E1653" t="s">
        <v>354</v>
      </c>
      <c r="F1653" s="9">
        <v>2022</v>
      </c>
      <c r="G1653" s="3">
        <v>90700</v>
      </c>
      <c r="H1653" s="3">
        <v>35</v>
      </c>
      <c r="I1653" s="3">
        <v>2630</v>
      </c>
      <c r="J1653" s="3">
        <v>1</v>
      </c>
      <c r="K1653" s="3">
        <v>34</v>
      </c>
      <c r="L1653" s="3">
        <v>2600</v>
      </c>
      <c r="M1653" s="3">
        <v>88100</v>
      </c>
      <c r="N1653" s="3"/>
      <c r="O1653" s="3"/>
    </row>
    <row r="1654" spans="1:15" hidden="1" x14ac:dyDescent="0.25">
      <c r="A1654" t="s">
        <v>319</v>
      </c>
      <c r="B1654" s="4">
        <v>31285</v>
      </c>
      <c r="C1654" t="s">
        <v>1</v>
      </c>
      <c r="D1654" t="s">
        <v>6</v>
      </c>
      <c r="E1654" t="s">
        <v>354</v>
      </c>
      <c r="F1654" s="9">
        <v>2021</v>
      </c>
      <c r="G1654" s="3">
        <v>79100</v>
      </c>
      <c r="H1654" s="3">
        <v>34</v>
      </c>
      <c r="I1654" s="3">
        <v>2325</v>
      </c>
      <c r="J1654" s="3">
        <v>1</v>
      </c>
      <c r="K1654" s="3">
        <v>33</v>
      </c>
      <c r="L1654" s="3">
        <v>2400</v>
      </c>
      <c r="M1654" s="3">
        <v>76700</v>
      </c>
      <c r="N1654" s="3"/>
      <c r="O1654" s="3"/>
    </row>
    <row r="1655" spans="1:15" hidden="1" x14ac:dyDescent="0.25">
      <c r="A1655" t="s">
        <v>319</v>
      </c>
      <c r="B1655" s="4">
        <v>31285</v>
      </c>
      <c r="C1655" t="s">
        <v>1</v>
      </c>
      <c r="D1655" t="s">
        <v>6</v>
      </c>
      <c r="E1655" t="s">
        <v>354</v>
      </c>
      <c r="F1655" s="9">
        <v>2020</v>
      </c>
      <c r="G1655" s="3">
        <v>53000</v>
      </c>
      <c r="H1655" s="3">
        <v>34</v>
      </c>
      <c r="I1655" s="3">
        <v>1560</v>
      </c>
      <c r="J1655" s="3">
        <v>1</v>
      </c>
      <c r="K1655" s="3">
        <v>33</v>
      </c>
      <c r="L1655" s="3">
        <v>1600</v>
      </c>
      <c r="M1655" s="3">
        <v>51400</v>
      </c>
      <c r="N1655" s="3"/>
      <c r="O1655" s="3"/>
    </row>
    <row r="1656" spans="1:15" hidden="1" x14ac:dyDescent="0.25">
      <c r="A1656" t="s">
        <v>319</v>
      </c>
      <c r="B1656" s="4">
        <v>31285</v>
      </c>
      <c r="C1656" t="s">
        <v>1</v>
      </c>
      <c r="D1656" t="s">
        <v>6</v>
      </c>
      <c r="E1656" t="s">
        <v>354</v>
      </c>
      <c r="F1656" s="9">
        <v>2019</v>
      </c>
      <c r="G1656" s="3">
        <v>76200</v>
      </c>
      <c r="H1656" s="3">
        <v>34</v>
      </c>
      <c r="I1656" s="3">
        <v>2310</v>
      </c>
      <c r="J1656" s="3">
        <v>1</v>
      </c>
      <c r="K1656" s="3">
        <v>33</v>
      </c>
      <c r="L1656" s="3">
        <v>2300</v>
      </c>
      <c r="M1656" s="3">
        <v>73900</v>
      </c>
      <c r="N1656" s="3"/>
      <c r="O1656" s="3"/>
    </row>
    <row r="1657" spans="1:15" hidden="1" x14ac:dyDescent="0.25">
      <c r="A1657" t="s">
        <v>324</v>
      </c>
      <c r="B1657" s="4">
        <v>31298</v>
      </c>
      <c r="C1657" t="s">
        <v>1</v>
      </c>
      <c r="D1657" t="s">
        <v>6</v>
      </c>
      <c r="E1657" t="s">
        <v>354</v>
      </c>
      <c r="F1657" s="9">
        <v>2023</v>
      </c>
      <c r="G1657" s="3">
        <v>101295</v>
      </c>
      <c r="H1657" s="3">
        <v>58</v>
      </c>
      <c r="I1657" s="3">
        <v>1831</v>
      </c>
      <c r="J1657" s="3">
        <v>8</v>
      </c>
      <c r="K1657" s="3">
        <v>50</v>
      </c>
      <c r="L1657" s="3">
        <v>14356</v>
      </c>
      <c r="M1657" s="3">
        <v>86939</v>
      </c>
      <c r="N1657" s="3"/>
      <c r="O1657" s="3"/>
    </row>
    <row r="1658" spans="1:15" hidden="1" x14ac:dyDescent="0.25">
      <c r="A1658" t="s">
        <v>324</v>
      </c>
      <c r="B1658" s="4">
        <v>31298</v>
      </c>
      <c r="C1658" t="s">
        <v>1</v>
      </c>
      <c r="D1658" t="s">
        <v>6</v>
      </c>
      <c r="E1658" t="s">
        <v>354</v>
      </c>
      <c r="F1658" s="9">
        <v>2022</v>
      </c>
      <c r="G1658" s="3">
        <v>97560</v>
      </c>
      <c r="H1658" s="3">
        <v>54</v>
      </c>
      <c r="I1658" s="3">
        <v>1868</v>
      </c>
      <c r="J1658" s="3">
        <v>8</v>
      </c>
      <c r="K1658" s="3">
        <v>46</v>
      </c>
      <c r="L1658" s="3">
        <v>14300</v>
      </c>
      <c r="M1658" s="3">
        <v>83260</v>
      </c>
      <c r="N1658" s="3"/>
      <c r="O1658" s="3"/>
    </row>
    <row r="1659" spans="1:15" hidden="1" x14ac:dyDescent="0.25">
      <c r="A1659" t="s">
        <v>324</v>
      </c>
      <c r="B1659" s="4">
        <v>31298</v>
      </c>
      <c r="C1659" t="s">
        <v>1</v>
      </c>
      <c r="D1659" t="s">
        <v>6</v>
      </c>
      <c r="E1659" t="s">
        <v>354</v>
      </c>
      <c r="F1659" s="9">
        <v>2021</v>
      </c>
      <c r="G1659" s="3">
        <v>90768</v>
      </c>
      <c r="H1659" s="3">
        <v>51</v>
      </c>
      <c r="I1659" s="3">
        <v>1793</v>
      </c>
      <c r="J1659" s="3">
        <v>8</v>
      </c>
      <c r="K1659" s="3">
        <v>43</v>
      </c>
      <c r="L1659" s="3">
        <v>14210</v>
      </c>
      <c r="M1659" s="3">
        <v>76558</v>
      </c>
      <c r="N1659" s="3"/>
      <c r="O1659" s="3"/>
    </row>
    <row r="1660" spans="1:15" hidden="1" x14ac:dyDescent="0.25">
      <c r="A1660" t="s">
        <v>324</v>
      </c>
      <c r="B1660" s="4">
        <v>31298</v>
      </c>
      <c r="C1660" t="s">
        <v>1</v>
      </c>
      <c r="D1660" t="s">
        <v>6</v>
      </c>
      <c r="E1660" t="s">
        <v>354</v>
      </c>
      <c r="F1660" s="9">
        <v>2020</v>
      </c>
      <c r="G1660" s="3">
        <v>64100</v>
      </c>
      <c r="H1660" s="3">
        <v>50</v>
      </c>
      <c r="I1660" s="3">
        <v>1335</v>
      </c>
      <c r="J1660" s="3">
        <v>8</v>
      </c>
      <c r="K1660" s="3">
        <v>42</v>
      </c>
      <c r="L1660" s="3">
        <v>10700</v>
      </c>
      <c r="M1660" s="3">
        <v>53400</v>
      </c>
      <c r="N1660" s="3"/>
      <c r="O1660" s="3"/>
    </row>
    <row r="1661" spans="1:15" hidden="1" x14ac:dyDescent="0.25">
      <c r="A1661" t="s">
        <v>324</v>
      </c>
      <c r="B1661" s="4">
        <v>31298</v>
      </c>
      <c r="C1661" t="s">
        <v>1</v>
      </c>
      <c r="D1661" t="s">
        <v>6</v>
      </c>
      <c r="E1661" t="s">
        <v>354</v>
      </c>
      <c r="F1661" s="9">
        <v>2019</v>
      </c>
      <c r="G1661" s="3">
        <v>81700</v>
      </c>
      <c r="H1661" s="3">
        <v>46</v>
      </c>
      <c r="I1661" s="3">
        <v>1900</v>
      </c>
      <c r="J1661" s="3">
        <v>8</v>
      </c>
      <c r="K1661" s="3">
        <v>38</v>
      </c>
      <c r="L1661" s="3">
        <v>14300</v>
      </c>
      <c r="M1661" s="3">
        <v>67400</v>
      </c>
      <c r="N1661" s="3"/>
      <c r="O1661" s="3"/>
    </row>
    <row r="1662" spans="1:15" hidden="1" x14ac:dyDescent="0.25">
      <c r="A1662" t="s">
        <v>414</v>
      </c>
      <c r="B1662" s="4">
        <v>11967</v>
      </c>
      <c r="C1662" t="s">
        <v>1</v>
      </c>
      <c r="D1662" t="s">
        <v>2</v>
      </c>
      <c r="E1662" t="s">
        <v>353</v>
      </c>
      <c r="F1662" s="9">
        <v>2023</v>
      </c>
      <c r="G1662" s="3">
        <v>100600</v>
      </c>
      <c r="H1662" s="3">
        <v>22</v>
      </c>
      <c r="I1662" s="3">
        <v>4905</v>
      </c>
      <c r="J1662" s="3">
        <v>22</v>
      </c>
      <c r="K1662" s="3">
        <v>0</v>
      </c>
      <c r="L1662" s="3">
        <v>100600</v>
      </c>
      <c r="M1662" s="3">
        <v>0</v>
      </c>
      <c r="N1662" s="3"/>
      <c r="O1662" s="3"/>
    </row>
    <row r="1663" spans="1:15" hidden="1" x14ac:dyDescent="0.25">
      <c r="A1663" t="s">
        <v>414</v>
      </c>
      <c r="B1663" s="4">
        <v>11967</v>
      </c>
      <c r="C1663" t="s">
        <v>1</v>
      </c>
      <c r="D1663" t="s">
        <v>2</v>
      </c>
      <c r="E1663" t="s">
        <v>353</v>
      </c>
      <c r="F1663" s="9">
        <v>2022</v>
      </c>
      <c r="G1663" s="3">
        <v>85500</v>
      </c>
      <c r="H1663" s="3">
        <v>19</v>
      </c>
      <c r="I1663" s="3">
        <v>4570</v>
      </c>
      <c r="J1663" s="3">
        <v>19</v>
      </c>
      <c r="K1663" s="3">
        <v>0</v>
      </c>
      <c r="L1663" s="3">
        <v>85500</v>
      </c>
      <c r="M1663" s="3">
        <v>0</v>
      </c>
      <c r="N1663" s="3"/>
      <c r="O1663" s="3"/>
    </row>
    <row r="1664" spans="1:15" hidden="1" x14ac:dyDescent="0.25">
      <c r="A1664" t="s">
        <v>414</v>
      </c>
      <c r="B1664" s="4">
        <v>11967</v>
      </c>
      <c r="C1664" t="s">
        <v>1</v>
      </c>
      <c r="D1664" t="s">
        <v>2</v>
      </c>
      <c r="E1664" t="s">
        <v>353</v>
      </c>
      <c r="F1664" s="9">
        <v>2021</v>
      </c>
      <c r="G1664" s="3">
        <v>74100</v>
      </c>
      <c r="H1664" s="3">
        <v>18</v>
      </c>
      <c r="I1664" s="3">
        <v>4115</v>
      </c>
      <c r="J1664" s="3">
        <v>18</v>
      </c>
      <c r="K1664" s="3">
        <v>0</v>
      </c>
      <c r="L1664" s="3">
        <v>74100</v>
      </c>
      <c r="M1664" s="3">
        <v>0</v>
      </c>
      <c r="N1664" s="3"/>
      <c r="O1664" s="3"/>
    </row>
    <row r="1665" spans="1:15" hidden="1" x14ac:dyDescent="0.25">
      <c r="A1665" t="s">
        <v>414</v>
      </c>
      <c r="B1665" s="4">
        <v>11967</v>
      </c>
      <c r="C1665" t="s">
        <v>1</v>
      </c>
      <c r="D1665" t="s">
        <v>2</v>
      </c>
      <c r="E1665" t="s">
        <v>353</v>
      </c>
      <c r="F1665" s="9">
        <v>2020</v>
      </c>
      <c r="G1665" s="3">
        <v>49400</v>
      </c>
      <c r="H1665" s="3">
        <v>18</v>
      </c>
      <c r="I1665" s="3">
        <v>2820</v>
      </c>
      <c r="J1665" s="3">
        <v>18</v>
      </c>
      <c r="K1665" s="3">
        <v>0</v>
      </c>
      <c r="L1665" s="3">
        <v>49400</v>
      </c>
      <c r="M1665" s="3">
        <v>0</v>
      </c>
      <c r="N1665" s="3"/>
      <c r="O1665" s="3"/>
    </row>
    <row r="1666" spans="1:15" hidden="1" x14ac:dyDescent="0.25">
      <c r="A1666" t="s">
        <v>414</v>
      </c>
      <c r="B1666" s="4">
        <v>11967</v>
      </c>
      <c r="C1666" t="s">
        <v>1</v>
      </c>
      <c r="D1666" t="s">
        <v>2</v>
      </c>
      <c r="E1666" t="s">
        <v>353</v>
      </c>
      <c r="F1666" s="9">
        <v>2019</v>
      </c>
      <c r="G1666" s="3">
        <v>73200</v>
      </c>
      <c r="H1666" s="3">
        <v>17</v>
      </c>
      <c r="I1666" s="3">
        <v>4575</v>
      </c>
      <c r="J1666" s="3">
        <v>17</v>
      </c>
      <c r="K1666" s="3">
        <v>0</v>
      </c>
      <c r="L1666" s="3">
        <v>73200</v>
      </c>
      <c r="M1666" s="3">
        <v>0</v>
      </c>
      <c r="N1666" s="3"/>
      <c r="O1666" s="3"/>
    </row>
    <row r="1667" spans="1:15" hidden="1" x14ac:dyDescent="0.25">
      <c r="A1667" t="s">
        <v>12</v>
      </c>
      <c r="B1667" s="4">
        <v>5928</v>
      </c>
      <c r="C1667" t="s">
        <v>1</v>
      </c>
      <c r="D1667" t="s">
        <v>2</v>
      </c>
      <c r="E1667" t="s">
        <v>353</v>
      </c>
      <c r="F1667" s="9">
        <v>2023</v>
      </c>
      <c r="G1667" s="3">
        <v>100500</v>
      </c>
      <c r="H1667" s="3">
        <v>17</v>
      </c>
      <c r="I1667" s="3">
        <v>5910</v>
      </c>
      <c r="J1667" s="3">
        <v>17</v>
      </c>
      <c r="K1667" s="3">
        <v>0</v>
      </c>
      <c r="L1667" s="3">
        <v>100500</v>
      </c>
      <c r="M1667" s="3">
        <v>0</v>
      </c>
      <c r="N1667" s="3"/>
      <c r="O1667" s="3"/>
    </row>
    <row r="1668" spans="1:15" hidden="1" x14ac:dyDescent="0.25">
      <c r="A1668" t="s">
        <v>12</v>
      </c>
      <c r="B1668" s="4">
        <v>5928</v>
      </c>
      <c r="C1668" t="s">
        <v>1</v>
      </c>
      <c r="D1668" t="s">
        <v>2</v>
      </c>
      <c r="E1668" t="s">
        <v>353</v>
      </c>
      <c r="F1668" s="9">
        <v>2022</v>
      </c>
      <c r="G1668" s="3">
        <v>96100</v>
      </c>
      <c r="H1668" s="3">
        <v>17</v>
      </c>
      <c r="I1668" s="3">
        <v>5650</v>
      </c>
      <c r="J1668" s="3">
        <v>17</v>
      </c>
      <c r="K1668" s="3">
        <v>0</v>
      </c>
      <c r="L1668" s="3">
        <v>96100</v>
      </c>
      <c r="M1668" s="3">
        <v>0</v>
      </c>
      <c r="N1668" s="3"/>
      <c r="O1668" s="3"/>
    </row>
    <row r="1669" spans="1:15" hidden="1" x14ac:dyDescent="0.25">
      <c r="A1669" t="s">
        <v>12</v>
      </c>
      <c r="B1669" s="4">
        <v>5928</v>
      </c>
      <c r="C1669" t="s">
        <v>1</v>
      </c>
      <c r="D1669" t="s">
        <v>2</v>
      </c>
      <c r="E1669" t="s">
        <v>353</v>
      </c>
      <c r="F1669" s="9">
        <v>2021</v>
      </c>
      <c r="G1669" s="3">
        <v>86700</v>
      </c>
      <c r="H1669" s="3">
        <v>17</v>
      </c>
      <c r="I1669" s="3">
        <v>5100</v>
      </c>
      <c r="J1669" s="3">
        <v>17</v>
      </c>
      <c r="K1669" s="3">
        <v>0</v>
      </c>
      <c r="L1669" s="3">
        <v>86700</v>
      </c>
      <c r="M1669" s="3">
        <v>0</v>
      </c>
      <c r="N1669" s="3"/>
      <c r="O1669" s="3"/>
    </row>
    <row r="1670" spans="1:15" hidden="1" x14ac:dyDescent="0.25">
      <c r="A1670" t="s">
        <v>12</v>
      </c>
      <c r="B1670" s="4">
        <v>5928</v>
      </c>
      <c r="C1670" t="s">
        <v>1</v>
      </c>
      <c r="D1670" t="s">
        <v>2</v>
      </c>
      <c r="E1670" t="s">
        <v>353</v>
      </c>
      <c r="F1670" s="9">
        <v>2020</v>
      </c>
      <c r="G1670" s="3">
        <v>68000</v>
      </c>
      <c r="H1670" s="3">
        <v>17</v>
      </c>
      <c r="I1670" s="3">
        <v>4000</v>
      </c>
      <c r="J1670" s="3">
        <v>17</v>
      </c>
      <c r="K1670" s="3">
        <v>0</v>
      </c>
      <c r="L1670" s="3">
        <v>68000</v>
      </c>
      <c r="M1670" s="3">
        <v>0</v>
      </c>
      <c r="N1670" s="3"/>
      <c r="O1670" s="3"/>
    </row>
    <row r="1671" spans="1:15" hidden="1" x14ac:dyDescent="0.25">
      <c r="A1671" t="s">
        <v>12</v>
      </c>
      <c r="B1671" s="4">
        <v>5928</v>
      </c>
      <c r="C1671" t="s">
        <v>1</v>
      </c>
      <c r="D1671" t="s">
        <v>2</v>
      </c>
      <c r="E1671" t="s">
        <v>353</v>
      </c>
      <c r="F1671" s="9">
        <v>2019</v>
      </c>
      <c r="G1671" s="3">
        <v>97400</v>
      </c>
      <c r="H1671" s="3">
        <v>17</v>
      </c>
      <c r="I1671" s="3">
        <v>5900</v>
      </c>
      <c r="J1671" s="3">
        <v>17</v>
      </c>
      <c r="K1671" s="3">
        <v>0</v>
      </c>
      <c r="L1671" s="3">
        <v>97400</v>
      </c>
      <c r="M1671" s="3">
        <v>0</v>
      </c>
      <c r="N1671" s="3"/>
      <c r="O1671" s="3"/>
    </row>
    <row r="1672" spans="1:15" hidden="1" x14ac:dyDescent="0.25">
      <c r="A1672" t="s">
        <v>114</v>
      </c>
      <c r="B1672" s="4">
        <v>946</v>
      </c>
      <c r="C1672" t="s">
        <v>3</v>
      </c>
      <c r="D1672" t="s">
        <v>4</v>
      </c>
      <c r="E1672" t="s">
        <v>356</v>
      </c>
      <c r="F1672" s="9">
        <v>2023</v>
      </c>
      <c r="G1672" s="3">
        <v>100241</v>
      </c>
      <c r="H1672" s="3">
        <v>101</v>
      </c>
      <c r="I1672" s="3">
        <v>955</v>
      </c>
      <c r="J1672" s="3">
        <v>0</v>
      </c>
      <c r="K1672" s="3">
        <v>101</v>
      </c>
      <c r="L1672" s="3">
        <v>0</v>
      </c>
      <c r="M1672" s="3">
        <v>100241</v>
      </c>
      <c r="N1672" s="3">
        <v>90</v>
      </c>
      <c r="O1672" s="3">
        <v>53047</v>
      </c>
    </row>
    <row r="1673" spans="1:15" hidden="1" x14ac:dyDescent="0.25">
      <c r="A1673" t="s">
        <v>114</v>
      </c>
      <c r="B1673" s="4">
        <v>946</v>
      </c>
      <c r="C1673" t="s">
        <v>3</v>
      </c>
      <c r="D1673" t="s">
        <v>4</v>
      </c>
      <c r="E1673" t="s">
        <v>356</v>
      </c>
      <c r="F1673" s="9">
        <v>2022</v>
      </c>
      <c r="G1673" s="3">
        <v>96759</v>
      </c>
      <c r="H1673" s="3">
        <v>109</v>
      </c>
      <c r="I1673" s="3">
        <v>920</v>
      </c>
      <c r="J1673" s="3">
        <v>0</v>
      </c>
      <c r="K1673" s="3">
        <v>109</v>
      </c>
      <c r="L1673" s="3">
        <v>0</v>
      </c>
      <c r="M1673" s="3">
        <v>96759</v>
      </c>
      <c r="N1673" s="3">
        <v>91</v>
      </c>
      <c r="O1673" s="3">
        <v>49084</v>
      </c>
    </row>
    <row r="1674" spans="1:15" hidden="1" x14ac:dyDescent="0.25">
      <c r="A1674" t="s">
        <v>114</v>
      </c>
      <c r="B1674" s="4">
        <v>946</v>
      </c>
      <c r="C1674" t="s">
        <v>3</v>
      </c>
      <c r="D1674" t="s">
        <v>4</v>
      </c>
      <c r="E1674" t="s">
        <v>356</v>
      </c>
      <c r="F1674" s="9">
        <v>2021</v>
      </c>
      <c r="G1674" s="3">
        <v>91953</v>
      </c>
      <c r="H1674" s="3">
        <v>101</v>
      </c>
      <c r="I1674" s="3">
        <v>935</v>
      </c>
      <c r="J1674" s="3">
        <v>0</v>
      </c>
      <c r="K1674" s="3">
        <v>101</v>
      </c>
      <c r="L1674" s="3">
        <v>0</v>
      </c>
      <c r="M1674" s="3">
        <v>91953</v>
      </c>
      <c r="N1674" s="3">
        <v>88</v>
      </c>
      <c r="O1674" s="3">
        <v>47295</v>
      </c>
    </row>
    <row r="1675" spans="1:15" hidden="1" x14ac:dyDescent="0.25">
      <c r="A1675" t="s">
        <v>114</v>
      </c>
      <c r="B1675" s="4">
        <v>946</v>
      </c>
      <c r="C1675" t="s">
        <v>3</v>
      </c>
      <c r="D1675" t="s">
        <v>4</v>
      </c>
      <c r="E1675" t="s">
        <v>356</v>
      </c>
      <c r="F1675" s="9">
        <v>2020</v>
      </c>
      <c r="G1675" s="3">
        <v>81200</v>
      </c>
      <c r="H1675" s="3">
        <v>96</v>
      </c>
      <c r="I1675" s="3">
        <v>855</v>
      </c>
      <c r="J1675" s="3">
        <v>0</v>
      </c>
      <c r="K1675" s="3">
        <v>96</v>
      </c>
      <c r="L1675" s="3">
        <v>0</v>
      </c>
      <c r="M1675" s="3">
        <v>81200</v>
      </c>
      <c r="N1675" s="3">
        <v>87</v>
      </c>
      <c r="O1675" s="3">
        <v>41300</v>
      </c>
    </row>
    <row r="1676" spans="1:15" hidden="1" x14ac:dyDescent="0.25">
      <c r="A1676" t="s">
        <v>114</v>
      </c>
      <c r="B1676" s="4">
        <v>946</v>
      </c>
      <c r="C1676" t="s">
        <v>3</v>
      </c>
      <c r="D1676" t="s">
        <v>4</v>
      </c>
      <c r="E1676" t="s">
        <v>356</v>
      </c>
      <c r="F1676" s="9">
        <v>2019</v>
      </c>
      <c r="G1676" s="3">
        <v>88300</v>
      </c>
      <c r="H1676" s="3">
        <v>94</v>
      </c>
      <c r="I1676" s="3">
        <v>960</v>
      </c>
      <c r="J1676" s="3">
        <v>0</v>
      </c>
      <c r="K1676" s="3">
        <v>94</v>
      </c>
      <c r="L1676" s="3">
        <v>0</v>
      </c>
      <c r="M1676" s="3">
        <v>88300</v>
      </c>
      <c r="N1676" s="3">
        <v>85</v>
      </c>
      <c r="O1676" s="3">
        <v>52300</v>
      </c>
    </row>
    <row r="1677" spans="1:15" hidden="1" x14ac:dyDescent="0.25">
      <c r="A1677" t="s">
        <v>212</v>
      </c>
      <c r="B1677" s="4">
        <v>12019</v>
      </c>
      <c r="C1677" t="s">
        <v>3</v>
      </c>
      <c r="D1677" t="s">
        <v>4</v>
      </c>
      <c r="E1677" t="s">
        <v>364</v>
      </c>
      <c r="F1677" s="9">
        <v>2023</v>
      </c>
      <c r="G1677" s="3">
        <v>100200</v>
      </c>
      <c r="H1677" s="3">
        <v>47</v>
      </c>
      <c r="I1677" s="3">
        <v>2155</v>
      </c>
      <c r="J1677" s="3">
        <v>47</v>
      </c>
      <c r="K1677" s="3">
        <v>0</v>
      </c>
      <c r="L1677" s="3">
        <v>100200</v>
      </c>
      <c r="M1677" s="3">
        <v>0</v>
      </c>
      <c r="N1677" s="3">
        <v>893</v>
      </c>
      <c r="O1677" s="3">
        <v>1612500</v>
      </c>
    </row>
    <row r="1678" spans="1:15" hidden="1" x14ac:dyDescent="0.25">
      <c r="A1678" t="s">
        <v>212</v>
      </c>
      <c r="B1678" s="4">
        <v>12019</v>
      </c>
      <c r="C1678" t="s">
        <v>3</v>
      </c>
      <c r="D1678" t="s">
        <v>4</v>
      </c>
      <c r="E1678" t="s">
        <v>364</v>
      </c>
      <c r="F1678" s="9">
        <v>2022</v>
      </c>
      <c r="G1678" s="3">
        <v>93900</v>
      </c>
      <c r="H1678" s="3">
        <v>46</v>
      </c>
      <c r="I1678" s="3">
        <v>2110</v>
      </c>
      <c r="J1678" s="3">
        <v>46</v>
      </c>
      <c r="K1678" s="3">
        <v>0</v>
      </c>
      <c r="L1678" s="3">
        <v>93900</v>
      </c>
      <c r="M1678" s="3">
        <v>0</v>
      </c>
      <c r="N1678" s="3">
        <v>879</v>
      </c>
      <c r="O1678" s="3">
        <v>1355000</v>
      </c>
    </row>
    <row r="1679" spans="1:15" hidden="1" x14ac:dyDescent="0.25">
      <c r="A1679" t="s">
        <v>212</v>
      </c>
      <c r="B1679" s="4">
        <v>12019</v>
      </c>
      <c r="C1679" t="s">
        <v>3</v>
      </c>
      <c r="D1679" t="s">
        <v>4</v>
      </c>
      <c r="E1679" t="s">
        <v>364</v>
      </c>
      <c r="F1679" s="9">
        <v>2021</v>
      </c>
      <c r="G1679" s="3">
        <v>85000</v>
      </c>
      <c r="H1679" s="3">
        <v>43</v>
      </c>
      <c r="I1679" s="3">
        <v>2000</v>
      </c>
      <c r="J1679" s="3">
        <v>43</v>
      </c>
      <c r="K1679" s="3">
        <v>0</v>
      </c>
      <c r="L1679" s="3">
        <v>85000</v>
      </c>
      <c r="M1679" s="3">
        <v>0</v>
      </c>
      <c r="N1679" s="3">
        <v>898</v>
      </c>
      <c r="O1679" s="3">
        <v>1272300</v>
      </c>
    </row>
    <row r="1680" spans="1:15" hidden="1" x14ac:dyDescent="0.25">
      <c r="A1680" t="s">
        <v>212</v>
      </c>
      <c r="B1680" s="4">
        <v>12019</v>
      </c>
      <c r="C1680" t="s">
        <v>3</v>
      </c>
      <c r="D1680" t="s">
        <v>4</v>
      </c>
      <c r="E1680" t="s">
        <v>364</v>
      </c>
      <c r="F1680" s="9">
        <v>2020</v>
      </c>
      <c r="G1680" s="3">
        <v>68500</v>
      </c>
      <c r="H1680" s="3">
        <v>42</v>
      </c>
      <c r="I1680" s="3">
        <v>1630</v>
      </c>
      <c r="J1680" s="3">
        <v>42</v>
      </c>
      <c r="K1680" s="3">
        <v>0</v>
      </c>
      <c r="L1680" s="3">
        <v>68500</v>
      </c>
      <c r="M1680" s="3">
        <v>0</v>
      </c>
      <c r="N1680" s="3">
        <v>913</v>
      </c>
      <c r="O1680" s="3">
        <v>1219700</v>
      </c>
    </row>
    <row r="1681" spans="1:15" hidden="1" x14ac:dyDescent="0.25">
      <c r="A1681" t="s">
        <v>212</v>
      </c>
      <c r="B1681" s="4">
        <v>12019</v>
      </c>
      <c r="C1681" t="s">
        <v>3</v>
      </c>
      <c r="D1681" t="s">
        <v>4</v>
      </c>
      <c r="E1681" t="s">
        <v>364</v>
      </c>
      <c r="F1681" s="9">
        <v>2019</v>
      </c>
      <c r="G1681" s="3">
        <v>91400</v>
      </c>
      <c r="H1681" s="3">
        <v>42</v>
      </c>
      <c r="I1681" s="3">
        <v>2175</v>
      </c>
      <c r="J1681" s="3">
        <v>42</v>
      </c>
      <c r="K1681" s="3">
        <v>0</v>
      </c>
      <c r="L1681" s="3">
        <v>91400</v>
      </c>
      <c r="M1681" s="3">
        <v>0</v>
      </c>
      <c r="N1681" s="3">
        <v>935</v>
      </c>
      <c r="O1681" s="3">
        <v>1757500</v>
      </c>
    </row>
    <row r="1682" spans="1:15" hidden="1" x14ac:dyDescent="0.25">
      <c r="A1682" t="s">
        <v>310</v>
      </c>
      <c r="B1682" s="4">
        <v>2475</v>
      </c>
      <c r="C1682" t="s">
        <v>1</v>
      </c>
      <c r="D1682" t="s">
        <v>2</v>
      </c>
      <c r="E1682" t="s">
        <v>353</v>
      </c>
      <c r="F1682" s="9">
        <v>2023</v>
      </c>
      <c r="G1682" s="3">
        <v>99300</v>
      </c>
      <c r="H1682" s="3">
        <v>38</v>
      </c>
      <c r="I1682" s="3">
        <v>2580</v>
      </c>
      <c r="J1682" s="3">
        <v>38</v>
      </c>
      <c r="K1682" s="3">
        <v>0</v>
      </c>
      <c r="L1682" s="3">
        <v>99300</v>
      </c>
      <c r="M1682" s="3">
        <v>0</v>
      </c>
      <c r="N1682" s="3"/>
      <c r="O1682" s="3"/>
    </row>
    <row r="1683" spans="1:15" hidden="1" x14ac:dyDescent="0.25">
      <c r="A1683" t="s">
        <v>310</v>
      </c>
      <c r="B1683" s="4">
        <v>2475</v>
      </c>
      <c r="C1683" t="s">
        <v>1</v>
      </c>
      <c r="D1683" t="s">
        <v>2</v>
      </c>
      <c r="E1683" t="s">
        <v>353</v>
      </c>
      <c r="F1683" s="9">
        <v>2022</v>
      </c>
      <c r="G1683" s="3">
        <v>103400</v>
      </c>
      <c r="H1683" s="3">
        <v>39</v>
      </c>
      <c r="I1683" s="3">
        <v>2650</v>
      </c>
      <c r="J1683" s="3">
        <v>39</v>
      </c>
      <c r="K1683" s="3">
        <v>0</v>
      </c>
      <c r="L1683" s="3">
        <v>103400</v>
      </c>
      <c r="M1683" s="3">
        <v>0</v>
      </c>
      <c r="N1683" s="3"/>
      <c r="O1683" s="3"/>
    </row>
    <row r="1684" spans="1:15" hidden="1" x14ac:dyDescent="0.25">
      <c r="A1684" t="s">
        <v>310</v>
      </c>
      <c r="B1684" s="4">
        <v>2475</v>
      </c>
      <c r="C1684" t="s">
        <v>1</v>
      </c>
      <c r="D1684" t="s">
        <v>2</v>
      </c>
      <c r="E1684" t="s">
        <v>353</v>
      </c>
      <c r="F1684" s="9">
        <v>2021</v>
      </c>
      <c r="G1684" s="3">
        <v>98000</v>
      </c>
      <c r="H1684" s="3">
        <v>39</v>
      </c>
      <c r="I1684" s="3">
        <v>2480</v>
      </c>
      <c r="J1684" s="3">
        <v>39</v>
      </c>
      <c r="K1684" s="3">
        <v>0</v>
      </c>
      <c r="L1684" s="3">
        <v>98000</v>
      </c>
      <c r="M1684" s="3">
        <v>0</v>
      </c>
      <c r="N1684" s="3"/>
      <c r="O1684" s="3"/>
    </row>
    <row r="1685" spans="1:15" hidden="1" x14ac:dyDescent="0.25">
      <c r="A1685" t="s">
        <v>310</v>
      </c>
      <c r="B1685" s="4">
        <v>2475</v>
      </c>
      <c r="C1685" t="s">
        <v>1</v>
      </c>
      <c r="D1685" t="s">
        <v>2</v>
      </c>
      <c r="E1685" t="s">
        <v>353</v>
      </c>
      <c r="F1685" s="9">
        <v>2020</v>
      </c>
      <c r="G1685" s="3">
        <v>81200</v>
      </c>
      <c r="H1685" s="3">
        <v>40</v>
      </c>
      <c r="I1685" s="3">
        <v>1955</v>
      </c>
      <c r="J1685" s="3">
        <v>40</v>
      </c>
      <c r="K1685" s="3">
        <v>0</v>
      </c>
      <c r="L1685" s="3">
        <v>81200</v>
      </c>
      <c r="M1685" s="3">
        <v>0</v>
      </c>
      <c r="N1685" s="3"/>
      <c r="O1685" s="3"/>
    </row>
    <row r="1686" spans="1:15" hidden="1" x14ac:dyDescent="0.25">
      <c r="A1686" t="s">
        <v>310</v>
      </c>
      <c r="B1686" s="4">
        <v>2475</v>
      </c>
      <c r="C1686" t="s">
        <v>1</v>
      </c>
      <c r="D1686" t="s">
        <v>2</v>
      </c>
      <c r="E1686" t="s">
        <v>353</v>
      </c>
      <c r="F1686" s="9">
        <v>2019</v>
      </c>
      <c r="G1686" s="3">
        <v>112800</v>
      </c>
      <c r="H1686" s="3">
        <v>43</v>
      </c>
      <c r="I1686" s="3">
        <v>2565</v>
      </c>
      <c r="J1686" s="3">
        <v>43</v>
      </c>
      <c r="K1686" s="3">
        <v>0</v>
      </c>
      <c r="L1686" s="3">
        <v>112800</v>
      </c>
      <c r="M1686" s="3">
        <v>0</v>
      </c>
      <c r="N1686" s="3"/>
      <c r="O1686" s="3"/>
    </row>
    <row r="1687" spans="1:15" hidden="1" x14ac:dyDescent="0.25">
      <c r="A1687" t="s">
        <v>264</v>
      </c>
      <c r="B1687" s="4">
        <v>7702</v>
      </c>
      <c r="C1687" t="s">
        <v>3</v>
      </c>
      <c r="D1687" t="s">
        <v>4</v>
      </c>
      <c r="E1687" t="s">
        <v>358</v>
      </c>
      <c r="F1687" s="9">
        <v>2023</v>
      </c>
      <c r="G1687" s="3">
        <v>99100</v>
      </c>
      <c r="H1687" s="3">
        <v>52</v>
      </c>
      <c r="I1687" s="3">
        <v>1925</v>
      </c>
      <c r="J1687" s="3">
        <v>52</v>
      </c>
      <c r="K1687" s="3">
        <v>0</v>
      </c>
      <c r="L1687" s="3">
        <v>99100</v>
      </c>
      <c r="M1687" s="3">
        <v>0</v>
      </c>
      <c r="N1687" s="3"/>
      <c r="O1687" s="3"/>
    </row>
    <row r="1688" spans="1:15" hidden="1" x14ac:dyDescent="0.25">
      <c r="A1688" t="s">
        <v>264</v>
      </c>
      <c r="B1688" s="4">
        <v>7702</v>
      </c>
      <c r="C1688" t="s">
        <v>3</v>
      </c>
      <c r="D1688" t="s">
        <v>4</v>
      </c>
      <c r="E1688" t="s">
        <v>358</v>
      </c>
      <c r="F1688" s="9">
        <v>2022</v>
      </c>
      <c r="G1688" s="3">
        <v>93100</v>
      </c>
      <c r="H1688" s="3">
        <v>51</v>
      </c>
      <c r="I1688" s="3">
        <v>1825</v>
      </c>
      <c r="J1688" s="3">
        <v>51</v>
      </c>
      <c r="K1688" s="3">
        <v>0</v>
      </c>
      <c r="L1688" s="3">
        <v>93100</v>
      </c>
      <c r="M1688" s="3">
        <v>0</v>
      </c>
      <c r="N1688" s="3"/>
      <c r="O1688" s="3"/>
    </row>
    <row r="1689" spans="1:15" hidden="1" x14ac:dyDescent="0.25">
      <c r="A1689" t="s">
        <v>264</v>
      </c>
      <c r="B1689" s="4">
        <v>7702</v>
      </c>
      <c r="C1689" t="s">
        <v>3</v>
      </c>
      <c r="D1689" t="s">
        <v>4</v>
      </c>
      <c r="E1689" t="s">
        <v>358</v>
      </c>
      <c r="F1689" s="9">
        <v>2021</v>
      </c>
      <c r="G1689" s="3">
        <v>88500</v>
      </c>
      <c r="H1689" s="3">
        <v>51</v>
      </c>
      <c r="I1689" s="3">
        <v>1735</v>
      </c>
      <c r="J1689" s="3">
        <v>51</v>
      </c>
      <c r="K1689" s="3">
        <v>0</v>
      </c>
      <c r="L1689" s="3">
        <v>88500</v>
      </c>
      <c r="M1689" s="3">
        <v>0</v>
      </c>
      <c r="N1689" s="3"/>
      <c r="O1689" s="3"/>
    </row>
    <row r="1690" spans="1:15" hidden="1" x14ac:dyDescent="0.25">
      <c r="A1690" t="s">
        <v>264</v>
      </c>
      <c r="B1690" s="4">
        <v>7702</v>
      </c>
      <c r="C1690" t="s">
        <v>3</v>
      </c>
      <c r="D1690" t="s">
        <v>4</v>
      </c>
      <c r="E1690" t="s">
        <v>358</v>
      </c>
      <c r="F1690" s="9">
        <v>2020</v>
      </c>
      <c r="G1690" s="3">
        <v>76500</v>
      </c>
      <c r="H1690" s="3">
        <v>51</v>
      </c>
      <c r="I1690" s="3">
        <v>1515</v>
      </c>
      <c r="J1690" s="3">
        <v>51</v>
      </c>
      <c r="K1690" s="3">
        <v>0</v>
      </c>
      <c r="L1690" s="3">
        <v>76500</v>
      </c>
      <c r="M1690" s="3">
        <v>0</v>
      </c>
      <c r="N1690" s="3"/>
      <c r="O1690" s="3"/>
    </row>
    <row r="1691" spans="1:15" hidden="1" x14ac:dyDescent="0.25">
      <c r="A1691" t="s">
        <v>264</v>
      </c>
      <c r="B1691" s="4">
        <v>7702</v>
      </c>
      <c r="C1691" t="s">
        <v>3</v>
      </c>
      <c r="D1691" t="s">
        <v>4</v>
      </c>
      <c r="E1691" t="s">
        <v>358</v>
      </c>
      <c r="F1691" s="9">
        <v>2019</v>
      </c>
      <c r="G1691" s="3">
        <v>86400</v>
      </c>
      <c r="H1691" s="3">
        <v>50</v>
      </c>
      <c r="I1691" s="3">
        <v>1745</v>
      </c>
      <c r="J1691" s="3">
        <v>50</v>
      </c>
      <c r="K1691" s="3">
        <v>0</v>
      </c>
      <c r="L1691" s="3">
        <v>86400</v>
      </c>
      <c r="M1691" s="3">
        <v>0</v>
      </c>
      <c r="N1691" s="3"/>
      <c r="O1691" s="3"/>
    </row>
    <row r="1692" spans="1:15" hidden="1" x14ac:dyDescent="0.25">
      <c r="A1692" t="s">
        <v>515</v>
      </c>
      <c r="B1692" s="4">
        <v>35686</v>
      </c>
      <c r="C1692" t="s">
        <v>1</v>
      </c>
      <c r="D1692" t="s">
        <v>2</v>
      </c>
      <c r="E1692" t="s">
        <v>353</v>
      </c>
      <c r="F1692" s="9">
        <v>2023</v>
      </c>
      <c r="G1692" s="3">
        <v>98100</v>
      </c>
      <c r="H1692" s="3">
        <v>25</v>
      </c>
      <c r="I1692" s="3">
        <v>4360</v>
      </c>
      <c r="J1692" s="3">
        <v>25</v>
      </c>
      <c r="K1692" s="3">
        <v>0</v>
      </c>
      <c r="L1692" s="3">
        <v>98100</v>
      </c>
      <c r="M1692" s="3">
        <v>0</v>
      </c>
      <c r="N1692" s="3"/>
      <c r="O1692" s="3"/>
    </row>
    <row r="1693" spans="1:15" hidden="1" x14ac:dyDescent="0.25">
      <c r="A1693" t="s">
        <v>515</v>
      </c>
      <c r="B1693" s="4">
        <v>35686</v>
      </c>
      <c r="C1693" t="s">
        <v>1</v>
      </c>
      <c r="D1693" t="s">
        <v>2</v>
      </c>
      <c r="E1693" t="s">
        <v>353</v>
      </c>
      <c r="F1693" s="9">
        <v>2022</v>
      </c>
      <c r="G1693" s="3">
        <v>73200</v>
      </c>
      <c r="H1693" s="3">
        <v>20</v>
      </c>
      <c r="I1693" s="3">
        <v>4065</v>
      </c>
      <c r="J1693" s="3">
        <v>20</v>
      </c>
      <c r="K1693" s="3">
        <v>0</v>
      </c>
      <c r="L1693" s="3">
        <v>73200</v>
      </c>
      <c r="M1693" s="3">
        <v>0</v>
      </c>
      <c r="N1693" s="3"/>
      <c r="O1693" s="3"/>
    </row>
    <row r="1694" spans="1:15" hidden="1" x14ac:dyDescent="0.25">
      <c r="A1694" t="s">
        <v>515</v>
      </c>
      <c r="B1694" s="4">
        <v>35686</v>
      </c>
      <c r="C1694" t="s">
        <v>1</v>
      </c>
      <c r="D1694" t="s">
        <v>2</v>
      </c>
      <c r="E1694" t="s">
        <v>353</v>
      </c>
      <c r="F1694" s="9">
        <v>2021</v>
      </c>
      <c r="G1694" s="3">
        <v>55400</v>
      </c>
      <c r="H1694" s="3">
        <v>16</v>
      </c>
      <c r="I1694" s="3">
        <v>3695</v>
      </c>
      <c r="J1694" s="3">
        <v>16</v>
      </c>
      <c r="K1694" s="3">
        <v>0</v>
      </c>
      <c r="L1694" s="3">
        <v>55400</v>
      </c>
      <c r="M1694" s="3">
        <v>0</v>
      </c>
      <c r="N1694" s="3"/>
      <c r="O1694" s="3"/>
    </row>
    <row r="1695" spans="1:15" hidden="1" x14ac:dyDescent="0.25">
      <c r="A1695" t="s">
        <v>515</v>
      </c>
      <c r="B1695" s="4">
        <v>35686</v>
      </c>
      <c r="C1695" t="s">
        <v>1</v>
      </c>
      <c r="D1695" t="s">
        <v>2</v>
      </c>
      <c r="E1695" t="s">
        <v>353</v>
      </c>
      <c r="F1695" s="9">
        <v>2020</v>
      </c>
      <c r="G1695" s="3">
        <v>40500</v>
      </c>
      <c r="H1695" s="3">
        <v>14</v>
      </c>
      <c r="I1695" s="3">
        <v>3000</v>
      </c>
      <c r="J1695" s="3">
        <v>14</v>
      </c>
      <c r="K1695" s="3">
        <v>0</v>
      </c>
      <c r="L1695" s="3">
        <v>40500</v>
      </c>
      <c r="M1695" s="3">
        <v>0</v>
      </c>
      <c r="N1695" s="3"/>
      <c r="O1695" s="3"/>
    </row>
    <row r="1696" spans="1:15" hidden="1" x14ac:dyDescent="0.25">
      <c r="A1696" t="s">
        <v>515</v>
      </c>
      <c r="B1696" s="4">
        <v>35686</v>
      </c>
      <c r="C1696" t="s">
        <v>1</v>
      </c>
      <c r="D1696" t="s">
        <v>2</v>
      </c>
      <c r="E1696" t="s">
        <v>353</v>
      </c>
      <c r="F1696" s="9">
        <v>2019</v>
      </c>
      <c r="G1696" s="3">
        <v>50000</v>
      </c>
      <c r="H1696" s="3">
        <v>13</v>
      </c>
      <c r="I1696" s="3">
        <v>4170</v>
      </c>
      <c r="J1696" s="3">
        <v>13</v>
      </c>
      <c r="K1696" s="3">
        <v>0</v>
      </c>
      <c r="L1696" s="3">
        <v>50000</v>
      </c>
      <c r="M1696" s="3">
        <v>0</v>
      </c>
      <c r="N1696" s="3"/>
      <c r="O1696" s="3"/>
    </row>
    <row r="1697" spans="1:15" hidden="1" x14ac:dyDescent="0.25">
      <c r="A1697" t="s">
        <v>478</v>
      </c>
      <c r="B1697" s="4">
        <v>2224</v>
      </c>
      <c r="C1697" t="s">
        <v>1</v>
      </c>
      <c r="D1697" t="s">
        <v>2</v>
      </c>
      <c r="E1697" t="s">
        <v>353</v>
      </c>
      <c r="F1697" s="9">
        <v>2023</v>
      </c>
      <c r="G1697" s="3">
        <v>97600</v>
      </c>
      <c r="H1697" s="3">
        <v>24</v>
      </c>
      <c r="I1697" s="3">
        <v>4245</v>
      </c>
      <c r="J1697" s="3">
        <v>24</v>
      </c>
      <c r="K1697" s="3">
        <v>0</v>
      </c>
      <c r="L1697" s="3">
        <v>97600</v>
      </c>
      <c r="M1697" s="3">
        <v>0</v>
      </c>
      <c r="N1697" s="3"/>
      <c r="O1697" s="3"/>
    </row>
    <row r="1698" spans="1:15" hidden="1" x14ac:dyDescent="0.25">
      <c r="A1698" t="s">
        <v>478</v>
      </c>
      <c r="B1698" s="4">
        <v>2224</v>
      </c>
      <c r="C1698" t="s">
        <v>1</v>
      </c>
      <c r="D1698" t="s">
        <v>2</v>
      </c>
      <c r="E1698" t="s">
        <v>353</v>
      </c>
      <c r="F1698" s="9">
        <v>2022</v>
      </c>
      <c r="G1698" s="3">
        <v>87100</v>
      </c>
      <c r="H1698" s="3">
        <v>22</v>
      </c>
      <c r="I1698" s="3">
        <v>4050</v>
      </c>
      <c r="J1698" s="3">
        <v>22</v>
      </c>
      <c r="K1698" s="3">
        <v>0</v>
      </c>
      <c r="L1698" s="3">
        <v>87100</v>
      </c>
      <c r="M1698" s="3">
        <v>0</v>
      </c>
      <c r="N1698" s="3"/>
      <c r="O1698" s="3"/>
    </row>
    <row r="1699" spans="1:15" hidden="1" x14ac:dyDescent="0.25">
      <c r="A1699" t="s">
        <v>478</v>
      </c>
      <c r="B1699" s="4">
        <v>2224</v>
      </c>
      <c r="C1699" t="s">
        <v>1</v>
      </c>
      <c r="D1699" t="s">
        <v>2</v>
      </c>
      <c r="E1699" t="s">
        <v>353</v>
      </c>
      <c r="F1699" s="9">
        <v>2021</v>
      </c>
      <c r="G1699" s="3">
        <v>78800</v>
      </c>
      <c r="H1699" s="3">
        <v>21</v>
      </c>
      <c r="I1699" s="3">
        <v>3750</v>
      </c>
      <c r="J1699" s="3">
        <v>21</v>
      </c>
      <c r="K1699" s="3">
        <v>0</v>
      </c>
      <c r="L1699" s="3">
        <v>78800</v>
      </c>
      <c r="M1699" s="3">
        <v>0</v>
      </c>
      <c r="N1699" s="3"/>
      <c r="O1699" s="3"/>
    </row>
    <row r="1700" spans="1:15" hidden="1" x14ac:dyDescent="0.25">
      <c r="A1700" t="s">
        <v>478</v>
      </c>
      <c r="B1700" s="4">
        <v>2224</v>
      </c>
      <c r="C1700" t="s">
        <v>1</v>
      </c>
      <c r="D1700" t="s">
        <v>2</v>
      </c>
      <c r="E1700" t="s">
        <v>353</v>
      </c>
      <c r="F1700" s="9">
        <v>2020</v>
      </c>
      <c r="G1700" s="3">
        <v>56700</v>
      </c>
      <c r="H1700" s="3">
        <v>21</v>
      </c>
      <c r="I1700" s="3">
        <v>2700</v>
      </c>
      <c r="J1700" s="3">
        <v>21</v>
      </c>
      <c r="K1700" s="3">
        <v>0</v>
      </c>
      <c r="L1700" s="3">
        <v>56700</v>
      </c>
      <c r="M1700" s="3">
        <v>0</v>
      </c>
      <c r="N1700" s="3"/>
      <c r="O1700" s="3"/>
    </row>
    <row r="1701" spans="1:15" hidden="1" x14ac:dyDescent="0.25">
      <c r="A1701" t="s">
        <v>478</v>
      </c>
      <c r="B1701" s="4">
        <v>2224</v>
      </c>
      <c r="C1701" t="s">
        <v>1</v>
      </c>
      <c r="D1701" t="s">
        <v>2</v>
      </c>
      <c r="E1701" t="s">
        <v>353</v>
      </c>
      <c r="F1701" s="9">
        <v>2019</v>
      </c>
      <c r="G1701" s="3">
        <v>99400</v>
      </c>
      <c r="H1701" s="3">
        <v>21</v>
      </c>
      <c r="I1701" s="3">
        <v>4850</v>
      </c>
      <c r="J1701" s="3">
        <v>21</v>
      </c>
      <c r="K1701" s="3">
        <v>0</v>
      </c>
      <c r="L1701" s="3">
        <v>99400</v>
      </c>
      <c r="M1701" s="3">
        <v>0</v>
      </c>
      <c r="N1701" s="3"/>
      <c r="O1701" s="3"/>
    </row>
    <row r="1702" spans="1:15" hidden="1" x14ac:dyDescent="0.25">
      <c r="A1702" t="s">
        <v>330</v>
      </c>
      <c r="B1702" s="4">
        <v>31432</v>
      </c>
      <c r="C1702" t="s">
        <v>1</v>
      </c>
      <c r="D1702" t="s">
        <v>2</v>
      </c>
      <c r="E1702" t="s">
        <v>353</v>
      </c>
      <c r="F1702" s="9">
        <v>2023</v>
      </c>
      <c r="G1702" s="3">
        <v>97400</v>
      </c>
      <c r="H1702" s="3">
        <v>29</v>
      </c>
      <c r="I1702" s="3">
        <v>3480</v>
      </c>
      <c r="J1702" s="3">
        <v>29</v>
      </c>
      <c r="K1702" s="3">
        <v>0</v>
      </c>
      <c r="L1702" s="3">
        <v>97400</v>
      </c>
      <c r="M1702" s="3">
        <v>0</v>
      </c>
      <c r="N1702" s="3"/>
      <c r="O1702" s="3"/>
    </row>
    <row r="1703" spans="1:15" hidden="1" x14ac:dyDescent="0.25">
      <c r="A1703" t="s">
        <v>330</v>
      </c>
      <c r="B1703" s="4">
        <v>31432</v>
      </c>
      <c r="C1703" t="s">
        <v>1</v>
      </c>
      <c r="D1703" t="s">
        <v>2</v>
      </c>
      <c r="E1703" t="s">
        <v>353</v>
      </c>
      <c r="F1703" s="9">
        <v>2022</v>
      </c>
      <c r="G1703" s="3">
        <v>85300</v>
      </c>
      <c r="H1703" s="3">
        <v>27</v>
      </c>
      <c r="I1703" s="3">
        <v>3280</v>
      </c>
      <c r="J1703" s="3">
        <v>27</v>
      </c>
      <c r="K1703" s="3">
        <v>0</v>
      </c>
      <c r="L1703" s="3">
        <v>85300</v>
      </c>
      <c r="M1703" s="3">
        <v>0</v>
      </c>
      <c r="N1703" s="3"/>
      <c r="O1703" s="3"/>
    </row>
    <row r="1704" spans="1:15" hidden="1" x14ac:dyDescent="0.25">
      <c r="A1704" t="s">
        <v>330</v>
      </c>
      <c r="B1704" s="4">
        <v>31432</v>
      </c>
      <c r="C1704" t="s">
        <v>1</v>
      </c>
      <c r="D1704" t="s">
        <v>2</v>
      </c>
      <c r="E1704" t="s">
        <v>353</v>
      </c>
      <c r="F1704" s="9">
        <v>2021</v>
      </c>
      <c r="G1704" s="3">
        <v>73900</v>
      </c>
      <c r="H1704" s="3">
        <v>25</v>
      </c>
      <c r="I1704" s="3">
        <v>2955</v>
      </c>
      <c r="J1704" s="3">
        <v>25</v>
      </c>
      <c r="K1704" s="3">
        <v>0</v>
      </c>
      <c r="L1704" s="3">
        <v>73900</v>
      </c>
      <c r="M1704" s="3">
        <v>0</v>
      </c>
      <c r="N1704" s="3"/>
      <c r="O1704" s="3"/>
    </row>
    <row r="1705" spans="1:15" hidden="1" x14ac:dyDescent="0.25">
      <c r="A1705" t="s">
        <v>330</v>
      </c>
      <c r="B1705" s="4">
        <v>31432</v>
      </c>
      <c r="C1705" t="s">
        <v>1</v>
      </c>
      <c r="D1705" t="s">
        <v>2</v>
      </c>
      <c r="E1705" t="s">
        <v>353</v>
      </c>
      <c r="F1705" s="9">
        <v>2020</v>
      </c>
      <c r="G1705" s="3">
        <v>57500</v>
      </c>
      <c r="H1705" s="3">
        <v>25</v>
      </c>
      <c r="I1705" s="3">
        <v>2300</v>
      </c>
      <c r="J1705" s="3">
        <v>25</v>
      </c>
      <c r="K1705" s="3">
        <v>0</v>
      </c>
      <c r="L1705" s="3">
        <v>57500</v>
      </c>
      <c r="M1705" s="3">
        <v>0</v>
      </c>
      <c r="N1705" s="3"/>
      <c r="O1705" s="3"/>
    </row>
    <row r="1706" spans="1:15" hidden="1" x14ac:dyDescent="0.25">
      <c r="A1706" t="s">
        <v>330</v>
      </c>
      <c r="B1706" s="4">
        <v>31432</v>
      </c>
      <c r="C1706" t="s">
        <v>1</v>
      </c>
      <c r="D1706" t="s">
        <v>2</v>
      </c>
      <c r="E1706" t="s">
        <v>353</v>
      </c>
      <c r="F1706" s="9">
        <v>2019</v>
      </c>
      <c r="G1706" s="3">
        <v>82300</v>
      </c>
      <c r="H1706" s="3">
        <v>25</v>
      </c>
      <c r="I1706" s="3">
        <v>3360</v>
      </c>
      <c r="J1706" s="3">
        <v>25</v>
      </c>
      <c r="K1706" s="3">
        <v>0</v>
      </c>
      <c r="L1706" s="3">
        <v>82300</v>
      </c>
      <c r="M1706" s="3">
        <v>0</v>
      </c>
      <c r="N1706" s="3"/>
      <c r="O1706" s="3"/>
    </row>
    <row r="1707" spans="1:15" x14ac:dyDescent="0.25">
      <c r="A1707" t="s">
        <v>367</v>
      </c>
      <c r="B1707" s="4">
        <v>35674</v>
      </c>
      <c r="C1707" t="s">
        <v>3</v>
      </c>
      <c r="D1707" t="s">
        <v>5</v>
      </c>
      <c r="E1707" t="s">
        <v>361</v>
      </c>
      <c r="F1707" s="9">
        <v>2023</v>
      </c>
      <c r="G1707" s="3">
        <v>97115</v>
      </c>
      <c r="H1707" s="3">
        <v>112</v>
      </c>
      <c r="I1707" s="3">
        <v>965</v>
      </c>
      <c r="J1707" s="3">
        <v>0</v>
      </c>
      <c r="K1707" s="3">
        <v>112</v>
      </c>
      <c r="L1707" s="3">
        <v>0</v>
      </c>
      <c r="M1707" s="3">
        <v>97115</v>
      </c>
      <c r="N1707" s="3"/>
      <c r="O1707" s="3"/>
    </row>
    <row r="1708" spans="1:15" x14ac:dyDescent="0.25">
      <c r="A1708" t="s">
        <v>367</v>
      </c>
      <c r="B1708" s="4">
        <v>35674</v>
      </c>
      <c r="C1708" t="s">
        <v>3</v>
      </c>
      <c r="D1708" t="s">
        <v>5</v>
      </c>
      <c r="E1708" t="s">
        <v>361</v>
      </c>
      <c r="F1708" s="9">
        <v>2022</v>
      </c>
      <c r="G1708" s="3">
        <v>80017</v>
      </c>
      <c r="H1708" s="3">
        <v>95</v>
      </c>
      <c r="I1708" s="3">
        <v>945</v>
      </c>
      <c r="J1708" s="3">
        <v>0</v>
      </c>
      <c r="K1708" s="3">
        <v>95</v>
      </c>
      <c r="L1708" s="3">
        <v>0</v>
      </c>
      <c r="M1708" s="3">
        <v>80017</v>
      </c>
      <c r="N1708" s="3"/>
      <c r="O1708" s="3"/>
    </row>
    <row r="1709" spans="1:15" x14ac:dyDescent="0.25">
      <c r="A1709" t="s">
        <v>367</v>
      </c>
      <c r="B1709" s="4">
        <v>35674</v>
      </c>
      <c r="C1709" t="s">
        <v>3</v>
      </c>
      <c r="D1709" t="s">
        <v>5</v>
      </c>
      <c r="E1709" t="s">
        <v>361</v>
      </c>
      <c r="F1709" s="9">
        <v>2021</v>
      </c>
      <c r="G1709" s="3">
        <v>67351</v>
      </c>
      <c r="H1709" s="3">
        <v>82</v>
      </c>
      <c r="I1709" s="3">
        <v>891</v>
      </c>
      <c r="J1709" s="3">
        <v>0</v>
      </c>
      <c r="K1709" s="3">
        <v>82</v>
      </c>
      <c r="L1709" s="3">
        <v>0</v>
      </c>
      <c r="M1709" s="3">
        <v>67351</v>
      </c>
      <c r="N1709" s="3"/>
      <c r="O1709" s="3"/>
    </row>
    <row r="1710" spans="1:15" x14ac:dyDescent="0.25">
      <c r="A1710" t="s">
        <v>367</v>
      </c>
      <c r="B1710" s="4">
        <v>35674</v>
      </c>
      <c r="C1710" t="s">
        <v>3</v>
      </c>
      <c r="D1710" t="s">
        <v>5</v>
      </c>
      <c r="E1710" t="s">
        <v>361</v>
      </c>
      <c r="F1710" s="9">
        <v>2020</v>
      </c>
      <c r="G1710" s="3">
        <v>49700</v>
      </c>
      <c r="H1710" s="3">
        <v>73</v>
      </c>
      <c r="I1710" s="3">
        <v>710</v>
      </c>
      <c r="J1710" s="3">
        <v>0</v>
      </c>
      <c r="K1710" s="3">
        <v>73</v>
      </c>
      <c r="L1710" s="3">
        <v>0</v>
      </c>
      <c r="M1710" s="3">
        <v>49700</v>
      </c>
      <c r="N1710" s="3"/>
      <c r="O1710" s="3"/>
    </row>
    <row r="1711" spans="1:15" x14ac:dyDescent="0.25">
      <c r="A1711" t="s">
        <v>367</v>
      </c>
      <c r="B1711" s="4">
        <v>35674</v>
      </c>
      <c r="C1711" t="s">
        <v>3</v>
      </c>
      <c r="D1711" t="s">
        <v>5</v>
      </c>
      <c r="E1711" t="s">
        <v>361</v>
      </c>
      <c r="F1711" s="9">
        <v>2019</v>
      </c>
      <c r="G1711" s="3">
        <v>58100</v>
      </c>
      <c r="H1711" s="3">
        <v>67</v>
      </c>
      <c r="I1711" s="3">
        <v>900</v>
      </c>
      <c r="J1711" s="3">
        <v>0</v>
      </c>
      <c r="K1711" s="3">
        <v>67</v>
      </c>
      <c r="L1711" s="3">
        <v>0</v>
      </c>
      <c r="M1711" s="3">
        <v>58100</v>
      </c>
      <c r="N1711" s="3"/>
      <c r="O1711" s="3"/>
    </row>
    <row r="1712" spans="1:15" hidden="1" x14ac:dyDescent="0.25">
      <c r="A1712" t="s">
        <v>411</v>
      </c>
      <c r="B1712" s="4">
        <v>562762</v>
      </c>
      <c r="C1712" t="s">
        <v>3</v>
      </c>
      <c r="D1712" t="s">
        <v>5</v>
      </c>
      <c r="E1712" t="s">
        <v>446</v>
      </c>
      <c r="F1712" s="9">
        <v>2023</v>
      </c>
      <c r="G1712" s="3">
        <v>96600</v>
      </c>
      <c r="H1712" s="3">
        <v>225</v>
      </c>
      <c r="I1712" s="3">
        <v>465</v>
      </c>
      <c r="J1712" s="3">
        <v>0</v>
      </c>
      <c r="K1712" s="3">
        <v>225</v>
      </c>
      <c r="L1712" s="3">
        <v>0</v>
      </c>
      <c r="M1712" s="3">
        <v>96600</v>
      </c>
      <c r="N1712" s="3">
        <v>1840</v>
      </c>
      <c r="O1712" s="3">
        <v>489500</v>
      </c>
    </row>
    <row r="1713" spans="1:15" hidden="1" x14ac:dyDescent="0.25">
      <c r="A1713" t="s">
        <v>411</v>
      </c>
      <c r="B1713" s="4">
        <v>562762</v>
      </c>
      <c r="C1713" t="s">
        <v>3</v>
      </c>
      <c r="D1713" t="s">
        <v>5</v>
      </c>
      <c r="E1713" t="s">
        <v>446</v>
      </c>
      <c r="F1713" s="9">
        <v>2022</v>
      </c>
      <c r="G1713" s="3">
        <v>74800</v>
      </c>
      <c r="H1713" s="3">
        <v>190</v>
      </c>
      <c r="I1713" s="3">
        <v>445</v>
      </c>
      <c r="J1713" s="3">
        <v>0</v>
      </c>
      <c r="K1713" s="3">
        <v>190</v>
      </c>
      <c r="L1713" s="3">
        <v>0</v>
      </c>
      <c r="M1713" s="3">
        <v>74800</v>
      </c>
      <c r="N1713" s="3">
        <v>1719</v>
      </c>
      <c r="O1713" s="3">
        <v>429500</v>
      </c>
    </row>
    <row r="1714" spans="1:15" hidden="1" x14ac:dyDescent="0.25">
      <c r="A1714" t="s">
        <v>411</v>
      </c>
      <c r="B1714" s="4">
        <v>562762</v>
      </c>
      <c r="C1714" t="s">
        <v>3</v>
      </c>
      <c r="D1714" t="s">
        <v>5</v>
      </c>
      <c r="E1714" t="s">
        <v>446</v>
      </c>
      <c r="F1714" s="9">
        <v>2021</v>
      </c>
      <c r="G1714" s="3">
        <v>52300</v>
      </c>
      <c r="H1714" s="3">
        <v>146</v>
      </c>
      <c r="I1714" s="3">
        <v>410</v>
      </c>
      <c r="J1714" s="3">
        <v>0</v>
      </c>
      <c r="K1714" s="3">
        <v>146</v>
      </c>
      <c r="L1714" s="3">
        <v>0</v>
      </c>
      <c r="M1714" s="3">
        <v>52300</v>
      </c>
      <c r="N1714" s="3">
        <v>1521</v>
      </c>
      <c r="O1714" s="3">
        <v>346500</v>
      </c>
    </row>
    <row r="1715" spans="1:15" hidden="1" x14ac:dyDescent="0.25">
      <c r="A1715" t="s">
        <v>411</v>
      </c>
      <c r="B1715" s="4">
        <v>562762</v>
      </c>
      <c r="C1715" t="s">
        <v>3</v>
      </c>
      <c r="D1715" t="s">
        <v>5</v>
      </c>
      <c r="E1715" t="s">
        <v>446</v>
      </c>
      <c r="F1715" s="9">
        <v>2020</v>
      </c>
      <c r="G1715" s="3">
        <v>33100</v>
      </c>
      <c r="H1715" s="3">
        <v>109</v>
      </c>
      <c r="I1715" s="3">
        <v>345</v>
      </c>
      <c r="J1715" s="3">
        <v>0</v>
      </c>
      <c r="K1715" s="3">
        <v>109</v>
      </c>
      <c r="L1715" s="3">
        <v>0</v>
      </c>
      <c r="M1715" s="3">
        <v>33100</v>
      </c>
      <c r="N1715" s="3">
        <v>1308</v>
      </c>
      <c r="O1715" s="3">
        <v>267500</v>
      </c>
    </row>
    <row r="1716" spans="1:15" hidden="1" x14ac:dyDescent="0.25">
      <c r="A1716" t="s">
        <v>411</v>
      </c>
      <c r="B1716" s="4">
        <v>562762</v>
      </c>
      <c r="C1716" t="s">
        <v>3</v>
      </c>
      <c r="D1716" t="s">
        <v>5</v>
      </c>
      <c r="E1716" t="s">
        <v>446</v>
      </c>
      <c r="F1716" s="9">
        <v>2019</v>
      </c>
      <c r="G1716" s="3">
        <v>34700</v>
      </c>
      <c r="H1716" s="3">
        <v>83</v>
      </c>
      <c r="I1716" s="3">
        <v>495</v>
      </c>
      <c r="J1716" s="3">
        <v>0</v>
      </c>
      <c r="K1716" s="3">
        <v>83</v>
      </c>
      <c r="L1716" s="3">
        <v>0</v>
      </c>
      <c r="M1716" s="3">
        <v>34700</v>
      </c>
      <c r="N1716" s="3">
        <v>1240</v>
      </c>
      <c r="O1716" s="3">
        <v>358500</v>
      </c>
    </row>
    <row r="1717" spans="1:15" hidden="1" x14ac:dyDescent="0.25">
      <c r="A1717" t="s">
        <v>164</v>
      </c>
      <c r="B1717" s="4">
        <v>1674</v>
      </c>
      <c r="C1717" t="s">
        <v>1</v>
      </c>
      <c r="D1717" t="s">
        <v>2</v>
      </c>
      <c r="E1717" t="s">
        <v>360</v>
      </c>
      <c r="F1717" s="9">
        <v>2023</v>
      </c>
      <c r="G1717" s="3">
        <v>96500</v>
      </c>
      <c r="H1717" s="3">
        <v>30</v>
      </c>
      <c r="I1717" s="3">
        <v>2880</v>
      </c>
      <c r="J1717" s="3">
        <v>30</v>
      </c>
      <c r="K1717" s="3">
        <v>0</v>
      </c>
      <c r="L1717" s="3">
        <v>96500</v>
      </c>
      <c r="M1717" s="3">
        <v>0</v>
      </c>
      <c r="N1717" s="3"/>
      <c r="O1717" s="3"/>
    </row>
    <row r="1718" spans="1:15" hidden="1" x14ac:dyDescent="0.25">
      <c r="A1718" t="s">
        <v>164</v>
      </c>
      <c r="B1718" s="4">
        <v>1674</v>
      </c>
      <c r="C1718" t="s">
        <v>1</v>
      </c>
      <c r="D1718" t="s">
        <v>2</v>
      </c>
      <c r="E1718" t="s">
        <v>360</v>
      </c>
      <c r="F1718" s="9">
        <v>2022</v>
      </c>
      <c r="G1718" s="3">
        <v>116500</v>
      </c>
      <c r="H1718" s="3">
        <v>37</v>
      </c>
      <c r="I1718" s="3">
        <v>2950</v>
      </c>
      <c r="J1718" s="3">
        <v>37</v>
      </c>
      <c r="K1718" s="3">
        <v>0</v>
      </c>
      <c r="L1718" s="3">
        <v>116500</v>
      </c>
      <c r="M1718" s="3">
        <v>0</v>
      </c>
      <c r="N1718" s="3"/>
      <c r="O1718" s="3"/>
    </row>
    <row r="1719" spans="1:15" hidden="1" x14ac:dyDescent="0.25">
      <c r="A1719" t="s">
        <v>164</v>
      </c>
      <c r="B1719" s="4">
        <v>1674</v>
      </c>
      <c r="C1719" t="s">
        <v>1</v>
      </c>
      <c r="D1719" t="s">
        <v>2</v>
      </c>
      <c r="E1719" t="s">
        <v>360</v>
      </c>
      <c r="F1719" s="9">
        <v>2021</v>
      </c>
      <c r="G1719" s="3">
        <v>122800</v>
      </c>
      <c r="H1719" s="3">
        <v>42</v>
      </c>
      <c r="I1719" s="3">
        <v>2760</v>
      </c>
      <c r="J1719" s="3">
        <v>42</v>
      </c>
      <c r="K1719" s="3">
        <v>0</v>
      </c>
      <c r="L1719" s="3">
        <v>122800</v>
      </c>
      <c r="M1719" s="3">
        <v>0</v>
      </c>
      <c r="N1719" s="3"/>
      <c r="O1719" s="3"/>
    </row>
    <row r="1720" spans="1:15" hidden="1" x14ac:dyDescent="0.25">
      <c r="A1720" t="s">
        <v>164</v>
      </c>
      <c r="B1720" s="4">
        <v>1674</v>
      </c>
      <c r="C1720" t="s">
        <v>1</v>
      </c>
      <c r="D1720" t="s">
        <v>2</v>
      </c>
      <c r="E1720" t="s">
        <v>360</v>
      </c>
      <c r="F1720" s="9">
        <v>2020</v>
      </c>
      <c r="G1720" s="3">
        <v>95500</v>
      </c>
      <c r="H1720" s="3">
        <v>47</v>
      </c>
      <c r="I1720" s="3">
        <v>1910</v>
      </c>
      <c r="J1720" s="3">
        <v>47</v>
      </c>
      <c r="K1720" s="3">
        <v>0</v>
      </c>
      <c r="L1720" s="3">
        <v>95500</v>
      </c>
      <c r="M1720" s="3">
        <v>0</v>
      </c>
      <c r="N1720" s="3"/>
      <c r="O1720" s="3"/>
    </row>
    <row r="1721" spans="1:15" hidden="1" x14ac:dyDescent="0.25">
      <c r="A1721" t="s">
        <v>164</v>
      </c>
      <c r="B1721" s="4">
        <v>1674</v>
      </c>
      <c r="C1721" t="s">
        <v>1</v>
      </c>
      <c r="D1721" t="s">
        <v>2</v>
      </c>
      <c r="E1721" t="s">
        <v>360</v>
      </c>
      <c r="F1721" s="9">
        <v>2019</v>
      </c>
      <c r="G1721" s="3">
        <v>166600</v>
      </c>
      <c r="H1721" s="3">
        <v>53</v>
      </c>
      <c r="I1721" s="3">
        <v>3030</v>
      </c>
      <c r="J1721" s="3">
        <v>53</v>
      </c>
      <c r="K1721" s="3">
        <v>0</v>
      </c>
      <c r="L1721" s="3">
        <v>166600</v>
      </c>
      <c r="M1721" s="3">
        <v>0</v>
      </c>
      <c r="N1721" s="3"/>
      <c r="O1721" s="3"/>
    </row>
    <row r="1722" spans="1:15" hidden="1" x14ac:dyDescent="0.25">
      <c r="A1722" t="s">
        <v>340</v>
      </c>
      <c r="B1722" s="4">
        <v>33369</v>
      </c>
      <c r="C1722" t="s">
        <v>3</v>
      </c>
      <c r="D1722" t="s">
        <v>5</v>
      </c>
      <c r="E1722" t="s">
        <v>351</v>
      </c>
      <c r="F1722" s="9">
        <v>2023</v>
      </c>
      <c r="G1722" s="3">
        <v>96500</v>
      </c>
      <c r="H1722" s="3">
        <v>109</v>
      </c>
      <c r="I1722" s="3">
        <v>955</v>
      </c>
      <c r="J1722" s="3">
        <v>0</v>
      </c>
      <c r="K1722" s="3">
        <v>109</v>
      </c>
      <c r="L1722" s="3">
        <v>0</v>
      </c>
      <c r="M1722" s="3">
        <v>96500</v>
      </c>
      <c r="N1722" s="3"/>
      <c r="O1722" s="3"/>
    </row>
    <row r="1723" spans="1:15" hidden="1" x14ac:dyDescent="0.25">
      <c r="A1723" t="s">
        <v>340</v>
      </c>
      <c r="B1723" s="4">
        <v>33369</v>
      </c>
      <c r="C1723" t="s">
        <v>3</v>
      </c>
      <c r="D1723" t="s">
        <v>5</v>
      </c>
      <c r="E1723" t="s">
        <v>351</v>
      </c>
      <c r="F1723" s="9">
        <v>2022</v>
      </c>
      <c r="G1723" s="3">
        <v>80400</v>
      </c>
      <c r="H1723" s="3">
        <v>93</v>
      </c>
      <c r="I1723" s="3">
        <v>920</v>
      </c>
      <c r="J1723" s="3">
        <v>0</v>
      </c>
      <c r="K1723" s="3">
        <v>93</v>
      </c>
      <c r="L1723" s="3">
        <v>0</v>
      </c>
      <c r="M1723" s="3">
        <v>80400</v>
      </c>
      <c r="N1723" s="3"/>
      <c r="O1723" s="3"/>
    </row>
    <row r="1724" spans="1:15" hidden="1" x14ac:dyDescent="0.25">
      <c r="A1724" t="s">
        <v>340</v>
      </c>
      <c r="B1724" s="4">
        <v>33369</v>
      </c>
      <c r="C1724" t="s">
        <v>3</v>
      </c>
      <c r="D1724" t="s">
        <v>5</v>
      </c>
      <c r="E1724" t="s">
        <v>351</v>
      </c>
      <c r="F1724" s="9">
        <v>2021</v>
      </c>
      <c r="G1724" s="3">
        <v>68400</v>
      </c>
      <c r="H1724" s="3">
        <v>82</v>
      </c>
      <c r="I1724" s="3">
        <v>850</v>
      </c>
      <c r="J1724" s="3">
        <v>0</v>
      </c>
      <c r="K1724" s="3">
        <v>82</v>
      </c>
      <c r="L1724" s="3">
        <v>0</v>
      </c>
      <c r="M1724" s="3">
        <v>68400</v>
      </c>
      <c r="N1724" s="3"/>
      <c r="O1724" s="3"/>
    </row>
    <row r="1725" spans="1:15" hidden="1" x14ac:dyDescent="0.25">
      <c r="A1725" t="s">
        <v>340</v>
      </c>
      <c r="B1725" s="4">
        <v>33369</v>
      </c>
      <c r="C1725" t="s">
        <v>3</v>
      </c>
      <c r="D1725" t="s">
        <v>5</v>
      </c>
      <c r="E1725" t="s">
        <v>351</v>
      </c>
      <c r="F1725" s="9">
        <v>2020</v>
      </c>
      <c r="G1725" s="3">
        <v>63600</v>
      </c>
      <c r="H1725" s="3">
        <v>79</v>
      </c>
      <c r="I1725" s="3">
        <v>790</v>
      </c>
      <c r="J1725" s="3">
        <v>0</v>
      </c>
      <c r="K1725" s="3">
        <v>79</v>
      </c>
      <c r="L1725" s="3">
        <v>0</v>
      </c>
      <c r="M1725" s="3">
        <v>63600</v>
      </c>
      <c r="N1725" s="3"/>
      <c r="O1725" s="3"/>
    </row>
    <row r="1726" spans="1:15" hidden="1" x14ac:dyDescent="0.25">
      <c r="A1726" t="s">
        <v>340</v>
      </c>
      <c r="B1726" s="4">
        <v>33369</v>
      </c>
      <c r="C1726" t="s">
        <v>3</v>
      </c>
      <c r="D1726" t="s">
        <v>5</v>
      </c>
      <c r="E1726" t="s">
        <v>351</v>
      </c>
      <c r="F1726" s="9">
        <v>2019</v>
      </c>
      <c r="G1726" s="3">
        <v>74700</v>
      </c>
      <c r="H1726" s="3">
        <v>82</v>
      </c>
      <c r="I1726" s="3">
        <v>900</v>
      </c>
      <c r="J1726" s="3">
        <v>0</v>
      </c>
      <c r="K1726" s="3">
        <v>82</v>
      </c>
      <c r="L1726" s="3">
        <v>0</v>
      </c>
      <c r="M1726" s="3">
        <v>74700</v>
      </c>
      <c r="N1726" s="3"/>
      <c r="O1726" s="3"/>
    </row>
    <row r="1727" spans="1:15" hidden="1" x14ac:dyDescent="0.25">
      <c r="A1727" t="s">
        <v>373</v>
      </c>
      <c r="B1727" s="4">
        <v>61747</v>
      </c>
      <c r="C1727" t="s">
        <v>1</v>
      </c>
      <c r="D1727" t="s">
        <v>2</v>
      </c>
      <c r="E1727" t="s">
        <v>357</v>
      </c>
      <c r="F1727" s="9">
        <v>2023</v>
      </c>
      <c r="G1727" s="3">
        <v>96200</v>
      </c>
      <c r="H1727" s="3">
        <v>17</v>
      </c>
      <c r="I1727" s="3">
        <v>5660</v>
      </c>
      <c r="J1727" s="3">
        <v>17</v>
      </c>
      <c r="K1727" s="3">
        <v>0</v>
      </c>
      <c r="L1727" s="3">
        <v>96200</v>
      </c>
      <c r="M1727" s="3">
        <v>0</v>
      </c>
      <c r="N1727" s="3">
        <v>13</v>
      </c>
      <c r="O1727" s="3">
        <v>59000</v>
      </c>
    </row>
    <row r="1728" spans="1:15" hidden="1" x14ac:dyDescent="0.25">
      <c r="A1728" t="s">
        <v>373</v>
      </c>
      <c r="B1728" s="4">
        <v>61747</v>
      </c>
      <c r="C1728" t="s">
        <v>1</v>
      </c>
      <c r="D1728" t="s">
        <v>2</v>
      </c>
      <c r="E1728" t="s">
        <v>357</v>
      </c>
      <c r="F1728" s="9">
        <v>2022</v>
      </c>
      <c r="G1728" s="3">
        <v>91600</v>
      </c>
      <c r="H1728" s="3">
        <v>17</v>
      </c>
      <c r="I1728" s="3">
        <v>5390</v>
      </c>
      <c r="J1728" s="3">
        <v>17</v>
      </c>
      <c r="K1728" s="3">
        <v>0</v>
      </c>
      <c r="L1728" s="3">
        <v>91600</v>
      </c>
      <c r="M1728" s="3">
        <v>0</v>
      </c>
      <c r="N1728" s="3">
        <v>13</v>
      </c>
      <c r="O1728" s="3">
        <v>56900</v>
      </c>
    </row>
    <row r="1729" spans="1:15" hidden="1" x14ac:dyDescent="0.25">
      <c r="A1729" t="s">
        <v>373</v>
      </c>
      <c r="B1729" s="4">
        <v>61747</v>
      </c>
      <c r="C1729" t="s">
        <v>1</v>
      </c>
      <c r="D1729" t="s">
        <v>2</v>
      </c>
      <c r="E1729" t="s">
        <v>357</v>
      </c>
      <c r="F1729" s="9">
        <v>2021</v>
      </c>
      <c r="G1729" s="3">
        <v>85000</v>
      </c>
      <c r="H1729" s="3">
        <v>17</v>
      </c>
      <c r="I1729" s="3">
        <v>5000</v>
      </c>
      <c r="J1729" s="3">
        <v>17</v>
      </c>
      <c r="K1729" s="3">
        <v>0</v>
      </c>
      <c r="L1729" s="3">
        <v>85000</v>
      </c>
      <c r="M1729" s="3">
        <v>0</v>
      </c>
      <c r="N1729" s="3">
        <v>13</v>
      </c>
      <c r="O1729" s="3">
        <v>52100</v>
      </c>
    </row>
    <row r="1730" spans="1:15" hidden="1" x14ac:dyDescent="0.25">
      <c r="A1730" t="s">
        <v>373</v>
      </c>
      <c r="B1730" s="4">
        <v>61747</v>
      </c>
      <c r="C1730" t="s">
        <v>1</v>
      </c>
      <c r="D1730" t="s">
        <v>2</v>
      </c>
      <c r="E1730" t="s">
        <v>357</v>
      </c>
      <c r="F1730" s="9">
        <v>2020</v>
      </c>
      <c r="G1730" s="3">
        <v>51800</v>
      </c>
      <c r="H1730" s="3">
        <v>17</v>
      </c>
      <c r="I1730" s="3">
        <v>3040</v>
      </c>
      <c r="J1730" s="3">
        <v>17</v>
      </c>
      <c r="K1730" s="3">
        <v>0</v>
      </c>
      <c r="L1730" s="3">
        <v>51800</v>
      </c>
      <c r="M1730" s="3">
        <v>0</v>
      </c>
      <c r="N1730" s="3">
        <v>13</v>
      </c>
      <c r="O1730" s="3">
        <v>31100</v>
      </c>
    </row>
    <row r="1731" spans="1:15" hidden="1" x14ac:dyDescent="0.25">
      <c r="A1731" t="s">
        <v>373</v>
      </c>
      <c r="B1731" s="4">
        <v>61747</v>
      </c>
      <c r="C1731" t="s">
        <v>1</v>
      </c>
      <c r="D1731" t="s">
        <v>2</v>
      </c>
      <c r="E1731" t="s">
        <v>357</v>
      </c>
      <c r="F1731" s="9">
        <v>2019</v>
      </c>
      <c r="G1731" s="3">
        <v>90100</v>
      </c>
      <c r="H1731" s="3">
        <v>17</v>
      </c>
      <c r="I1731" s="3">
        <v>5460</v>
      </c>
      <c r="J1731" s="3">
        <v>17</v>
      </c>
      <c r="K1731" s="3">
        <v>0</v>
      </c>
      <c r="L1731" s="3">
        <v>90100</v>
      </c>
      <c r="M1731" s="3">
        <v>0</v>
      </c>
      <c r="N1731" s="3">
        <v>14</v>
      </c>
      <c r="O1731" s="3">
        <v>66500</v>
      </c>
    </row>
    <row r="1732" spans="1:15" hidden="1" x14ac:dyDescent="0.25">
      <c r="A1732" t="s">
        <v>318</v>
      </c>
      <c r="B1732" s="4">
        <v>31254</v>
      </c>
      <c r="C1732" t="s">
        <v>1</v>
      </c>
      <c r="D1732" t="s">
        <v>2</v>
      </c>
      <c r="E1732" t="s">
        <v>358</v>
      </c>
      <c r="F1732" s="9">
        <v>2023</v>
      </c>
      <c r="G1732" s="3">
        <v>95700</v>
      </c>
      <c r="H1732" s="3">
        <v>23</v>
      </c>
      <c r="I1732" s="3">
        <v>4160</v>
      </c>
      <c r="J1732" s="3">
        <v>23</v>
      </c>
      <c r="K1732" s="3">
        <v>0</v>
      </c>
      <c r="L1732" s="3">
        <v>95700</v>
      </c>
      <c r="M1732" s="3">
        <v>0</v>
      </c>
      <c r="N1732" s="3"/>
      <c r="O1732" s="3"/>
    </row>
    <row r="1733" spans="1:15" hidden="1" x14ac:dyDescent="0.25">
      <c r="A1733" t="s">
        <v>318</v>
      </c>
      <c r="B1733" s="4">
        <v>31254</v>
      </c>
      <c r="C1733" t="s">
        <v>1</v>
      </c>
      <c r="D1733" t="s">
        <v>2</v>
      </c>
      <c r="E1733" t="s">
        <v>358</v>
      </c>
      <c r="F1733" s="9">
        <v>2022</v>
      </c>
      <c r="G1733" s="3">
        <v>91100</v>
      </c>
      <c r="H1733" s="3">
        <v>23</v>
      </c>
      <c r="I1733" s="3">
        <v>3960</v>
      </c>
      <c r="J1733" s="3">
        <v>23</v>
      </c>
      <c r="K1733" s="3">
        <v>0</v>
      </c>
      <c r="L1733" s="3">
        <v>91100</v>
      </c>
      <c r="M1733" s="3">
        <v>0</v>
      </c>
      <c r="N1733" s="3"/>
      <c r="O1733" s="3"/>
    </row>
    <row r="1734" spans="1:15" hidden="1" x14ac:dyDescent="0.25">
      <c r="A1734" t="s">
        <v>318</v>
      </c>
      <c r="B1734" s="4">
        <v>31254</v>
      </c>
      <c r="C1734" t="s">
        <v>1</v>
      </c>
      <c r="D1734" t="s">
        <v>2</v>
      </c>
      <c r="E1734" t="s">
        <v>358</v>
      </c>
      <c r="F1734" s="9">
        <v>2021</v>
      </c>
      <c r="G1734" s="3">
        <v>84300</v>
      </c>
      <c r="H1734" s="3">
        <v>23</v>
      </c>
      <c r="I1734" s="3">
        <v>3665</v>
      </c>
      <c r="J1734" s="3">
        <v>23</v>
      </c>
      <c r="K1734" s="3">
        <v>0</v>
      </c>
      <c r="L1734" s="3">
        <v>84300</v>
      </c>
      <c r="M1734" s="3">
        <v>0</v>
      </c>
      <c r="N1734" s="3"/>
      <c r="O1734" s="3"/>
    </row>
    <row r="1735" spans="1:15" hidden="1" x14ac:dyDescent="0.25">
      <c r="A1735" t="s">
        <v>318</v>
      </c>
      <c r="B1735" s="4">
        <v>31254</v>
      </c>
      <c r="C1735" t="s">
        <v>1</v>
      </c>
      <c r="D1735" t="s">
        <v>2</v>
      </c>
      <c r="E1735" t="s">
        <v>358</v>
      </c>
      <c r="F1735" s="9">
        <v>2020</v>
      </c>
      <c r="G1735" s="3">
        <v>67600</v>
      </c>
      <c r="H1735" s="3">
        <v>23</v>
      </c>
      <c r="I1735" s="3">
        <v>2940</v>
      </c>
      <c r="J1735" s="3">
        <v>23</v>
      </c>
      <c r="K1735" s="3">
        <v>0</v>
      </c>
      <c r="L1735" s="3">
        <v>67600</v>
      </c>
      <c r="M1735" s="3">
        <v>0</v>
      </c>
      <c r="N1735" s="3"/>
      <c r="O1735" s="3"/>
    </row>
    <row r="1736" spans="1:15" hidden="1" x14ac:dyDescent="0.25">
      <c r="A1736" t="s">
        <v>318</v>
      </c>
      <c r="B1736" s="4">
        <v>31254</v>
      </c>
      <c r="C1736" t="s">
        <v>1</v>
      </c>
      <c r="D1736" t="s">
        <v>2</v>
      </c>
      <c r="E1736" t="s">
        <v>358</v>
      </c>
      <c r="F1736" s="9">
        <v>2019</v>
      </c>
      <c r="G1736" s="3">
        <v>88300</v>
      </c>
      <c r="H1736" s="3">
        <v>23</v>
      </c>
      <c r="I1736" s="3">
        <v>3925</v>
      </c>
      <c r="J1736" s="3">
        <v>23</v>
      </c>
      <c r="K1736" s="3">
        <v>0</v>
      </c>
      <c r="L1736" s="3">
        <v>88300</v>
      </c>
      <c r="M1736" s="3">
        <v>0</v>
      </c>
      <c r="N1736" s="3"/>
      <c r="O1736" s="3"/>
    </row>
    <row r="1737" spans="1:15" hidden="1" x14ac:dyDescent="0.25">
      <c r="A1737" t="s">
        <v>188</v>
      </c>
      <c r="B1737" s="4">
        <v>826</v>
      </c>
      <c r="C1737" t="s">
        <v>1</v>
      </c>
      <c r="D1737" t="s">
        <v>6</v>
      </c>
      <c r="E1737" t="s">
        <v>354</v>
      </c>
      <c r="F1737" s="9">
        <v>2023</v>
      </c>
      <c r="G1737" s="3">
        <v>95400</v>
      </c>
      <c r="H1737" s="3">
        <v>38</v>
      </c>
      <c r="I1737" s="3">
        <v>2385</v>
      </c>
      <c r="J1737" s="3">
        <v>38</v>
      </c>
      <c r="K1737" s="3">
        <v>0</v>
      </c>
      <c r="L1737" s="3">
        <v>95400</v>
      </c>
      <c r="M1737" s="3">
        <v>0</v>
      </c>
      <c r="N1737" s="3"/>
      <c r="O1737" s="3"/>
    </row>
    <row r="1738" spans="1:15" hidden="1" x14ac:dyDescent="0.25">
      <c r="A1738" t="s">
        <v>188</v>
      </c>
      <c r="B1738" s="4">
        <v>826</v>
      </c>
      <c r="C1738" t="s">
        <v>1</v>
      </c>
      <c r="D1738" t="s">
        <v>6</v>
      </c>
      <c r="E1738" t="s">
        <v>354</v>
      </c>
      <c r="F1738" s="9">
        <v>2022</v>
      </c>
      <c r="G1738" s="3">
        <v>104600</v>
      </c>
      <c r="H1738" s="3">
        <v>42</v>
      </c>
      <c r="I1738" s="3">
        <v>2350</v>
      </c>
      <c r="J1738" s="3">
        <v>42</v>
      </c>
      <c r="K1738" s="3">
        <v>0</v>
      </c>
      <c r="L1738" s="3">
        <v>104600</v>
      </c>
      <c r="M1738" s="3">
        <v>0</v>
      </c>
      <c r="N1738" s="3"/>
      <c r="O1738" s="3"/>
    </row>
    <row r="1739" spans="1:15" hidden="1" x14ac:dyDescent="0.25">
      <c r="A1739" t="s">
        <v>188</v>
      </c>
      <c r="B1739" s="4">
        <v>826</v>
      </c>
      <c r="C1739" t="s">
        <v>1</v>
      </c>
      <c r="D1739" t="s">
        <v>6</v>
      </c>
      <c r="E1739" t="s">
        <v>354</v>
      </c>
      <c r="F1739" s="9">
        <v>2021</v>
      </c>
      <c r="G1739" s="3">
        <v>118800</v>
      </c>
      <c r="H1739" s="3">
        <v>47</v>
      </c>
      <c r="I1739" s="3">
        <v>2200</v>
      </c>
      <c r="J1739" s="3">
        <v>47</v>
      </c>
      <c r="K1739" s="3">
        <v>0</v>
      </c>
      <c r="L1739" s="3">
        <v>118800</v>
      </c>
      <c r="M1739" s="3">
        <v>0</v>
      </c>
      <c r="N1739" s="3"/>
      <c r="O1739" s="3"/>
    </row>
    <row r="1740" spans="1:15" hidden="1" x14ac:dyDescent="0.25">
      <c r="A1740" t="s">
        <v>188</v>
      </c>
      <c r="B1740" s="4">
        <v>826</v>
      </c>
      <c r="C1740" t="s">
        <v>1</v>
      </c>
      <c r="D1740" t="s">
        <v>6</v>
      </c>
      <c r="E1740" t="s">
        <v>354</v>
      </c>
      <c r="F1740" s="9">
        <v>2020</v>
      </c>
      <c r="G1740" s="3">
        <v>114800</v>
      </c>
      <c r="H1740" s="3">
        <v>61</v>
      </c>
      <c r="I1740" s="3">
        <v>1640</v>
      </c>
      <c r="J1740" s="3">
        <v>61</v>
      </c>
      <c r="K1740" s="3">
        <v>0</v>
      </c>
      <c r="L1740" s="3">
        <v>114800</v>
      </c>
      <c r="M1740" s="3">
        <v>0</v>
      </c>
      <c r="N1740" s="3"/>
      <c r="O1740" s="3"/>
    </row>
    <row r="1741" spans="1:15" hidden="1" x14ac:dyDescent="0.25">
      <c r="A1741" t="s">
        <v>188</v>
      </c>
      <c r="B1741" s="4">
        <v>826</v>
      </c>
      <c r="C1741" t="s">
        <v>1</v>
      </c>
      <c r="D1741" t="s">
        <v>6</v>
      </c>
      <c r="E1741" t="s">
        <v>354</v>
      </c>
      <c r="F1741" s="9">
        <v>2019</v>
      </c>
      <c r="G1741" s="3">
        <v>194615</v>
      </c>
      <c r="H1741" s="3">
        <v>79</v>
      </c>
      <c r="I1741" s="3">
        <v>2395</v>
      </c>
      <c r="J1741" s="3">
        <v>79</v>
      </c>
      <c r="K1741" s="3">
        <v>0</v>
      </c>
      <c r="L1741" s="3">
        <v>194615</v>
      </c>
      <c r="M1741" s="3">
        <v>0</v>
      </c>
      <c r="N1741" s="3"/>
      <c r="O1741" s="3"/>
    </row>
    <row r="1742" spans="1:15" hidden="1" x14ac:dyDescent="0.25">
      <c r="A1742" t="s">
        <v>407</v>
      </c>
      <c r="B1742" s="4">
        <v>62235</v>
      </c>
      <c r="C1742" t="s">
        <v>3</v>
      </c>
      <c r="D1742" t="s">
        <v>4</v>
      </c>
      <c r="E1742" t="s">
        <v>358</v>
      </c>
      <c r="F1742" s="9">
        <v>2023</v>
      </c>
      <c r="G1742" s="3">
        <v>95100</v>
      </c>
      <c r="H1742" s="3">
        <v>114</v>
      </c>
      <c r="I1742" s="3">
        <v>955</v>
      </c>
      <c r="J1742" s="3">
        <v>13</v>
      </c>
      <c r="K1742" s="3">
        <v>101</v>
      </c>
      <c r="L1742" s="3">
        <v>10100</v>
      </c>
      <c r="M1742" s="3">
        <v>85000</v>
      </c>
      <c r="N1742" s="3"/>
      <c r="O1742" s="3"/>
    </row>
    <row r="1743" spans="1:15" hidden="1" x14ac:dyDescent="0.25">
      <c r="A1743" t="s">
        <v>407</v>
      </c>
      <c r="B1743" s="4">
        <v>62235</v>
      </c>
      <c r="C1743" t="s">
        <v>3</v>
      </c>
      <c r="D1743" t="s">
        <v>4</v>
      </c>
      <c r="E1743" t="s">
        <v>358</v>
      </c>
      <c r="F1743" s="9">
        <v>2022</v>
      </c>
      <c r="G1743" s="3">
        <v>76300</v>
      </c>
      <c r="H1743" s="3">
        <v>98</v>
      </c>
      <c r="I1743" s="3">
        <v>950</v>
      </c>
      <c r="J1743" s="3">
        <v>12</v>
      </c>
      <c r="K1743" s="3">
        <v>86</v>
      </c>
      <c r="L1743" s="3">
        <v>11400</v>
      </c>
      <c r="M1743" s="3">
        <v>64900</v>
      </c>
      <c r="N1743" s="3"/>
      <c r="O1743" s="3"/>
    </row>
    <row r="1744" spans="1:15" hidden="1" x14ac:dyDescent="0.25">
      <c r="A1744" t="s">
        <v>407</v>
      </c>
      <c r="B1744" s="4">
        <v>62235</v>
      </c>
      <c r="C1744" t="s">
        <v>3</v>
      </c>
      <c r="D1744" t="s">
        <v>4</v>
      </c>
      <c r="E1744" t="s">
        <v>358</v>
      </c>
      <c r="F1744" s="9">
        <v>2021</v>
      </c>
      <c r="G1744" s="3">
        <v>55900</v>
      </c>
      <c r="H1744" s="3">
        <v>63</v>
      </c>
      <c r="I1744" s="3">
        <v>1055</v>
      </c>
      <c r="J1744" s="3">
        <v>12</v>
      </c>
      <c r="K1744" s="3">
        <v>51</v>
      </c>
      <c r="L1744" s="3">
        <v>12100</v>
      </c>
      <c r="M1744" s="3">
        <v>43800</v>
      </c>
      <c r="N1744" s="3"/>
      <c r="O1744" s="3"/>
    </row>
    <row r="1745" spans="1:15" hidden="1" x14ac:dyDescent="0.25">
      <c r="A1745" t="s">
        <v>407</v>
      </c>
      <c r="B1745" s="4">
        <v>62235</v>
      </c>
      <c r="C1745" t="s">
        <v>3</v>
      </c>
      <c r="D1745" t="s">
        <v>4</v>
      </c>
      <c r="E1745" t="s">
        <v>358</v>
      </c>
      <c r="F1745" s="9">
        <v>2020</v>
      </c>
      <c r="G1745" s="3">
        <v>33600</v>
      </c>
      <c r="H1745" s="3">
        <v>43</v>
      </c>
      <c r="I1745" s="3">
        <v>890</v>
      </c>
      <c r="J1745" s="3">
        <v>11</v>
      </c>
      <c r="K1745" s="3">
        <v>32</v>
      </c>
      <c r="L1745" s="3">
        <v>8900</v>
      </c>
      <c r="M1745" s="3">
        <v>24700</v>
      </c>
      <c r="N1745" s="3"/>
      <c r="O1745" s="3"/>
    </row>
    <row r="1746" spans="1:15" hidden="1" x14ac:dyDescent="0.25">
      <c r="A1746" t="s">
        <v>407</v>
      </c>
      <c r="B1746" s="4">
        <v>62235</v>
      </c>
      <c r="C1746" t="s">
        <v>3</v>
      </c>
      <c r="D1746" t="s">
        <v>4</v>
      </c>
      <c r="E1746" t="s">
        <v>358</v>
      </c>
      <c r="F1746" s="9">
        <v>2019</v>
      </c>
      <c r="G1746" s="3">
        <v>28000</v>
      </c>
      <c r="H1746" s="3">
        <v>32</v>
      </c>
      <c r="I1746" s="3">
        <v>1000</v>
      </c>
      <c r="J1746" s="3">
        <v>9</v>
      </c>
      <c r="K1746" s="3">
        <v>23</v>
      </c>
      <c r="L1746" s="3">
        <v>9000</v>
      </c>
      <c r="M1746" s="3">
        <v>19000</v>
      </c>
      <c r="N1746" s="3"/>
      <c r="O1746" s="3"/>
    </row>
    <row r="1747" spans="1:15" hidden="1" x14ac:dyDescent="0.25">
      <c r="A1747" t="s">
        <v>335</v>
      </c>
      <c r="B1747" s="4">
        <v>33530</v>
      </c>
      <c r="C1747" t="s">
        <v>3</v>
      </c>
      <c r="D1747" t="s">
        <v>4</v>
      </c>
      <c r="E1747" t="s">
        <v>363</v>
      </c>
      <c r="F1747" s="9">
        <v>2023</v>
      </c>
      <c r="G1747" s="3">
        <v>95000</v>
      </c>
      <c r="H1747" s="3">
        <v>40</v>
      </c>
      <c r="I1747" s="3">
        <v>2675</v>
      </c>
      <c r="J1747" s="3">
        <v>40</v>
      </c>
      <c r="K1747" s="3">
        <v>0</v>
      </c>
      <c r="L1747" s="3">
        <v>95000</v>
      </c>
      <c r="M1747" s="3">
        <v>0</v>
      </c>
      <c r="N1747" s="3"/>
      <c r="O1747" s="3"/>
    </row>
    <row r="1748" spans="1:15" hidden="1" x14ac:dyDescent="0.25">
      <c r="A1748" t="s">
        <v>335</v>
      </c>
      <c r="B1748" s="4">
        <v>33530</v>
      </c>
      <c r="C1748" t="s">
        <v>3</v>
      </c>
      <c r="D1748" t="s">
        <v>4</v>
      </c>
      <c r="E1748" t="s">
        <v>363</v>
      </c>
      <c r="F1748" s="9">
        <v>2022</v>
      </c>
      <c r="G1748" s="3">
        <v>72440</v>
      </c>
      <c r="H1748" s="3">
        <v>31</v>
      </c>
      <c r="I1748" s="3">
        <v>2540</v>
      </c>
      <c r="J1748" s="3">
        <v>31</v>
      </c>
      <c r="K1748" s="3">
        <v>0</v>
      </c>
      <c r="L1748" s="3">
        <v>72440</v>
      </c>
      <c r="M1748" s="3">
        <v>0</v>
      </c>
      <c r="N1748" s="3"/>
      <c r="O1748" s="3"/>
    </row>
    <row r="1749" spans="1:15" hidden="1" x14ac:dyDescent="0.25">
      <c r="A1749" t="s">
        <v>335</v>
      </c>
      <c r="B1749" s="4">
        <v>33530</v>
      </c>
      <c r="C1749" t="s">
        <v>3</v>
      </c>
      <c r="D1749" t="s">
        <v>4</v>
      </c>
      <c r="E1749" t="s">
        <v>363</v>
      </c>
      <c r="F1749" s="9">
        <v>2021</v>
      </c>
      <c r="G1749" s="3">
        <v>52200</v>
      </c>
      <c r="H1749" s="3">
        <v>26</v>
      </c>
      <c r="I1749" s="3">
        <v>1935</v>
      </c>
      <c r="J1749" s="3">
        <v>26</v>
      </c>
      <c r="K1749" s="3">
        <v>0</v>
      </c>
      <c r="L1749" s="3">
        <v>52200</v>
      </c>
      <c r="M1749" s="3">
        <v>0</v>
      </c>
      <c r="N1749" s="3"/>
      <c r="O1749" s="3"/>
    </row>
    <row r="1750" spans="1:15" hidden="1" x14ac:dyDescent="0.25">
      <c r="A1750" t="s">
        <v>335</v>
      </c>
      <c r="B1750" s="4">
        <v>33530</v>
      </c>
      <c r="C1750" t="s">
        <v>3</v>
      </c>
      <c r="D1750" t="s">
        <v>4</v>
      </c>
      <c r="E1750" t="s">
        <v>363</v>
      </c>
      <c r="F1750" s="9">
        <v>2020</v>
      </c>
      <c r="G1750" s="3">
        <v>34800</v>
      </c>
      <c r="H1750" s="3">
        <v>28</v>
      </c>
      <c r="I1750" s="3">
        <v>1200</v>
      </c>
      <c r="J1750" s="3">
        <v>28</v>
      </c>
      <c r="K1750" s="3">
        <v>0</v>
      </c>
      <c r="L1750" s="3">
        <v>34800</v>
      </c>
      <c r="M1750" s="3">
        <v>0</v>
      </c>
      <c r="N1750" s="3"/>
      <c r="O1750" s="3"/>
    </row>
    <row r="1751" spans="1:15" hidden="1" x14ac:dyDescent="0.25">
      <c r="A1751" t="s">
        <v>335</v>
      </c>
      <c r="B1751" s="4">
        <v>33530</v>
      </c>
      <c r="C1751" t="s">
        <v>3</v>
      </c>
      <c r="D1751" t="s">
        <v>4</v>
      </c>
      <c r="E1751" t="s">
        <v>363</v>
      </c>
      <c r="F1751" s="9">
        <v>2019</v>
      </c>
      <c r="G1751" s="3">
        <v>50400</v>
      </c>
      <c r="H1751" s="3">
        <v>30</v>
      </c>
      <c r="I1751" s="3">
        <v>1600</v>
      </c>
      <c r="J1751" s="3">
        <v>30</v>
      </c>
      <c r="K1751" s="3">
        <v>0</v>
      </c>
      <c r="L1751" s="3">
        <v>50400</v>
      </c>
      <c r="M1751" s="3">
        <v>0</v>
      </c>
      <c r="N1751" s="3"/>
      <c r="O1751" s="3"/>
    </row>
    <row r="1752" spans="1:15" hidden="1" x14ac:dyDescent="0.25">
      <c r="A1752" t="s">
        <v>9</v>
      </c>
      <c r="B1752" s="4">
        <v>2515</v>
      </c>
      <c r="C1752" t="s">
        <v>3</v>
      </c>
      <c r="D1752" t="s">
        <v>5</v>
      </c>
      <c r="E1752" t="s">
        <v>363</v>
      </c>
      <c r="F1752" s="9">
        <v>2023</v>
      </c>
      <c r="G1752" s="3">
        <v>94900</v>
      </c>
      <c r="H1752" s="3">
        <v>100</v>
      </c>
      <c r="I1752" s="3">
        <v>940</v>
      </c>
      <c r="J1752" s="3">
        <v>77</v>
      </c>
      <c r="K1752" s="3">
        <v>23</v>
      </c>
      <c r="L1752" s="3">
        <v>73300</v>
      </c>
      <c r="M1752" s="3">
        <v>21600</v>
      </c>
      <c r="N1752" s="3">
        <v>2260</v>
      </c>
      <c r="O1752" s="3">
        <v>1262300</v>
      </c>
    </row>
    <row r="1753" spans="1:15" hidden="1" x14ac:dyDescent="0.25">
      <c r="A1753" t="s">
        <v>9</v>
      </c>
      <c r="B1753" s="4">
        <v>2515</v>
      </c>
      <c r="C1753" t="s">
        <v>3</v>
      </c>
      <c r="D1753" t="s">
        <v>5</v>
      </c>
      <c r="E1753" t="s">
        <v>363</v>
      </c>
      <c r="F1753" s="9">
        <v>2022</v>
      </c>
      <c r="G1753" s="3">
        <v>95800</v>
      </c>
      <c r="H1753" s="3">
        <v>102</v>
      </c>
      <c r="I1753" s="3">
        <v>935</v>
      </c>
      <c r="J1753" s="3">
        <v>79</v>
      </c>
      <c r="K1753" s="3">
        <v>23</v>
      </c>
      <c r="L1753" s="3">
        <v>74300</v>
      </c>
      <c r="M1753" s="3">
        <v>21500</v>
      </c>
      <c r="N1753" s="3">
        <v>2169</v>
      </c>
      <c r="O1753" s="3">
        <v>1141000</v>
      </c>
    </row>
    <row r="1754" spans="1:15" hidden="1" x14ac:dyDescent="0.25">
      <c r="A1754" t="s">
        <v>9</v>
      </c>
      <c r="B1754" s="4">
        <v>2515</v>
      </c>
      <c r="C1754" t="s">
        <v>3</v>
      </c>
      <c r="D1754" t="s">
        <v>5</v>
      </c>
      <c r="E1754" t="s">
        <v>363</v>
      </c>
      <c r="F1754" s="9">
        <v>2021</v>
      </c>
      <c r="G1754" s="3">
        <v>93000</v>
      </c>
      <c r="H1754" s="3">
        <v>103</v>
      </c>
      <c r="I1754" s="3">
        <v>890</v>
      </c>
      <c r="J1754" s="3">
        <v>80</v>
      </c>
      <c r="K1754" s="3">
        <v>23</v>
      </c>
      <c r="L1754" s="3">
        <v>71200</v>
      </c>
      <c r="M1754" s="3">
        <v>21800</v>
      </c>
      <c r="N1754" s="3">
        <v>2056</v>
      </c>
      <c r="O1754" s="3">
        <v>1043000</v>
      </c>
    </row>
    <row r="1755" spans="1:15" hidden="1" x14ac:dyDescent="0.25">
      <c r="A1755" t="s">
        <v>9</v>
      </c>
      <c r="B1755" s="4">
        <v>2515</v>
      </c>
      <c r="C1755" t="s">
        <v>3</v>
      </c>
      <c r="D1755" t="s">
        <v>5</v>
      </c>
      <c r="E1755" t="s">
        <v>363</v>
      </c>
      <c r="F1755" s="9">
        <v>2020</v>
      </c>
      <c r="G1755" s="3">
        <v>78400</v>
      </c>
      <c r="H1755" s="3">
        <v>106</v>
      </c>
      <c r="I1755" s="3">
        <v>750</v>
      </c>
      <c r="J1755" s="3">
        <v>80</v>
      </c>
      <c r="K1755" s="3">
        <v>26</v>
      </c>
      <c r="L1755" s="3">
        <v>58100</v>
      </c>
      <c r="M1755" s="3">
        <v>20300</v>
      </c>
      <c r="N1755" s="3">
        <v>2037</v>
      </c>
      <c r="O1755" s="3">
        <v>1156000</v>
      </c>
    </row>
    <row r="1756" spans="1:15" hidden="1" x14ac:dyDescent="0.25">
      <c r="A1756" t="s">
        <v>9</v>
      </c>
      <c r="B1756" s="4">
        <v>2515</v>
      </c>
      <c r="C1756" t="s">
        <v>3</v>
      </c>
      <c r="D1756" t="s">
        <v>5</v>
      </c>
      <c r="E1756" t="s">
        <v>363</v>
      </c>
      <c r="F1756" s="9">
        <v>2019</v>
      </c>
      <c r="G1756" s="3">
        <v>92800</v>
      </c>
      <c r="H1756" s="3">
        <v>103</v>
      </c>
      <c r="I1756" s="3">
        <v>910</v>
      </c>
      <c r="J1756" s="3">
        <v>75</v>
      </c>
      <c r="K1756" s="3">
        <v>28</v>
      </c>
      <c r="L1756" s="3">
        <v>67800</v>
      </c>
      <c r="M1756" s="3">
        <v>25000</v>
      </c>
      <c r="N1756" s="3">
        <v>2061</v>
      </c>
      <c r="O1756" s="3">
        <v>1467000</v>
      </c>
    </row>
    <row r="1757" spans="1:15" hidden="1" x14ac:dyDescent="0.25">
      <c r="A1757" t="s">
        <v>213</v>
      </c>
      <c r="B1757" s="4">
        <v>901</v>
      </c>
      <c r="C1757" t="s">
        <v>3</v>
      </c>
      <c r="D1757" t="s">
        <v>5</v>
      </c>
      <c r="E1757" t="s">
        <v>351</v>
      </c>
      <c r="F1757" s="9">
        <v>2023</v>
      </c>
      <c r="G1757" s="3">
        <v>94800</v>
      </c>
      <c r="H1757" s="3">
        <v>165</v>
      </c>
      <c r="I1757" s="3">
        <v>580</v>
      </c>
      <c r="J1757" s="3">
        <v>4</v>
      </c>
      <c r="K1757" s="3">
        <v>161</v>
      </c>
      <c r="L1757" s="3">
        <v>2300</v>
      </c>
      <c r="M1757" s="3">
        <v>92500</v>
      </c>
      <c r="N1757" s="3"/>
      <c r="O1757" s="3"/>
    </row>
    <row r="1758" spans="1:15" hidden="1" x14ac:dyDescent="0.25">
      <c r="A1758" t="s">
        <v>213</v>
      </c>
      <c r="B1758" s="4">
        <v>901</v>
      </c>
      <c r="C1758" t="s">
        <v>3</v>
      </c>
      <c r="D1758" t="s">
        <v>5</v>
      </c>
      <c r="E1758" t="s">
        <v>351</v>
      </c>
      <c r="F1758" s="9">
        <v>2022</v>
      </c>
      <c r="G1758" s="3">
        <v>91045</v>
      </c>
      <c r="H1758" s="3">
        <v>162</v>
      </c>
      <c r="I1758" s="3">
        <v>550</v>
      </c>
      <c r="J1758" s="3">
        <v>4</v>
      </c>
      <c r="K1758" s="3">
        <v>158</v>
      </c>
      <c r="L1758" s="3">
        <v>2200</v>
      </c>
      <c r="M1758" s="3">
        <v>88845</v>
      </c>
      <c r="N1758" s="3"/>
      <c r="O1758" s="3"/>
    </row>
    <row r="1759" spans="1:15" hidden="1" x14ac:dyDescent="0.25">
      <c r="A1759" t="s">
        <v>213</v>
      </c>
      <c r="B1759" s="4">
        <v>901</v>
      </c>
      <c r="C1759" t="s">
        <v>3</v>
      </c>
      <c r="D1759" t="s">
        <v>5</v>
      </c>
      <c r="E1759" t="s">
        <v>351</v>
      </c>
      <c r="F1759" s="9">
        <v>2021</v>
      </c>
      <c r="G1759" s="3">
        <v>77227</v>
      </c>
      <c r="H1759" s="3">
        <v>170</v>
      </c>
      <c r="I1759" s="3">
        <v>435</v>
      </c>
      <c r="J1759" s="3">
        <v>4</v>
      </c>
      <c r="K1759" s="3">
        <v>166</v>
      </c>
      <c r="L1759" s="3">
        <v>1700</v>
      </c>
      <c r="M1759" s="3">
        <v>75527</v>
      </c>
      <c r="N1759" s="3"/>
      <c r="O1759" s="3"/>
    </row>
    <row r="1760" spans="1:15" hidden="1" x14ac:dyDescent="0.25">
      <c r="A1760" t="s">
        <v>213</v>
      </c>
      <c r="B1760" s="4">
        <v>901</v>
      </c>
      <c r="C1760" t="s">
        <v>3</v>
      </c>
      <c r="D1760" t="s">
        <v>5</v>
      </c>
      <c r="E1760" t="s">
        <v>351</v>
      </c>
      <c r="F1760" s="9">
        <v>2020</v>
      </c>
      <c r="G1760" s="3">
        <v>41326</v>
      </c>
      <c r="H1760" s="3">
        <v>184</v>
      </c>
      <c r="I1760" s="3">
        <v>215</v>
      </c>
      <c r="J1760" s="3">
        <v>4</v>
      </c>
      <c r="K1760" s="3">
        <v>180</v>
      </c>
      <c r="L1760" s="3">
        <v>900</v>
      </c>
      <c r="M1760" s="3">
        <v>40426</v>
      </c>
      <c r="N1760" s="3"/>
      <c r="O1760" s="3"/>
    </row>
    <row r="1761" spans="1:15" hidden="1" x14ac:dyDescent="0.25">
      <c r="A1761" t="s">
        <v>213</v>
      </c>
      <c r="B1761" s="4">
        <v>901</v>
      </c>
      <c r="C1761" t="s">
        <v>3</v>
      </c>
      <c r="D1761" t="s">
        <v>5</v>
      </c>
      <c r="E1761" t="s">
        <v>351</v>
      </c>
      <c r="F1761" s="9">
        <v>2019</v>
      </c>
      <c r="G1761" s="3">
        <v>70559</v>
      </c>
      <c r="H1761" s="3">
        <v>199</v>
      </c>
      <c r="I1761" s="3">
        <v>345</v>
      </c>
      <c r="J1761" s="3">
        <v>4</v>
      </c>
      <c r="K1761" s="3">
        <v>195</v>
      </c>
      <c r="L1761" s="3">
        <v>1400</v>
      </c>
      <c r="M1761" s="3">
        <v>69159</v>
      </c>
      <c r="N1761" s="3"/>
      <c r="O1761" s="3"/>
    </row>
    <row r="1762" spans="1:15" hidden="1" x14ac:dyDescent="0.25">
      <c r="A1762" t="s">
        <v>170</v>
      </c>
      <c r="B1762" s="4">
        <v>6641</v>
      </c>
      <c r="C1762" t="s">
        <v>3</v>
      </c>
      <c r="D1762" t="s">
        <v>4</v>
      </c>
      <c r="E1762" t="s">
        <v>351</v>
      </c>
      <c r="F1762" s="9">
        <v>2023</v>
      </c>
      <c r="G1762" s="3">
        <v>94300</v>
      </c>
      <c r="H1762" s="3">
        <v>49</v>
      </c>
      <c r="I1762" s="3">
        <v>1905</v>
      </c>
      <c r="J1762" s="3">
        <v>10</v>
      </c>
      <c r="K1762" s="3">
        <v>39</v>
      </c>
      <c r="L1762" s="3">
        <v>19100</v>
      </c>
      <c r="M1762" s="3">
        <v>75200</v>
      </c>
      <c r="N1762" s="3"/>
      <c r="O1762" s="3"/>
    </row>
    <row r="1763" spans="1:15" hidden="1" x14ac:dyDescent="0.25">
      <c r="A1763" t="s">
        <v>170</v>
      </c>
      <c r="B1763" s="4">
        <v>6641</v>
      </c>
      <c r="C1763" t="s">
        <v>3</v>
      </c>
      <c r="D1763" t="s">
        <v>4</v>
      </c>
      <c r="E1763" t="s">
        <v>351</v>
      </c>
      <c r="F1763" s="9">
        <v>2022</v>
      </c>
      <c r="G1763" s="3">
        <v>97900</v>
      </c>
      <c r="H1763" s="3">
        <v>50</v>
      </c>
      <c r="I1763" s="3">
        <v>1920</v>
      </c>
      <c r="J1763" s="3">
        <v>10</v>
      </c>
      <c r="K1763" s="3">
        <v>40</v>
      </c>
      <c r="L1763" s="3">
        <v>19200</v>
      </c>
      <c r="M1763" s="3">
        <v>78700</v>
      </c>
      <c r="N1763" s="3"/>
      <c r="O1763" s="3"/>
    </row>
    <row r="1764" spans="1:15" hidden="1" x14ac:dyDescent="0.25">
      <c r="A1764" t="s">
        <v>170</v>
      </c>
      <c r="B1764" s="4">
        <v>6641</v>
      </c>
      <c r="C1764" t="s">
        <v>3</v>
      </c>
      <c r="D1764" t="s">
        <v>4</v>
      </c>
      <c r="E1764" t="s">
        <v>351</v>
      </c>
      <c r="F1764" s="9">
        <v>2021</v>
      </c>
      <c r="G1764" s="3">
        <v>98400</v>
      </c>
      <c r="H1764" s="3">
        <v>52</v>
      </c>
      <c r="I1764" s="3">
        <v>1840</v>
      </c>
      <c r="J1764" s="3">
        <v>10</v>
      </c>
      <c r="K1764" s="3">
        <v>42</v>
      </c>
      <c r="L1764" s="3">
        <v>18400</v>
      </c>
      <c r="M1764" s="3">
        <v>80000</v>
      </c>
      <c r="N1764" s="3"/>
      <c r="O1764" s="3"/>
    </row>
    <row r="1765" spans="1:15" hidden="1" x14ac:dyDescent="0.25">
      <c r="A1765" t="s">
        <v>170</v>
      </c>
      <c r="B1765" s="4">
        <v>6641</v>
      </c>
      <c r="C1765" t="s">
        <v>3</v>
      </c>
      <c r="D1765" t="s">
        <v>4</v>
      </c>
      <c r="E1765" t="s">
        <v>351</v>
      </c>
      <c r="F1765" s="9">
        <v>2020</v>
      </c>
      <c r="G1765" s="3">
        <v>85200</v>
      </c>
      <c r="H1765" s="3">
        <v>55</v>
      </c>
      <c r="I1765" s="3">
        <v>1495</v>
      </c>
      <c r="J1765" s="3">
        <v>10</v>
      </c>
      <c r="K1765" s="3">
        <v>45</v>
      </c>
      <c r="L1765" s="3">
        <v>14900</v>
      </c>
      <c r="M1765" s="3">
        <v>70300</v>
      </c>
      <c r="N1765" s="3"/>
      <c r="O1765" s="3"/>
    </row>
    <row r="1766" spans="1:15" hidden="1" x14ac:dyDescent="0.25">
      <c r="A1766" t="s">
        <v>170</v>
      </c>
      <c r="B1766" s="4">
        <v>6641</v>
      </c>
      <c r="C1766" t="s">
        <v>3</v>
      </c>
      <c r="D1766" t="s">
        <v>4</v>
      </c>
      <c r="E1766" t="s">
        <v>351</v>
      </c>
      <c r="F1766" s="9">
        <v>2019</v>
      </c>
      <c r="G1766" s="3">
        <v>112100</v>
      </c>
      <c r="H1766" s="3">
        <v>59</v>
      </c>
      <c r="I1766" s="3">
        <v>1900</v>
      </c>
      <c r="J1766" s="3">
        <v>10</v>
      </c>
      <c r="K1766" s="3">
        <v>49</v>
      </c>
      <c r="L1766" s="3">
        <v>19000</v>
      </c>
      <c r="M1766" s="3">
        <v>93100</v>
      </c>
      <c r="N1766" s="3"/>
      <c r="O1766" s="3"/>
    </row>
    <row r="1767" spans="1:15" hidden="1" x14ac:dyDescent="0.25">
      <c r="A1767" t="s">
        <v>417</v>
      </c>
      <c r="B1767" s="4">
        <v>9462</v>
      </c>
      <c r="C1767" t="s">
        <v>3</v>
      </c>
      <c r="D1767" t="s">
        <v>5</v>
      </c>
      <c r="E1767" t="s">
        <v>351</v>
      </c>
      <c r="F1767" s="9">
        <v>2023</v>
      </c>
      <c r="G1767" s="3">
        <v>94100</v>
      </c>
      <c r="H1767" s="3">
        <v>105</v>
      </c>
      <c r="I1767" s="3">
        <v>955</v>
      </c>
      <c r="J1767" s="3">
        <v>98</v>
      </c>
      <c r="K1767" s="3">
        <v>7</v>
      </c>
      <c r="L1767" s="3">
        <v>87900</v>
      </c>
      <c r="M1767" s="3">
        <v>6200</v>
      </c>
      <c r="N1767" s="3"/>
      <c r="O1767" s="3"/>
    </row>
    <row r="1768" spans="1:15" hidden="1" x14ac:dyDescent="0.25">
      <c r="A1768" t="s">
        <v>417</v>
      </c>
      <c r="B1768" s="4">
        <v>9462</v>
      </c>
      <c r="C1768" t="s">
        <v>3</v>
      </c>
      <c r="D1768" t="s">
        <v>5</v>
      </c>
      <c r="E1768" t="s">
        <v>351</v>
      </c>
      <c r="F1768" s="9">
        <v>2022</v>
      </c>
      <c r="G1768" s="3">
        <v>81700</v>
      </c>
      <c r="H1768" s="3">
        <v>92</v>
      </c>
      <c r="I1768" s="3">
        <v>950</v>
      </c>
      <c r="J1768" s="3">
        <v>86</v>
      </c>
      <c r="K1768" s="3">
        <v>6</v>
      </c>
      <c r="L1768" s="3">
        <v>77000</v>
      </c>
      <c r="M1768" s="3">
        <v>4700</v>
      </c>
      <c r="N1768" s="3"/>
      <c r="O1768" s="3"/>
    </row>
    <row r="1769" spans="1:15" hidden="1" x14ac:dyDescent="0.25">
      <c r="A1769" t="s">
        <v>417</v>
      </c>
      <c r="B1769" s="4">
        <v>9462</v>
      </c>
      <c r="C1769" t="s">
        <v>3</v>
      </c>
      <c r="D1769" t="s">
        <v>5</v>
      </c>
      <c r="E1769" t="s">
        <v>351</v>
      </c>
      <c r="F1769" s="9">
        <v>2021</v>
      </c>
      <c r="G1769" s="3">
        <v>67700</v>
      </c>
      <c r="H1769" s="3">
        <v>80</v>
      </c>
      <c r="I1769" s="3">
        <v>880</v>
      </c>
      <c r="J1769" s="3">
        <v>76</v>
      </c>
      <c r="K1769" s="3">
        <v>4</v>
      </c>
      <c r="L1769" s="3">
        <v>65100</v>
      </c>
      <c r="M1769" s="3">
        <v>2600</v>
      </c>
      <c r="N1769" s="3"/>
      <c r="O1769" s="3"/>
    </row>
    <row r="1770" spans="1:15" hidden="1" x14ac:dyDescent="0.25">
      <c r="A1770" t="s">
        <v>417</v>
      </c>
      <c r="B1770" s="4">
        <v>9462</v>
      </c>
      <c r="C1770" t="s">
        <v>3</v>
      </c>
      <c r="D1770" t="s">
        <v>5</v>
      </c>
      <c r="E1770" t="s">
        <v>351</v>
      </c>
      <c r="F1770" s="9">
        <v>2020</v>
      </c>
      <c r="G1770" s="3">
        <v>54000</v>
      </c>
      <c r="H1770" s="3">
        <v>74</v>
      </c>
      <c r="I1770" s="3">
        <v>765</v>
      </c>
      <c r="J1770" s="3">
        <v>72</v>
      </c>
      <c r="K1770" s="3">
        <v>2</v>
      </c>
      <c r="L1770" s="3">
        <v>53200</v>
      </c>
      <c r="M1770" s="3">
        <v>800</v>
      </c>
      <c r="N1770" s="3"/>
      <c r="O1770" s="3"/>
    </row>
    <row r="1771" spans="1:15" hidden="1" x14ac:dyDescent="0.25">
      <c r="A1771" t="s">
        <v>417</v>
      </c>
      <c r="B1771" s="4">
        <v>9462</v>
      </c>
      <c r="C1771" t="s">
        <v>3</v>
      </c>
      <c r="D1771" t="s">
        <v>5</v>
      </c>
      <c r="E1771" t="s">
        <v>351</v>
      </c>
      <c r="F1771" s="9">
        <v>2019</v>
      </c>
      <c r="G1771" s="3">
        <v>55400</v>
      </c>
      <c r="H1771" s="3">
        <v>67</v>
      </c>
      <c r="I1771" s="3">
        <v>915</v>
      </c>
      <c r="J1771" s="3">
        <v>67</v>
      </c>
      <c r="K1771" s="3">
        <v>0</v>
      </c>
      <c r="L1771" s="3">
        <v>55400</v>
      </c>
      <c r="M1771" s="3">
        <v>0</v>
      </c>
      <c r="N1771" s="3"/>
      <c r="O1771" s="3"/>
    </row>
    <row r="1772" spans="1:15" hidden="1" x14ac:dyDescent="0.25">
      <c r="A1772" t="s">
        <v>242</v>
      </c>
      <c r="B1772" s="4">
        <v>2567</v>
      </c>
      <c r="C1772" t="s">
        <v>3</v>
      </c>
      <c r="D1772" t="s">
        <v>5</v>
      </c>
      <c r="E1772" t="s">
        <v>350</v>
      </c>
      <c r="F1772" s="9">
        <v>2023</v>
      </c>
      <c r="G1772" s="3">
        <v>94100</v>
      </c>
      <c r="H1772" s="3">
        <v>110</v>
      </c>
      <c r="I1772" s="3">
        <v>875</v>
      </c>
      <c r="J1772" s="3">
        <v>0</v>
      </c>
      <c r="K1772" s="3">
        <v>110</v>
      </c>
      <c r="L1772" s="3">
        <v>0</v>
      </c>
      <c r="M1772" s="3">
        <v>94100</v>
      </c>
      <c r="N1772" s="3"/>
      <c r="O1772" s="3"/>
    </row>
    <row r="1773" spans="1:15" hidden="1" x14ac:dyDescent="0.25">
      <c r="A1773" t="s">
        <v>242</v>
      </c>
      <c r="B1773" s="4">
        <v>2567</v>
      </c>
      <c r="C1773" t="s">
        <v>3</v>
      </c>
      <c r="D1773" t="s">
        <v>5</v>
      </c>
      <c r="E1773" t="s">
        <v>350</v>
      </c>
      <c r="F1773" s="9">
        <v>2022</v>
      </c>
      <c r="G1773" s="3">
        <v>86642</v>
      </c>
      <c r="H1773" s="3">
        <v>105</v>
      </c>
      <c r="I1773" s="3">
        <v>841</v>
      </c>
      <c r="J1773" s="3">
        <v>0</v>
      </c>
      <c r="K1773" s="3">
        <v>105</v>
      </c>
      <c r="L1773" s="3">
        <v>0</v>
      </c>
      <c r="M1773" s="3">
        <v>86642</v>
      </c>
      <c r="N1773" s="3"/>
      <c r="O1773" s="3"/>
    </row>
    <row r="1774" spans="1:15" hidden="1" x14ac:dyDescent="0.25">
      <c r="A1774" t="s">
        <v>242</v>
      </c>
      <c r="B1774" s="4">
        <v>2567</v>
      </c>
      <c r="C1774" t="s">
        <v>3</v>
      </c>
      <c r="D1774" t="s">
        <v>5</v>
      </c>
      <c r="E1774" t="s">
        <v>350</v>
      </c>
      <c r="F1774" s="9">
        <v>2021</v>
      </c>
      <c r="G1774" s="3">
        <v>81738</v>
      </c>
      <c r="H1774" s="3">
        <v>101</v>
      </c>
      <c r="I1774" s="3">
        <v>809</v>
      </c>
      <c r="J1774" s="3">
        <v>0</v>
      </c>
      <c r="K1774" s="3">
        <v>101</v>
      </c>
      <c r="L1774" s="3">
        <v>0</v>
      </c>
      <c r="M1774" s="3">
        <v>81738</v>
      </c>
      <c r="N1774" s="3"/>
      <c r="O1774" s="3"/>
    </row>
    <row r="1775" spans="1:15" hidden="1" x14ac:dyDescent="0.25">
      <c r="A1775" t="s">
        <v>242</v>
      </c>
      <c r="B1775" s="4">
        <v>2567</v>
      </c>
      <c r="C1775" t="s">
        <v>3</v>
      </c>
      <c r="D1775" t="s">
        <v>5</v>
      </c>
      <c r="E1775" t="s">
        <v>350</v>
      </c>
      <c r="F1775" s="9">
        <v>2020</v>
      </c>
      <c r="G1775" s="3">
        <v>71160</v>
      </c>
      <c r="H1775" s="3">
        <v>97</v>
      </c>
      <c r="I1775" s="3">
        <v>734</v>
      </c>
      <c r="J1775" s="3">
        <v>0</v>
      </c>
      <c r="K1775" s="3">
        <v>97</v>
      </c>
      <c r="L1775" s="3">
        <v>0</v>
      </c>
      <c r="M1775" s="3">
        <v>71160</v>
      </c>
      <c r="N1775" s="3"/>
      <c r="O1775" s="3"/>
    </row>
    <row r="1776" spans="1:15" hidden="1" x14ac:dyDescent="0.25">
      <c r="A1776" t="s">
        <v>242</v>
      </c>
      <c r="B1776" s="4">
        <v>2567</v>
      </c>
      <c r="C1776" t="s">
        <v>3</v>
      </c>
      <c r="D1776" t="s">
        <v>5</v>
      </c>
      <c r="E1776" t="s">
        <v>350</v>
      </c>
      <c r="F1776" s="9">
        <v>2019</v>
      </c>
      <c r="G1776" s="3">
        <v>81500</v>
      </c>
      <c r="H1776" s="3">
        <v>100</v>
      </c>
      <c r="I1776" s="3">
        <v>795</v>
      </c>
      <c r="J1776" s="3">
        <v>0</v>
      </c>
      <c r="K1776" s="3">
        <v>100</v>
      </c>
      <c r="L1776" s="3">
        <v>0</v>
      </c>
      <c r="M1776" s="3">
        <v>81500</v>
      </c>
      <c r="N1776" s="3"/>
      <c r="O1776" s="3"/>
    </row>
    <row r="1777" spans="1:15" hidden="1" x14ac:dyDescent="0.25">
      <c r="A1777" t="s">
        <v>337</v>
      </c>
      <c r="B1777" s="4">
        <v>31591</v>
      </c>
      <c r="C1777" t="s">
        <v>1</v>
      </c>
      <c r="D1777" t="s">
        <v>2</v>
      </c>
      <c r="E1777" t="s">
        <v>353</v>
      </c>
      <c r="F1777" s="9">
        <v>2023</v>
      </c>
      <c r="G1777" s="3">
        <v>94000</v>
      </c>
      <c r="H1777" s="3">
        <v>23</v>
      </c>
      <c r="I1777" s="3">
        <v>4085</v>
      </c>
      <c r="J1777" s="3">
        <v>2</v>
      </c>
      <c r="K1777" s="3">
        <v>21</v>
      </c>
      <c r="L1777" s="3">
        <v>8200</v>
      </c>
      <c r="M1777" s="3">
        <v>85800</v>
      </c>
      <c r="N1777" s="3"/>
      <c r="O1777" s="3"/>
    </row>
    <row r="1778" spans="1:15" hidden="1" x14ac:dyDescent="0.25">
      <c r="A1778" t="s">
        <v>337</v>
      </c>
      <c r="B1778" s="4">
        <v>31591</v>
      </c>
      <c r="C1778" t="s">
        <v>1</v>
      </c>
      <c r="D1778" t="s">
        <v>2</v>
      </c>
      <c r="E1778" t="s">
        <v>353</v>
      </c>
      <c r="F1778" s="9">
        <v>2022</v>
      </c>
      <c r="G1778" s="3">
        <v>86200</v>
      </c>
      <c r="H1778" s="3">
        <v>23</v>
      </c>
      <c r="I1778" s="3">
        <v>4010</v>
      </c>
      <c r="J1778" s="3">
        <v>2</v>
      </c>
      <c r="K1778" s="3">
        <v>21</v>
      </c>
      <c r="L1778" s="3">
        <v>8000</v>
      </c>
      <c r="M1778" s="3">
        <v>78200</v>
      </c>
      <c r="N1778" s="3"/>
      <c r="O1778" s="3"/>
    </row>
    <row r="1779" spans="1:15" hidden="1" x14ac:dyDescent="0.25">
      <c r="A1779" t="s">
        <v>337</v>
      </c>
      <c r="B1779" s="4">
        <v>31591</v>
      </c>
      <c r="C1779" t="s">
        <v>1</v>
      </c>
      <c r="D1779" t="s">
        <v>2</v>
      </c>
      <c r="E1779" t="s">
        <v>353</v>
      </c>
      <c r="F1779" s="9">
        <v>2021</v>
      </c>
      <c r="G1779" s="3">
        <v>74000</v>
      </c>
      <c r="H1779" s="3">
        <v>20</v>
      </c>
      <c r="I1779" s="3">
        <v>3700</v>
      </c>
      <c r="J1779" s="3">
        <v>2</v>
      </c>
      <c r="K1779" s="3">
        <v>18</v>
      </c>
      <c r="L1779" s="3">
        <v>7400</v>
      </c>
      <c r="M1779" s="3">
        <v>66600</v>
      </c>
      <c r="N1779" s="3"/>
      <c r="O1779" s="3"/>
    </row>
    <row r="1780" spans="1:15" hidden="1" x14ac:dyDescent="0.25">
      <c r="A1780" t="s">
        <v>337</v>
      </c>
      <c r="B1780" s="4">
        <v>31591</v>
      </c>
      <c r="C1780" t="s">
        <v>1</v>
      </c>
      <c r="D1780" t="s">
        <v>2</v>
      </c>
      <c r="E1780" t="s">
        <v>353</v>
      </c>
      <c r="F1780" s="9">
        <v>2020</v>
      </c>
      <c r="G1780" s="3">
        <v>56000</v>
      </c>
      <c r="H1780" s="3">
        <v>20</v>
      </c>
      <c r="I1780" s="3">
        <v>2800</v>
      </c>
      <c r="J1780" s="3">
        <v>2</v>
      </c>
      <c r="K1780" s="3">
        <v>18</v>
      </c>
      <c r="L1780" s="3">
        <v>5600</v>
      </c>
      <c r="M1780" s="3">
        <v>50400</v>
      </c>
      <c r="N1780" s="3"/>
      <c r="O1780" s="3"/>
    </row>
    <row r="1781" spans="1:15" hidden="1" x14ac:dyDescent="0.25">
      <c r="A1781" t="s">
        <v>337</v>
      </c>
      <c r="B1781" s="4">
        <v>31591</v>
      </c>
      <c r="C1781" t="s">
        <v>1</v>
      </c>
      <c r="D1781" t="s">
        <v>2</v>
      </c>
      <c r="E1781" t="s">
        <v>353</v>
      </c>
      <c r="F1781" s="9">
        <v>2019</v>
      </c>
      <c r="G1781" s="3">
        <v>103000</v>
      </c>
      <c r="H1781" s="3">
        <v>20</v>
      </c>
      <c r="I1781" s="3">
        <v>5150</v>
      </c>
      <c r="J1781" s="3">
        <v>2</v>
      </c>
      <c r="K1781" s="3">
        <v>18</v>
      </c>
      <c r="L1781" s="3">
        <v>10300</v>
      </c>
      <c r="M1781" s="3">
        <v>92700</v>
      </c>
      <c r="N1781" s="3"/>
      <c r="O1781" s="3"/>
    </row>
    <row r="1782" spans="1:15" hidden="1" x14ac:dyDescent="0.25">
      <c r="A1782" t="s">
        <v>151</v>
      </c>
      <c r="B1782" s="4">
        <v>584</v>
      </c>
      <c r="C1782" t="s">
        <v>1</v>
      </c>
      <c r="D1782" t="s">
        <v>7</v>
      </c>
      <c r="E1782" t="s">
        <v>357</v>
      </c>
      <c r="F1782" s="9">
        <v>2023</v>
      </c>
      <c r="G1782" s="3">
        <v>93600</v>
      </c>
      <c r="H1782" s="3">
        <v>18</v>
      </c>
      <c r="I1782" s="3">
        <v>5200</v>
      </c>
      <c r="J1782" s="3">
        <v>18</v>
      </c>
      <c r="K1782" s="3">
        <v>0</v>
      </c>
      <c r="L1782" s="3">
        <v>93600</v>
      </c>
      <c r="M1782" s="3">
        <v>0</v>
      </c>
      <c r="N1782" s="3"/>
      <c r="O1782" s="3"/>
    </row>
    <row r="1783" spans="1:15" hidden="1" x14ac:dyDescent="0.25">
      <c r="A1783" t="s">
        <v>151</v>
      </c>
      <c r="B1783" s="4">
        <v>584</v>
      </c>
      <c r="C1783" t="s">
        <v>1</v>
      </c>
      <c r="D1783" t="s">
        <v>7</v>
      </c>
      <c r="E1783" t="s">
        <v>357</v>
      </c>
      <c r="F1783" s="9">
        <v>2022</v>
      </c>
      <c r="G1783" s="3">
        <v>88100</v>
      </c>
      <c r="H1783" s="3">
        <v>18</v>
      </c>
      <c r="I1783" s="3">
        <v>4760</v>
      </c>
      <c r="J1783" s="3">
        <v>18</v>
      </c>
      <c r="K1783" s="3">
        <v>0</v>
      </c>
      <c r="L1783" s="3">
        <v>88100</v>
      </c>
      <c r="M1783" s="3">
        <v>0</v>
      </c>
      <c r="N1783" s="3"/>
      <c r="O1783" s="3"/>
    </row>
    <row r="1784" spans="1:15" hidden="1" x14ac:dyDescent="0.25">
      <c r="A1784" t="s">
        <v>151</v>
      </c>
      <c r="B1784" s="4">
        <v>584</v>
      </c>
      <c r="C1784" t="s">
        <v>1</v>
      </c>
      <c r="D1784" t="s">
        <v>7</v>
      </c>
      <c r="E1784" t="s">
        <v>357</v>
      </c>
      <c r="F1784" s="9">
        <v>2021</v>
      </c>
      <c r="G1784" s="3">
        <v>82100</v>
      </c>
      <c r="H1784" s="3">
        <v>19</v>
      </c>
      <c r="I1784" s="3">
        <v>4320</v>
      </c>
      <c r="J1784" s="3">
        <v>19</v>
      </c>
      <c r="K1784" s="3">
        <v>0</v>
      </c>
      <c r="L1784" s="3">
        <v>82100</v>
      </c>
      <c r="M1784" s="3">
        <v>0</v>
      </c>
      <c r="N1784" s="3"/>
      <c r="O1784" s="3"/>
    </row>
    <row r="1785" spans="1:15" hidden="1" x14ac:dyDescent="0.25">
      <c r="A1785" t="s">
        <v>151</v>
      </c>
      <c r="B1785" s="4">
        <v>584</v>
      </c>
      <c r="C1785" t="s">
        <v>1</v>
      </c>
      <c r="D1785" t="s">
        <v>7</v>
      </c>
      <c r="E1785" t="s">
        <v>357</v>
      </c>
      <c r="F1785" s="9">
        <v>2020</v>
      </c>
      <c r="G1785" s="3">
        <v>60500</v>
      </c>
      <c r="H1785" s="3">
        <v>19</v>
      </c>
      <c r="I1785" s="3">
        <v>3105</v>
      </c>
      <c r="J1785" s="3">
        <v>19</v>
      </c>
      <c r="K1785" s="3">
        <v>0</v>
      </c>
      <c r="L1785" s="3">
        <v>60500</v>
      </c>
      <c r="M1785" s="3">
        <v>0</v>
      </c>
      <c r="N1785" s="3"/>
      <c r="O1785" s="3"/>
    </row>
    <row r="1786" spans="1:15" hidden="1" x14ac:dyDescent="0.25">
      <c r="A1786" t="s">
        <v>151</v>
      </c>
      <c r="B1786" s="4">
        <v>584</v>
      </c>
      <c r="C1786" t="s">
        <v>1</v>
      </c>
      <c r="D1786" t="s">
        <v>7</v>
      </c>
      <c r="E1786" t="s">
        <v>357</v>
      </c>
      <c r="F1786" s="9">
        <v>2019</v>
      </c>
      <c r="G1786" s="3">
        <v>106200</v>
      </c>
      <c r="H1786" s="3">
        <v>20</v>
      </c>
      <c r="I1786" s="3">
        <v>5180</v>
      </c>
      <c r="J1786" s="3">
        <v>20</v>
      </c>
      <c r="K1786" s="3">
        <v>0</v>
      </c>
      <c r="L1786" s="3">
        <v>106200</v>
      </c>
      <c r="M1786" s="3">
        <v>0</v>
      </c>
      <c r="N1786" s="3"/>
      <c r="O1786" s="3"/>
    </row>
    <row r="1787" spans="1:15" hidden="1" x14ac:dyDescent="0.25">
      <c r="A1787" t="s">
        <v>477</v>
      </c>
      <c r="B1787" s="4">
        <v>563102</v>
      </c>
      <c r="C1787" t="s">
        <v>3</v>
      </c>
      <c r="D1787" t="s">
        <v>4</v>
      </c>
      <c r="E1787" t="s">
        <v>364</v>
      </c>
      <c r="F1787" s="9">
        <v>2023</v>
      </c>
      <c r="G1787" s="3">
        <v>93200</v>
      </c>
      <c r="H1787" s="3">
        <v>56</v>
      </c>
      <c r="I1787" s="3">
        <v>1880</v>
      </c>
      <c r="J1787" s="3">
        <v>1</v>
      </c>
      <c r="K1787" s="3">
        <v>55</v>
      </c>
      <c r="L1787" s="3">
        <v>2000</v>
      </c>
      <c r="M1787" s="3">
        <v>91200</v>
      </c>
      <c r="N1787" s="3"/>
      <c r="O1787" s="3"/>
    </row>
    <row r="1788" spans="1:15" hidden="1" x14ac:dyDescent="0.25">
      <c r="A1788" t="s">
        <v>477</v>
      </c>
      <c r="B1788" s="4">
        <v>563102</v>
      </c>
      <c r="C1788" t="s">
        <v>3</v>
      </c>
      <c r="D1788" t="s">
        <v>4</v>
      </c>
      <c r="E1788" t="s">
        <v>364</v>
      </c>
      <c r="F1788" s="9">
        <v>2022</v>
      </c>
      <c r="G1788" s="3">
        <v>61100</v>
      </c>
      <c r="H1788" s="3">
        <v>43</v>
      </c>
      <c r="I1788" s="3">
        <v>1970</v>
      </c>
      <c r="J1788" s="3">
        <v>1</v>
      </c>
      <c r="K1788" s="3">
        <v>42</v>
      </c>
      <c r="L1788" s="3">
        <v>2000</v>
      </c>
      <c r="M1788" s="3">
        <v>59100</v>
      </c>
      <c r="N1788" s="3"/>
      <c r="O1788" s="3"/>
    </row>
    <row r="1789" spans="1:15" hidden="1" x14ac:dyDescent="0.25">
      <c r="A1789" t="s">
        <v>477</v>
      </c>
      <c r="B1789" s="4">
        <v>563102</v>
      </c>
      <c r="C1789" t="s">
        <v>3</v>
      </c>
      <c r="D1789" t="s">
        <v>4</v>
      </c>
      <c r="E1789" t="s">
        <v>364</v>
      </c>
      <c r="F1789" s="9">
        <v>2021</v>
      </c>
      <c r="G1789" s="3">
        <v>29600</v>
      </c>
      <c r="H1789" s="3">
        <v>19</v>
      </c>
      <c r="I1789" s="3">
        <v>1735</v>
      </c>
      <c r="J1789" s="3">
        <v>1</v>
      </c>
      <c r="K1789" s="3">
        <v>18</v>
      </c>
      <c r="L1789" s="3">
        <v>1800</v>
      </c>
      <c r="M1789" s="3">
        <v>27800</v>
      </c>
      <c r="N1789" s="3"/>
      <c r="O1789" s="3"/>
    </row>
    <row r="1790" spans="1:15" hidden="1" x14ac:dyDescent="0.25">
      <c r="A1790" t="s">
        <v>477</v>
      </c>
      <c r="B1790" s="4">
        <v>563102</v>
      </c>
      <c r="C1790" t="s">
        <v>3</v>
      </c>
      <c r="D1790" t="s">
        <v>4</v>
      </c>
      <c r="E1790" t="s">
        <v>364</v>
      </c>
      <c r="F1790" s="9">
        <v>2020</v>
      </c>
      <c r="G1790" s="3">
        <v>24700</v>
      </c>
      <c r="H1790" s="3">
        <v>15</v>
      </c>
      <c r="I1790" s="3">
        <v>1760</v>
      </c>
      <c r="J1790" s="3">
        <v>1</v>
      </c>
      <c r="K1790" s="3">
        <v>14</v>
      </c>
      <c r="L1790" s="3">
        <v>1800</v>
      </c>
      <c r="M1790" s="3">
        <v>22900</v>
      </c>
      <c r="N1790" s="3"/>
      <c r="O1790" s="3"/>
    </row>
    <row r="1791" spans="1:15" hidden="1" x14ac:dyDescent="0.25">
      <c r="A1791" t="s">
        <v>477</v>
      </c>
      <c r="B1791" s="4">
        <v>563102</v>
      </c>
      <c r="C1791" t="s">
        <v>3</v>
      </c>
      <c r="D1791" t="s">
        <v>4</v>
      </c>
      <c r="E1791" t="s">
        <v>364</v>
      </c>
      <c r="F1791" s="9">
        <v>2019</v>
      </c>
      <c r="G1791" s="3">
        <v>18000</v>
      </c>
      <c r="H1791" s="3">
        <v>13</v>
      </c>
      <c r="I1791" s="3">
        <v>1800</v>
      </c>
      <c r="J1791" s="3">
        <v>1</v>
      </c>
      <c r="K1791" s="3">
        <v>12</v>
      </c>
      <c r="L1791" s="3">
        <v>1800</v>
      </c>
      <c r="M1791" s="3">
        <v>16200</v>
      </c>
      <c r="N1791" s="3"/>
      <c r="O1791" s="3"/>
    </row>
    <row r="1792" spans="1:15" hidden="1" x14ac:dyDescent="0.25">
      <c r="A1792" t="s">
        <v>501</v>
      </c>
      <c r="B1792" s="4">
        <v>2536</v>
      </c>
      <c r="C1792" t="s">
        <v>3</v>
      </c>
      <c r="D1792" t="s">
        <v>5</v>
      </c>
      <c r="E1792" t="s">
        <v>352</v>
      </c>
      <c r="F1792" s="9">
        <v>2023</v>
      </c>
      <c r="G1792" s="3">
        <v>92400</v>
      </c>
      <c r="H1792" s="3">
        <v>151</v>
      </c>
      <c r="I1792" s="3">
        <v>600</v>
      </c>
      <c r="J1792" s="3">
        <v>0</v>
      </c>
      <c r="K1792" s="3">
        <v>151</v>
      </c>
      <c r="L1792" s="3">
        <v>0</v>
      </c>
      <c r="M1792" s="3">
        <v>92400</v>
      </c>
      <c r="N1792" s="3"/>
      <c r="O1792" s="3"/>
    </row>
    <row r="1793" spans="1:15" hidden="1" x14ac:dyDescent="0.25">
      <c r="A1793" t="s">
        <v>501</v>
      </c>
      <c r="B1793" s="4">
        <v>2536</v>
      </c>
      <c r="C1793" t="s">
        <v>3</v>
      </c>
      <c r="D1793" t="s">
        <v>5</v>
      </c>
      <c r="E1793" t="s">
        <v>352</v>
      </c>
      <c r="F1793" s="9">
        <v>2022</v>
      </c>
      <c r="G1793" s="3">
        <v>91200</v>
      </c>
      <c r="H1793" s="3">
        <v>157</v>
      </c>
      <c r="I1793" s="3">
        <v>570</v>
      </c>
      <c r="J1793" s="3">
        <v>0</v>
      </c>
      <c r="K1793" s="3">
        <v>157</v>
      </c>
      <c r="L1793" s="3">
        <v>0</v>
      </c>
      <c r="M1793" s="3">
        <v>91200</v>
      </c>
      <c r="N1793" s="3"/>
      <c r="O1793" s="3"/>
    </row>
    <row r="1794" spans="1:15" hidden="1" x14ac:dyDescent="0.25">
      <c r="A1794" t="s">
        <v>501</v>
      </c>
      <c r="B1794" s="4">
        <v>2536</v>
      </c>
      <c r="C1794" t="s">
        <v>3</v>
      </c>
      <c r="D1794" t="s">
        <v>5</v>
      </c>
      <c r="E1794" t="s">
        <v>352</v>
      </c>
      <c r="F1794" s="9">
        <v>2021</v>
      </c>
      <c r="G1794" s="3">
        <v>89100</v>
      </c>
      <c r="H1794" s="3">
        <v>163</v>
      </c>
      <c r="I1794" s="3">
        <v>540</v>
      </c>
      <c r="J1794" s="3">
        <v>0</v>
      </c>
      <c r="K1794" s="3">
        <v>163</v>
      </c>
      <c r="L1794" s="3">
        <v>0</v>
      </c>
      <c r="M1794" s="3">
        <v>89100</v>
      </c>
      <c r="N1794" s="3"/>
      <c r="O1794" s="3"/>
    </row>
    <row r="1795" spans="1:15" hidden="1" x14ac:dyDescent="0.25">
      <c r="A1795" t="s">
        <v>501</v>
      </c>
      <c r="B1795" s="4">
        <v>2536</v>
      </c>
      <c r="C1795" t="s">
        <v>3</v>
      </c>
      <c r="D1795" t="s">
        <v>5</v>
      </c>
      <c r="E1795" t="s">
        <v>352</v>
      </c>
      <c r="F1795" s="9">
        <v>2020</v>
      </c>
      <c r="G1795" s="3">
        <v>80400</v>
      </c>
      <c r="H1795" s="3">
        <v>167</v>
      </c>
      <c r="I1795" s="3">
        <v>470</v>
      </c>
      <c r="J1795" s="3">
        <v>0</v>
      </c>
      <c r="K1795" s="3">
        <v>167</v>
      </c>
      <c r="L1795" s="3">
        <v>0</v>
      </c>
      <c r="M1795" s="3">
        <v>80400</v>
      </c>
      <c r="N1795" s="3"/>
      <c r="O1795" s="3"/>
    </row>
    <row r="1796" spans="1:15" hidden="1" x14ac:dyDescent="0.25">
      <c r="A1796" t="s">
        <v>501</v>
      </c>
      <c r="B1796" s="4">
        <v>2536</v>
      </c>
      <c r="C1796" t="s">
        <v>3</v>
      </c>
      <c r="D1796" t="s">
        <v>5</v>
      </c>
      <c r="E1796" t="s">
        <v>352</v>
      </c>
      <c r="F1796" s="9">
        <v>2019</v>
      </c>
      <c r="G1796" s="3">
        <v>94800</v>
      </c>
      <c r="H1796" s="3">
        <v>175</v>
      </c>
      <c r="I1796" s="3">
        <v>545</v>
      </c>
      <c r="J1796" s="3">
        <v>0</v>
      </c>
      <c r="K1796" s="3">
        <v>175</v>
      </c>
      <c r="L1796" s="3">
        <v>0</v>
      </c>
      <c r="M1796" s="3">
        <v>94800</v>
      </c>
      <c r="N1796" s="3"/>
      <c r="O1796" s="3"/>
    </row>
    <row r="1797" spans="1:15" hidden="1" x14ac:dyDescent="0.25">
      <c r="A1797" t="s">
        <v>241</v>
      </c>
      <c r="B1797" s="4">
        <v>29828</v>
      </c>
      <c r="C1797" t="s">
        <v>1</v>
      </c>
      <c r="D1797" t="s">
        <v>2</v>
      </c>
      <c r="E1797" t="s">
        <v>362</v>
      </c>
      <c r="F1797" s="9">
        <v>2023</v>
      </c>
      <c r="G1797" s="3">
        <v>92397</v>
      </c>
      <c r="H1797" s="3">
        <v>17</v>
      </c>
      <c r="I1797" s="3">
        <v>5775</v>
      </c>
      <c r="J1797" s="3">
        <v>17</v>
      </c>
      <c r="K1797" s="3">
        <v>0</v>
      </c>
      <c r="L1797" s="3">
        <v>92397</v>
      </c>
      <c r="M1797" s="3">
        <v>0</v>
      </c>
      <c r="N1797" s="3"/>
      <c r="O1797" s="3"/>
    </row>
    <row r="1798" spans="1:15" hidden="1" x14ac:dyDescent="0.25">
      <c r="A1798" t="s">
        <v>241</v>
      </c>
      <c r="B1798" s="4">
        <v>29828</v>
      </c>
      <c r="C1798" t="s">
        <v>1</v>
      </c>
      <c r="D1798" t="s">
        <v>2</v>
      </c>
      <c r="E1798" t="s">
        <v>362</v>
      </c>
      <c r="F1798" s="9">
        <v>2022</v>
      </c>
      <c r="G1798" s="3">
        <v>87467</v>
      </c>
      <c r="H1798" s="3">
        <v>15</v>
      </c>
      <c r="I1798" s="3">
        <v>6250</v>
      </c>
      <c r="J1798" s="3">
        <v>15</v>
      </c>
      <c r="K1798" s="3">
        <v>0</v>
      </c>
      <c r="L1798" s="3">
        <v>87467</v>
      </c>
      <c r="M1798" s="3">
        <v>0</v>
      </c>
      <c r="N1798" s="3"/>
      <c r="O1798" s="3"/>
    </row>
    <row r="1799" spans="1:15" hidden="1" x14ac:dyDescent="0.25">
      <c r="A1799" t="s">
        <v>241</v>
      </c>
      <c r="B1799" s="4">
        <v>29828</v>
      </c>
      <c r="C1799" t="s">
        <v>1</v>
      </c>
      <c r="D1799" t="s">
        <v>2</v>
      </c>
      <c r="E1799" t="s">
        <v>362</v>
      </c>
      <c r="F1799" s="9">
        <v>2021</v>
      </c>
      <c r="G1799" s="3">
        <v>63650</v>
      </c>
      <c r="H1799" s="3">
        <v>13</v>
      </c>
      <c r="I1799" s="3">
        <v>5090</v>
      </c>
      <c r="J1799" s="3">
        <v>13</v>
      </c>
      <c r="K1799" s="3">
        <v>0</v>
      </c>
      <c r="L1799" s="3">
        <v>63650</v>
      </c>
      <c r="M1799" s="3">
        <v>0</v>
      </c>
      <c r="N1799" s="3"/>
      <c r="O1799" s="3"/>
    </row>
    <row r="1800" spans="1:15" hidden="1" x14ac:dyDescent="0.25">
      <c r="A1800" t="s">
        <v>241</v>
      </c>
      <c r="B1800" s="4">
        <v>29828</v>
      </c>
      <c r="C1800" t="s">
        <v>1</v>
      </c>
      <c r="D1800" t="s">
        <v>2</v>
      </c>
      <c r="E1800" t="s">
        <v>362</v>
      </c>
      <c r="F1800" s="9">
        <v>2020</v>
      </c>
      <c r="G1800" s="3">
        <v>20791</v>
      </c>
      <c r="H1800" s="3">
        <v>12</v>
      </c>
      <c r="I1800" s="3">
        <v>1735</v>
      </c>
      <c r="J1800" s="3">
        <v>12</v>
      </c>
      <c r="K1800" s="3">
        <v>0</v>
      </c>
      <c r="L1800" s="3">
        <v>20791</v>
      </c>
      <c r="M1800" s="3">
        <v>0</v>
      </c>
      <c r="N1800" s="3"/>
      <c r="O1800" s="3"/>
    </row>
    <row r="1801" spans="1:15" hidden="1" x14ac:dyDescent="0.25">
      <c r="A1801" t="s">
        <v>241</v>
      </c>
      <c r="B1801" s="4">
        <v>29828</v>
      </c>
      <c r="C1801" t="s">
        <v>1</v>
      </c>
      <c r="D1801" t="s">
        <v>2</v>
      </c>
      <c r="E1801" t="s">
        <v>362</v>
      </c>
      <c r="F1801" s="9">
        <v>2019</v>
      </c>
      <c r="G1801" s="3">
        <v>66000</v>
      </c>
      <c r="H1801" s="3">
        <v>12</v>
      </c>
      <c r="I1801" s="3">
        <v>6000</v>
      </c>
      <c r="J1801" s="3">
        <v>12</v>
      </c>
      <c r="K1801" s="3">
        <v>0</v>
      </c>
      <c r="L1801" s="3">
        <v>66000</v>
      </c>
      <c r="M1801" s="3">
        <v>0</v>
      </c>
      <c r="N1801" s="3"/>
      <c r="O1801" s="3"/>
    </row>
    <row r="1802" spans="1:15" hidden="1" x14ac:dyDescent="0.25">
      <c r="A1802" t="s">
        <v>471</v>
      </c>
      <c r="B1802" s="4">
        <v>563074</v>
      </c>
      <c r="C1802" t="s">
        <v>1</v>
      </c>
      <c r="D1802" t="s">
        <v>2</v>
      </c>
      <c r="E1802" t="s">
        <v>360</v>
      </c>
      <c r="F1802" s="9">
        <v>2023</v>
      </c>
      <c r="G1802" s="3">
        <v>92100</v>
      </c>
      <c r="H1802" s="3">
        <v>67</v>
      </c>
      <c r="I1802" s="3">
        <v>1395</v>
      </c>
      <c r="J1802" s="3">
        <v>67</v>
      </c>
      <c r="K1802" s="3">
        <v>0</v>
      </c>
      <c r="L1802" s="3">
        <v>92100</v>
      </c>
      <c r="M1802" s="3">
        <v>0</v>
      </c>
      <c r="N1802" s="3"/>
      <c r="O1802" s="3"/>
    </row>
    <row r="1803" spans="1:15" hidden="1" x14ac:dyDescent="0.25">
      <c r="A1803" t="s">
        <v>471</v>
      </c>
      <c r="B1803" s="4">
        <v>563074</v>
      </c>
      <c r="C1803" t="s">
        <v>1</v>
      </c>
      <c r="D1803" t="s">
        <v>2</v>
      </c>
      <c r="E1803" t="s">
        <v>360</v>
      </c>
      <c r="F1803" s="9">
        <v>2022</v>
      </c>
      <c r="G1803" s="3">
        <v>83100</v>
      </c>
      <c r="H1803" s="3">
        <v>65</v>
      </c>
      <c r="I1803" s="3">
        <v>1340</v>
      </c>
      <c r="J1803" s="3">
        <v>65</v>
      </c>
      <c r="K1803" s="3">
        <v>0</v>
      </c>
      <c r="L1803" s="3">
        <v>83100</v>
      </c>
      <c r="M1803" s="3">
        <v>0</v>
      </c>
      <c r="N1803" s="3"/>
      <c r="O1803" s="3"/>
    </row>
    <row r="1804" spans="1:15" hidden="1" x14ac:dyDescent="0.25">
      <c r="A1804" t="s">
        <v>471</v>
      </c>
      <c r="B1804" s="4">
        <v>563074</v>
      </c>
      <c r="C1804" t="s">
        <v>1</v>
      </c>
      <c r="D1804" t="s">
        <v>2</v>
      </c>
      <c r="E1804" t="s">
        <v>360</v>
      </c>
      <c r="F1804" s="9">
        <v>2021</v>
      </c>
      <c r="G1804" s="3">
        <v>61700</v>
      </c>
      <c r="H1804" s="3">
        <v>59</v>
      </c>
      <c r="I1804" s="3">
        <v>1260</v>
      </c>
      <c r="J1804" s="3">
        <v>59</v>
      </c>
      <c r="K1804" s="3">
        <v>0</v>
      </c>
      <c r="L1804" s="3">
        <v>61700</v>
      </c>
      <c r="M1804" s="3">
        <v>0</v>
      </c>
      <c r="N1804" s="3"/>
      <c r="O1804" s="3"/>
    </row>
    <row r="1805" spans="1:15" hidden="1" x14ac:dyDescent="0.25">
      <c r="A1805" t="s">
        <v>471</v>
      </c>
      <c r="B1805" s="4">
        <v>563074</v>
      </c>
      <c r="C1805" t="s">
        <v>1</v>
      </c>
      <c r="D1805" t="s">
        <v>2</v>
      </c>
      <c r="E1805" t="s">
        <v>360</v>
      </c>
      <c r="F1805" s="9">
        <v>2020</v>
      </c>
      <c r="G1805" s="3">
        <v>21800</v>
      </c>
      <c r="H1805" s="3">
        <v>39</v>
      </c>
      <c r="I1805" s="3">
        <v>840</v>
      </c>
      <c r="J1805" s="3">
        <v>39</v>
      </c>
      <c r="K1805" s="3">
        <v>0</v>
      </c>
      <c r="L1805" s="3">
        <v>21800</v>
      </c>
      <c r="M1805" s="3">
        <v>0</v>
      </c>
      <c r="N1805" s="3"/>
      <c r="O1805" s="3"/>
    </row>
    <row r="1806" spans="1:15" hidden="1" x14ac:dyDescent="0.25">
      <c r="A1806" t="s">
        <v>471</v>
      </c>
      <c r="B1806" s="4">
        <v>563074</v>
      </c>
      <c r="C1806" t="s">
        <v>1</v>
      </c>
      <c r="D1806" t="s">
        <v>2</v>
      </c>
      <c r="E1806" t="s">
        <v>360</v>
      </c>
      <c r="F1806" s="9">
        <v>2019</v>
      </c>
      <c r="G1806" s="3">
        <v>18400</v>
      </c>
      <c r="H1806" s="3">
        <v>13</v>
      </c>
      <c r="I1806" s="3">
        <v>1600</v>
      </c>
      <c r="J1806" s="3">
        <v>13</v>
      </c>
      <c r="K1806" s="3">
        <v>0</v>
      </c>
      <c r="L1806" s="3">
        <v>18400</v>
      </c>
      <c r="M1806" s="3">
        <v>0</v>
      </c>
      <c r="N1806" s="3"/>
      <c r="O1806" s="3"/>
    </row>
    <row r="1807" spans="1:15" hidden="1" x14ac:dyDescent="0.25">
      <c r="A1807" t="s">
        <v>289</v>
      </c>
      <c r="B1807" s="4">
        <v>1127</v>
      </c>
      <c r="C1807" t="s">
        <v>1</v>
      </c>
      <c r="D1807" t="s">
        <v>7</v>
      </c>
      <c r="E1807" t="s">
        <v>355</v>
      </c>
      <c r="F1807" s="9">
        <v>2023</v>
      </c>
      <c r="G1807" s="3">
        <v>91600</v>
      </c>
      <c r="H1807" s="3">
        <v>7</v>
      </c>
      <c r="I1807" s="3">
        <v>13080</v>
      </c>
      <c r="J1807" s="3">
        <v>7</v>
      </c>
      <c r="K1807" s="3">
        <v>0</v>
      </c>
      <c r="L1807" s="3">
        <v>91600</v>
      </c>
      <c r="M1807" s="3">
        <v>0</v>
      </c>
      <c r="N1807" s="3"/>
      <c r="O1807" s="3"/>
    </row>
    <row r="1808" spans="1:15" hidden="1" x14ac:dyDescent="0.25">
      <c r="A1808" t="s">
        <v>289</v>
      </c>
      <c r="B1808" s="4">
        <v>1127</v>
      </c>
      <c r="C1808" t="s">
        <v>1</v>
      </c>
      <c r="D1808" t="s">
        <v>7</v>
      </c>
      <c r="E1808" t="s">
        <v>355</v>
      </c>
      <c r="F1808" s="9">
        <v>2022</v>
      </c>
      <c r="G1808" s="3">
        <v>85400</v>
      </c>
      <c r="H1808" s="3">
        <v>7</v>
      </c>
      <c r="I1808" s="3">
        <v>12200</v>
      </c>
      <c r="J1808" s="3">
        <v>7</v>
      </c>
      <c r="K1808" s="3">
        <v>0</v>
      </c>
      <c r="L1808" s="3">
        <v>85400</v>
      </c>
      <c r="M1808" s="3">
        <v>0</v>
      </c>
      <c r="N1808" s="3"/>
      <c r="O1808" s="3"/>
    </row>
    <row r="1809" spans="1:15" hidden="1" x14ac:dyDescent="0.25">
      <c r="A1809" t="s">
        <v>289</v>
      </c>
      <c r="B1809" s="4">
        <v>1127</v>
      </c>
      <c r="C1809" t="s">
        <v>1</v>
      </c>
      <c r="D1809" t="s">
        <v>7</v>
      </c>
      <c r="E1809" t="s">
        <v>355</v>
      </c>
      <c r="F1809" s="9">
        <v>2021</v>
      </c>
      <c r="G1809" s="3">
        <v>71000</v>
      </c>
      <c r="H1809" s="3">
        <v>7</v>
      </c>
      <c r="I1809" s="3">
        <v>10145</v>
      </c>
      <c r="J1809" s="3">
        <v>7</v>
      </c>
      <c r="K1809" s="3">
        <v>0</v>
      </c>
      <c r="L1809" s="3">
        <v>71000</v>
      </c>
      <c r="M1809" s="3">
        <v>0</v>
      </c>
      <c r="N1809" s="3"/>
      <c r="O1809" s="3"/>
    </row>
    <row r="1810" spans="1:15" hidden="1" x14ac:dyDescent="0.25">
      <c r="A1810" t="s">
        <v>289</v>
      </c>
      <c r="B1810" s="4">
        <v>1127</v>
      </c>
      <c r="C1810" t="s">
        <v>1</v>
      </c>
      <c r="D1810" t="s">
        <v>7</v>
      </c>
      <c r="E1810" t="s">
        <v>355</v>
      </c>
      <c r="F1810" s="9">
        <v>2020</v>
      </c>
      <c r="G1810" s="3">
        <v>44800</v>
      </c>
      <c r="H1810" s="3">
        <v>7</v>
      </c>
      <c r="I1810" s="3">
        <v>5975</v>
      </c>
      <c r="J1810" s="3">
        <v>7</v>
      </c>
      <c r="K1810" s="3">
        <v>0</v>
      </c>
      <c r="L1810" s="3">
        <v>44800</v>
      </c>
      <c r="M1810" s="3">
        <v>0</v>
      </c>
      <c r="N1810" s="3"/>
      <c r="O1810" s="3"/>
    </row>
    <row r="1811" spans="1:15" hidden="1" x14ac:dyDescent="0.25">
      <c r="A1811" t="s">
        <v>289</v>
      </c>
      <c r="B1811" s="4">
        <v>1127</v>
      </c>
      <c r="C1811" t="s">
        <v>1</v>
      </c>
      <c r="D1811" t="s">
        <v>7</v>
      </c>
      <c r="E1811" t="s">
        <v>355</v>
      </c>
      <c r="F1811" s="9">
        <v>2019</v>
      </c>
      <c r="G1811" s="3">
        <v>101800</v>
      </c>
      <c r="H1811" s="3">
        <v>8</v>
      </c>
      <c r="I1811" s="3">
        <v>12725</v>
      </c>
      <c r="J1811" s="3">
        <v>8</v>
      </c>
      <c r="K1811" s="3">
        <v>0</v>
      </c>
      <c r="L1811" s="3">
        <v>101800</v>
      </c>
      <c r="M1811" s="3">
        <v>0</v>
      </c>
      <c r="N1811" s="3"/>
      <c r="O1811" s="3"/>
    </row>
    <row r="1812" spans="1:15" hidden="1" x14ac:dyDescent="0.25">
      <c r="A1812" t="s">
        <v>199</v>
      </c>
      <c r="B1812" s="4">
        <v>1176</v>
      </c>
      <c r="C1812" t="s">
        <v>1</v>
      </c>
      <c r="D1812" t="s">
        <v>7</v>
      </c>
      <c r="E1812" t="s">
        <v>360</v>
      </c>
      <c r="F1812" s="9">
        <v>2023</v>
      </c>
      <c r="G1812" s="3">
        <v>91400</v>
      </c>
      <c r="H1812" s="3">
        <v>23</v>
      </c>
      <c r="I1812" s="3">
        <v>3810</v>
      </c>
      <c r="J1812" s="3">
        <v>23</v>
      </c>
      <c r="K1812" s="3">
        <v>0</v>
      </c>
      <c r="L1812" s="3">
        <v>91400</v>
      </c>
      <c r="M1812" s="3">
        <v>0</v>
      </c>
      <c r="N1812" s="3"/>
      <c r="O1812" s="3"/>
    </row>
    <row r="1813" spans="1:15" hidden="1" x14ac:dyDescent="0.25">
      <c r="A1813" t="s">
        <v>199</v>
      </c>
      <c r="B1813" s="4">
        <v>1176</v>
      </c>
      <c r="C1813" t="s">
        <v>1</v>
      </c>
      <c r="D1813" t="s">
        <v>7</v>
      </c>
      <c r="E1813" t="s">
        <v>360</v>
      </c>
      <c r="F1813" s="9">
        <v>2022</v>
      </c>
      <c r="G1813" s="3">
        <v>100800</v>
      </c>
      <c r="H1813" s="3">
        <v>25</v>
      </c>
      <c r="I1813" s="3">
        <v>3950</v>
      </c>
      <c r="J1813" s="3">
        <v>25</v>
      </c>
      <c r="K1813" s="3">
        <v>0</v>
      </c>
      <c r="L1813" s="3">
        <v>100800</v>
      </c>
      <c r="M1813" s="3">
        <v>0</v>
      </c>
      <c r="N1813" s="3"/>
      <c r="O1813" s="3"/>
    </row>
    <row r="1814" spans="1:15" hidden="1" x14ac:dyDescent="0.25">
      <c r="A1814" t="s">
        <v>199</v>
      </c>
      <c r="B1814" s="4">
        <v>1176</v>
      </c>
      <c r="C1814" t="s">
        <v>1</v>
      </c>
      <c r="D1814" t="s">
        <v>7</v>
      </c>
      <c r="E1814" t="s">
        <v>360</v>
      </c>
      <c r="F1814" s="9">
        <v>2021</v>
      </c>
      <c r="G1814" s="3">
        <v>93500</v>
      </c>
      <c r="H1814" s="3">
        <v>26</v>
      </c>
      <c r="I1814" s="3">
        <v>3400</v>
      </c>
      <c r="J1814" s="3">
        <v>26</v>
      </c>
      <c r="K1814" s="3">
        <v>0</v>
      </c>
      <c r="L1814" s="3">
        <v>93500</v>
      </c>
      <c r="M1814" s="3">
        <v>0</v>
      </c>
      <c r="N1814" s="3"/>
      <c r="O1814" s="3"/>
    </row>
    <row r="1815" spans="1:15" hidden="1" x14ac:dyDescent="0.25">
      <c r="A1815" t="s">
        <v>199</v>
      </c>
      <c r="B1815" s="4">
        <v>1176</v>
      </c>
      <c r="C1815" t="s">
        <v>1</v>
      </c>
      <c r="D1815" t="s">
        <v>7</v>
      </c>
      <c r="E1815" t="s">
        <v>360</v>
      </c>
      <c r="F1815" s="9">
        <v>2020</v>
      </c>
      <c r="G1815" s="3">
        <v>65400</v>
      </c>
      <c r="H1815" s="3">
        <v>29</v>
      </c>
      <c r="I1815" s="3">
        <v>2045</v>
      </c>
      <c r="J1815" s="3">
        <v>29</v>
      </c>
      <c r="K1815" s="3">
        <v>0</v>
      </c>
      <c r="L1815" s="3">
        <v>65400</v>
      </c>
      <c r="M1815" s="3">
        <v>0</v>
      </c>
      <c r="N1815" s="3"/>
      <c r="O1815" s="3"/>
    </row>
    <row r="1816" spans="1:15" hidden="1" x14ac:dyDescent="0.25">
      <c r="A1816" t="s">
        <v>199</v>
      </c>
      <c r="B1816" s="4">
        <v>1176</v>
      </c>
      <c r="C1816" t="s">
        <v>1</v>
      </c>
      <c r="D1816" t="s">
        <v>7</v>
      </c>
      <c r="E1816" t="s">
        <v>360</v>
      </c>
      <c r="F1816" s="9">
        <v>2019</v>
      </c>
      <c r="G1816" s="3">
        <v>157700</v>
      </c>
      <c r="H1816" s="3">
        <v>35</v>
      </c>
      <c r="I1816" s="3">
        <v>4150</v>
      </c>
      <c r="J1816" s="3">
        <v>35</v>
      </c>
      <c r="K1816" s="3">
        <v>0</v>
      </c>
      <c r="L1816" s="3">
        <v>157700</v>
      </c>
      <c r="M1816" s="3">
        <v>0</v>
      </c>
      <c r="N1816" s="3"/>
      <c r="O1816" s="3"/>
    </row>
    <row r="1817" spans="1:15" hidden="1" x14ac:dyDescent="0.25">
      <c r="A1817" t="s">
        <v>197</v>
      </c>
      <c r="B1817" s="4">
        <v>824</v>
      </c>
      <c r="C1817" t="s">
        <v>3</v>
      </c>
      <c r="D1817" t="s">
        <v>5</v>
      </c>
      <c r="E1817" t="s">
        <v>350</v>
      </c>
      <c r="F1817" s="9">
        <v>2023</v>
      </c>
      <c r="G1817" s="3">
        <v>91300</v>
      </c>
      <c r="H1817" s="3">
        <v>106</v>
      </c>
      <c r="I1817" s="3">
        <v>830</v>
      </c>
      <c r="J1817" s="3">
        <v>55</v>
      </c>
      <c r="K1817" s="3">
        <v>51</v>
      </c>
      <c r="L1817" s="3">
        <v>46900</v>
      </c>
      <c r="M1817" s="3">
        <v>44400</v>
      </c>
      <c r="N1817" s="3"/>
      <c r="O1817" s="3"/>
    </row>
    <row r="1818" spans="1:15" hidden="1" x14ac:dyDescent="0.25">
      <c r="A1818" t="s">
        <v>197</v>
      </c>
      <c r="B1818" s="4">
        <v>824</v>
      </c>
      <c r="C1818" t="s">
        <v>3</v>
      </c>
      <c r="D1818" t="s">
        <v>5</v>
      </c>
      <c r="E1818" t="s">
        <v>350</v>
      </c>
      <c r="F1818" s="9">
        <v>2022</v>
      </c>
      <c r="G1818" s="3">
        <v>98800</v>
      </c>
      <c r="H1818" s="3">
        <v>114</v>
      </c>
      <c r="I1818" s="3">
        <v>855</v>
      </c>
      <c r="J1818" s="3">
        <v>58</v>
      </c>
      <c r="K1818" s="3">
        <v>56</v>
      </c>
      <c r="L1818" s="3">
        <v>49600</v>
      </c>
      <c r="M1818" s="3">
        <v>49200</v>
      </c>
      <c r="N1818" s="3"/>
      <c r="O1818" s="3"/>
    </row>
    <row r="1819" spans="1:15" hidden="1" x14ac:dyDescent="0.25">
      <c r="A1819" t="s">
        <v>197</v>
      </c>
      <c r="B1819" s="4">
        <v>824</v>
      </c>
      <c r="C1819" t="s">
        <v>3</v>
      </c>
      <c r="D1819" t="s">
        <v>5</v>
      </c>
      <c r="E1819" t="s">
        <v>350</v>
      </c>
      <c r="F1819" s="9">
        <v>2021</v>
      </c>
      <c r="G1819" s="3">
        <v>98700</v>
      </c>
      <c r="H1819" s="3">
        <v>117</v>
      </c>
      <c r="I1819" s="3">
        <v>840</v>
      </c>
      <c r="J1819" s="3">
        <v>58</v>
      </c>
      <c r="K1819" s="3">
        <v>59</v>
      </c>
      <c r="L1819" s="3">
        <v>48700</v>
      </c>
      <c r="M1819" s="3">
        <v>50000</v>
      </c>
      <c r="N1819" s="3"/>
      <c r="O1819" s="3"/>
    </row>
    <row r="1820" spans="1:15" hidden="1" x14ac:dyDescent="0.25">
      <c r="A1820" t="s">
        <v>197</v>
      </c>
      <c r="B1820" s="4">
        <v>824</v>
      </c>
      <c r="C1820" t="s">
        <v>3</v>
      </c>
      <c r="D1820" t="s">
        <v>5</v>
      </c>
      <c r="E1820" t="s">
        <v>350</v>
      </c>
      <c r="F1820" s="9">
        <v>2020</v>
      </c>
      <c r="G1820" s="3">
        <v>90500</v>
      </c>
      <c r="H1820" s="3">
        <v>118</v>
      </c>
      <c r="I1820" s="3">
        <v>760</v>
      </c>
      <c r="J1820" s="3">
        <v>58</v>
      </c>
      <c r="K1820" s="3">
        <v>60</v>
      </c>
      <c r="L1820" s="3">
        <v>44100</v>
      </c>
      <c r="M1820" s="3">
        <v>46400</v>
      </c>
      <c r="N1820" s="3"/>
      <c r="O1820" s="3"/>
    </row>
    <row r="1821" spans="1:15" hidden="1" x14ac:dyDescent="0.25">
      <c r="A1821" t="s">
        <v>197</v>
      </c>
      <c r="B1821" s="4">
        <v>824</v>
      </c>
      <c r="C1821" t="s">
        <v>3</v>
      </c>
      <c r="D1821" t="s">
        <v>5</v>
      </c>
      <c r="E1821" t="s">
        <v>350</v>
      </c>
      <c r="F1821" s="9">
        <v>2019</v>
      </c>
      <c r="G1821" s="3">
        <v>104500</v>
      </c>
      <c r="H1821" s="3">
        <v>120</v>
      </c>
      <c r="I1821" s="3">
        <v>860</v>
      </c>
      <c r="J1821" s="3">
        <v>58</v>
      </c>
      <c r="K1821" s="3">
        <v>62</v>
      </c>
      <c r="L1821" s="3">
        <v>49900</v>
      </c>
      <c r="M1821" s="3">
        <v>54600</v>
      </c>
      <c r="N1821" s="3"/>
      <c r="O1821" s="3"/>
    </row>
    <row r="1822" spans="1:15" hidden="1" x14ac:dyDescent="0.25">
      <c r="A1822" t="s">
        <v>496</v>
      </c>
      <c r="B1822" s="4">
        <v>563295</v>
      </c>
      <c r="C1822" t="s">
        <v>1</v>
      </c>
      <c r="D1822" t="s">
        <v>2</v>
      </c>
      <c r="E1822" t="s">
        <v>360</v>
      </c>
      <c r="F1822" s="9">
        <v>2023</v>
      </c>
      <c r="G1822" s="3">
        <v>90500</v>
      </c>
      <c r="H1822" s="3">
        <v>54</v>
      </c>
      <c r="I1822" s="3">
        <v>1740</v>
      </c>
      <c r="J1822" s="3">
        <v>44</v>
      </c>
      <c r="K1822" s="3">
        <v>10</v>
      </c>
      <c r="L1822" s="3">
        <v>74000</v>
      </c>
      <c r="M1822" s="3">
        <v>16500</v>
      </c>
      <c r="N1822" s="3"/>
      <c r="O1822" s="3"/>
    </row>
    <row r="1823" spans="1:15" hidden="1" x14ac:dyDescent="0.25">
      <c r="A1823" t="s">
        <v>496</v>
      </c>
      <c r="B1823" s="4">
        <v>563295</v>
      </c>
      <c r="C1823" t="s">
        <v>1</v>
      </c>
      <c r="D1823" t="s">
        <v>2</v>
      </c>
      <c r="E1823" t="s">
        <v>360</v>
      </c>
      <c r="F1823" s="9">
        <v>2022</v>
      </c>
      <c r="G1823" s="3">
        <v>80400</v>
      </c>
      <c r="H1823" s="3">
        <v>50</v>
      </c>
      <c r="I1823" s="3">
        <v>1710</v>
      </c>
      <c r="J1823" s="3">
        <v>41</v>
      </c>
      <c r="K1823" s="3">
        <v>9</v>
      </c>
      <c r="L1823" s="3">
        <v>69300</v>
      </c>
      <c r="M1823" s="3">
        <v>11100</v>
      </c>
      <c r="N1823" s="3"/>
      <c r="O1823" s="3"/>
    </row>
    <row r="1824" spans="1:15" hidden="1" x14ac:dyDescent="0.25">
      <c r="A1824" t="s">
        <v>496</v>
      </c>
      <c r="B1824" s="4">
        <v>563295</v>
      </c>
      <c r="C1824" t="s">
        <v>1</v>
      </c>
      <c r="D1824" t="s">
        <v>2</v>
      </c>
      <c r="E1824" t="s">
        <v>360</v>
      </c>
      <c r="F1824" s="9">
        <v>2021</v>
      </c>
      <c r="G1824" s="3">
        <v>65800</v>
      </c>
      <c r="H1824" s="3">
        <v>44</v>
      </c>
      <c r="I1824" s="3">
        <v>1605</v>
      </c>
      <c r="J1824" s="3">
        <v>40</v>
      </c>
      <c r="K1824" s="3">
        <v>4</v>
      </c>
      <c r="L1824" s="3">
        <v>61000</v>
      </c>
      <c r="M1824" s="3">
        <v>4800</v>
      </c>
      <c r="N1824" s="3"/>
      <c r="O1824" s="3"/>
    </row>
    <row r="1825" spans="1:15" hidden="1" x14ac:dyDescent="0.25">
      <c r="A1825" t="s">
        <v>496</v>
      </c>
      <c r="B1825" s="4">
        <v>563295</v>
      </c>
      <c r="C1825" t="s">
        <v>1</v>
      </c>
      <c r="D1825" t="s">
        <v>2</v>
      </c>
      <c r="E1825" t="s">
        <v>360</v>
      </c>
      <c r="F1825" s="9">
        <v>2020</v>
      </c>
      <c r="G1825" s="3">
        <v>43800</v>
      </c>
      <c r="H1825" s="3">
        <v>38</v>
      </c>
      <c r="I1825" s="3">
        <v>1200</v>
      </c>
      <c r="J1825" s="3">
        <v>36</v>
      </c>
      <c r="K1825" s="3">
        <v>2</v>
      </c>
      <c r="L1825" s="3">
        <v>42000</v>
      </c>
      <c r="M1825" s="3">
        <v>1800</v>
      </c>
      <c r="N1825" s="3"/>
      <c r="O1825" s="3"/>
    </row>
    <row r="1826" spans="1:15" hidden="1" x14ac:dyDescent="0.25">
      <c r="A1826" t="s">
        <v>496</v>
      </c>
      <c r="B1826" s="4">
        <v>563295</v>
      </c>
      <c r="C1826" t="s">
        <v>1</v>
      </c>
      <c r="D1826" t="s">
        <v>2</v>
      </c>
      <c r="E1826" t="s">
        <v>360</v>
      </c>
      <c r="F1826" s="9">
        <v>2019</v>
      </c>
      <c r="G1826" s="3">
        <v>52500</v>
      </c>
      <c r="H1826" s="3">
        <v>35</v>
      </c>
      <c r="I1826" s="3">
        <v>1720</v>
      </c>
      <c r="J1826" s="3">
        <v>34</v>
      </c>
      <c r="K1826" s="3">
        <v>1</v>
      </c>
      <c r="L1826" s="3">
        <v>51600</v>
      </c>
      <c r="M1826" s="3">
        <v>900</v>
      </c>
      <c r="N1826" s="3"/>
      <c r="O1826" s="3"/>
    </row>
    <row r="1827" spans="1:15" hidden="1" x14ac:dyDescent="0.25">
      <c r="A1827" t="s">
        <v>133</v>
      </c>
      <c r="B1827" s="4">
        <v>5878</v>
      </c>
      <c r="C1827" t="s">
        <v>1</v>
      </c>
      <c r="D1827" t="s">
        <v>2</v>
      </c>
      <c r="E1827" t="s">
        <v>353</v>
      </c>
      <c r="F1827" s="9">
        <v>2023</v>
      </c>
      <c r="G1827" s="3">
        <v>90400</v>
      </c>
      <c r="H1827" s="3">
        <v>7</v>
      </c>
      <c r="I1827" s="3">
        <v>11300</v>
      </c>
      <c r="J1827" s="3">
        <v>7</v>
      </c>
      <c r="K1827" s="3">
        <v>0</v>
      </c>
      <c r="L1827" s="3">
        <v>90400</v>
      </c>
      <c r="M1827" s="3">
        <v>0</v>
      </c>
      <c r="N1827" s="3"/>
      <c r="O1827" s="3"/>
    </row>
    <row r="1828" spans="1:15" hidden="1" x14ac:dyDescent="0.25">
      <c r="A1828" t="s">
        <v>133</v>
      </c>
      <c r="B1828" s="4">
        <v>5878</v>
      </c>
      <c r="C1828" t="s">
        <v>1</v>
      </c>
      <c r="D1828" t="s">
        <v>2</v>
      </c>
      <c r="E1828" t="s">
        <v>353</v>
      </c>
      <c r="F1828" s="9">
        <v>2022</v>
      </c>
      <c r="G1828" s="3">
        <v>108200</v>
      </c>
      <c r="H1828" s="3">
        <v>9</v>
      </c>
      <c r="I1828" s="3">
        <v>12020</v>
      </c>
      <c r="J1828" s="3">
        <v>9</v>
      </c>
      <c r="K1828" s="3">
        <v>0</v>
      </c>
      <c r="L1828" s="3">
        <v>108200</v>
      </c>
      <c r="M1828" s="3">
        <v>0</v>
      </c>
      <c r="N1828" s="3"/>
      <c r="O1828" s="3"/>
    </row>
    <row r="1829" spans="1:15" hidden="1" x14ac:dyDescent="0.25">
      <c r="A1829" t="s">
        <v>133</v>
      </c>
      <c r="B1829" s="4">
        <v>5878</v>
      </c>
      <c r="C1829" t="s">
        <v>1</v>
      </c>
      <c r="D1829" t="s">
        <v>2</v>
      </c>
      <c r="E1829" t="s">
        <v>353</v>
      </c>
      <c r="F1829" s="9">
        <v>2021</v>
      </c>
      <c r="G1829" s="3">
        <v>100000</v>
      </c>
      <c r="H1829" s="3">
        <v>9</v>
      </c>
      <c r="I1829" s="3">
        <v>10000</v>
      </c>
      <c r="J1829" s="3">
        <v>9</v>
      </c>
      <c r="K1829" s="3">
        <v>0</v>
      </c>
      <c r="L1829" s="3">
        <v>100000</v>
      </c>
      <c r="M1829" s="3">
        <v>0</v>
      </c>
      <c r="N1829" s="3"/>
      <c r="O1829" s="3"/>
    </row>
    <row r="1830" spans="1:15" hidden="1" x14ac:dyDescent="0.25">
      <c r="A1830" t="s">
        <v>133</v>
      </c>
      <c r="B1830" s="4">
        <v>5878</v>
      </c>
      <c r="C1830" t="s">
        <v>1</v>
      </c>
      <c r="D1830" t="s">
        <v>2</v>
      </c>
      <c r="E1830" t="s">
        <v>353</v>
      </c>
      <c r="F1830" s="9">
        <v>2020</v>
      </c>
      <c r="G1830" s="3">
        <v>81900</v>
      </c>
      <c r="H1830" s="3">
        <v>11</v>
      </c>
      <c r="I1830" s="3">
        <v>6825</v>
      </c>
      <c r="J1830" s="3">
        <v>11</v>
      </c>
      <c r="K1830" s="3">
        <v>0</v>
      </c>
      <c r="L1830" s="3">
        <v>81900</v>
      </c>
      <c r="M1830" s="3">
        <v>0</v>
      </c>
      <c r="N1830" s="3"/>
      <c r="O1830" s="3"/>
    </row>
    <row r="1831" spans="1:15" hidden="1" x14ac:dyDescent="0.25">
      <c r="A1831" t="s">
        <v>133</v>
      </c>
      <c r="B1831" s="4">
        <v>5878</v>
      </c>
      <c r="C1831" t="s">
        <v>1</v>
      </c>
      <c r="D1831" t="s">
        <v>2</v>
      </c>
      <c r="E1831" t="s">
        <v>353</v>
      </c>
      <c r="F1831" s="9">
        <v>2019</v>
      </c>
      <c r="G1831" s="3">
        <v>157500</v>
      </c>
      <c r="H1831" s="3">
        <v>13</v>
      </c>
      <c r="I1831" s="3">
        <v>12115</v>
      </c>
      <c r="J1831" s="3">
        <v>13</v>
      </c>
      <c r="K1831" s="3">
        <v>0</v>
      </c>
      <c r="L1831" s="3">
        <v>157500</v>
      </c>
      <c r="M1831" s="3">
        <v>0</v>
      </c>
      <c r="N1831" s="3"/>
      <c r="O1831" s="3"/>
    </row>
    <row r="1832" spans="1:15" hidden="1" x14ac:dyDescent="0.25">
      <c r="A1832" t="s">
        <v>73</v>
      </c>
      <c r="B1832" s="4">
        <v>5922</v>
      </c>
      <c r="C1832" t="s">
        <v>1</v>
      </c>
      <c r="D1832" t="s">
        <v>2</v>
      </c>
      <c r="E1832" t="s">
        <v>362</v>
      </c>
      <c r="F1832" s="9">
        <v>2023</v>
      </c>
      <c r="G1832" s="3">
        <v>90100</v>
      </c>
      <c r="H1832" s="3">
        <v>24</v>
      </c>
      <c r="I1832" s="3">
        <v>3675</v>
      </c>
      <c r="J1832" s="3">
        <v>14</v>
      </c>
      <c r="K1832" s="3">
        <v>10</v>
      </c>
      <c r="L1832" s="3">
        <v>51500</v>
      </c>
      <c r="M1832" s="3">
        <v>38600</v>
      </c>
      <c r="N1832" s="3"/>
      <c r="O1832" s="3"/>
    </row>
    <row r="1833" spans="1:15" hidden="1" x14ac:dyDescent="0.25">
      <c r="A1833" t="s">
        <v>73</v>
      </c>
      <c r="B1833" s="4">
        <v>5922</v>
      </c>
      <c r="C1833" t="s">
        <v>1</v>
      </c>
      <c r="D1833" t="s">
        <v>2</v>
      </c>
      <c r="E1833" t="s">
        <v>362</v>
      </c>
      <c r="F1833" s="9">
        <v>2022</v>
      </c>
      <c r="G1833" s="3">
        <v>95600</v>
      </c>
      <c r="H1833" s="3">
        <v>25</v>
      </c>
      <c r="I1833" s="3">
        <v>3750</v>
      </c>
      <c r="J1833" s="3">
        <v>14</v>
      </c>
      <c r="K1833" s="3">
        <v>11</v>
      </c>
      <c r="L1833" s="3">
        <v>52500</v>
      </c>
      <c r="M1833" s="3">
        <v>43100</v>
      </c>
      <c r="N1833" s="3"/>
      <c r="O1833" s="3"/>
    </row>
    <row r="1834" spans="1:15" hidden="1" x14ac:dyDescent="0.25">
      <c r="A1834" t="s">
        <v>73</v>
      </c>
      <c r="B1834" s="4">
        <v>5922</v>
      </c>
      <c r="C1834" t="s">
        <v>1</v>
      </c>
      <c r="D1834" t="s">
        <v>2</v>
      </c>
      <c r="E1834" t="s">
        <v>362</v>
      </c>
      <c r="F1834" s="9">
        <v>2021</v>
      </c>
      <c r="G1834" s="3">
        <v>94100</v>
      </c>
      <c r="H1834" s="3">
        <v>26</v>
      </c>
      <c r="I1834" s="3">
        <v>3550</v>
      </c>
      <c r="J1834" s="3">
        <v>14</v>
      </c>
      <c r="K1834" s="3">
        <v>12</v>
      </c>
      <c r="L1834" s="3">
        <v>49700</v>
      </c>
      <c r="M1834" s="3">
        <v>44400</v>
      </c>
      <c r="N1834" s="3"/>
      <c r="O1834" s="3"/>
    </row>
    <row r="1835" spans="1:15" hidden="1" x14ac:dyDescent="0.25">
      <c r="A1835" t="s">
        <v>73</v>
      </c>
      <c r="B1835" s="4">
        <v>5922</v>
      </c>
      <c r="C1835" t="s">
        <v>1</v>
      </c>
      <c r="D1835" t="s">
        <v>2</v>
      </c>
      <c r="E1835" t="s">
        <v>362</v>
      </c>
      <c r="F1835" s="9">
        <v>2020</v>
      </c>
      <c r="G1835" s="3">
        <v>81100</v>
      </c>
      <c r="H1835" s="3">
        <v>27</v>
      </c>
      <c r="I1835" s="3">
        <v>2900</v>
      </c>
      <c r="J1835" s="3">
        <v>14</v>
      </c>
      <c r="K1835" s="3">
        <v>13</v>
      </c>
      <c r="L1835" s="3">
        <v>42100</v>
      </c>
      <c r="M1835" s="3">
        <v>39000</v>
      </c>
      <c r="N1835" s="3"/>
      <c r="O1835" s="3"/>
    </row>
    <row r="1836" spans="1:15" hidden="1" x14ac:dyDescent="0.25">
      <c r="A1836" t="s">
        <v>73</v>
      </c>
      <c r="B1836" s="4">
        <v>5922</v>
      </c>
      <c r="C1836" t="s">
        <v>1</v>
      </c>
      <c r="D1836" t="s">
        <v>2</v>
      </c>
      <c r="E1836" t="s">
        <v>362</v>
      </c>
      <c r="F1836" s="9">
        <v>2019</v>
      </c>
      <c r="G1836" s="3">
        <v>111900</v>
      </c>
      <c r="H1836" s="3">
        <v>29</v>
      </c>
      <c r="I1836" s="3">
        <v>3860</v>
      </c>
      <c r="J1836" s="3">
        <v>15</v>
      </c>
      <c r="K1836" s="3">
        <v>14</v>
      </c>
      <c r="L1836" s="3">
        <v>57900</v>
      </c>
      <c r="M1836" s="3">
        <v>54000</v>
      </c>
      <c r="N1836" s="3"/>
      <c r="O1836" s="3"/>
    </row>
    <row r="1837" spans="1:15" hidden="1" x14ac:dyDescent="0.25">
      <c r="A1837" t="s">
        <v>323</v>
      </c>
      <c r="B1837" s="4">
        <v>616</v>
      </c>
      <c r="C1837" t="s">
        <v>3</v>
      </c>
      <c r="D1837" t="s">
        <v>5</v>
      </c>
      <c r="E1837" t="s">
        <v>351</v>
      </c>
      <c r="F1837" s="9">
        <v>2023</v>
      </c>
      <c r="G1837" s="3">
        <v>89700</v>
      </c>
      <c r="H1837" s="3">
        <v>154</v>
      </c>
      <c r="I1837" s="3">
        <v>575</v>
      </c>
      <c r="J1837" s="3">
        <v>6</v>
      </c>
      <c r="K1837" s="3">
        <v>148</v>
      </c>
      <c r="L1837" s="3">
        <v>3500</v>
      </c>
      <c r="M1837" s="3">
        <v>86200</v>
      </c>
      <c r="N1837" s="3"/>
      <c r="O1837" s="3"/>
    </row>
    <row r="1838" spans="1:15" hidden="1" x14ac:dyDescent="0.25">
      <c r="A1838" t="s">
        <v>323</v>
      </c>
      <c r="B1838" s="4">
        <v>616</v>
      </c>
      <c r="C1838" t="s">
        <v>3</v>
      </c>
      <c r="D1838" t="s">
        <v>5</v>
      </c>
      <c r="E1838" t="s">
        <v>351</v>
      </c>
      <c r="F1838" s="9">
        <v>2022</v>
      </c>
      <c r="G1838" s="3">
        <v>93200</v>
      </c>
      <c r="H1838" s="3">
        <v>158</v>
      </c>
      <c r="I1838" s="3">
        <v>570</v>
      </c>
      <c r="J1838" s="3">
        <v>6</v>
      </c>
      <c r="K1838" s="3">
        <v>152</v>
      </c>
      <c r="L1838" s="3">
        <v>3500</v>
      </c>
      <c r="M1838" s="3">
        <v>89700</v>
      </c>
      <c r="N1838" s="3"/>
      <c r="O1838" s="3"/>
    </row>
    <row r="1839" spans="1:15" hidden="1" x14ac:dyDescent="0.25">
      <c r="A1839" t="s">
        <v>323</v>
      </c>
      <c r="B1839" s="4">
        <v>616</v>
      </c>
      <c r="C1839" t="s">
        <v>3</v>
      </c>
      <c r="D1839" t="s">
        <v>5</v>
      </c>
      <c r="E1839" t="s">
        <v>351</v>
      </c>
      <c r="F1839" s="9">
        <v>2021</v>
      </c>
      <c r="G1839" s="3">
        <v>96200</v>
      </c>
      <c r="H1839" s="3">
        <v>169</v>
      </c>
      <c r="I1839" s="3">
        <v>550</v>
      </c>
      <c r="J1839" s="3">
        <v>6</v>
      </c>
      <c r="K1839" s="3">
        <v>163</v>
      </c>
      <c r="L1839" s="3">
        <v>3300</v>
      </c>
      <c r="M1839" s="3">
        <v>92900</v>
      </c>
      <c r="N1839" s="3"/>
      <c r="O1839" s="3"/>
    </row>
    <row r="1840" spans="1:15" hidden="1" x14ac:dyDescent="0.25">
      <c r="A1840" t="s">
        <v>323</v>
      </c>
      <c r="B1840" s="4">
        <v>616</v>
      </c>
      <c r="C1840" t="s">
        <v>3</v>
      </c>
      <c r="D1840" t="s">
        <v>5</v>
      </c>
      <c r="E1840" t="s">
        <v>351</v>
      </c>
      <c r="F1840" s="9">
        <v>2020</v>
      </c>
      <c r="G1840" s="3">
        <v>91900</v>
      </c>
      <c r="H1840" s="3">
        <v>181</v>
      </c>
      <c r="I1840" s="3">
        <v>490</v>
      </c>
      <c r="J1840" s="3">
        <v>6</v>
      </c>
      <c r="K1840" s="3">
        <v>175</v>
      </c>
      <c r="L1840" s="3">
        <v>3000</v>
      </c>
      <c r="M1840" s="3">
        <v>88900</v>
      </c>
      <c r="N1840" s="3"/>
      <c r="O1840" s="3"/>
    </row>
    <row r="1841" spans="1:15" hidden="1" x14ac:dyDescent="0.25">
      <c r="A1841" t="s">
        <v>323</v>
      </c>
      <c r="B1841" s="4">
        <v>616</v>
      </c>
      <c r="C1841" t="s">
        <v>3</v>
      </c>
      <c r="D1841" t="s">
        <v>5</v>
      </c>
      <c r="E1841" t="s">
        <v>351</v>
      </c>
      <c r="F1841" s="9">
        <v>2019</v>
      </c>
      <c r="G1841" s="3">
        <v>113300</v>
      </c>
      <c r="H1841" s="3">
        <v>194</v>
      </c>
      <c r="I1841" s="3">
        <v>565</v>
      </c>
      <c r="J1841" s="3">
        <v>6</v>
      </c>
      <c r="K1841" s="3">
        <v>188</v>
      </c>
      <c r="L1841" s="3">
        <v>3400</v>
      </c>
      <c r="M1841" s="3">
        <v>109900</v>
      </c>
      <c r="N1841" s="3"/>
      <c r="O1841" s="3"/>
    </row>
    <row r="1842" spans="1:15" hidden="1" x14ac:dyDescent="0.25">
      <c r="A1842" t="s">
        <v>121</v>
      </c>
      <c r="B1842" s="4">
        <v>1609</v>
      </c>
      <c r="C1842" t="s">
        <v>3</v>
      </c>
      <c r="D1842" t="s">
        <v>5</v>
      </c>
      <c r="E1842" t="s">
        <v>350</v>
      </c>
      <c r="F1842" s="9">
        <v>2023</v>
      </c>
      <c r="G1842" s="3">
        <v>88400</v>
      </c>
      <c r="H1842" s="3">
        <v>194</v>
      </c>
      <c r="I1842" s="3">
        <v>450</v>
      </c>
      <c r="J1842" s="3">
        <v>0</v>
      </c>
      <c r="K1842" s="3">
        <v>194</v>
      </c>
      <c r="L1842" s="3">
        <v>0</v>
      </c>
      <c r="M1842" s="3">
        <v>88400</v>
      </c>
      <c r="N1842" s="3"/>
      <c r="O1842" s="3"/>
    </row>
    <row r="1843" spans="1:15" hidden="1" x14ac:dyDescent="0.25">
      <c r="A1843" t="s">
        <v>121</v>
      </c>
      <c r="B1843" s="4">
        <v>1609</v>
      </c>
      <c r="C1843" t="s">
        <v>3</v>
      </c>
      <c r="D1843" t="s">
        <v>5</v>
      </c>
      <c r="E1843" t="s">
        <v>350</v>
      </c>
      <c r="F1843" s="9">
        <v>2022</v>
      </c>
      <c r="G1843" s="3">
        <v>91800</v>
      </c>
      <c r="H1843" s="3">
        <v>199</v>
      </c>
      <c r="I1843" s="3">
        <v>460</v>
      </c>
      <c r="J1843" s="3">
        <v>0</v>
      </c>
      <c r="K1843" s="3">
        <v>199</v>
      </c>
      <c r="L1843" s="3">
        <v>0</v>
      </c>
      <c r="M1843" s="3">
        <v>91800</v>
      </c>
      <c r="N1843" s="3"/>
      <c r="O1843" s="3"/>
    </row>
    <row r="1844" spans="1:15" hidden="1" x14ac:dyDescent="0.25">
      <c r="A1844" t="s">
        <v>121</v>
      </c>
      <c r="B1844" s="4">
        <v>1609</v>
      </c>
      <c r="C1844" t="s">
        <v>3</v>
      </c>
      <c r="D1844" t="s">
        <v>5</v>
      </c>
      <c r="E1844" t="s">
        <v>350</v>
      </c>
      <c r="F1844" s="9">
        <v>2021</v>
      </c>
      <c r="G1844" s="3">
        <v>93500</v>
      </c>
      <c r="H1844" s="3">
        <v>200</v>
      </c>
      <c r="I1844" s="3">
        <v>465</v>
      </c>
      <c r="J1844" s="3">
        <v>0</v>
      </c>
      <c r="K1844" s="3">
        <v>200</v>
      </c>
      <c r="L1844" s="3">
        <v>0</v>
      </c>
      <c r="M1844" s="3">
        <v>93500</v>
      </c>
      <c r="N1844" s="3"/>
      <c r="O1844" s="3"/>
    </row>
    <row r="1845" spans="1:15" hidden="1" x14ac:dyDescent="0.25">
      <c r="A1845" t="s">
        <v>121</v>
      </c>
      <c r="B1845" s="4">
        <v>1609</v>
      </c>
      <c r="C1845" t="s">
        <v>3</v>
      </c>
      <c r="D1845" t="s">
        <v>5</v>
      </c>
      <c r="E1845" t="s">
        <v>350</v>
      </c>
      <c r="F1845" s="9">
        <v>2020</v>
      </c>
      <c r="G1845" s="3">
        <v>97400</v>
      </c>
      <c r="H1845" s="3">
        <v>202</v>
      </c>
      <c r="I1845" s="3">
        <v>475</v>
      </c>
      <c r="J1845" s="3">
        <v>0</v>
      </c>
      <c r="K1845" s="3">
        <v>202</v>
      </c>
      <c r="L1845" s="3">
        <v>0</v>
      </c>
      <c r="M1845" s="3">
        <v>97400</v>
      </c>
      <c r="N1845" s="3"/>
      <c r="O1845" s="3"/>
    </row>
    <row r="1846" spans="1:15" hidden="1" x14ac:dyDescent="0.25">
      <c r="A1846" t="s">
        <v>121</v>
      </c>
      <c r="B1846" s="4">
        <v>1609</v>
      </c>
      <c r="C1846" t="s">
        <v>3</v>
      </c>
      <c r="D1846" t="s">
        <v>5</v>
      </c>
      <c r="E1846" t="s">
        <v>350</v>
      </c>
      <c r="F1846" s="9">
        <v>2019</v>
      </c>
      <c r="G1846" s="3">
        <v>99400</v>
      </c>
      <c r="H1846" s="3">
        <v>208</v>
      </c>
      <c r="I1846" s="3">
        <v>470</v>
      </c>
      <c r="J1846" s="3">
        <v>0</v>
      </c>
      <c r="K1846" s="3">
        <v>208</v>
      </c>
      <c r="L1846" s="3">
        <v>0</v>
      </c>
      <c r="M1846" s="3">
        <v>99400</v>
      </c>
      <c r="N1846" s="3"/>
      <c r="O1846" s="3"/>
    </row>
    <row r="1847" spans="1:15" hidden="1" x14ac:dyDescent="0.25">
      <c r="A1847" t="s">
        <v>243</v>
      </c>
      <c r="B1847" s="4">
        <v>5974</v>
      </c>
      <c r="C1847" t="s">
        <v>3</v>
      </c>
      <c r="D1847" t="s">
        <v>5</v>
      </c>
      <c r="E1847" t="s">
        <v>350</v>
      </c>
      <c r="F1847" s="9">
        <v>2023</v>
      </c>
      <c r="G1847" s="3">
        <v>88244</v>
      </c>
      <c r="H1847" s="3">
        <v>88</v>
      </c>
      <c r="I1847" s="3">
        <v>1040</v>
      </c>
      <c r="J1847" s="3">
        <v>5</v>
      </c>
      <c r="K1847" s="3">
        <v>83</v>
      </c>
      <c r="L1847" s="3">
        <v>6249</v>
      </c>
      <c r="M1847" s="3">
        <v>81995</v>
      </c>
      <c r="N1847" s="3"/>
      <c r="O1847" s="3"/>
    </row>
    <row r="1848" spans="1:15" hidden="1" x14ac:dyDescent="0.25">
      <c r="A1848" t="s">
        <v>243</v>
      </c>
      <c r="B1848" s="4">
        <v>5974</v>
      </c>
      <c r="C1848" t="s">
        <v>3</v>
      </c>
      <c r="D1848" t="s">
        <v>5</v>
      </c>
      <c r="E1848" t="s">
        <v>350</v>
      </c>
      <c r="F1848" s="9">
        <v>2022</v>
      </c>
      <c r="G1848" s="3">
        <v>83396</v>
      </c>
      <c r="H1848" s="3">
        <v>82</v>
      </c>
      <c r="I1848" s="3">
        <v>1060</v>
      </c>
      <c r="J1848" s="3">
        <v>6</v>
      </c>
      <c r="K1848" s="3">
        <v>76</v>
      </c>
      <c r="L1848" s="3">
        <v>7619</v>
      </c>
      <c r="M1848" s="3">
        <v>75777</v>
      </c>
      <c r="N1848" s="3"/>
      <c r="O1848" s="3"/>
    </row>
    <row r="1849" spans="1:15" hidden="1" x14ac:dyDescent="0.25">
      <c r="A1849" t="s">
        <v>243</v>
      </c>
      <c r="B1849" s="4">
        <v>5974</v>
      </c>
      <c r="C1849" t="s">
        <v>3</v>
      </c>
      <c r="D1849" t="s">
        <v>5</v>
      </c>
      <c r="E1849" t="s">
        <v>350</v>
      </c>
      <c r="F1849" s="9">
        <v>2021</v>
      </c>
      <c r="G1849" s="3">
        <v>85493</v>
      </c>
      <c r="H1849" s="3">
        <v>75</v>
      </c>
      <c r="I1849" s="3">
        <v>1170</v>
      </c>
      <c r="J1849" s="3">
        <v>7</v>
      </c>
      <c r="K1849" s="3">
        <v>68</v>
      </c>
      <c r="L1849" s="3">
        <v>9033</v>
      </c>
      <c r="M1849" s="3">
        <v>76460</v>
      </c>
      <c r="N1849" s="3"/>
      <c r="O1849" s="3"/>
    </row>
    <row r="1850" spans="1:15" hidden="1" x14ac:dyDescent="0.25">
      <c r="A1850" t="s">
        <v>243</v>
      </c>
      <c r="B1850" s="4">
        <v>5974</v>
      </c>
      <c r="C1850" t="s">
        <v>3</v>
      </c>
      <c r="D1850" t="s">
        <v>5</v>
      </c>
      <c r="E1850" t="s">
        <v>350</v>
      </c>
      <c r="F1850" s="9">
        <v>2020</v>
      </c>
      <c r="G1850" s="3">
        <v>70425</v>
      </c>
      <c r="H1850" s="3">
        <v>71</v>
      </c>
      <c r="I1850" s="3">
        <v>1015</v>
      </c>
      <c r="J1850" s="3">
        <v>7</v>
      </c>
      <c r="K1850" s="3">
        <v>64</v>
      </c>
      <c r="L1850" s="3">
        <v>8991</v>
      </c>
      <c r="M1850" s="3">
        <v>61434</v>
      </c>
      <c r="N1850" s="3"/>
      <c r="O1850" s="3"/>
    </row>
    <row r="1851" spans="1:15" hidden="1" x14ac:dyDescent="0.25">
      <c r="A1851" t="s">
        <v>243</v>
      </c>
      <c r="B1851" s="4">
        <v>5974</v>
      </c>
      <c r="C1851" t="s">
        <v>3</v>
      </c>
      <c r="D1851" t="s">
        <v>5</v>
      </c>
      <c r="E1851" t="s">
        <v>350</v>
      </c>
      <c r="F1851" s="9">
        <v>2019</v>
      </c>
      <c r="G1851" s="3">
        <v>58293</v>
      </c>
      <c r="H1851" s="3">
        <v>68</v>
      </c>
      <c r="I1851" s="3">
        <v>870</v>
      </c>
      <c r="J1851" s="3">
        <v>8</v>
      </c>
      <c r="K1851" s="3">
        <v>60</v>
      </c>
      <c r="L1851" s="3">
        <v>7427</v>
      </c>
      <c r="M1851" s="3">
        <v>50866</v>
      </c>
      <c r="N1851" s="3"/>
      <c r="O1851" s="3"/>
    </row>
    <row r="1852" spans="1:15" hidden="1" x14ac:dyDescent="0.25">
      <c r="A1852" t="s">
        <v>89</v>
      </c>
      <c r="B1852" s="4">
        <v>5231</v>
      </c>
      <c r="C1852" t="s">
        <v>1</v>
      </c>
      <c r="D1852" t="s">
        <v>2</v>
      </c>
      <c r="E1852" t="s">
        <v>355</v>
      </c>
      <c r="F1852" s="9">
        <v>2023</v>
      </c>
      <c r="G1852" s="3">
        <v>87700</v>
      </c>
      <c r="H1852" s="3">
        <v>37</v>
      </c>
      <c r="I1852" s="3">
        <v>2370</v>
      </c>
      <c r="J1852" s="3">
        <v>0</v>
      </c>
      <c r="K1852" s="3">
        <v>37</v>
      </c>
      <c r="L1852" s="3">
        <v>0</v>
      </c>
      <c r="M1852" s="3">
        <v>87700</v>
      </c>
      <c r="N1852" s="3"/>
      <c r="O1852" s="3"/>
    </row>
    <row r="1853" spans="1:15" hidden="1" x14ac:dyDescent="0.25">
      <c r="A1853" t="s">
        <v>89</v>
      </c>
      <c r="B1853" s="4">
        <v>5231</v>
      </c>
      <c r="C1853" t="s">
        <v>1</v>
      </c>
      <c r="D1853" t="s">
        <v>2</v>
      </c>
      <c r="E1853" t="s">
        <v>355</v>
      </c>
      <c r="F1853" s="9">
        <v>2022</v>
      </c>
      <c r="G1853" s="3">
        <v>88500</v>
      </c>
      <c r="H1853" s="3">
        <v>37</v>
      </c>
      <c r="I1853" s="3">
        <v>2360</v>
      </c>
      <c r="J1853" s="3">
        <v>0</v>
      </c>
      <c r="K1853" s="3">
        <v>37</v>
      </c>
      <c r="L1853" s="3">
        <v>0</v>
      </c>
      <c r="M1853" s="3">
        <v>88500</v>
      </c>
      <c r="N1853" s="3"/>
      <c r="O1853" s="3"/>
    </row>
    <row r="1854" spans="1:15" hidden="1" x14ac:dyDescent="0.25">
      <c r="A1854" t="s">
        <v>89</v>
      </c>
      <c r="B1854" s="4">
        <v>5231</v>
      </c>
      <c r="C1854" t="s">
        <v>1</v>
      </c>
      <c r="D1854" t="s">
        <v>2</v>
      </c>
      <c r="E1854" t="s">
        <v>355</v>
      </c>
      <c r="F1854" s="9">
        <v>2021</v>
      </c>
      <c r="G1854" s="3">
        <v>85500</v>
      </c>
      <c r="H1854" s="3">
        <v>38</v>
      </c>
      <c r="I1854" s="3">
        <v>2250</v>
      </c>
      <c r="J1854" s="3">
        <v>0</v>
      </c>
      <c r="K1854" s="3">
        <v>38</v>
      </c>
      <c r="L1854" s="3">
        <v>0</v>
      </c>
      <c r="M1854" s="3">
        <v>85500</v>
      </c>
      <c r="N1854" s="3"/>
      <c r="O1854" s="3"/>
    </row>
    <row r="1855" spans="1:15" hidden="1" x14ac:dyDescent="0.25">
      <c r="A1855" t="s">
        <v>89</v>
      </c>
      <c r="B1855" s="4">
        <v>5231</v>
      </c>
      <c r="C1855" t="s">
        <v>1</v>
      </c>
      <c r="D1855" t="s">
        <v>2</v>
      </c>
      <c r="E1855" t="s">
        <v>355</v>
      </c>
      <c r="F1855" s="9">
        <v>2020</v>
      </c>
      <c r="G1855" s="3">
        <v>67600</v>
      </c>
      <c r="H1855" s="3">
        <v>38</v>
      </c>
      <c r="I1855" s="3">
        <v>1780</v>
      </c>
      <c r="J1855" s="3">
        <v>0</v>
      </c>
      <c r="K1855" s="3">
        <v>38</v>
      </c>
      <c r="L1855" s="3">
        <v>0</v>
      </c>
      <c r="M1855" s="3">
        <v>67600</v>
      </c>
      <c r="N1855" s="3"/>
      <c r="O1855" s="3"/>
    </row>
    <row r="1856" spans="1:15" hidden="1" x14ac:dyDescent="0.25">
      <c r="A1856" t="s">
        <v>89</v>
      </c>
      <c r="B1856" s="4">
        <v>5231</v>
      </c>
      <c r="C1856" t="s">
        <v>1</v>
      </c>
      <c r="D1856" t="s">
        <v>2</v>
      </c>
      <c r="E1856" t="s">
        <v>355</v>
      </c>
      <c r="F1856" s="9">
        <v>2019</v>
      </c>
      <c r="G1856" s="3">
        <v>93400</v>
      </c>
      <c r="H1856" s="3">
        <v>38</v>
      </c>
      <c r="I1856" s="3">
        <v>2490</v>
      </c>
      <c r="J1856" s="3">
        <v>0</v>
      </c>
      <c r="K1856" s="3">
        <v>38</v>
      </c>
      <c r="L1856" s="3">
        <v>0</v>
      </c>
      <c r="M1856" s="3">
        <v>93400</v>
      </c>
      <c r="N1856" s="3"/>
      <c r="O1856" s="3"/>
    </row>
    <row r="1857" spans="1:15" hidden="1" x14ac:dyDescent="0.25">
      <c r="A1857" t="s">
        <v>514</v>
      </c>
      <c r="B1857" s="4">
        <v>33368</v>
      </c>
      <c r="C1857" t="s">
        <v>1</v>
      </c>
      <c r="D1857" t="s">
        <v>2</v>
      </c>
      <c r="E1857" t="s">
        <v>353</v>
      </c>
      <c r="F1857" s="9">
        <v>2023</v>
      </c>
      <c r="G1857" s="3">
        <v>87006</v>
      </c>
      <c r="H1857" s="3">
        <v>22</v>
      </c>
      <c r="I1857" s="3">
        <v>4140</v>
      </c>
      <c r="J1857" s="3">
        <v>22</v>
      </c>
      <c r="K1857" s="3">
        <v>0</v>
      </c>
      <c r="L1857" s="3">
        <v>87006</v>
      </c>
      <c r="M1857" s="3">
        <v>0</v>
      </c>
      <c r="N1857" s="3"/>
      <c r="O1857" s="3"/>
    </row>
    <row r="1858" spans="1:15" hidden="1" x14ac:dyDescent="0.25">
      <c r="A1858" t="s">
        <v>514</v>
      </c>
      <c r="B1858" s="4">
        <v>33368</v>
      </c>
      <c r="C1858" t="s">
        <v>1</v>
      </c>
      <c r="D1858" t="s">
        <v>2</v>
      </c>
      <c r="E1858" t="s">
        <v>353</v>
      </c>
      <c r="F1858" s="9">
        <v>2022</v>
      </c>
      <c r="G1858" s="3">
        <v>76409</v>
      </c>
      <c r="H1858" s="3">
        <v>20</v>
      </c>
      <c r="I1858" s="3">
        <v>4130</v>
      </c>
      <c r="J1858" s="3">
        <v>20</v>
      </c>
      <c r="K1858" s="3">
        <v>0</v>
      </c>
      <c r="L1858" s="3">
        <v>76409</v>
      </c>
      <c r="M1858" s="3">
        <v>0</v>
      </c>
      <c r="N1858" s="3"/>
      <c r="O1858" s="3"/>
    </row>
    <row r="1859" spans="1:15" hidden="1" x14ac:dyDescent="0.25">
      <c r="A1859" t="s">
        <v>514</v>
      </c>
      <c r="B1859" s="4">
        <v>33368</v>
      </c>
      <c r="C1859" t="s">
        <v>1</v>
      </c>
      <c r="D1859" t="s">
        <v>2</v>
      </c>
      <c r="E1859" t="s">
        <v>353</v>
      </c>
      <c r="F1859" s="9">
        <v>2021</v>
      </c>
      <c r="G1859" s="3">
        <v>59838</v>
      </c>
      <c r="H1859" s="3">
        <v>17</v>
      </c>
      <c r="I1859" s="3">
        <v>3520</v>
      </c>
      <c r="J1859" s="3">
        <v>17</v>
      </c>
      <c r="K1859" s="3">
        <v>0</v>
      </c>
      <c r="L1859" s="3">
        <v>59838</v>
      </c>
      <c r="M1859" s="3">
        <v>0</v>
      </c>
      <c r="N1859" s="3"/>
      <c r="O1859" s="3"/>
    </row>
    <row r="1860" spans="1:15" hidden="1" x14ac:dyDescent="0.25">
      <c r="A1860" t="s">
        <v>514</v>
      </c>
      <c r="B1860" s="4">
        <v>33368</v>
      </c>
      <c r="C1860" t="s">
        <v>1</v>
      </c>
      <c r="D1860" t="s">
        <v>2</v>
      </c>
      <c r="E1860" t="s">
        <v>353</v>
      </c>
      <c r="F1860" s="9">
        <v>2020</v>
      </c>
      <c r="G1860" s="3">
        <v>38400</v>
      </c>
      <c r="H1860" s="3">
        <v>17</v>
      </c>
      <c r="I1860" s="3">
        <v>2330</v>
      </c>
      <c r="J1860" s="3">
        <v>17</v>
      </c>
      <c r="K1860" s="3">
        <v>0</v>
      </c>
      <c r="L1860" s="3">
        <v>38400</v>
      </c>
      <c r="M1860" s="3">
        <v>0</v>
      </c>
      <c r="N1860" s="3"/>
      <c r="O1860" s="3"/>
    </row>
    <row r="1861" spans="1:15" hidden="1" x14ac:dyDescent="0.25">
      <c r="A1861" t="s">
        <v>514</v>
      </c>
      <c r="B1861" s="4">
        <v>33368</v>
      </c>
      <c r="C1861" t="s">
        <v>1</v>
      </c>
      <c r="D1861" t="s">
        <v>2</v>
      </c>
      <c r="E1861" t="s">
        <v>353</v>
      </c>
      <c r="F1861" s="9">
        <v>2019</v>
      </c>
      <c r="G1861" s="3">
        <v>46918</v>
      </c>
      <c r="H1861" s="3">
        <v>16</v>
      </c>
      <c r="I1861" s="3">
        <v>3027</v>
      </c>
      <c r="J1861" s="3">
        <v>16</v>
      </c>
      <c r="K1861" s="3">
        <v>0</v>
      </c>
      <c r="L1861" s="3">
        <v>46918</v>
      </c>
      <c r="M1861" s="3">
        <v>0</v>
      </c>
      <c r="N1861" s="3"/>
      <c r="O1861" s="3"/>
    </row>
    <row r="1862" spans="1:15" hidden="1" x14ac:dyDescent="0.25">
      <c r="A1862" t="s">
        <v>93</v>
      </c>
      <c r="B1862" s="4">
        <v>944</v>
      </c>
      <c r="C1862" t="s">
        <v>3</v>
      </c>
      <c r="D1862" t="s">
        <v>5</v>
      </c>
      <c r="E1862" t="s">
        <v>351</v>
      </c>
      <c r="F1862" s="9">
        <v>2023</v>
      </c>
      <c r="G1862" s="3">
        <v>85200</v>
      </c>
      <c r="H1862" s="3">
        <v>91</v>
      </c>
      <c r="I1862" s="3">
        <v>930</v>
      </c>
      <c r="J1862" s="3">
        <v>50</v>
      </c>
      <c r="K1862" s="3">
        <v>41</v>
      </c>
      <c r="L1862" s="3">
        <v>50500</v>
      </c>
      <c r="M1862" s="3">
        <v>34700</v>
      </c>
      <c r="N1862" s="3"/>
      <c r="O1862" s="3"/>
    </row>
    <row r="1863" spans="1:15" hidden="1" x14ac:dyDescent="0.25">
      <c r="A1863" t="s">
        <v>93</v>
      </c>
      <c r="B1863" s="4">
        <v>944</v>
      </c>
      <c r="C1863" t="s">
        <v>3</v>
      </c>
      <c r="D1863" t="s">
        <v>5</v>
      </c>
      <c r="E1863" t="s">
        <v>351</v>
      </c>
      <c r="F1863" s="9">
        <v>2022</v>
      </c>
      <c r="G1863" s="3">
        <v>80130</v>
      </c>
      <c r="H1863" s="3">
        <v>92</v>
      </c>
      <c r="I1863" s="3">
        <v>865</v>
      </c>
      <c r="J1863" s="3">
        <v>44</v>
      </c>
      <c r="K1863" s="3">
        <v>48</v>
      </c>
      <c r="L1863" s="3">
        <v>43984</v>
      </c>
      <c r="M1863" s="3">
        <v>36146</v>
      </c>
      <c r="N1863" s="3"/>
      <c r="O1863" s="3"/>
    </row>
    <row r="1864" spans="1:15" hidden="1" x14ac:dyDescent="0.25">
      <c r="A1864" t="s">
        <v>93</v>
      </c>
      <c r="B1864" s="4">
        <v>944</v>
      </c>
      <c r="C1864" t="s">
        <v>3</v>
      </c>
      <c r="D1864" t="s">
        <v>5</v>
      </c>
      <c r="E1864" t="s">
        <v>351</v>
      </c>
      <c r="F1864" s="9">
        <v>2021</v>
      </c>
      <c r="G1864" s="3">
        <v>76194</v>
      </c>
      <c r="H1864" s="3">
        <v>93</v>
      </c>
      <c r="I1864" s="3">
        <v>805</v>
      </c>
      <c r="J1864" s="3">
        <v>40</v>
      </c>
      <c r="K1864" s="3">
        <v>53</v>
      </c>
      <c r="L1864" s="3">
        <v>38207</v>
      </c>
      <c r="M1864" s="3">
        <v>37987</v>
      </c>
      <c r="N1864" s="3"/>
      <c r="O1864" s="3"/>
    </row>
    <row r="1865" spans="1:15" hidden="1" x14ac:dyDescent="0.25">
      <c r="A1865" t="s">
        <v>93</v>
      </c>
      <c r="B1865" s="4">
        <v>944</v>
      </c>
      <c r="C1865" t="s">
        <v>3</v>
      </c>
      <c r="D1865" t="s">
        <v>5</v>
      </c>
      <c r="E1865" t="s">
        <v>351</v>
      </c>
      <c r="F1865" s="9">
        <v>2020</v>
      </c>
      <c r="G1865" s="3">
        <v>64805</v>
      </c>
      <c r="H1865" s="3">
        <v>96</v>
      </c>
      <c r="I1865" s="3">
        <v>670</v>
      </c>
      <c r="J1865" s="3">
        <v>31</v>
      </c>
      <c r="K1865" s="3">
        <v>65</v>
      </c>
      <c r="L1865" s="3">
        <v>22247</v>
      </c>
      <c r="M1865" s="3">
        <v>42558</v>
      </c>
      <c r="N1865" s="3"/>
      <c r="O1865" s="3"/>
    </row>
    <row r="1866" spans="1:15" hidden="1" x14ac:dyDescent="0.25">
      <c r="A1866" t="s">
        <v>93</v>
      </c>
      <c r="B1866" s="4">
        <v>944</v>
      </c>
      <c r="C1866" t="s">
        <v>3</v>
      </c>
      <c r="D1866" t="s">
        <v>5</v>
      </c>
      <c r="E1866" t="s">
        <v>351</v>
      </c>
      <c r="F1866" s="9">
        <v>2019</v>
      </c>
      <c r="G1866" s="3">
        <v>61700</v>
      </c>
      <c r="H1866" s="3">
        <v>98</v>
      </c>
      <c r="I1866" s="3">
        <v>650</v>
      </c>
      <c r="J1866" s="3">
        <v>27</v>
      </c>
      <c r="K1866" s="3">
        <v>71</v>
      </c>
      <c r="L1866" s="3">
        <v>15500</v>
      </c>
      <c r="M1866" s="3">
        <v>46200</v>
      </c>
      <c r="N1866" s="3"/>
      <c r="O1866" s="3"/>
    </row>
    <row r="1867" spans="1:15" hidden="1" x14ac:dyDescent="0.25">
      <c r="A1867" t="s">
        <v>204</v>
      </c>
      <c r="B1867" s="4">
        <v>29821</v>
      </c>
      <c r="C1867" t="s">
        <v>1</v>
      </c>
      <c r="D1867" t="s">
        <v>2</v>
      </c>
      <c r="E1867" t="s">
        <v>358</v>
      </c>
      <c r="F1867" s="9">
        <v>2023</v>
      </c>
      <c r="G1867" s="3">
        <v>85100</v>
      </c>
      <c r="H1867" s="3">
        <v>24</v>
      </c>
      <c r="I1867" s="3">
        <v>3620</v>
      </c>
      <c r="J1867" s="3">
        <v>24</v>
      </c>
      <c r="K1867" s="3">
        <v>0</v>
      </c>
      <c r="L1867" s="3">
        <v>85100</v>
      </c>
      <c r="M1867" s="3">
        <v>0</v>
      </c>
      <c r="N1867" s="3"/>
      <c r="O1867" s="3"/>
    </row>
    <row r="1868" spans="1:15" hidden="1" x14ac:dyDescent="0.25">
      <c r="A1868" t="s">
        <v>204</v>
      </c>
      <c r="B1868" s="4">
        <v>29821</v>
      </c>
      <c r="C1868" t="s">
        <v>1</v>
      </c>
      <c r="D1868" t="s">
        <v>2</v>
      </c>
      <c r="E1868" t="s">
        <v>358</v>
      </c>
      <c r="F1868" s="9">
        <v>2022</v>
      </c>
      <c r="G1868" s="3">
        <v>77500</v>
      </c>
      <c r="H1868" s="3">
        <v>23</v>
      </c>
      <c r="I1868" s="3">
        <v>3445</v>
      </c>
      <c r="J1868" s="3">
        <v>23</v>
      </c>
      <c r="K1868" s="3">
        <v>0</v>
      </c>
      <c r="L1868" s="3">
        <v>77500</v>
      </c>
      <c r="M1868" s="3">
        <v>0</v>
      </c>
      <c r="N1868" s="3"/>
      <c r="O1868" s="3"/>
    </row>
    <row r="1869" spans="1:15" hidden="1" x14ac:dyDescent="0.25">
      <c r="A1869" t="s">
        <v>204</v>
      </c>
      <c r="B1869" s="4">
        <v>29821</v>
      </c>
      <c r="C1869" t="s">
        <v>1</v>
      </c>
      <c r="D1869" t="s">
        <v>2</v>
      </c>
      <c r="E1869" t="s">
        <v>358</v>
      </c>
      <c r="F1869" s="9">
        <v>2021</v>
      </c>
      <c r="G1869" s="3">
        <v>71500</v>
      </c>
      <c r="H1869" s="3">
        <v>22</v>
      </c>
      <c r="I1869" s="3">
        <v>3250</v>
      </c>
      <c r="J1869" s="3">
        <v>22</v>
      </c>
      <c r="K1869" s="3">
        <v>0</v>
      </c>
      <c r="L1869" s="3">
        <v>71500</v>
      </c>
      <c r="M1869" s="3">
        <v>0</v>
      </c>
      <c r="N1869" s="3"/>
      <c r="O1869" s="3"/>
    </row>
    <row r="1870" spans="1:15" hidden="1" x14ac:dyDescent="0.25">
      <c r="A1870" t="s">
        <v>204</v>
      </c>
      <c r="B1870" s="4">
        <v>29821</v>
      </c>
      <c r="C1870" t="s">
        <v>1</v>
      </c>
      <c r="D1870" t="s">
        <v>2</v>
      </c>
      <c r="E1870" t="s">
        <v>358</v>
      </c>
      <c r="F1870" s="9">
        <v>2020</v>
      </c>
      <c r="G1870" s="3">
        <v>58500</v>
      </c>
      <c r="H1870" s="3">
        <v>22</v>
      </c>
      <c r="I1870" s="3">
        <v>2660</v>
      </c>
      <c r="J1870" s="3">
        <v>22</v>
      </c>
      <c r="K1870" s="3">
        <v>0</v>
      </c>
      <c r="L1870" s="3">
        <v>58500</v>
      </c>
      <c r="M1870" s="3">
        <v>0</v>
      </c>
      <c r="N1870" s="3"/>
      <c r="O1870" s="3"/>
    </row>
    <row r="1871" spans="1:15" hidden="1" x14ac:dyDescent="0.25">
      <c r="A1871" t="s">
        <v>204</v>
      </c>
      <c r="B1871" s="4">
        <v>29821</v>
      </c>
      <c r="C1871" t="s">
        <v>1</v>
      </c>
      <c r="D1871" t="s">
        <v>2</v>
      </c>
      <c r="E1871" t="s">
        <v>358</v>
      </c>
      <c r="F1871" s="9">
        <v>2019</v>
      </c>
      <c r="G1871" s="3">
        <v>77000</v>
      </c>
      <c r="H1871" s="3">
        <v>22</v>
      </c>
      <c r="I1871" s="3">
        <v>3500</v>
      </c>
      <c r="J1871" s="3">
        <v>22</v>
      </c>
      <c r="K1871" s="3">
        <v>0</v>
      </c>
      <c r="L1871" s="3">
        <v>77000</v>
      </c>
      <c r="M1871" s="3">
        <v>0</v>
      </c>
      <c r="N1871" s="3"/>
      <c r="O1871" s="3"/>
    </row>
    <row r="1872" spans="1:15" hidden="1" x14ac:dyDescent="0.25">
      <c r="A1872" t="s">
        <v>272</v>
      </c>
      <c r="B1872" s="4">
        <v>2369</v>
      </c>
      <c r="C1872" t="s">
        <v>3</v>
      </c>
      <c r="D1872" t="s">
        <v>4</v>
      </c>
      <c r="E1872" t="s">
        <v>462</v>
      </c>
      <c r="F1872" s="9">
        <v>2023</v>
      </c>
      <c r="G1872" s="3">
        <v>84400</v>
      </c>
      <c r="H1872" s="3">
        <v>100</v>
      </c>
      <c r="I1872" s="3">
        <v>840</v>
      </c>
      <c r="J1872" s="3">
        <v>5</v>
      </c>
      <c r="K1872" s="3">
        <v>95</v>
      </c>
      <c r="L1872" s="3">
        <v>5000</v>
      </c>
      <c r="M1872" s="3">
        <v>79400</v>
      </c>
      <c r="N1872" s="3"/>
      <c r="O1872" s="3"/>
    </row>
    <row r="1873" spans="1:15" hidden="1" x14ac:dyDescent="0.25">
      <c r="A1873" t="s">
        <v>272</v>
      </c>
      <c r="B1873" s="4">
        <v>2369</v>
      </c>
      <c r="C1873" t="s">
        <v>3</v>
      </c>
      <c r="D1873" t="s">
        <v>4</v>
      </c>
      <c r="E1873" t="s">
        <v>462</v>
      </c>
      <c r="F1873" s="9">
        <v>2022</v>
      </c>
      <c r="G1873" s="3">
        <v>82600</v>
      </c>
      <c r="H1873" s="3">
        <v>101</v>
      </c>
      <c r="I1873" s="3">
        <v>810</v>
      </c>
      <c r="J1873" s="3">
        <v>7</v>
      </c>
      <c r="K1873" s="3">
        <v>94</v>
      </c>
      <c r="L1873" s="3">
        <v>8900</v>
      </c>
      <c r="M1873" s="3">
        <v>73700</v>
      </c>
      <c r="N1873" s="3"/>
      <c r="O1873" s="3"/>
    </row>
    <row r="1874" spans="1:15" hidden="1" x14ac:dyDescent="0.25">
      <c r="A1874" t="s">
        <v>272</v>
      </c>
      <c r="B1874" s="4">
        <v>2369</v>
      </c>
      <c r="C1874" t="s">
        <v>3</v>
      </c>
      <c r="D1874" t="s">
        <v>4</v>
      </c>
      <c r="E1874" t="s">
        <v>462</v>
      </c>
      <c r="F1874" s="9">
        <v>2021</v>
      </c>
      <c r="G1874" s="3">
        <v>75500</v>
      </c>
      <c r="H1874" s="3">
        <v>103</v>
      </c>
      <c r="I1874" s="3">
        <v>770</v>
      </c>
      <c r="J1874" s="3">
        <v>15</v>
      </c>
      <c r="K1874" s="3">
        <v>88</v>
      </c>
      <c r="L1874" s="3">
        <v>8900</v>
      </c>
      <c r="M1874" s="3">
        <v>66600</v>
      </c>
      <c r="N1874" s="3"/>
      <c r="O1874" s="3"/>
    </row>
    <row r="1875" spans="1:15" hidden="1" x14ac:dyDescent="0.25">
      <c r="A1875" t="s">
        <v>272</v>
      </c>
      <c r="B1875" s="4">
        <v>2369</v>
      </c>
      <c r="C1875" t="s">
        <v>3</v>
      </c>
      <c r="D1875" t="s">
        <v>4</v>
      </c>
      <c r="E1875" t="s">
        <v>462</v>
      </c>
      <c r="F1875" s="9">
        <v>2020</v>
      </c>
      <c r="G1875" s="3">
        <v>59900</v>
      </c>
      <c r="H1875" s="3">
        <v>93</v>
      </c>
      <c r="I1875" s="3">
        <v>655</v>
      </c>
      <c r="J1875" s="3">
        <v>8</v>
      </c>
      <c r="K1875" s="3">
        <v>85</v>
      </c>
      <c r="L1875" s="3">
        <v>4600</v>
      </c>
      <c r="M1875" s="3">
        <v>55300</v>
      </c>
      <c r="N1875" s="3"/>
      <c r="O1875" s="3"/>
    </row>
    <row r="1876" spans="1:15" hidden="1" x14ac:dyDescent="0.25">
      <c r="A1876" t="s">
        <v>272</v>
      </c>
      <c r="B1876" s="4">
        <v>2369</v>
      </c>
      <c r="C1876" t="s">
        <v>3</v>
      </c>
      <c r="D1876" t="s">
        <v>4</v>
      </c>
      <c r="E1876" t="s">
        <v>462</v>
      </c>
      <c r="F1876" s="9">
        <v>2019</v>
      </c>
      <c r="G1876" s="3">
        <v>77000</v>
      </c>
      <c r="H1876" s="3">
        <v>90</v>
      </c>
      <c r="I1876" s="3">
        <v>855</v>
      </c>
      <c r="J1876" s="3">
        <v>6</v>
      </c>
      <c r="K1876" s="3">
        <v>84</v>
      </c>
      <c r="L1876" s="3">
        <v>5200</v>
      </c>
      <c r="M1876" s="3">
        <v>71800</v>
      </c>
      <c r="N1876" s="3"/>
      <c r="O1876" s="3"/>
    </row>
    <row r="1877" spans="1:15" hidden="1" x14ac:dyDescent="0.25">
      <c r="A1877" t="s">
        <v>504</v>
      </c>
      <c r="B1877" s="4">
        <v>2419</v>
      </c>
      <c r="C1877" t="s">
        <v>3</v>
      </c>
      <c r="D1877" t="s">
        <v>4</v>
      </c>
      <c r="E1877" t="s">
        <v>462</v>
      </c>
      <c r="F1877" s="9">
        <v>2023</v>
      </c>
      <c r="G1877" s="3">
        <v>84300</v>
      </c>
      <c r="H1877" s="3">
        <v>48</v>
      </c>
      <c r="I1877" s="3">
        <v>1720</v>
      </c>
      <c r="J1877" s="3">
        <v>42</v>
      </c>
      <c r="K1877" s="3">
        <v>6</v>
      </c>
      <c r="L1877" s="3">
        <v>74000</v>
      </c>
      <c r="M1877" s="3">
        <v>10300</v>
      </c>
      <c r="N1877" s="3"/>
      <c r="O1877" s="3"/>
    </row>
    <row r="1878" spans="1:15" hidden="1" x14ac:dyDescent="0.25">
      <c r="A1878" t="s">
        <v>504</v>
      </c>
      <c r="B1878" s="4">
        <v>2419</v>
      </c>
      <c r="C1878" t="s">
        <v>3</v>
      </c>
      <c r="D1878" t="s">
        <v>4</v>
      </c>
      <c r="E1878" t="s">
        <v>462</v>
      </c>
      <c r="F1878" s="9">
        <v>2022</v>
      </c>
      <c r="G1878" s="3">
        <v>87600</v>
      </c>
      <c r="H1878" s="3">
        <v>50</v>
      </c>
      <c r="I1878" s="3">
        <v>1685</v>
      </c>
      <c r="J1878" s="3">
        <v>44</v>
      </c>
      <c r="K1878" s="3">
        <v>6</v>
      </c>
      <c r="L1878" s="3">
        <v>77500</v>
      </c>
      <c r="M1878" s="3">
        <v>10100</v>
      </c>
      <c r="N1878" s="3"/>
      <c r="O1878" s="3"/>
    </row>
    <row r="1879" spans="1:15" hidden="1" x14ac:dyDescent="0.25">
      <c r="A1879" t="s">
        <v>504</v>
      </c>
      <c r="B1879" s="4">
        <v>2419</v>
      </c>
      <c r="C1879" t="s">
        <v>3</v>
      </c>
      <c r="D1879" t="s">
        <v>4</v>
      </c>
      <c r="E1879" t="s">
        <v>462</v>
      </c>
      <c r="F1879" s="9">
        <v>2021</v>
      </c>
      <c r="G1879" s="3">
        <v>87200</v>
      </c>
      <c r="H1879" s="3">
        <v>54</v>
      </c>
      <c r="I1879" s="3">
        <v>1585</v>
      </c>
      <c r="J1879" s="3">
        <v>48</v>
      </c>
      <c r="K1879" s="3">
        <v>6</v>
      </c>
      <c r="L1879" s="3">
        <v>77700</v>
      </c>
      <c r="M1879" s="3">
        <v>9500</v>
      </c>
      <c r="N1879" s="3"/>
      <c r="O1879" s="3"/>
    </row>
    <row r="1880" spans="1:15" hidden="1" x14ac:dyDescent="0.25">
      <c r="A1880" t="s">
        <v>504</v>
      </c>
      <c r="B1880" s="4">
        <v>2419</v>
      </c>
      <c r="C1880" t="s">
        <v>3</v>
      </c>
      <c r="D1880" t="s">
        <v>4</v>
      </c>
      <c r="E1880" t="s">
        <v>462</v>
      </c>
      <c r="F1880" s="9">
        <v>2020</v>
      </c>
      <c r="G1880" s="3">
        <v>74500</v>
      </c>
      <c r="H1880" s="3">
        <v>56</v>
      </c>
      <c r="I1880" s="3">
        <v>1285</v>
      </c>
      <c r="J1880" s="3">
        <v>50</v>
      </c>
      <c r="K1880" s="3">
        <v>6</v>
      </c>
      <c r="L1880" s="3">
        <v>64200</v>
      </c>
      <c r="M1880" s="3">
        <v>10300</v>
      </c>
      <c r="N1880" s="3"/>
      <c r="O1880" s="3"/>
    </row>
    <row r="1881" spans="1:15" hidden="1" x14ac:dyDescent="0.25">
      <c r="A1881" t="s">
        <v>504</v>
      </c>
      <c r="B1881" s="4">
        <v>2419</v>
      </c>
      <c r="C1881" t="s">
        <v>3</v>
      </c>
      <c r="D1881" t="s">
        <v>4</v>
      </c>
      <c r="E1881" t="s">
        <v>462</v>
      </c>
      <c r="F1881" s="9">
        <v>2019</v>
      </c>
      <c r="G1881" s="3">
        <v>96900</v>
      </c>
      <c r="H1881" s="3">
        <v>60</v>
      </c>
      <c r="I1881" s="3">
        <v>1615</v>
      </c>
      <c r="J1881" s="3">
        <v>50</v>
      </c>
      <c r="K1881" s="3">
        <v>10</v>
      </c>
      <c r="L1881" s="3">
        <v>80700</v>
      </c>
      <c r="M1881" s="3">
        <v>16200</v>
      </c>
      <c r="N1881" s="3"/>
      <c r="O1881" s="3"/>
    </row>
    <row r="1882" spans="1:15" hidden="1" x14ac:dyDescent="0.25">
      <c r="A1882" t="s">
        <v>142</v>
      </c>
      <c r="B1882" s="4">
        <v>513</v>
      </c>
      <c r="C1882" t="s">
        <v>1</v>
      </c>
      <c r="D1882" t="s">
        <v>2</v>
      </c>
      <c r="E1882" t="s">
        <v>353</v>
      </c>
      <c r="F1882" s="9">
        <v>2023</v>
      </c>
      <c r="G1882" s="3">
        <v>83100</v>
      </c>
      <c r="H1882" s="3">
        <v>31</v>
      </c>
      <c r="I1882" s="3">
        <v>2555</v>
      </c>
      <c r="J1882" s="3">
        <v>24</v>
      </c>
      <c r="K1882" s="3">
        <v>7</v>
      </c>
      <c r="L1882" s="3">
        <v>65200</v>
      </c>
      <c r="M1882" s="3">
        <v>17900</v>
      </c>
      <c r="N1882" s="3"/>
      <c r="O1882" s="3"/>
    </row>
    <row r="1883" spans="1:15" hidden="1" x14ac:dyDescent="0.25">
      <c r="A1883" t="s">
        <v>142</v>
      </c>
      <c r="B1883" s="4">
        <v>513</v>
      </c>
      <c r="C1883" t="s">
        <v>1</v>
      </c>
      <c r="D1883" t="s">
        <v>2</v>
      </c>
      <c r="E1883" t="s">
        <v>353</v>
      </c>
      <c r="F1883" s="9">
        <v>2022</v>
      </c>
      <c r="G1883" s="3">
        <v>91400</v>
      </c>
      <c r="H1883" s="3">
        <v>34</v>
      </c>
      <c r="I1883" s="3">
        <v>2540</v>
      </c>
      <c r="J1883" s="3">
        <v>27</v>
      </c>
      <c r="K1883" s="3">
        <v>7</v>
      </c>
      <c r="L1883" s="3">
        <v>72400</v>
      </c>
      <c r="M1883" s="3">
        <v>19000</v>
      </c>
      <c r="N1883" s="3"/>
      <c r="O1883" s="3"/>
    </row>
    <row r="1884" spans="1:15" hidden="1" x14ac:dyDescent="0.25">
      <c r="A1884" t="s">
        <v>142</v>
      </c>
      <c r="B1884" s="4">
        <v>513</v>
      </c>
      <c r="C1884" t="s">
        <v>1</v>
      </c>
      <c r="D1884" t="s">
        <v>2</v>
      </c>
      <c r="E1884" t="s">
        <v>353</v>
      </c>
      <c r="F1884" s="9">
        <v>2021</v>
      </c>
      <c r="G1884" s="3">
        <v>93800</v>
      </c>
      <c r="H1884" s="3">
        <v>38</v>
      </c>
      <c r="I1884" s="3">
        <v>2405</v>
      </c>
      <c r="J1884" s="3">
        <v>30</v>
      </c>
      <c r="K1884" s="3">
        <v>8</v>
      </c>
      <c r="L1884" s="3">
        <v>73400</v>
      </c>
      <c r="M1884" s="3">
        <v>20400</v>
      </c>
      <c r="N1884" s="3"/>
      <c r="O1884" s="3"/>
    </row>
    <row r="1885" spans="1:15" hidden="1" x14ac:dyDescent="0.25">
      <c r="A1885" t="s">
        <v>142</v>
      </c>
      <c r="B1885" s="4">
        <v>513</v>
      </c>
      <c r="C1885" t="s">
        <v>1</v>
      </c>
      <c r="D1885" t="s">
        <v>2</v>
      </c>
      <c r="E1885" t="s">
        <v>353</v>
      </c>
      <c r="F1885" s="9">
        <v>2020</v>
      </c>
      <c r="G1885" s="3">
        <v>85000</v>
      </c>
      <c r="H1885" s="3">
        <v>40</v>
      </c>
      <c r="I1885" s="3">
        <v>2000</v>
      </c>
      <c r="J1885" s="3">
        <v>31</v>
      </c>
      <c r="K1885" s="3">
        <v>9</v>
      </c>
      <c r="L1885" s="3">
        <v>66000</v>
      </c>
      <c r="M1885" s="3">
        <v>19000</v>
      </c>
      <c r="N1885" s="3"/>
      <c r="O1885" s="3"/>
    </row>
    <row r="1886" spans="1:15" hidden="1" x14ac:dyDescent="0.25">
      <c r="A1886" t="s">
        <v>142</v>
      </c>
      <c r="B1886" s="4">
        <v>513</v>
      </c>
      <c r="C1886" t="s">
        <v>1</v>
      </c>
      <c r="D1886" t="s">
        <v>2</v>
      </c>
      <c r="E1886" t="s">
        <v>353</v>
      </c>
      <c r="F1886" s="9">
        <v>2019</v>
      </c>
      <c r="G1886" s="3">
        <v>147000</v>
      </c>
      <c r="H1886" s="3">
        <v>45</v>
      </c>
      <c r="I1886" s="3">
        <v>2625</v>
      </c>
      <c r="J1886" s="3">
        <v>35</v>
      </c>
      <c r="K1886" s="3">
        <v>10</v>
      </c>
      <c r="L1886" s="3">
        <v>106300</v>
      </c>
      <c r="M1886" s="3">
        <v>40700</v>
      </c>
      <c r="N1886" s="3"/>
      <c r="O1886" s="3"/>
    </row>
    <row r="1887" spans="1:15" hidden="1" x14ac:dyDescent="0.25">
      <c r="A1887" t="s">
        <v>499</v>
      </c>
      <c r="B1887" s="4">
        <v>2752</v>
      </c>
      <c r="C1887" t="s">
        <v>1</v>
      </c>
      <c r="D1887" t="s">
        <v>2</v>
      </c>
      <c r="E1887" t="s">
        <v>358</v>
      </c>
      <c r="F1887" s="9">
        <v>2023</v>
      </c>
      <c r="G1887" s="3">
        <v>83000</v>
      </c>
      <c r="H1887" s="3">
        <v>25</v>
      </c>
      <c r="I1887" s="3">
        <v>3260</v>
      </c>
      <c r="J1887" s="3">
        <v>25</v>
      </c>
      <c r="K1887" s="3">
        <v>0</v>
      </c>
      <c r="L1887" s="3">
        <v>83000</v>
      </c>
      <c r="M1887" s="3">
        <v>0</v>
      </c>
      <c r="N1887" s="3"/>
      <c r="O1887" s="3"/>
    </row>
    <row r="1888" spans="1:15" hidden="1" x14ac:dyDescent="0.25">
      <c r="A1888" t="s">
        <v>499</v>
      </c>
      <c r="B1888" s="4">
        <v>2752</v>
      </c>
      <c r="C1888" t="s">
        <v>1</v>
      </c>
      <c r="D1888" t="s">
        <v>2</v>
      </c>
      <c r="E1888" t="s">
        <v>358</v>
      </c>
      <c r="F1888" s="9">
        <v>2022</v>
      </c>
      <c r="G1888" s="3">
        <v>86200</v>
      </c>
      <c r="H1888" s="3">
        <v>26</v>
      </c>
      <c r="I1888" s="3">
        <v>3315</v>
      </c>
      <c r="J1888" s="3">
        <v>26</v>
      </c>
      <c r="K1888" s="3">
        <v>0</v>
      </c>
      <c r="L1888" s="3">
        <v>86200</v>
      </c>
      <c r="M1888" s="3">
        <v>0</v>
      </c>
      <c r="N1888" s="3"/>
      <c r="O1888" s="3"/>
    </row>
    <row r="1889" spans="1:15" hidden="1" x14ac:dyDescent="0.25">
      <c r="A1889" t="s">
        <v>499</v>
      </c>
      <c r="B1889" s="4">
        <v>2752</v>
      </c>
      <c r="C1889" t="s">
        <v>1</v>
      </c>
      <c r="D1889" t="s">
        <v>2</v>
      </c>
      <c r="E1889" t="s">
        <v>358</v>
      </c>
      <c r="F1889" s="9">
        <v>2021</v>
      </c>
      <c r="G1889" s="3">
        <v>85300</v>
      </c>
      <c r="H1889" s="3">
        <v>26</v>
      </c>
      <c r="I1889" s="3">
        <v>3100</v>
      </c>
      <c r="J1889" s="3">
        <v>26</v>
      </c>
      <c r="K1889" s="3">
        <v>0</v>
      </c>
      <c r="L1889" s="3">
        <v>85300</v>
      </c>
      <c r="M1889" s="3">
        <v>0</v>
      </c>
      <c r="N1889" s="3"/>
      <c r="O1889" s="3"/>
    </row>
    <row r="1890" spans="1:15" hidden="1" x14ac:dyDescent="0.25">
      <c r="A1890" t="s">
        <v>499</v>
      </c>
      <c r="B1890" s="4">
        <v>2752</v>
      </c>
      <c r="C1890" t="s">
        <v>1</v>
      </c>
      <c r="D1890" t="s">
        <v>2</v>
      </c>
      <c r="E1890" t="s">
        <v>358</v>
      </c>
      <c r="F1890" s="9">
        <v>2020</v>
      </c>
      <c r="G1890" s="3">
        <v>77000</v>
      </c>
      <c r="H1890" s="3">
        <v>29</v>
      </c>
      <c r="I1890" s="3">
        <v>2400</v>
      </c>
      <c r="J1890" s="3">
        <v>29</v>
      </c>
      <c r="K1890" s="3">
        <v>0</v>
      </c>
      <c r="L1890" s="3">
        <v>77000</v>
      </c>
      <c r="M1890" s="3">
        <v>0</v>
      </c>
      <c r="N1890" s="3"/>
      <c r="O1890" s="3"/>
    </row>
    <row r="1891" spans="1:15" hidden="1" x14ac:dyDescent="0.25">
      <c r="A1891" t="s">
        <v>499</v>
      </c>
      <c r="B1891" s="4">
        <v>2752</v>
      </c>
      <c r="C1891" t="s">
        <v>1</v>
      </c>
      <c r="D1891" t="s">
        <v>2</v>
      </c>
      <c r="E1891" t="s">
        <v>358</v>
      </c>
      <c r="F1891" s="9">
        <v>2019</v>
      </c>
      <c r="G1891" s="3">
        <v>115000</v>
      </c>
      <c r="H1891" s="3">
        <v>35</v>
      </c>
      <c r="I1891" s="3">
        <v>3195</v>
      </c>
      <c r="J1891" s="3">
        <v>35</v>
      </c>
      <c r="K1891" s="3">
        <v>0</v>
      </c>
      <c r="L1891" s="3">
        <v>115000</v>
      </c>
      <c r="M1891" s="3">
        <v>0</v>
      </c>
      <c r="N1891" s="3"/>
      <c r="O1891" s="3"/>
    </row>
    <row r="1892" spans="1:15" hidden="1" x14ac:dyDescent="0.25">
      <c r="A1892" t="s">
        <v>491</v>
      </c>
      <c r="B1892" s="4">
        <v>563239</v>
      </c>
      <c r="C1892" t="s">
        <v>3</v>
      </c>
      <c r="D1892" t="s">
        <v>4</v>
      </c>
      <c r="E1892" t="s">
        <v>462</v>
      </c>
      <c r="F1892" s="9">
        <v>2023</v>
      </c>
      <c r="G1892" s="3">
        <v>82729</v>
      </c>
      <c r="H1892" s="3">
        <v>68</v>
      </c>
      <c r="I1892" s="3">
        <v>1480</v>
      </c>
      <c r="J1892" s="3">
        <v>9</v>
      </c>
      <c r="K1892" s="3">
        <v>59</v>
      </c>
      <c r="L1892" s="3">
        <v>13700</v>
      </c>
      <c r="M1892" s="3">
        <v>69029</v>
      </c>
      <c r="N1892" s="3"/>
      <c r="O1892" s="3"/>
    </row>
    <row r="1893" spans="1:15" hidden="1" x14ac:dyDescent="0.25">
      <c r="A1893" t="s">
        <v>491</v>
      </c>
      <c r="B1893" s="4">
        <v>563239</v>
      </c>
      <c r="C1893" t="s">
        <v>3</v>
      </c>
      <c r="D1893" t="s">
        <v>4</v>
      </c>
      <c r="E1893" t="s">
        <v>462</v>
      </c>
      <c r="F1893" s="9">
        <v>2022</v>
      </c>
      <c r="G1893" s="3">
        <v>60067</v>
      </c>
      <c r="H1893" s="3">
        <v>48</v>
      </c>
      <c r="I1893" s="3">
        <v>1420</v>
      </c>
      <c r="J1893" s="3">
        <v>9</v>
      </c>
      <c r="K1893" s="3">
        <v>39</v>
      </c>
      <c r="L1893" s="3">
        <v>13200</v>
      </c>
      <c r="M1893" s="3">
        <v>46867</v>
      </c>
      <c r="N1893" s="3"/>
      <c r="O1893" s="3"/>
    </row>
    <row r="1894" spans="1:15" hidden="1" x14ac:dyDescent="0.25">
      <c r="A1894" t="s">
        <v>491</v>
      </c>
      <c r="B1894" s="4">
        <v>563239</v>
      </c>
      <c r="C1894" t="s">
        <v>3</v>
      </c>
      <c r="D1894" t="s">
        <v>4</v>
      </c>
      <c r="E1894" t="s">
        <v>462</v>
      </c>
      <c r="F1894" s="9">
        <v>2021</v>
      </c>
      <c r="G1894" s="3">
        <v>35100</v>
      </c>
      <c r="H1894" s="3">
        <v>36</v>
      </c>
      <c r="I1894" s="3">
        <v>1350</v>
      </c>
      <c r="J1894" s="3">
        <v>9</v>
      </c>
      <c r="K1894" s="3">
        <v>27</v>
      </c>
      <c r="L1894" s="3">
        <v>11500</v>
      </c>
      <c r="M1894" s="3">
        <v>23600</v>
      </c>
      <c r="N1894" s="3"/>
      <c r="O1894" s="3"/>
    </row>
    <row r="1895" spans="1:15" hidden="1" x14ac:dyDescent="0.25">
      <c r="A1895" t="s">
        <v>491</v>
      </c>
      <c r="B1895" s="4">
        <v>563239</v>
      </c>
      <c r="C1895" t="s">
        <v>3</v>
      </c>
      <c r="D1895" t="s">
        <v>4</v>
      </c>
      <c r="E1895" t="s">
        <v>462</v>
      </c>
      <c r="F1895" s="9">
        <v>2020</v>
      </c>
      <c r="G1895" s="3">
        <v>15800</v>
      </c>
      <c r="H1895" s="3">
        <v>16</v>
      </c>
      <c r="I1895" s="3">
        <v>1130</v>
      </c>
      <c r="J1895" s="3">
        <v>8</v>
      </c>
      <c r="K1895" s="3">
        <v>8</v>
      </c>
      <c r="L1895" s="3">
        <v>9600</v>
      </c>
      <c r="M1895" s="3">
        <v>6200</v>
      </c>
      <c r="N1895" s="3"/>
      <c r="O1895" s="3"/>
    </row>
    <row r="1896" spans="1:15" hidden="1" x14ac:dyDescent="0.25">
      <c r="A1896" t="s">
        <v>491</v>
      </c>
      <c r="B1896" s="4">
        <v>563239</v>
      </c>
      <c r="C1896" t="s">
        <v>3</v>
      </c>
      <c r="D1896" t="s">
        <v>4</v>
      </c>
      <c r="E1896" t="s">
        <v>462</v>
      </c>
      <c r="F1896" s="9">
        <v>2019</v>
      </c>
      <c r="G1896" s="3">
        <v>14700</v>
      </c>
      <c r="H1896" s="3">
        <v>12</v>
      </c>
      <c r="I1896" s="3">
        <v>1400</v>
      </c>
      <c r="J1896" s="3">
        <v>9</v>
      </c>
      <c r="K1896" s="3">
        <v>3</v>
      </c>
      <c r="L1896" s="3">
        <v>12600</v>
      </c>
      <c r="M1896" s="3">
        <v>2100</v>
      </c>
      <c r="N1896" s="3"/>
      <c r="O1896" s="3"/>
    </row>
    <row r="1897" spans="1:15" hidden="1" x14ac:dyDescent="0.25">
      <c r="A1897" t="s">
        <v>263</v>
      </c>
      <c r="B1897" s="4">
        <v>532</v>
      </c>
      <c r="C1897" t="s">
        <v>1</v>
      </c>
      <c r="D1897" t="s">
        <v>2</v>
      </c>
      <c r="E1897" t="s">
        <v>357</v>
      </c>
      <c r="F1897" s="9">
        <v>2023</v>
      </c>
      <c r="G1897" s="3">
        <v>82400</v>
      </c>
      <c r="H1897" s="3">
        <v>31</v>
      </c>
      <c r="I1897" s="3">
        <v>2425</v>
      </c>
      <c r="J1897" s="3">
        <v>31</v>
      </c>
      <c r="K1897" s="3">
        <v>0</v>
      </c>
      <c r="L1897" s="3">
        <v>82400</v>
      </c>
      <c r="M1897" s="3">
        <v>0</v>
      </c>
      <c r="N1897" s="3"/>
      <c r="O1897" s="3"/>
    </row>
    <row r="1898" spans="1:15" hidden="1" x14ac:dyDescent="0.25">
      <c r="A1898" t="s">
        <v>263</v>
      </c>
      <c r="B1898" s="4">
        <v>532</v>
      </c>
      <c r="C1898" t="s">
        <v>1</v>
      </c>
      <c r="D1898" t="s">
        <v>2</v>
      </c>
      <c r="E1898" t="s">
        <v>357</v>
      </c>
      <c r="F1898" s="9">
        <v>2022</v>
      </c>
      <c r="G1898" s="3">
        <v>96700</v>
      </c>
      <c r="H1898" s="3">
        <v>37</v>
      </c>
      <c r="I1898" s="3">
        <v>2480</v>
      </c>
      <c r="J1898" s="3">
        <v>37</v>
      </c>
      <c r="K1898" s="3">
        <v>0</v>
      </c>
      <c r="L1898" s="3">
        <v>96700</v>
      </c>
      <c r="M1898" s="3">
        <v>0</v>
      </c>
      <c r="N1898" s="3"/>
      <c r="O1898" s="3"/>
    </row>
    <row r="1899" spans="1:15" hidden="1" x14ac:dyDescent="0.25">
      <c r="A1899" t="s">
        <v>263</v>
      </c>
      <c r="B1899" s="4">
        <v>532</v>
      </c>
      <c r="C1899" t="s">
        <v>1</v>
      </c>
      <c r="D1899" t="s">
        <v>2</v>
      </c>
      <c r="E1899" t="s">
        <v>357</v>
      </c>
      <c r="F1899" s="9">
        <v>2021</v>
      </c>
      <c r="G1899" s="3">
        <v>103000</v>
      </c>
      <c r="H1899" s="3">
        <v>41</v>
      </c>
      <c r="I1899" s="3">
        <v>2450</v>
      </c>
      <c r="J1899" s="3">
        <v>41</v>
      </c>
      <c r="K1899" s="3">
        <v>0</v>
      </c>
      <c r="L1899" s="3">
        <v>103000</v>
      </c>
      <c r="M1899" s="3">
        <v>0</v>
      </c>
      <c r="N1899" s="3"/>
      <c r="O1899" s="3"/>
    </row>
    <row r="1900" spans="1:15" hidden="1" x14ac:dyDescent="0.25">
      <c r="A1900" t="s">
        <v>263</v>
      </c>
      <c r="B1900" s="4">
        <v>532</v>
      </c>
      <c r="C1900" t="s">
        <v>1</v>
      </c>
      <c r="D1900" t="s">
        <v>2</v>
      </c>
      <c r="E1900" t="s">
        <v>357</v>
      </c>
      <c r="F1900" s="9">
        <v>2020</v>
      </c>
      <c r="G1900" s="3">
        <v>107000</v>
      </c>
      <c r="H1900" s="3">
        <v>43</v>
      </c>
      <c r="I1900" s="3">
        <v>1670</v>
      </c>
      <c r="J1900" s="3">
        <v>43</v>
      </c>
      <c r="K1900" s="3">
        <v>0</v>
      </c>
      <c r="L1900" s="3">
        <v>107000</v>
      </c>
      <c r="M1900" s="3">
        <v>0</v>
      </c>
      <c r="N1900" s="3"/>
      <c r="O1900" s="3"/>
    </row>
    <row r="1901" spans="1:15" hidden="1" x14ac:dyDescent="0.25">
      <c r="A1901" t="s">
        <v>263</v>
      </c>
      <c r="B1901" s="4">
        <v>532</v>
      </c>
      <c r="C1901" t="s">
        <v>1</v>
      </c>
      <c r="D1901" t="s">
        <v>2</v>
      </c>
      <c r="E1901" t="s">
        <v>357</v>
      </c>
      <c r="F1901" s="9">
        <v>2019</v>
      </c>
      <c r="G1901" s="3">
        <v>218400</v>
      </c>
      <c r="H1901" s="3">
        <v>85</v>
      </c>
      <c r="I1901" s="3">
        <v>2525</v>
      </c>
      <c r="J1901" s="3">
        <v>85</v>
      </c>
      <c r="K1901" s="3">
        <v>0</v>
      </c>
      <c r="L1901" s="3">
        <v>218400</v>
      </c>
      <c r="M1901" s="3">
        <v>0</v>
      </c>
      <c r="N1901" s="3"/>
      <c r="O1901" s="3"/>
    </row>
    <row r="1902" spans="1:15" hidden="1" x14ac:dyDescent="0.25">
      <c r="A1902" t="s">
        <v>143</v>
      </c>
      <c r="B1902" s="4">
        <v>817</v>
      </c>
      <c r="C1902" t="s">
        <v>1</v>
      </c>
      <c r="D1902" t="s">
        <v>7</v>
      </c>
      <c r="E1902" t="s">
        <v>353</v>
      </c>
      <c r="F1902" s="9">
        <v>2023</v>
      </c>
      <c r="G1902" s="3">
        <v>81800</v>
      </c>
      <c r="H1902" s="3">
        <v>11</v>
      </c>
      <c r="I1902" s="3">
        <v>7435</v>
      </c>
      <c r="J1902" s="3">
        <v>11</v>
      </c>
      <c r="K1902" s="3">
        <v>0</v>
      </c>
      <c r="L1902" s="3">
        <v>81800</v>
      </c>
      <c r="M1902" s="3">
        <v>0</v>
      </c>
      <c r="N1902" s="3"/>
      <c r="O1902" s="3"/>
    </row>
    <row r="1903" spans="1:15" hidden="1" x14ac:dyDescent="0.25">
      <c r="A1903" t="s">
        <v>143</v>
      </c>
      <c r="B1903" s="4">
        <v>817</v>
      </c>
      <c r="C1903" t="s">
        <v>1</v>
      </c>
      <c r="D1903" t="s">
        <v>7</v>
      </c>
      <c r="E1903" t="s">
        <v>353</v>
      </c>
      <c r="F1903" s="9">
        <v>2022</v>
      </c>
      <c r="G1903" s="3">
        <v>77000</v>
      </c>
      <c r="H1903" s="3">
        <v>11</v>
      </c>
      <c r="I1903" s="3">
        <v>7000</v>
      </c>
      <c r="J1903" s="3">
        <v>11</v>
      </c>
      <c r="K1903" s="3">
        <v>0</v>
      </c>
      <c r="L1903" s="3">
        <v>77000</v>
      </c>
      <c r="M1903" s="3">
        <v>0</v>
      </c>
      <c r="N1903" s="3"/>
      <c r="O1903" s="3"/>
    </row>
    <row r="1904" spans="1:15" hidden="1" x14ac:dyDescent="0.25">
      <c r="A1904" t="s">
        <v>143</v>
      </c>
      <c r="B1904" s="4">
        <v>817</v>
      </c>
      <c r="C1904" t="s">
        <v>1</v>
      </c>
      <c r="D1904" t="s">
        <v>7</v>
      </c>
      <c r="E1904" t="s">
        <v>353</v>
      </c>
      <c r="F1904" s="9">
        <v>2021</v>
      </c>
      <c r="G1904" s="3">
        <v>71300</v>
      </c>
      <c r="H1904" s="3">
        <v>11</v>
      </c>
      <c r="I1904" s="3">
        <v>6200</v>
      </c>
      <c r="J1904" s="3">
        <v>11</v>
      </c>
      <c r="K1904" s="3">
        <v>0</v>
      </c>
      <c r="L1904" s="3">
        <v>71300</v>
      </c>
      <c r="M1904" s="3">
        <v>0</v>
      </c>
      <c r="N1904" s="3"/>
      <c r="O1904" s="3"/>
    </row>
    <row r="1905" spans="1:15" hidden="1" x14ac:dyDescent="0.25">
      <c r="A1905" t="s">
        <v>143</v>
      </c>
      <c r="B1905" s="4">
        <v>817</v>
      </c>
      <c r="C1905" t="s">
        <v>1</v>
      </c>
      <c r="D1905" t="s">
        <v>7</v>
      </c>
      <c r="E1905" t="s">
        <v>353</v>
      </c>
      <c r="F1905" s="9">
        <v>2020</v>
      </c>
      <c r="G1905" s="3">
        <v>51700</v>
      </c>
      <c r="H1905" s="3">
        <v>12</v>
      </c>
      <c r="I1905" s="3">
        <v>3980</v>
      </c>
      <c r="J1905" s="3">
        <v>12</v>
      </c>
      <c r="K1905" s="3">
        <v>0</v>
      </c>
      <c r="L1905" s="3">
        <v>51700</v>
      </c>
      <c r="M1905" s="3">
        <v>0</v>
      </c>
      <c r="N1905" s="3"/>
      <c r="O1905" s="3"/>
    </row>
    <row r="1906" spans="1:15" hidden="1" x14ac:dyDescent="0.25">
      <c r="A1906" t="s">
        <v>143</v>
      </c>
      <c r="B1906" s="4">
        <v>817</v>
      </c>
      <c r="C1906" t="s">
        <v>1</v>
      </c>
      <c r="D1906" t="s">
        <v>7</v>
      </c>
      <c r="E1906" t="s">
        <v>353</v>
      </c>
      <c r="F1906" s="9">
        <v>2019</v>
      </c>
      <c r="G1906" s="3">
        <v>99700</v>
      </c>
      <c r="H1906" s="3">
        <v>14</v>
      </c>
      <c r="I1906" s="3">
        <v>6875</v>
      </c>
      <c r="J1906" s="3">
        <v>14</v>
      </c>
      <c r="K1906" s="3">
        <v>0</v>
      </c>
      <c r="L1906" s="3">
        <v>99700</v>
      </c>
      <c r="M1906" s="3">
        <v>0</v>
      </c>
      <c r="N1906" s="3"/>
      <c r="O1906" s="3"/>
    </row>
    <row r="1907" spans="1:15" hidden="1" x14ac:dyDescent="0.25">
      <c r="A1907" t="s">
        <v>178</v>
      </c>
      <c r="B1907" s="4">
        <v>5500</v>
      </c>
      <c r="C1907" t="s">
        <v>3</v>
      </c>
      <c r="D1907" t="s">
        <v>4</v>
      </c>
      <c r="E1907" t="s">
        <v>351</v>
      </c>
      <c r="F1907" s="9">
        <v>2023</v>
      </c>
      <c r="G1907" s="3">
        <v>81400</v>
      </c>
      <c r="H1907" s="3">
        <v>50</v>
      </c>
      <c r="I1907" s="3">
        <v>1580</v>
      </c>
      <c r="J1907" s="3">
        <v>50</v>
      </c>
      <c r="K1907" s="3">
        <v>0</v>
      </c>
      <c r="L1907" s="3">
        <v>81400</v>
      </c>
      <c r="M1907" s="3">
        <v>0</v>
      </c>
      <c r="N1907" s="3">
        <v>144</v>
      </c>
      <c r="O1907" s="3">
        <v>182100</v>
      </c>
    </row>
    <row r="1908" spans="1:15" hidden="1" x14ac:dyDescent="0.25">
      <c r="A1908" t="s">
        <v>178</v>
      </c>
      <c r="B1908" s="4">
        <v>5500</v>
      </c>
      <c r="C1908" t="s">
        <v>3</v>
      </c>
      <c r="D1908" t="s">
        <v>4</v>
      </c>
      <c r="E1908" t="s">
        <v>351</v>
      </c>
      <c r="F1908" s="9">
        <v>2022</v>
      </c>
      <c r="G1908" s="3">
        <v>85800</v>
      </c>
      <c r="H1908" s="3">
        <v>53</v>
      </c>
      <c r="I1908" s="3">
        <v>1575</v>
      </c>
      <c r="J1908" s="3">
        <v>53</v>
      </c>
      <c r="K1908" s="3">
        <v>0</v>
      </c>
      <c r="L1908" s="3">
        <v>85800</v>
      </c>
      <c r="M1908" s="3">
        <v>0</v>
      </c>
      <c r="N1908" s="3">
        <v>145</v>
      </c>
      <c r="O1908" s="3">
        <v>174800</v>
      </c>
    </row>
    <row r="1909" spans="1:15" hidden="1" x14ac:dyDescent="0.25">
      <c r="A1909" t="s">
        <v>178</v>
      </c>
      <c r="B1909" s="4">
        <v>5500</v>
      </c>
      <c r="C1909" t="s">
        <v>3</v>
      </c>
      <c r="D1909" t="s">
        <v>4</v>
      </c>
      <c r="E1909" t="s">
        <v>351</v>
      </c>
      <c r="F1909" s="9">
        <v>2021</v>
      </c>
      <c r="G1909" s="3">
        <v>83500</v>
      </c>
      <c r="H1909" s="3">
        <v>56</v>
      </c>
      <c r="I1909" s="3">
        <v>1440</v>
      </c>
      <c r="J1909" s="3">
        <v>56</v>
      </c>
      <c r="K1909" s="3">
        <v>0</v>
      </c>
      <c r="L1909" s="3">
        <v>83500</v>
      </c>
      <c r="M1909" s="3">
        <v>0</v>
      </c>
      <c r="N1909" s="3">
        <v>150</v>
      </c>
      <c r="O1909" s="3">
        <v>153700</v>
      </c>
    </row>
    <row r="1910" spans="1:15" hidden="1" x14ac:dyDescent="0.25">
      <c r="A1910" t="s">
        <v>178</v>
      </c>
      <c r="B1910" s="4">
        <v>5500</v>
      </c>
      <c r="C1910" t="s">
        <v>3</v>
      </c>
      <c r="D1910" t="s">
        <v>4</v>
      </c>
      <c r="E1910" t="s">
        <v>351</v>
      </c>
      <c r="F1910" s="9">
        <v>2020</v>
      </c>
      <c r="G1910" s="3">
        <v>71900</v>
      </c>
      <c r="H1910" s="3">
        <v>60</v>
      </c>
      <c r="I1910" s="3">
        <v>910</v>
      </c>
      <c r="J1910" s="3">
        <v>60</v>
      </c>
      <c r="K1910" s="3">
        <v>0</v>
      </c>
      <c r="L1910" s="3">
        <v>71900</v>
      </c>
      <c r="M1910" s="3">
        <v>0</v>
      </c>
      <c r="N1910" s="3">
        <v>160</v>
      </c>
      <c r="O1910" s="3">
        <v>123000</v>
      </c>
    </row>
    <row r="1911" spans="1:15" hidden="1" x14ac:dyDescent="0.25">
      <c r="A1911" t="s">
        <v>178</v>
      </c>
      <c r="B1911" s="4">
        <v>5500</v>
      </c>
      <c r="C1911" t="s">
        <v>3</v>
      </c>
      <c r="D1911" t="s">
        <v>4</v>
      </c>
      <c r="E1911" t="s">
        <v>351</v>
      </c>
      <c r="F1911" s="9">
        <v>2019</v>
      </c>
      <c r="G1911" s="3">
        <v>200400</v>
      </c>
      <c r="H1911" s="3">
        <v>98</v>
      </c>
      <c r="I1911" s="3">
        <v>2045</v>
      </c>
      <c r="J1911" s="3">
        <v>98</v>
      </c>
      <c r="K1911" s="3">
        <v>0</v>
      </c>
      <c r="L1911" s="3">
        <v>200400</v>
      </c>
      <c r="M1911" s="3">
        <v>0</v>
      </c>
      <c r="N1911" s="3">
        <v>168</v>
      </c>
      <c r="O1911" s="3">
        <v>219700</v>
      </c>
    </row>
    <row r="1912" spans="1:15" hidden="1" x14ac:dyDescent="0.25">
      <c r="A1912" t="s">
        <v>285</v>
      </c>
      <c r="B1912" s="4">
        <v>2650</v>
      </c>
      <c r="C1912" t="s">
        <v>3</v>
      </c>
      <c r="D1912" t="s">
        <v>5</v>
      </c>
      <c r="E1912" t="s">
        <v>350</v>
      </c>
      <c r="F1912" s="9">
        <v>2023</v>
      </c>
      <c r="G1912" s="3">
        <v>81200</v>
      </c>
      <c r="H1912" s="3">
        <v>216</v>
      </c>
      <c r="I1912" s="3">
        <v>385</v>
      </c>
      <c r="J1912" s="3">
        <v>0</v>
      </c>
      <c r="K1912" s="3">
        <v>216</v>
      </c>
      <c r="L1912" s="3">
        <v>0</v>
      </c>
      <c r="M1912" s="3">
        <v>81200</v>
      </c>
      <c r="N1912" s="3"/>
      <c r="O1912" s="3"/>
    </row>
    <row r="1913" spans="1:15" hidden="1" x14ac:dyDescent="0.25">
      <c r="A1913" t="s">
        <v>285</v>
      </c>
      <c r="B1913" s="4">
        <v>2650</v>
      </c>
      <c r="C1913" t="s">
        <v>3</v>
      </c>
      <c r="D1913" t="s">
        <v>5</v>
      </c>
      <c r="E1913" t="s">
        <v>350</v>
      </c>
      <c r="F1913" s="9">
        <v>2022</v>
      </c>
      <c r="G1913" s="3">
        <v>76200</v>
      </c>
      <c r="H1913" s="3">
        <v>206</v>
      </c>
      <c r="I1913" s="3">
        <v>380</v>
      </c>
      <c r="J1913" s="3">
        <v>0</v>
      </c>
      <c r="K1913" s="3">
        <v>206</v>
      </c>
      <c r="L1913" s="3">
        <v>0</v>
      </c>
      <c r="M1913" s="3">
        <v>76200</v>
      </c>
      <c r="N1913" s="3"/>
      <c r="O1913" s="3"/>
    </row>
    <row r="1914" spans="1:15" hidden="1" x14ac:dyDescent="0.25">
      <c r="A1914" t="s">
        <v>285</v>
      </c>
      <c r="B1914" s="4">
        <v>2650</v>
      </c>
      <c r="C1914" t="s">
        <v>3</v>
      </c>
      <c r="D1914" t="s">
        <v>5</v>
      </c>
      <c r="E1914" t="s">
        <v>350</v>
      </c>
      <c r="F1914" s="9">
        <v>2021</v>
      </c>
      <c r="G1914" s="3">
        <v>71200</v>
      </c>
      <c r="H1914" s="3">
        <v>195</v>
      </c>
      <c r="I1914" s="3">
        <v>370</v>
      </c>
      <c r="J1914" s="3">
        <v>0</v>
      </c>
      <c r="K1914" s="3">
        <v>195</v>
      </c>
      <c r="L1914" s="3">
        <v>0</v>
      </c>
      <c r="M1914" s="3">
        <v>71200</v>
      </c>
      <c r="N1914" s="3"/>
      <c r="O1914" s="3"/>
    </row>
    <row r="1915" spans="1:15" hidden="1" x14ac:dyDescent="0.25">
      <c r="A1915" t="s">
        <v>285</v>
      </c>
      <c r="B1915" s="4">
        <v>2650</v>
      </c>
      <c r="C1915" t="s">
        <v>3</v>
      </c>
      <c r="D1915" t="s">
        <v>5</v>
      </c>
      <c r="E1915" t="s">
        <v>350</v>
      </c>
      <c r="F1915" s="9">
        <v>2020</v>
      </c>
      <c r="G1915" s="3">
        <v>63700</v>
      </c>
      <c r="H1915" s="3">
        <v>190</v>
      </c>
      <c r="I1915" s="3">
        <v>340</v>
      </c>
      <c r="J1915" s="3">
        <v>0</v>
      </c>
      <c r="K1915" s="3">
        <v>190</v>
      </c>
      <c r="L1915" s="3">
        <v>0</v>
      </c>
      <c r="M1915" s="3">
        <v>63700</v>
      </c>
      <c r="N1915" s="3"/>
      <c r="O1915" s="3"/>
    </row>
    <row r="1916" spans="1:15" hidden="1" x14ac:dyDescent="0.25">
      <c r="A1916" t="s">
        <v>285</v>
      </c>
      <c r="B1916" s="4">
        <v>2650</v>
      </c>
      <c r="C1916" t="s">
        <v>3</v>
      </c>
      <c r="D1916" t="s">
        <v>5</v>
      </c>
      <c r="E1916" t="s">
        <v>350</v>
      </c>
      <c r="F1916" s="9">
        <v>2019</v>
      </c>
      <c r="G1916" s="3">
        <v>67500</v>
      </c>
      <c r="H1916" s="3">
        <v>185</v>
      </c>
      <c r="I1916" s="3">
        <v>370</v>
      </c>
      <c r="J1916" s="3">
        <v>0</v>
      </c>
      <c r="K1916" s="3">
        <v>185</v>
      </c>
      <c r="L1916" s="3">
        <v>0</v>
      </c>
      <c r="M1916" s="3">
        <v>67500</v>
      </c>
      <c r="N1916" s="3"/>
      <c r="O1916" s="3"/>
    </row>
    <row r="1917" spans="1:15" hidden="1" x14ac:dyDescent="0.25">
      <c r="A1917" t="s">
        <v>224</v>
      </c>
      <c r="B1917" s="4">
        <v>31494</v>
      </c>
      <c r="C1917" t="s">
        <v>3</v>
      </c>
      <c r="D1917" t="s">
        <v>5</v>
      </c>
      <c r="E1917" t="s">
        <v>356</v>
      </c>
      <c r="F1917" s="9">
        <v>2023</v>
      </c>
      <c r="G1917" s="3">
        <v>81000</v>
      </c>
      <c r="H1917" s="3">
        <v>32</v>
      </c>
      <c r="I1917" s="3">
        <v>2655</v>
      </c>
      <c r="J1917" s="3">
        <v>32</v>
      </c>
      <c r="K1917" s="3">
        <v>0</v>
      </c>
      <c r="L1917" s="3">
        <v>81000</v>
      </c>
      <c r="M1917" s="3">
        <v>0</v>
      </c>
      <c r="N1917" s="3"/>
      <c r="O1917" s="3"/>
    </row>
    <row r="1918" spans="1:15" hidden="1" x14ac:dyDescent="0.25">
      <c r="A1918" t="s">
        <v>224</v>
      </c>
      <c r="B1918" s="4">
        <v>31494</v>
      </c>
      <c r="C1918" t="s">
        <v>3</v>
      </c>
      <c r="D1918" t="s">
        <v>5</v>
      </c>
      <c r="E1918" t="s">
        <v>356</v>
      </c>
      <c r="F1918" s="9">
        <v>2022</v>
      </c>
      <c r="G1918" s="3">
        <v>65800</v>
      </c>
      <c r="H1918" s="3">
        <v>29</v>
      </c>
      <c r="I1918" s="3">
        <v>2540</v>
      </c>
      <c r="J1918" s="3">
        <v>29</v>
      </c>
      <c r="K1918" s="3">
        <v>0</v>
      </c>
      <c r="L1918" s="3">
        <v>65800</v>
      </c>
      <c r="M1918" s="3">
        <v>0</v>
      </c>
      <c r="N1918" s="3"/>
      <c r="O1918" s="3"/>
    </row>
    <row r="1919" spans="1:15" hidden="1" x14ac:dyDescent="0.25">
      <c r="A1919" t="s">
        <v>224</v>
      </c>
      <c r="B1919" s="4">
        <v>31494</v>
      </c>
      <c r="C1919" t="s">
        <v>3</v>
      </c>
      <c r="D1919" t="s">
        <v>5</v>
      </c>
      <c r="E1919" t="s">
        <v>356</v>
      </c>
      <c r="F1919" s="9">
        <v>2021</v>
      </c>
      <c r="G1919" s="3">
        <v>51000</v>
      </c>
      <c r="H1919" s="3">
        <v>22</v>
      </c>
      <c r="I1919" s="3">
        <v>2430</v>
      </c>
      <c r="J1919" s="3">
        <v>22</v>
      </c>
      <c r="K1919" s="3">
        <v>0</v>
      </c>
      <c r="L1919" s="3">
        <v>51000</v>
      </c>
      <c r="M1919" s="3">
        <v>0</v>
      </c>
      <c r="N1919" s="3"/>
      <c r="O1919" s="3"/>
    </row>
    <row r="1920" spans="1:15" hidden="1" x14ac:dyDescent="0.25">
      <c r="A1920" t="s">
        <v>224</v>
      </c>
      <c r="B1920" s="4">
        <v>31494</v>
      </c>
      <c r="C1920" t="s">
        <v>3</v>
      </c>
      <c r="D1920" t="s">
        <v>5</v>
      </c>
      <c r="E1920" t="s">
        <v>356</v>
      </c>
      <c r="F1920" s="9">
        <v>2020</v>
      </c>
      <c r="G1920" s="3">
        <v>40900</v>
      </c>
      <c r="H1920" s="3">
        <v>20</v>
      </c>
      <c r="I1920" s="3">
        <v>2100</v>
      </c>
      <c r="J1920" s="3">
        <v>20</v>
      </c>
      <c r="K1920" s="3">
        <v>0</v>
      </c>
      <c r="L1920" s="3">
        <v>40900</v>
      </c>
      <c r="M1920" s="3">
        <v>0</v>
      </c>
      <c r="N1920" s="3"/>
      <c r="O1920" s="3"/>
    </row>
    <row r="1921" spans="1:15" hidden="1" x14ac:dyDescent="0.25">
      <c r="A1921" t="s">
        <v>224</v>
      </c>
      <c r="B1921" s="4">
        <v>31494</v>
      </c>
      <c r="C1921" t="s">
        <v>3</v>
      </c>
      <c r="D1921" t="s">
        <v>5</v>
      </c>
      <c r="E1921" t="s">
        <v>356</v>
      </c>
      <c r="F1921" s="9">
        <v>2019</v>
      </c>
      <c r="G1921" s="3">
        <v>44400</v>
      </c>
      <c r="H1921" s="3">
        <v>19</v>
      </c>
      <c r="I1921" s="3">
        <v>2400</v>
      </c>
      <c r="J1921" s="3">
        <v>19</v>
      </c>
      <c r="K1921" s="3">
        <v>0</v>
      </c>
      <c r="L1921" s="3">
        <v>44400</v>
      </c>
      <c r="M1921" s="3">
        <v>0</v>
      </c>
      <c r="N1921" s="3"/>
      <c r="O1921" s="3"/>
    </row>
    <row r="1922" spans="1:15" hidden="1" x14ac:dyDescent="0.25">
      <c r="A1922" t="s">
        <v>400</v>
      </c>
      <c r="B1922" s="4">
        <v>62045</v>
      </c>
      <c r="C1922" t="s">
        <v>1</v>
      </c>
      <c r="D1922" t="s">
        <v>6</v>
      </c>
      <c r="E1922" t="s">
        <v>354</v>
      </c>
      <c r="F1922" s="9">
        <v>2023</v>
      </c>
      <c r="G1922" s="3">
        <v>80907</v>
      </c>
      <c r="H1922" s="3">
        <v>71</v>
      </c>
      <c r="I1922" s="3">
        <v>1242</v>
      </c>
      <c r="J1922" s="3">
        <v>0</v>
      </c>
      <c r="K1922" s="3">
        <v>71</v>
      </c>
      <c r="L1922" s="3">
        <v>0</v>
      </c>
      <c r="M1922" s="3">
        <v>80907</v>
      </c>
      <c r="N1922" s="3"/>
      <c r="O1922" s="3"/>
    </row>
    <row r="1923" spans="1:15" hidden="1" x14ac:dyDescent="0.25">
      <c r="A1923" t="s">
        <v>400</v>
      </c>
      <c r="B1923" s="4">
        <v>62045</v>
      </c>
      <c r="C1923" t="s">
        <v>1</v>
      </c>
      <c r="D1923" t="s">
        <v>6</v>
      </c>
      <c r="E1923" t="s">
        <v>354</v>
      </c>
      <c r="F1923" s="9">
        <v>2022</v>
      </c>
      <c r="G1923" s="3">
        <v>64642</v>
      </c>
      <c r="H1923" s="3">
        <v>59</v>
      </c>
      <c r="I1923" s="3">
        <v>1187</v>
      </c>
      <c r="J1923" s="3">
        <v>0</v>
      </c>
      <c r="K1923" s="3">
        <v>59</v>
      </c>
      <c r="L1923" s="3">
        <v>0</v>
      </c>
      <c r="M1923" s="3">
        <v>64642</v>
      </c>
      <c r="N1923" s="3"/>
      <c r="O1923" s="3"/>
    </row>
    <row r="1924" spans="1:15" hidden="1" x14ac:dyDescent="0.25">
      <c r="A1924" t="s">
        <v>400</v>
      </c>
      <c r="B1924" s="4">
        <v>62045</v>
      </c>
      <c r="C1924" t="s">
        <v>1</v>
      </c>
      <c r="D1924" t="s">
        <v>6</v>
      </c>
      <c r="E1924" t="s">
        <v>354</v>
      </c>
      <c r="F1924" s="9">
        <v>2021</v>
      </c>
      <c r="G1924" s="3">
        <v>49114</v>
      </c>
      <c r="H1924" s="3">
        <v>53</v>
      </c>
      <c r="I1924" s="3">
        <v>1054</v>
      </c>
      <c r="J1924" s="3">
        <v>0</v>
      </c>
      <c r="K1924" s="3">
        <v>53</v>
      </c>
      <c r="L1924" s="3">
        <v>0</v>
      </c>
      <c r="M1924" s="3">
        <v>49114</v>
      </c>
      <c r="N1924" s="3"/>
      <c r="O1924" s="3"/>
    </row>
    <row r="1925" spans="1:15" hidden="1" x14ac:dyDescent="0.25">
      <c r="A1925" t="s">
        <v>400</v>
      </c>
      <c r="B1925" s="4">
        <v>62045</v>
      </c>
      <c r="C1925" t="s">
        <v>1</v>
      </c>
      <c r="D1925" t="s">
        <v>6</v>
      </c>
      <c r="E1925" t="s">
        <v>354</v>
      </c>
      <c r="F1925" s="9">
        <v>2020</v>
      </c>
      <c r="G1925" s="3">
        <v>28688</v>
      </c>
      <c r="H1925" s="3">
        <v>46</v>
      </c>
      <c r="I1925" s="3">
        <v>691</v>
      </c>
      <c r="J1925" s="3">
        <v>0</v>
      </c>
      <c r="K1925" s="3">
        <v>46</v>
      </c>
      <c r="L1925" s="3">
        <v>0</v>
      </c>
      <c r="M1925" s="3">
        <v>28688</v>
      </c>
      <c r="N1925" s="3"/>
      <c r="O1925" s="3"/>
    </row>
    <row r="1926" spans="1:15" hidden="1" x14ac:dyDescent="0.25">
      <c r="A1926" t="s">
        <v>400</v>
      </c>
      <c r="B1926" s="4">
        <v>62045</v>
      </c>
      <c r="C1926" t="s">
        <v>1</v>
      </c>
      <c r="D1926" t="s">
        <v>6</v>
      </c>
      <c r="E1926" t="s">
        <v>354</v>
      </c>
      <c r="F1926" s="9">
        <v>2019</v>
      </c>
      <c r="G1926" s="3">
        <v>31295</v>
      </c>
      <c r="H1926" s="3">
        <v>37</v>
      </c>
      <c r="I1926" s="3">
        <v>934</v>
      </c>
      <c r="J1926" s="3">
        <v>0</v>
      </c>
      <c r="K1926" s="3">
        <v>37</v>
      </c>
      <c r="L1926" s="3">
        <v>0</v>
      </c>
      <c r="M1926" s="3">
        <v>31295</v>
      </c>
      <c r="N1926" s="3"/>
      <c r="O1926" s="3"/>
    </row>
    <row r="1927" spans="1:15" hidden="1" x14ac:dyDescent="0.25">
      <c r="A1927" t="s">
        <v>146</v>
      </c>
      <c r="B1927" s="4">
        <v>5346</v>
      </c>
      <c r="C1927" t="s">
        <v>1</v>
      </c>
      <c r="D1927" t="s">
        <v>2</v>
      </c>
      <c r="E1927" t="s">
        <v>359</v>
      </c>
      <c r="F1927" s="9">
        <v>2023</v>
      </c>
      <c r="G1927" s="3">
        <v>80800</v>
      </c>
      <c r="H1927" s="3">
        <v>52</v>
      </c>
      <c r="I1927" s="3">
        <v>1500</v>
      </c>
      <c r="J1927" s="3">
        <v>16</v>
      </c>
      <c r="K1927" s="3">
        <v>36</v>
      </c>
      <c r="L1927" s="3">
        <v>24000</v>
      </c>
      <c r="M1927" s="3">
        <v>56800</v>
      </c>
      <c r="N1927" s="3"/>
      <c r="O1927" s="3"/>
    </row>
    <row r="1928" spans="1:15" hidden="1" x14ac:dyDescent="0.25">
      <c r="A1928" t="s">
        <v>146</v>
      </c>
      <c r="B1928" s="4">
        <v>5346</v>
      </c>
      <c r="C1928" t="s">
        <v>1</v>
      </c>
      <c r="D1928" t="s">
        <v>2</v>
      </c>
      <c r="E1928" t="s">
        <v>359</v>
      </c>
      <c r="F1928" s="9">
        <v>2022</v>
      </c>
      <c r="G1928" s="3">
        <v>86900</v>
      </c>
      <c r="H1928" s="3">
        <v>56</v>
      </c>
      <c r="I1928" s="3">
        <v>1525</v>
      </c>
      <c r="J1928" s="3">
        <v>16</v>
      </c>
      <c r="K1928" s="3">
        <v>40</v>
      </c>
      <c r="L1928" s="3">
        <v>24400</v>
      </c>
      <c r="M1928" s="3">
        <v>62500</v>
      </c>
      <c r="N1928" s="3"/>
      <c r="O1928" s="3"/>
    </row>
    <row r="1929" spans="1:15" hidden="1" x14ac:dyDescent="0.25">
      <c r="A1929" t="s">
        <v>146</v>
      </c>
      <c r="B1929" s="4">
        <v>5346</v>
      </c>
      <c r="C1929" t="s">
        <v>1</v>
      </c>
      <c r="D1929" t="s">
        <v>2</v>
      </c>
      <c r="E1929" t="s">
        <v>359</v>
      </c>
      <c r="F1929" s="9">
        <v>2021</v>
      </c>
      <c r="G1929" s="3">
        <v>85500</v>
      </c>
      <c r="H1929" s="3">
        <v>58</v>
      </c>
      <c r="I1929" s="3">
        <v>1425</v>
      </c>
      <c r="J1929" s="3">
        <v>16</v>
      </c>
      <c r="K1929" s="3">
        <v>42</v>
      </c>
      <c r="L1929" s="3">
        <v>22100</v>
      </c>
      <c r="M1929" s="3">
        <v>63400</v>
      </c>
      <c r="N1929" s="3"/>
      <c r="O1929" s="3"/>
    </row>
    <row r="1930" spans="1:15" hidden="1" x14ac:dyDescent="0.25">
      <c r="A1930" t="s">
        <v>146</v>
      </c>
      <c r="B1930" s="4">
        <v>5346</v>
      </c>
      <c r="C1930" t="s">
        <v>1</v>
      </c>
      <c r="D1930" t="s">
        <v>2</v>
      </c>
      <c r="E1930" t="s">
        <v>359</v>
      </c>
      <c r="F1930" s="9">
        <v>2020</v>
      </c>
      <c r="G1930" s="3">
        <v>66000</v>
      </c>
      <c r="H1930" s="3">
        <v>62</v>
      </c>
      <c r="I1930" s="3">
        <v>1040</v>
      </c>
      <c r="J1930" s="3">
        <v>15</v>
      </c>
      <c r="K1930" s="3">
        <v>47</v>
      </c>
      <c r="L1930" s="3">
        <v>15600</v>
      </c>
      <c r="M1930" s="3">
        <v>50400</v>
      </c>
      <c r="N1930" s="3"/>
      <c r="O1930" s="3"/>
    </row>
    <row r="1931" spans="1:15" hidden="1" x14ac:dyDescent="0.25">
      <c r="A1931" t="s">
        <v>146</v>
      </c>
      <c r="B1931" s="4">
        <v>5346</v>
      </c>
      <c r="C1931" t="s">
        <v>1</v>
      </c>
      <c r="D1931" t="s">
        <v>2</v>
      </c>
      <c r="E1931" t="s">
        <v>359</v>
      </c>
      <c r="F1931" s="9">
        <v>2019</v>
      </c>
      <c r="G1931" s="3">
        <v>112700</v>
      </c>
      <c r="H1931" s="3">
        <v>65</v>
      </c>
      <c r="I1931" s="3">
        <v>1735</v>
      </c>
      <c r="J1931" s="3">
        <v>15</v>
      </c>
      <c r="K1931" s="3">
        <v>50</v>
      </c>
      <c r="L1931" s="3">
        <v>26000</v>
      </c>
      <c r="M1931" s="3">
        <v>86700</v>
      </c>
      <c r="N1931" s="3"/>
      <c r="O1931" s="3"/>
    </row>
    <row r="1932" spans="1:15" hidden="1" x14ac:dyDescent="0.25">
      <c r="A1932" t="s">
        <v>424</v>
      </c>
      <c r="B1932" s="4">
        <v>5155</v>
      </c>
      <c r="C1932" t="s">
        <v>3</v>
      </c>
      <c r="D1932" t="s">
        <v>4</v>
      </c>
      <c r="E1932" t="s">
        <v>351</v>
      </c>
      <c r="F1932" s="9">
        <v>2023</v>
      </c>
      <c r="G1932" s="3">
        <v>80700</v>
      </c>
      <c r="H1932" s="3">
        <v>28</v>
      </c>
      <c r="I1932" s="3">
        <v>2990</v>
      </c>
      <c r="J1932" s="3">
        <v>26</v>
      </c>
      <c r="K1932" s="3">
        <v>2</v>
      </c>
      <c r="L1932" s="3">
        <v>77700</v>
      </c>
      <c r="M1932" s="3">
        <v>3000</v>
      </c>
      <c r="N1932" s="3"/>
      <c r="O1932" s="3"/>
    </row>
    <row r="1933" spans="1:15" hidden="1" x14ac:dyDescent="0.25">
      <c r="A1933" t="s">
        <v>424</v>
      </c>
      <c r="B1933" s="4">
        <v>5155</v>
      </c>
      <c r="C1933" t="s">
        <v>3</v>
      </c>
      <c r="D1933" t="s">
        <v>4</v>
      </c>
      <c r="E1933" t="s">
        <v>351</v>
      </c>
      <c r="F1933" s="9">
        <v>2022</v>
      </c>
      <c r="G1933" s="3">
        <v>72700</v>
      </c>
      <c r="H1933" s="3">
        <v>26</v>
      </c>
      <c r="I1933" s="3">
        <v>2850</v>
      </c>
      <c r="J1933" s="3">
        <v>26</v>
      </c>
      <c r="K1933" s="3">
        <v>0</v>
      </c>
      <c r="L1933" s="3">
        <v>72700</v>
      </c>
      <c r="M1933" s="3">
        <v>0</v>
      </c>
      <c r="N1933" s="3"/>
      <c r="O1933" s="3"/>
    </row>
    <row r="1934" spans="1:15" hidden="1" x14ac:dyDescent="0.25">
      <c r="A1934" t="s">
        <v>424</v>
      </c>
      <c r="B1934" s="4">
        <v>5155</v>
      </c>
      <c r="C1934" t="s">
        <v>3</v>
      </c>
      <c r="D1934" t="s">
        <v>4</v>
      </c>
      <c r="E1934" t="s">
        <v>351</v>
      </c>
      <c r="F1934" s="9">
        <v>2021</v>
      </c>
      <c r="G1934" s="3">
        <v>66400</v>
      </c>
      <c r="H1934" s="3">
        <v>25</v>
      </c>
      <c r="I1934" s="3">
        <v>2710</v>
      </c>
      <c r="J1934" s="3">
        <v>25</v>
      </c>
      <c r="K1934" s="3">
        <v>0</v>
      </c>
      <c r="L1934" s="3">
        <v>66400</v>
      </c>
      <c r="M1934" s="3">
        <v>0</v>
      </c>
      <c r="N1934" s="3"/>
      <c r="O1934" s="3"/>
    </row>
    <row r="1935" spans="1:15" hidden="1" x14ac:dyDescent="0.25">
      <c r="A1935" t="s">
        <v>424</v>
      </c>
      <c r="B1935" s="4">
        <v>5155</v>
      </c>
      <c r="C1935" t="s">
        <v>3</v>
      </c>
      <c r="D1935" t="s">
        <v>4</v>
      </c>
      <c r="E1935" t="s">
        <v>351</v>
      </c>
      <c r="F1935" s="9">
        <v>2020</v>
      </c>
      <c r="G1935" s="3">
        <v>58000</v>
      </c>
      <c r="H1935" s="3">
        <v>24</v>
      </c>
      <c r="I1935" s="3">
        <v>2320</v>
      </c>
      <c r="J1935" s="3">
        <v>24</v>
      </c>
      <c r="K1935" s="3">
        <v>0</v>
      </c>
      <c r="L1935" s="3">
        <v>58000</v>
      </c>
      <c r="M1935" s="3">
        <v>0</v>
      </c>
      <c r="N1935" s="3"/>
      <c r="O1935" s="3"/>
    </row>
    <row r="1936" spans="1:15" hidden="1" x14ac:dyDescent="0.25">
      <c r="A1936" t="s">
        <v>424</v>
      </c>
      <c r="B1936" s="4">
        <v>5155</v>
      </c>
      <c r="C1936" t="s">
        <v>3</v>
      </c>
      <c r="D1936" t="s">
        <v>4</v>
      </c>
      <c r="E1936" t="s">
        <v>351</v>
      </c>
      <c r="F1936" s="9">
        <v>2019</v>
      </c>
      <c r="G1936" s="3">
        <v>72500</v>
      </c>
      <c r="H1936" s="3">
        <v>26</v>
      </c>
      <c r="I1936" s="3">
        <v>2900</v>
      </c>
      <c r="J1936" s="3">
        <v>26</v>
      </c>
      <c r="K1936" s="3">
        <v>0</v>
      </c>
      <c r="L1936" s="3">
        <v>72500</v>
      </c>
      <c r="M1936" s="3">
        <v>0</v>
      </c>
      <c r="N1936" s="3"/>
      <c r="O1936" s="3"/>
    </row>
    <row r="1937" spans="1:15" hidden="1" x14ac:dyDescent="0.25">
      <c r="A1937" t="s">
        <v>226</v>
      </c>
      <c r="B1937" s="4">
        <v>5442</v>
      </c>
      <c r="C1937" t="s">
        <v>3</v>
      </c>
      <c r="D1937" t="s">
        <v>5</v>
      </c>
      <c r="E1937" t="s">
        <v>356</v>
      </c>
      <c r="F1937" s="9">
        <v>2023</v>
      </c>
      <c r="G1937" s="3">
        <v>80600</v>
      </c>
      <c r="H1937" s="3">
        <v>31</v>
      </c>
      <c r="I1937" s="3">
        <v>2600</v>
      </c>
      <c r="J1937" s="3">
        <v>31</v>
      </c>
      <c r="K1937" s="3">
        <v>0</v>
      </c>
      <c r="L1937" s="3">
        <v>80600</v>
      </c>
      <c r="M1937" s="3">
        <v>0</v>
      </c>
      <c r="N1937" s="3"/>
      <c r="O1937" s="3"/>
    </row>
    <row r="1938" spans="1:15" hidden="1" x14ac:dyDescent="0.25">
      <c r="A1938" t="s">
        <v>226</v>
      </c>
      <c r="B1938" s="4">
        <v>5442</v>
      </c>
      <c r="C1938" t="s">
        <v>3</v>
      </c>
      <c r="D1938" t="s">
        <v>5</v>
      </c>
      <c r="E1938" t="s">
        <v>356</v>
      </c>
      <c r="F1938" s="9">
        <v>2022</v>
      </c>
      <c r="G1938" s="3">
        <v>76400</v>
      </c>
      <c r="H1938" s="3">
        <v>31</v>
      </c>
      <c r="I1938" s="3">
        <v>2505</v>
      </c>
      <c r="J1938" s="3">
        <v>31</v>
      </c>
      <c r="K1938" s="3">
        <v>0</v>
      </c>
      <c r="L1938" s="3">
        <v>76400</v>
      </c>
      <c r="M1938" s="3">
        <v>0</v>
      </c>
      <c r="N1938" s="3"/>
      <c r="O1938" s="3"/>
    </row>
    <row r="1939" spans="1:15" hidden="1" x14ac:dyDescent="0.25">
      <c r="A1939" t="s">
        <v>226</v>
      </c>
      <c r="B1939" s="4">
        <v>5442</v>
      </c>
      <c r="C1939" t="s">
        <v>3</v>
      </c>
      <c r="D1939" t="s">
        <v>5</v>
      </c>
      <c r="E1939" t="s">
        <v>356</v>
      </c>
      <c r="F1939" s="9">
        <v>2021</v>
      </c>
      <c r="G1939" s="3">
        <v>71400</v>
      </c>
      <c r="H1939" s="3">
        <v>30</v>
      </c>
      <c r="I1939" s="3">
        <v>2420</v>
      </c>
      <c r="J1939" s="3">
        <v>30</v>
      </c>
      <c r="K1939" s="3">
        <v>0</v>
      </c>
      <c r="L1939" s="3">
        <v>71400</v>
      </c>
      <c r="M1939" s="3">
        <v>0</v>
      </c>
      <c r="N1939" s="3"/>
      <c r="O1939" s="3"/>
    </row>
    <row r="1940" spans="1:15" hidden="1" x14ac:dyDescent="0.25">
      <c r="A1940" t="s">
        <v>226</v>
      </c>
      <c r="B1940" s="4">
        <v>5442</v>
      </c>
      <c r="C1940" t="s">
        <v>3</v>
      </c>
      <c r="D1940" t="s">
        <v>5</v>
      </c>
      <c r="E1940" t="s">
        <v>356</v>
      </c>
      <c r="F1940" s="9">
        <v>2020</v>
      </c>
      <c r="G1940" s="3">
        <v>65700</v>
      </c>
      <c r="H1940" s="3">
        <v>29</v>
      </c>
      <c r="I1940" s="3">
        <v>2265</v>
      </c>
      <c r="J1940" s="3">
        <v>29</v>
      </c>
      <c r="K1940" s="3">
        <v>0</v>
      </c>
      <c r="L1940" s="3">
        <v>65700</v>
      </c>
      <c r="M1940" s="3">
        <v>0</v>
      </c>
      <c r="N1940" s="3"/>
      <c r="O1940" s="3"/>
    </row>
    <row r="1941" spans="1:15" hidden="1" x14ac:dyDescent="0.25">
      <c r="A1941" t="s">
        <v>226</v>
      </c>
      <c r="B1941" s="4">
        <v>5442</v>
      </c>
      <c r="C1941" t="s">
        <v>3</v>
      </c>
      <c r="D1941" t="s">
        <v>5</v>
      </c>
      <c r="E1941" t="s">
        <v>356</v>
      </c>
      <c r="F1941" s="9">
        <v>2019</v>
      </c>
      <c r="G1941" s="3">
        <v>68100</v>
      </c>
      <c r="H1941" s="3">
        <v>29</v>
      </c>
      <c r="I1941" s="3">
        <v>2345</v>
      </c>
      <c r="J1941" s="3">
        <v>29</v>
      </c>
      <c r="K1941" s="3">
        <v>0</v>
      </c>
      <c r="L1941" s="3">
        <v>68100</v>
      </c>
      <c r="M1941" s="3">
        <v>0</v>
      </c>
      <c r="N1941" s="3"/>
      <c r="O1941" s="3"/>
    </row>
    <row r="1942" spans="1:15" hidden="1" x14ac:dyDescent="0.25">
      <c r="A1942" t="s">
        <v>216</v>
      </c>
      <c r="B1942" s="4">
        <v>2501</v>
      </c>
      <c r="C1942" t="s">
        <v>3</v>
      </c>
      <c r="D1942" t="s">
        <v>4</v>
      </c>
      <c r="E1942" t="s">
        <v>351</v>
      </c>
      <c r="F1942" s="9">
        <v>2023</v>
      </c>
      <c r="G1942" s="3">
        <v>80305</v>
      </c>
      <c r="H1942" s="3">
        <v>55</v>
      </c>
      <c r="I1942" s="3">
        <v>1460</v>
      </c>
      <c r="J1942" s="3">
        <v>55</v>
      </c>
      <c r="K1942" s="3">
        <v>0</v>
      </c>
      <c r="L1942" s="3">
        <v>80305</v>
      </c>
      <c r="M1942" s="3">
        <v>0</v>
      </c>
      <c r="N1942" s="3"/>
      <c r="O1942" s="3"/>
    </row>
    <row r="1943" spans="1:15" hidden="1" x14ac:dyDescent="0.25">
      <c r="A1943" t="s">
        <v>216</v>
      </c>
      <c r="B1943" s="4">
        <v>2501</v>
      </c>
      <c r="C1943" t="s">
        <v>3</v>
      </c>
      <c r="D1943" t="s">
        <v>4</v>
      </c>
      <c r="E1943" t="s">
        <v>351</v>
      </c>
      <c r="F1943" s="9">
        <v>2022</v>
      </c>
      <c r="G1943" s="3">
        <v>71842</v>
      </c>
      <c r="H1943" s="3">
        <v>55</v>
      </c>
      <c r="I1943" s="3">
        <v>1295</v>
      </c>
      <c r="J1943" s="3">
        <v>55</v>
      </c>
      <c r="K1943" s="3">
        <v>0</v>
      </c>
      <c r="L1943" s="3">
        <v>71842</v>
      </c>
      <c r="M1943" s="3">
        <v>0</v>
      </c>
      <c r="N1943" s="3"/>
      <c r="O1943" s="3"/>
    </row>
    <row r="1944" spans="1:15" hidden="1" x14ac:dyDescent="0.25">
      <c r="A1944" t="s">
        <v>216</v>
      </c>
      <c r="B1944" s="4">
        <v>2501</v>
      </c>
      <c r="C1944" t="s">
        <v>3</v>
      </c>
      <c r="D1944" t="s">
        <v>4</v>
      </c>
      <c r="E1944" t="s">
        <v>351</v>
      </c>
      <c r="F1944" s="9">
        <v>2021</v>
      </c>
      <c r="G1944" s="3">
        <v>62000</v>
      </c>
      <c r="H1944" s="3">
        <v>56</v>
      </c>
      <c r="I1944" s="3">
        <v>1090</v>
      </c>
      <c r="J1944" s="3">
        <v>56</v>
      </c>
      <c r="K1944" s="3">
        <v>0</v>
      </c>
      <c r="L1944" s="3">
        <v>62000</v>
      </c>
      <c r="M1944" s="3">
        <v>0</v>
      </c>
      <c r="N1944" s="3"/>
      <c r="O1944" s="3"/>
    </row>
    <row r="1945" spans="1:15" hidden="1" x14ac:dyDescent="0.25">
      <c r="A1945" t="s">
        <v>216</v>
      </c>
      <c r="B1945" s="4">
        <v>2501</v>
      </c>
      <c r="C1945" t="s">
        <v>3</v>
      </c>
      <c r="D1945" t="s">
        <v>4</v>
      </c>
      <c r="E1945" t="s">
        <v>351</v>
      </c>
      <c r="F1945" s="9">
        <v>2020</v>
      </c>
      <c r="G1945" s="3">
        <v>53400</v>
      </c>
      <c r="H1945" s="3">
        <v>58</v>
      </c>
      <c r="I1945" s="3">
        <v>920</v>
      </c>
      <c r="J1945" s="3">
        <v>58</v>
      </c>
      <c r="K1945" s="3">
        <v>0</v>
      </c>
      <c r="L1945" s="3">
        <v>53400</v>
      </c>
      <c r="M1945" s="3">
        <v>0</v>
      </c>
      <c r="N1945" s="3"/>
      <c r="O1945" s="3"/>
    </row>
    <row r="1946" spans="1:15" hidden="1" x14ac:dyDescent="0.25">
      <c r="A1946" t="s">
        <v>216</v>
      </c>
      <c r="B1946" s="4">
        <v>2501</v>
      </c>
      <c r="C1946" t="s">
        <v>3</v>
      </c>
      <c r="D1946" t="s">
        <v>4</v>
      </c>
      <c r="E1946" t="s">
        <v>351</v>
      </c>
      <c r="F1946" s="9">
        <v>2019</v>
      </c>
      <c r="G1946" s="3">
        <v>62700</v>
      </c>
      <c r="H1946" s="3">
        <v>58</v>
      </c>
      <c r="I1946" s="3">
        <v>1100</v>
      </c>
      <c r="J1946" s="3">
        <v>58</v>
      </c>
      <c r="K1946" s="3">
        <v>0</v>
      </c>
      <c r="L1946" s="3">
        <v>62700</v>
      </c>
      <c r="M1946" s="3">
        <v>0</v>
      </c>
      <c r="N1946" s="3"/>
      <c r="O1946" s="3"/>
    </row>
    <row r="1947" spans="1:15" hidden="1" x14ac:dyDescent="0.25">
      <c r="A1947" t="s">
        <v>325</v>
      </c>
      <c r="B1947" s="4">
        <v>6636</v>
      </c>
      <c r="C1947" t="s">
        <v>3</v>
      </c>
      <c r="D1947" t="s">
        <v>5</v>
      </c>
      <c r="E1947" t="s">
        <v>350</v>
      </c>
      <c r="F1947" s="9">
        <v>2023</v>
      </c>
      <c r="G1947" s="3">
        <v>80300</v>
      </c>
      <c r="H1947" s="3">
        <v>71</v>
      </c>
      <c r="I1947" s="3">
        <v>1115</v>
      </c>
      <c r="J1947" s="3">
        <v>27</v>
      </c>
      <c r="K1947" s="3">
        <v>44</v>
      </c>
      <c r="L1947" s="3">
        <v>30100</v>
      </c>
      <c r="M1947" s="3">
        <v>50200</v>
      </c>
      <c r="N1947" s="3"/>
      <c r="O1947" s="3"/>
    </row>
    <row r="1948" spans="1:15" hidden="1" x14ac:dyDescent="0.25">
      <c r="A1948" t="s">
        <v>325</v>
      </c>
      <c r="B1948" s="4">
        <v>6636</v>
      </c>
      <c r="C1948" t="s">
        <v>3</v>
      </c>
      <c r="D1948" t="s">
        <v>5</v>
      </c>
      <c r="E1948" t="s">
        <v>350</v>
      </c>
      <c r="F1948" s="9">
        <v>2022</v>
      </c>
      <c r="G1948" s="3">
        <v>81859</v>
      </c>
      <c r="H1948" s="3">
        <v>73</v>
      </c>
      <c r="I1948" s="3">
        <v>1145</v>
      </c>
      <c r="J1948" s="3">
        <v>27</v>
      </c>
      <c r="K1948" s="3">
        <v>46</v>
      </c>
      <c r="L1948" s="3">
        <v>30400</v>
      </c>
      <c r="M1948" s="3">
        <v>51459</v>
      </c>
      <c r="N1948" s="3"/>
      <c r="O1948" s="3"/>
    </row>
    <row r="1949" spans="1:15" hidden="1" x14ac:dyDescent="0.25">
      <c r="A1949" t="s">
        <v>325</v>
      </c>
      <c r="B1949" s="4">
        <v>6636</v>
      </c>
      <c r="C1949" t="s">
        <v>3</v>
      </c>
      <c r="D1949" t="s">
        <v>5</v>
      </c>
      <c r="E1949" t="s">
        <v>350</v>
      </c>
      <c r="F1949" s="9">
        <v>2021</v>
      </c>
      <c r="G1949" s="3">
        <v>77753</v>
      </c>
      <c r="H1949" s="3">
        <v>70</v>
      </c>
      <c r="I1949" s="3">
        <v>1135</v>
      </c>
      <c r="J1949" s="3">
        <v>26</v>
      </c>
      <c r="K1949" s="3">
        <v>44</v>
      </c>
      <c r="L1949" s="3">
        <v>26100</v>
      </c>
      <c r="M1949" s="3">
        <v>51653</v>
      </c>
      <c r="N1949" s="3"/>
      <c r="O1949" s="3"/>
    </row>
    <row r="1950" spans="1:15" hidden="1" x14ac:dyDescent="0.25">
      <c r="A1950" t="s">
        <v>325</v>
      </c>
      <c r="B1950" s="4">
        <v>6636</v>
      </c>
      <c r="C1950" t="s">
        <v>3</v>
      </c>
      <c r="D1950" t="s">
        <v>5</v>
      </c>
      <c r="E1950" t="s">
        <v>350</v>
      </c>
      <c r="F1950" s="9">
        <v>2020</v>
      </c>
      <c r="G1950" s="3">
        <v>63000</v>
      </c>
      <c r="H1950" s="3">
        <v>67</v>
      </c>
      <c r="I1950" s="3">
        <v>940</v>
      </c>
      <c r="J1950" s="3">
        <v>20</v>
      </c>
      <c r="K1950" s="3">
        <v>47</v>
      </c>
      <c r="L1950" s="3">
        <v>18800</v>
      </c>
      <c r="M1950" s="3">
        <v>44200</v>
      </c>
      <c r="N1950" s="3"/>
      <c r="O1950" s="3"/>
    </row>
    <row r="1951" spans="1:15" hidden="1" x14ac:dyDescent="0.25">
      <c r="A1951" t="s">
        <v>325</v>
      </c>
      <c r="B1951" s="4">
        <v>6636</v>
      </c>
      <c r="C1951" t="s">
        <v>3</v>
      </c>
      <c r="D1951" t="s">
        <v>5</v>
      </c>
      <c r="E1951" t="s">
        <v>350</v>
      </c>
      <c r="F1951" s="9">
        <v>2019</v>
      </c>
      <c r="G1951" s="3">
        <v>58300</v>
      </c>
      <c r="H1951" s="3">
        <v>67</v>
      </c>
      <c r="I1951" s="3">
        <v>810</v>
      </c>
      <c r="J1951" s="3">
        <v>20</v>
      </c>
      <c r="K1951" s="3">
        <v>47</v>
      </c>
      <c r="L1951" s="3">
        <v>16600</v>
      </c>
      <c r="M1951" s="3">
        <v>41700</v>
      </c>
      <c r="N1951" s="3"/>
      <c r="O1951" s="3"/>
    </row>
    <row r="1952" spans="1:15" hidden="1" x14ac:dyDescent="0.25">
      <c r="A1952" t="s">
        <v>64</v>
      </c>
      <c r="B1952" s="4">
        <v>2540</v>
      </c>
      <c r="C1952" t="s">
        <v>3</v>
      </c>
      <c r="D1952" t="s">
        <v>4</v>
      </c>
      <c r="E1952" t="s">
        <v>356</v>
      </c>
      <c r="F1952" s="9">
        <v>2023</v>
      </c>
      <c r="G1952" s="3">
        <v>80100</v>
      </c>
      <c r="H1952" s="3">
        <v>39</v>
      </c>
      <c r="I1952" s="3">
        <v>2055</v>
      </c>
      <c r="J1952" s="3">
        <v>39</v>
      </c>
      <c r="K1952" s="3">
        <v>0</v>
      </c>
      <c r="L1952" s="3">
        <v>80100</v>
      </c>
      <c r="M1952" s="3">
        <v>0</v>
      </c>
      <c r="N1952" s="3"/>
      <c r="O1952" s="3"/>
    </row>
    <row r="1953" spans="1:15" hidden="1" x14ac:dyDescent="0.25">
      <c r="A1953" t="s">
        <v>64</v>
      </c>
      <c r="B1953" s="4">
        <v>2540</v>
      </c>
      <c r="C1953" t="s">
        <v>3</v>
      </c>
      <c r="D1953" t="s">
        <v>4</v>
      </c>
      <c r="E1953" t="s">
        <v>356</v>
      </c>
      <c r="F1953" s="9">
        <v>2022</v>
      </c>
      <c r="G1953" s="3">
        <v>77200</v>
      </c>
      <c r="H1953" s="3">
        <v>39</v>
      </c>
      <c r="I1953" s="3">
        <v>1980</v>
      </c>
      <c r="J1953" s="3">
        <v>39</v>
      </c>
      <c r="K1953" s="3">
        <v>0</v>
      </c>
      <c r="L1953" s="3">
        <v>77200</v>
      </c>
      <c r="M1953" s="3">
        <v>0</v>
      </c>
      <c r="N1953" s="3"/>
      <c r="O1953" s="3"/>
    </row>
    <row r="1954" spans="1:15" hidden="1" x14ac:dyDescent="0.25">
      <c r="A1954" t="s">
        <v>64</v>
      </c>
      <c r="B1954" s="4">
        <v>2540</v>
      </c>
      <c r="C1954" t="s">
        <v>3</v>
      </c>
      <c r="D1954" t="s">
        <v>4</v>
      </c>
      <c r="E1954" t="s">
        <v>356</v>
      </c>
      <c r="F1954" s="9">
        <v>2021</v>
      </c>
      <c r="G1954" s="3">
        <v>73100</v>
      </c>
      <c r="H1954" s="3">
        <v>39</v>
      </c>
      <c r="I1954" s="3">
        <v>1850</v>
      </c>
      <c r="J1954" s="3">
        <v>39</v>
      </c>
      <c r="K1954" s="3">
        <v>0</v>
      </c>
      <c r="L1954" s="3">
        <v>73100</v>
      </c>
      <c r="M1954" s="3">
        <v>0</v>
      </c>
      <c r="N1954" s="3"/>
      <c r="O1954" s="3"/>
    </row>
    <row r="1955" spans="1:15" hidden="1" x14ac:dyDescent="0.25">
      <c r="A1955" t="s">
        <v>64</v>
      </c>
      <c r="B1955" s="4">
        <v>2540</v>
      </c>
      <c r="C1955" t="s">
        <v>3</v>
      </c>
      <c r="D1955" t="s">
        <v>4</v>
      </c>
      <c r="E1955" t="s">
        <v>356</v>
      </c>
      <c r="F1955" s="9">
        <v>2020</v>
      </c>
      <c r="G1955" s="3">
        <v>63900</v>
      </c>
      <c r="H1955" s="3">
        <v>40</v>
      </c>
      <c r="I1955" s="3">
        <v>1580</v>
      </c>
      <c r="J1955" s="3">
        <v>40</v>
      </c>
      <c r="K1955" s="3">
        <v>0</v>
      </c>
      <c r="L1955" s="3">
        <v>63900</v>
      </c>
      <c r="M1955" s="3">
        <v>0</v>
      </c>
      <c r="N1955" s="3"/>
      <c r="O1955" s="3"/>
    </row>
    <row r="1956" spans="1:15" hidden="1" x14ac:dyDescent="0.25">
      <c r="A1956" t="s">
        <v>64</v>
      </c>
      <c r="B1956" s="4">
        <v>2540</v>
      </c>
      <c r="C1956" t="s">
        <v>3</v>
      </c>
      <c r="D1956" t="s">
        <v>4</v>
      </c>
      <c r="E1956" t="s">
        <v>356</v>
      </c>
      <c r="F1956" s="9">
        <v>2019</v>
      </c>
      <c r="G1956" s="3">
        <v>80900</v>
      </c>
      <c r="H1956" s="3">
        <v>41</v>
      </c>
      <c r="I1956" s="3">
        <v>1950</v>
      </c>
      <c r="J1956" s="3">
        <v>41</v>
      </c>
      <c r="K1956" s="3">
        <v>0</v>
      </c>
      <c r="L1956" s="3">
        <v>80900</v>
      </c>
      <c r="M1956" s="3">
        <v>0</v>
      </c>
      <c r="N1956" s="3"/>
      <c r="O1956" s="3"/>
    </row>
    <row r="1957" spans="1:15" hidden="1" x14ac:dyDescent="0.25">
      <c r="A1957" t="s">
        <v>259</v>
      </c>
      <c r="B1957" s="4">
        <v>1759</v>
      </c>
      <c r="C1957" t="s">
        <v>1</v>
      </c>
      <c r="D1957" t="s">
        <v>2</v>
      </c>
      <c r="E1957" t="s">
        <v>353</v>
      </c>
      <c r="F1957" s="9">
        <v>2023</v>
      </c>
      <c r="G1957" s="3">
        <v>79920</v>
      </c>
      <c r="H1957" s="3">
        <v>24</v>
      </c>
      <c r="I1957" s="3">
        <v>3496</v>
      </c>
      <c r="J1957" s="3">
        <v>24</v>
      </c>
      <c r="K1957" s="3">
        <v>0</v>
      </c>
      <c r="L1957" s="3">
        <v>79920</v>
      </c>
      <c r="M1957" s="3">
        <v>0</v>
      </c>
      <c r="N1957" s="3"/>
      <c r="O1957" s="3"/>
    </row>
    <row r="1958" spans="1:15" hidden="1" x14ac:dyDescent="0.25">
      <c r="A1958" t="s">
        <v>259</v>
      </c>
      <c r="B1958" s="4">
        <v>1759</v>
      </c>
      <c r="C1958" t="s">
        <v>1</v>
      </c>
      <c r="D1958" t="s">
        <v>2</v>
      </c>
      <c r="E1958" t="s">
        <v>353</v>
      </c>
      <c r="F1958" s="9">
        <v>2022</v>
      </c>
      <c r="G1958" s="3">
        <v>81302</v>
      </c>
      <c r="H1958" s="3">
        <v>22</v>
      </c>
      <c r="I1958" s="3">
        <v>3694</v>
      </c>
      <c r="J1958" s="3">
        <v>22</v>
      </c>
      <c r="K1958" s="3">
        <v>0</v>
      </c>
      <c r="L1958" s="3">
        <v>81302</v>
      </c>
      <c r="M1958" s="3">
        <v>0</v>
      </c>
      <c r="N1958" s="3"/>
      <c r="O1958" s="3"/>
    </row>
    <row r="1959" spans="1:15" hidden="1" x14ac:dyDescent="0.25">
      <c r="A1959" t="s">
        <v>259</v>
      </c>
      <c r="B1959" s="4">
        <v>1759</v>
      </c>
      <c r="C1959" t="s">
        <v>1</v>
      </c>
      <c r="D1959" t="s">
        <v>2</v>
      </c>
      <c r="E1959" t="s">
        <v>353</v>
      </c>
      <c r="F1959" s="9">
        <v>2021</v>
      </c>
      <c r="G1959" s="3">
        <v>76734</v>
      </c>
      <c r="H1959" s="3">
        <v>22</v>
      </c>
      <c r="I1959" s="3">
        <v>3600</v>
      </c>
      <c r="J1959" s="3">
        <v>22</v>
      </c>
      <c r="K1959" s="3">
        <v>0</v>
      </c>
      <c r="L1959" s="3">
        <v>76734</v>
      </c>
      <c r="M1959" s="3">
        <v>0</v>
      </c>
      <c r="N1959" s="3"/>
      <c r="O1959" s="3"/>
    </row>
    <row r="1960" spans="1:15" hidden="1" x14ac:dyDescent="0.25">
      <c r="A1960" t="s">
        <v>259</v>
      </c>
      <c r="B1960" s="4">
        <v>1759</v>
      </c>
      <c r="C1960" t="s">
        <v>1</v>
      </c>
      <c r="D1960" t="s">
        <v>2</v>
      </c>
      <c r="E1960" t="s">
        <v>353</v>
      </c>
      <c r="F1960" s="9">
        <v>2020</v>
      </c>
      <c r="G1960" s="3">
        <v>63100</v>
      </c>
      <c r="H1960" s="3">
        <v>21</v>
      </c>
      <c r="I1960" s="3">
        <v>3005</v>
      </c>
      <c r="J1960" s="3">
        <v>21</v>
      </c>
      <c r="K1960" s="3">
        <v>0</v>
      </c>
      <c r="L1960" s="3">
        <v>63100</v>
      </c>
      <c r="M1960" s="3">
        <v>0</v>
      </c>
      <c r="N1960" s="3"/>
      <c r="O1960" s="3"/>
    </row>
    <row r="1961" spans="1:15" hidden="1" x14ac:dyDescent="0.25">
      <c r="A1961" t="s">
        <v>259</v>
      </c>
      <c r="B1961" s="4">
        <v>1759</v>
      </c>
      <c r="C1961" t="s">
        <v>1</v>
      </c>
      <c r="D1961" t="s">
        <v>2</v>
      </c>
      <c r="E1961" t="s">
        <v>353</v>
      </c>
      <c r="F1961" s="9">
        <v>2019</v>
      </c>
      <c r="G1961" s="3">
        <v>81900</v>
      </c>
      <c r="H1961" s="3">
        <v>21</v>
      </c>
      <c r="I1961" s="3">
        <v>3900</v>
      </c>
      <c r="J1961" s="3">
        <v>21</v>
      </c>
      <c r="K1961" s="3">
        <v>0</v>
      </c>
      <c r="L1961" s="3">
        <v>81900</v>
      </c>
      <c r="M1961" s="3">
        <v>0</v>
      </c>
      <c r="N1961" s="3"/>
      <c r="O1961" s="3"/>
    </row>
    <row r="1962" spans="1:15" hidden="1" x14ac:dyDescent="0.25">
      <c r="A1962" t="s">
        <v>467</v>
      </c>
      <c r="B1962" s="4">
        <v>38209</v>
      </c>
      <c r="C1962" t="s">
        <v>3</v>
      </c>
      <c r="D1962" t="s">
        <v>4</v>
      </c>
      <c r="E1962" t="s">
        <v>363</v>
      </c>
      <c r="F1962" s="9">
        <v>2023</v>
      </c>
      <c r="G1962" s="3">
        <v>79600</v>
      </c>
      <c r="H1962" s="3">
        <v>50</v>
      </c>
      <c r="I1962" s="3">
        <v>1810</v>
      </c>
      <c r="J1962" s="3">
        <v>50</v>
      </c>
      <c r="K1962" s="3">
        <v>0</v>
      </c>
      <c r="L1962" s="3">
        <v>79600</v>
      </c>
      <c r="M1962" s="3">
        <v>0</v>
      </c>
      <c r="N1962" s="3"/>
      <c r="O1962" s="3"/>
    </row>
    <row r="1963" spans="1:15" hidden="1" x14ac:dyDescent="0.25">
      <c r="A1963" t="s">
        <v>467</v>
      </c>
      <c r="B1963" s="4">
        <v>38209</v>
      </c>
      <c r="C1963" t="s">
        <v>3</v>
      </c>
      <c r="D1963" t="s">
        <v>4</v>
      </c>
      <c r="E1963" t="s">
        <v>363</v>
      </c>
      <c r="F1963" s="9">
        <v>2022</v>
      </c>
      <c r="G1963" s="3">
        <v>56800</v>
      </c>
      <c r="H1963" s="3">
        <v>38</v>
      </c>
      <c r="I1963" s="3">
        <v>1720</v>
      </c>
      <c r="J1963" s="3">
        <v>38</v>
      </c>
      <c r="K1963" s="3">
        <v>0</v>
      </c>
      <c r="L1963" s="3">
        <v>56800</v>
      </c>
      <c r="M1963" s="3">
        <v>0</v>
      </c>
      <c r="N1963" s="3"/>
      <c r="O1963" s="3"/>
    </row>
    <row r="1964" spans="1:15" hidden="1" x14ac:dyDescent="0.25">
      <c r="A1964" t="s">
        <v>467</v>
      </c>
      <c r="B1964" s="4">
        <v>38209</v>
      </c>
      <c r="C1964" t="s">
        <v>3</v>
      </c>
      <c r="D1964" t="s">
        <v>4</v>
      </c>
      <c r="E1964" t="s">
        <v>363</v>
      </c>
      <c r="F1964" s="9">
        <v>2021</v>
      </c>
      <c r="G1964" s="3">
        <v>41900</v>
      </c>
      <c r="H1964" s="3">
        <v>28</v>
      </c>
      <c r="I1964" s="3">
        <v>1580</v>
      </c>
      <c r="J1964" s="3">
        <v>28</v>
      </c>
      <c r="K1964" s="3">
        <v>0</v>
      </c>
      <c r="L1964" s="3">
        <v>41900</v>
      </c>
      <c r="M1964" s="3">
        <v>0</v>
      </c>
      <c r="N1964" s="3"/>
      <c r="O1964" s="3"/>
    </row>
    <row r="1965" spans="1:15" hidden="1" x14ac:dyDescent="0.25">
      <c r="A1965" t="s">
        <v>467</v>
      </c>
      <c r="B1965" s="4">
        <v>38209</v>
      </c>
      <c r="C1965" t="s">
        <v>3</v>
      </c>
      <c r="D1965" t="s">
        <v>4</v>
      </c>
      <c r="E1965" t="s">
        <v>363</v>
      </c>
      <c r="F1965" s="9">
        <v>2020</v>
      </c>
      <c r="G1965" s="3">
        <v>33800</v>
      </c>
      <c r="H1965" s="3">
        <v>25</v>
      </c>
      <c r="I1965" s="3">
        <v>1380</v>
      </c>
      <c r="J1965" s="3">
        <v>25</v>
      </c>
      <c r="K1965" s="3">
        <v>0</v>
      </c>
      <c r="L1965" s="3">
        <v>33800</v>
      </c>
      <c r="M1965" s="3">
        <v>0</v>
      </c>
      <c r="N1965" s="3"/>
      <c r="O1965" s="3"/>
    </row>
    <row r="1966" spans="1:15" hidden="1" x14ac:dyDescent="0.25">
      <c r="A1966" t="s">
        <v>467</v>
      </c>
      <c r="B1966" s="4">
        <v>38209</v>
      </c>
      <c r="C1966" t="s">
        <v>3</v>
      </c>
      <c r="D1966" t="s">
        <v>4</v>
      </c>
      <c r="E1966" t="s">
        <v>363</v>
      </c>
      <c r="F1966" s="9">
        <v>2019</v>
      </c>
      <c r="G1966" s="3">
        <v>39100</v>
      </c>
      <c r="H1966" s="3">
        <v>24</v>
      </c>
      <c r="I1966" s="3">
        <v>1700</v>
      </c>
      <c r="J1966" s="3">
        <v>24</v>
      </c>
      <c r="K1966" s="3">
        <v>0</v>
      </c>
      <c r="L1966" s="3">
        <v>39100</v>
      </c>
      <c r="M1966" s="3">
        <v>0</v>
      </c>
      <c r="N1966" s="3"/>
      <c r="O1966" s="3"/>
    </row>
    <row r="1967" spans="1:15" hidden="1" x14ac:dyDescent="0.25">
      <c r="A1967" t="s">
        <v>320</v>
      </c>
      <c r="B1967" s="4">
        <v>31260</v>
      </c>
      <c r="C1967" t="s">
        <v>1</v>
      </c>
      <c r="D1967" t="s">
        <v>2</v>
      </c>
      <c r="E1967" t="s">
        <v>359</v>
      </c>
      <c r="F1967" s="9">
        <v>2023</v>
      </c>
      <c r="G1967" s="3">
        <v>79500</v>
      </c>
      <c r="H1967" s="3">
        <v>20</v>
      </c>
      <c r="I1967" s="3">
        <v>3975</v>
      </c>
      <c r="J1967" s="3">
        <v>20</v>
      </c>
      <c r="K1967" s="3">
        <v>0</v>
      </c>
      <c r="L1967" s="3">
        <v>79500</v>
      </c>
      <c r="M1967" s="3">
        <v>0</v>
      </c>
      <c r="N1967" s="3"/>
      <c r="O1967" s="3"/>
    </row>
    <row r="1968" spans="1:15" hidden="1" x14ac:dyDescent="0.25">
      <c r="A1968" t="s">
        <v>320</v>
      </c>
      <c r="B1968" s="4">
        <v>31260</v>
      </c>
      <c r="C1968" t="s">
        <v>1</v>
      </c>
      <c r="D1968" t="s">
        <v>2</v>
      </c>
      <c r="E1968" t="s">
        <v>359</v>
      </c>
      <c r="F1968" s="9">
        <v>2022</v>
      </c>
      <c r="G1968" s="3">
        <v>66600</v>
      </c>
      <c r="H1968" s="3">
        <v>20</v>
      </c>
      <c r="I1968" s="3">
        <v>3700</v>
      </c>
      <c r="J1968" s="3">
        <v>20</v>
      </c>
      <c r="K1968" s="3">
        <v>0</v>
      </c>
      <c r="L1968" s="3">
        <v>66600</v>
      </c>
      <c r="M1968" s="3">
        <v>0</v>
      </c>
      <c r="N1968" s="3"/>
      <c r="O1968" s="3"/>
    </row>
    <row r="1969" spans="1:15" hidden="1" x14ac:dyDescent="0.25">
      <c r="A1969" t="s">
        <v>320</v>
      </c>
      <c r="B1969" s="4">
        <v>31260</v>
      </c>
      <c r="C1969" t="s">
        <v>1</v>
      </c>
      <c r="D1969" t="s">
        <v>2</v>
      </c>
      <c r="E1969" t="s">
        <v>359</v>
      </c>
      <c r="F1969" s="9">
        <v>2021</v>
      </c>
      <c r="G1969" s="3">
        <v>50400</v>
      </c>
      <c r="H1969" s="3">
        <v>16</v>
      </c>
      <c r="I1969" s="3">
        <v>3360</v>
      </c>
      <c r="J1969" s="3">
        <v>16</v>
      </c>
      <c r="K1969" s="3">
        <v>0</v>
      </c>
      <c r="L1969" s="3">
        <v>50400</v>
      </c>
      <c r="M1969" s="3">
        <v>0</v>
      </c>
      <c r="N1969" s="3"/>
      <c r="O1969" s="3"/>
    </row>
    <row r="1970" spans="1:15" hidden="1" x14ac:dyDescent="0.25">
      <c r="A1970" t="s">
        <v>320</v>
      </c>
      <c r="B1970" s="4">
        <v>31260</v>
      </c>
      <c r="C1970" t="s">
        <v>1</v>
      </c>
      <c r="D1970" t="s">
        <v>2</v>
      </c>
      <c r="E1970" t="s">
        <v>359</v>
      </c>
      <c r="F1970" s="9">
        <v>2020</v>
      </c>
      <c r="G1970" s="3">
        <v>37000</v>
      </c>
      <c r="H1970" s="3">
        <v>14</v>
      </c>
      <c r="I1970" s="3">
        <v>2640</v>
      </c>
      <c r="J1970" s="3">
        <v>14</v>
      </c>
      <c r="K1970" s="3">
        <v>0</v>
      </c>
      <c r="L1970" s="3">
        <v>37000</v>
      </c>
      <c r="M1970" s="3">
        <v>0</v>
      </c>
      <c r="N1970" s="3"/>
      <c r="O1970" s="3"/>
    </row>
    <row r="1971" spans="1:15" hidden="1" x14ac:dyDescent="0.25">
      <c r="A1971" t="s">
        <v>320</v>
      </c>
      <c r="B1971" s="4">
        <v>31260</v>
      </c>
      <c r="C1971" t="s">
        <v>1</v>
      </c>
      <c r="D1971" t="s">
        <v>2</v>
      </c>
      <c r="E1971" t="s">
        <v>359</v>
      </c>
      <c r="F1971" s="9">
        <v>2019</v>
      </c>
      <c r="G1971" s="3">
        <v>49000</v>
      </c>
      <c r="H1971" s="3">
        <v>14</v>
      </c>
      <c r="I1971" s="3">
        <v>3500</v>
      </c>
      <c r="J1971" s="3">
        <v>14</v>
      </c>
      <c r="K1971" s="3">
        <v>0</v>
      </c>
      <c r="L1971" s="3">
        <v>49000</v>
      </c>
      <c r="M1971" s="3">
        <v>0</v>
      </c>
      <c r="N1971" s="3"/>
      <c r="O1971" s="3"/>
    </row>
    <row r="1972" spans="1:15" hidden="1" x14ac:dyDescent="0.25">
      <c r="A1972" t="s">
        <v>54</v>
      </c>
      <c r="B1972" s="4">
        <v>8442</v>
      </c>
      <c r="C1972" t="s">
        <v>1</v>
      </c>
      <c r="D1972" t="s">
        <v>7</v>
      </c>
      <c r="E1972" t="s">
        <v>355</v>
      </c>
      <c r="F1972" s="9">
        <v>2023</v>
      </c>
      <c r="G1972" s="3">
        <v>79400</v>
      </c>
      <c r="H1972" s="3">
        <v>15</v>
      </c>
      <c r="I1972" s="3">
        <v>5295</v>
      </c>
      <c r="J1972" s="3">
        <v>15</v>
      </c>
      <c r="K1972" s="3">
        <v>0</v>
      </c>
      <c r="L1972" s="3">
        <v>79400</v>
      </c>
      <c r="M1972" s="3">
        <v>0</v>
      </c>
      <c r="N1972" s="3"/>
      <c r="O1972" s="3"/>
    </row>
    <row r="1973" spans="1:15" hidden="1" x14ac:dyDescent="0.25">
      <c r="A1973" t="s">
        <v>54</v>
      </c>
      <c r="B1973" s="4">
        <v>8442</v>
      </c>
      <c r="C1973" t="s">
        <v>1</v>
      </c>
      <c r="D1973" t="s">
        <v>7</v>
      </c>
      <c r="E1973" t="s">
        <v>355</v>
      </c>
      <c r="F1973" s="9">
        <v>2022</v>
      </c>
      <c r="G1973" s="3">
        <v>74000</v>
      </c>
      <c r="H1973" s="3">
        <v>15</v>
      </c>
      <c r="I1973" s="3">
        <v>4935</v>
      </c>
      <c r="J1973" s="3">
        <v>15</v>
      </c>
      <c r="K1973" s="3">
        <v>0</v>
      </c>
      <c r="L1973" s="3">
        <v>74000</v>
      </c>
      <c r="M1973" s="3">
        <v>0</v>
      </c>
      <c r="N1973" s="3"/>
      <c r="O1973" s="3"/>
    </row>
    <row r="1974" spans="1:15" hidden="1" x14ac:dyDescent="0.25">
      <c r="A1974" t="s">
        <v>54</v>
      </c>
      <c r="B1974" s="4">
        <v>8442</v>
      </c>
      <c r="C1974" t="s">
        <v>1</v>
      </c>
      <c r="D1974" t="s">
        <v>7</v>
      </c>
      <c r="E1974" t="s">
        <v>355</v>
      </c>
      <c r="F1974" s="9">
        <v>2021</v>
      </c>
      <c r="G1974" s="3">
        <v>66600</v>
      </c>
      <c r="H1974" s="3">
        <v>15</v>
      </c>
      <c r="I1974" s="3">
        <v>4440</v>
      </c>
      <c r="J1974" s="3">
        <v>15</v>
      </c>
      <c r="K1974" s="3">
        <v>0</v>
      </c>
      <c r="L1974" s="3">
        <v>66600</v>
      </c>
      <c r="M1974" s="3">
        <v>0</v>
      </c>
      <c r="N1974" s="3"/>
      <c r="O1974" s="3"/>
    </row>
    <row r="1975" spans="1:15" hidden="1" x14ac:dyDescent="0.25">
      <c r="A1975" t="s">
        <v>54</v>
      </c>
      <c r="B1975" s="4">
        <v>8442</v>
      </c>
      <c r="C1975" t="s">
        <v>1</v>
      </c>
      <c r="D1975" t="s">
        <v>7</v>
      </c>
      <c r="E1975" t="s">
        <v>355</v>
      </c>
      <c r="F1975" s="9">
        <v>2020</v>
      </c>
      <c r="G1975" s="3">
        <v>49500</v>
      </c>
      <c r="H1975" s="3">
        <v>15</v>
      </c>
      <c r="I1975" s="3">
        <v>3300</v>
      </c>
      <c r="J1975" s="3">
        <v>15</v>
      </c>
      <c r="K1975" s="3">
        <v>0</v>
      </c>
      <c r="L1975" s="3">
        <v>49500</v>
      </c>
      <c r="M1975" s="3">
        <v>0</v>
      </c>
      <c r="N1975" s="3"/>
      <c r="O1975" s="3"/>
    </row>
    <row r="1976" spans="1:15" hidden="1" x14ac:dyDescent="0.25">
      <c r="A1976" t="s">
        <v>54</v>
      </c>
      <c r="B1976" s="4">
        <v>8442</v>
      </c>
      <c r="C1976" t="s">
        <v>1</v>
      </c>
      <c r="D1976" t="s">
        <v>7</v>
      </c>
      <c r="E1976" t="s">
        <v>355</v>
      </c>
      <c r="F1976" s="9">
        <v>2019</v>
      </c>
      <c r="G1976" s="3">
        <v>76800</v>
      </c>
      <c r="H1976" s="3">
        <v>15</v>
      </c>
      <c r="I1976" s="3">
        <v>5120</v>
      </c>
      <c r="J1976" s="3">
        <v>15</v>
      </c>
      <c r="K1976" s="3">
        <v>0</v>
      </c>
      <c r="L1976" s="3">
        <v>76800</v>
      </c>
      <c r="M1976" s="3">
        <v>0</v>
      </c>
      <c r="N1976" s="3"/>
      <c r="O1976" s="3"/>
    </row>
    <row r="1977" spans="1:15" hidden="1" x14ac:dyDescent="0.25">
      <c r="A1977" t="s">
        <v>463</v>
      </c>
      <c r="B1977" s="4">
        <v>563078</v>
      </c>
      <c r="C1977" t="s">
        <v>3</v>
      </c>
      <c r="D1977" t="s">
        <v>5</v>
      </c>
      <c r="E1977" t="s">
        <v>364</v>
      </c>
      <c r="F1977" s="9">
        <v>2023</v>
      </c>
      <c r="G1977" s="3">
        <v>79300</v>
      </c>
      <c r="H1977" s="3">
        <v>86</v>
      </c>
      <c r="I1977" s="3">
        <v>985</v>
      </c>
      <c r="J1977" s="3">
        <v>10</v>
      </c>
      <c r="K1977" s="3">
        <v>76</v>
      </c>
      <c r="L1977" s="3">
        <v>9900</v>
      </c>
      <c r="M1977" s="3">
        <v>69400</v>
      </c>
      <c r="N1977" s="3"/>
      <c r="O1977" s="3"/>
    </row>
    <row r="1978" spans="1:15" hidden="1" x14ac:dyDescent="0.25">
      <c r="A1978" t="s">
        <v>463</v>
      </c>
      <c r="B1978" s="4">
        <v>563078</v>
      </c>
      <c r="C1978" t="s">
        <v>3</v>
      </c>
      <c r="D1978" t="s">
        <v>5</v>
      </c>
      <c r="E1978" t="s">
        <v>364</v>
      </c>
      <c r="F1978" s="9">
        <v>2022</v>
      </c>
      <c r="G1978" s="3">
        <v>67100</v>
      </c>
      <c r="H1978" s="3">
        <v>75</v>
      </c>
      <c r="I1978" s="3">
        <v>980</v>
      </c>
      <c r="J1978" s="3">
        <v>10</v>
      </c>
      <c r="K1978" s="3">
        <v>65</v>
      </c>
      <c r="L1978" s="3">
        <v>9800</v>
      </c>
      <c r="M1978" s="3">
        <v>57300</v>
      </c>
      <c r="N1978" s="3"/>
      <c r="O1978" s="3"/>
    </row>
    <row r="1979" spans="1:15" hidden="1" x14ac:dyDescent="0.25">
      <c r="A1979" t="s">
        <v>463</v>
      </c>
      <c r="B1979" s="4">
        <v>563078</v>
      </c>
      <c r="C1979" t="s">
        <v>3</v>
      </c>
      <c r="D1979" t="s">
        <v>5</v>
      </c>
      <c r="E1979" t="s">
        <v>364</v>
      </c>
      <c r="F1979" s="9">
        <v>2021</v>
      </c>
      <c r="G1979" s="3">
        <v>51400</v>
      </c>
      <c r="H1979" s="3">
        <v>62</v>
      </c>
      <c r="I1979" s="3">
        <v>970</v>
      </c>
      <c r="J1979" s="3">
        <v>10</v>
      </c>
      <c r="K1979" s="3">
        <v>52</v>
      </c>
      <c r="L1979" s="3">
        <v>9700</v>
      </c>
      <c r="M1979" s="3">
        <v>41700</v>
      </c>
      <c r="N1979" s="3"/>
      <c r="O1979" s="3"/>
    </row>
    <row r="1980" spans="1:15" hidden="1" x14ac:dyDescent="0.25">
      <c r="A1980" t="s">
        <v>463</v>
      </c>
      <c r="B1980" s="4">
        <v>563078</v>
      </c>
      <c r="C1980" t="s">
        <v>3</v>
      </c>
      <c r="D1980" t="s">
        <v>5</v>
      </c>
      <c r="E1980" t="s">
        <v>364</v>
      </c>
      <c r="F1980" s="9">
        <v>2020</v>
      </c>
      <c r="G1980" s="3">
        <v>35900</v>
      </c>
      <c r="H1980" s="3">
        <v>44</v>
      </c>
      <c r="I1980" s="3">
        <v>945</v>
      </c>
      <c r="J1980" s="3">
        <v>10</v>
      </c>
      <c r="K1980" s="3">
        <v>34</v>
      </c>
      <c r="L1980" s="3">
        <v>9400</v>
      </c>
      <c r="M1980" s="3">
        <v>26500</v>
      </c>
      <c r="N1980" s="3"/>
      <c r="O1980" s="3"/>
    </row>
    <row r="1981" spans="1:15" hidden="1" x14ac:dyDescent="0.25">
      <c r="A1981" t="s">
        <v>463</v>
      </c>
      <c r="B1981" s="4">
        <v>563078</v>
      </c>
      <c r="C1981" t="s">
        <v>3</v>
      </c>
      <c r="D1981" t="s">
        <v>5</v>
      </c>
      <c r="E1981" t="s">
        <v>364</v>
      </c>
      <c r="F1981" s="9">
        <v>2019</v>
      </c>
      <c r="G1981" s="3">
        <v>28500</v>
      </c>
      <c r="H1981" s="3">
        <v>32</v>
      </c>
      <c r="I1981" s="3">
        <v>1000</v>
      </c>
      <c r="J1981" s="3">
        <v>10</v>
      </c>
      <c r="K1981" s="3">
        <v>22</v>
      </c>
      <c r="L1981" s="3">
        <v>9500</v>
      </c>
      <c r="M1981" s="3">
        <v>19000</v>
      </c>
      <c r="N1981" s="3"/>
      <c r="O1981" s="3"/>
    </row>
    <row r="1982" spans="1:15" x14ac:dyDescent="0.25">
      <c r="A1982" t="s">
        <v>238</v>
      </c>
      <c r="B1982" s="4">
        <v>31427</v>
      </c>
      <c r="C1982" t="s">
        <v>3</v>
      </c>
      <c r="D1982" t="s">
        <v>5</v>
      </c>
      <c r="E1982" t="s">
        <v>361</v>
      </c>
      <c r="F1982" s="9">
        <v>2023</v>
      </c>
      <c r="G1982" s="3">
        <v>79200</v>
      </c>
      <c r="H1982" s="3">
        <v>70</v>
      </c>
      <c r="I1982" s="3">
        <v>1165</v>
      </c>
      <c r="J1982" s="3">
        <v>70</v>
      </c>
      <c r="K1982" s="3">
        <v>0</v>
      </c>
      <c r="L1982" s="3">
        <v>79200</v>
      </c>
      <c r="M1982" s="3">
        <v>0</v>
      </c>
      <c r="N1982" s="3"/>
      <c r="O1982" s="3"/>
    </row>
    <row r="1983" spans="1:15" x14ac:dyDescent="0.25">
      <c r="A1983" t="s">
        <v>238</v>
      </c>
      <c r="B1983" s="4">
        <v>31427</v>
      </c>
      <c r="C1983" t="s">
        <v>3</v>
      </c>
      <c r="D1983" t="s">
        <v>5</v>
      </c>
      <c r="E1983" t="s">
        <v>361</v>
      </c>
      <c r="F1983" s="9">
        <v>2022</v>
      </c>
      <c r="G1983" s="3">
        <v>70500</v>
      </c>
      <c r="H1983" s="3">
        <v>66</v>
      </c>
      <c r="I1983" s="3">
        <v>1085</v>
      </c>
      <c r="J1983" s="3">
        <v>66</v>
      </c>
      <c r="K1983" s="3">
        <v>0</v>
      </c>
      <c r="L1983" s="3">
        <v>70500</v>
      </c>
      <c r="M1983" s="3">
        <v>0</v>
      </c>
      <c r="N1983" s="3"/>
      <c r="O1983" s="3"/>
    </row>
    <row r="1984" spans="1:15" x14ac:dyDescent="0.25">
      <c r="A1984" t="s">
        <v>238</v>
      </c>
      <c r="B1984" s="4">
        <v>31427</v>
      </c>
      <c r="C1984" t="s">
        <v>3</v>
      </c>
      <c r="D1984" t="s">
        <v>5</v>
      </c>
      <c r="E1984" t="s">
        <v>361</v>
      </c>
      <c r="F1984" s="9">
        <v>2021</v>
      </c>
      <c r="G1984" s="3">
        <v>61700</v>
      </c>
      <c r="H1984" s="3">
        <v>64</v>
      </c>
      <c r="I1984" s="3">
        <v>995</v>
      </c>
      <c r="J1984" s="3">
        <v>64</v>
      </c>
      <c r="K1984" s="3">
        <v>0</v>
      </c>
      <c r="L1984" s="3">
        <v>61700</v>
      </c>
      <c r="M1984" s="3">
        <v>0</v>
      </c>
      <c r="N1984" s="3"/>
      <c r="O1984" s="3"/>
    </row>
    <row r="1985" spans="1:15" x14ac:dyDescent="0.25">
      <c r="A1985" t="s">
        <v>238</v>
      </c>
      <c r="B1985" s="4">
        <v>31427</v>
      </c>
      <c r="C1985" t="s">
        <v>3</v>
      </c>
      <c r="D1985" t="s">
        <v>5</v>
      </c>
      <c r="E1985" t="s">
        <v>361</v>
      </c>
      <c r="F1985" s="9">
        <v>2020</v>
      </c>
      <c r="G1985" s="3">
        <v>50200</v>
      </c>
      <c r="H1985" s="3">
        <v>60</v>
      </c>
      <c r="I1985" s="3">
        <v>865</v>
      </c>
      <c r="J1985" s="3">
        <v>60</v>
      </c>
      <c r="K1985" s="3">
        <v>0</v>
      </c>
      <c r="L1985" s="3">
        <v>50200</v>
      </c>
      <c r="M1985" s="3">
        <v>0</v>
      </c>
      <c r="N1985" s="3"/>
      <c r="O1985" s="3"/>
    </row>
    <row r="1986" spans="1:15" x14ac:dyDescent="0.25">
      <c r="A1986" t="s">
        <v>238</v>
      </c>
      <c r="B1986" s="4">
        <v>31427</v>
      </c>
      <c r="C1986" t="s">
        <v>3</v>
      </c>
      <c r="D1986" t="s">
        <v>5</v>
      </c>
      <c r="E1986" t="s">
        <v>361</v>
      </c>
      <c r="F1986" s="9">
        <v>2019</v>
      </c>
      <c r="G1986" s="3">
        <v>57200</v>
      </c>
      <c r="H1986" s="3">
        <v>56</v>
      </c>
      <c r="I1986" s="3">
        <v>1060</v>
      </c>
      <c r="J1986" s="3">
        <v>56</v>
      </c>
      <c r="K1986" s="3">
        <v>0</v>
      </c>
      <c r="L1986" s="3">
        <v>57200</v>
      </c>
      <c r="M1986" s="3">
        <v>0</v>
      </c>
      <c r="N1986" s="3"/>
      <c r="O1986" s="3"/>
    </row>
    <row r="1987" spans="1:15" x14ac:dyDescent="0.25">
      <c r="A1987" t="s">
        <v>387</v>
      </c>
      <c r="B1987" s="4">
        <v>33405</v>
      </c>
      <c r="C1987" t="s">
        <v>3</v>
      </c>
      <c r="D1987" t="s">
        <v>4</v>
      </c>
      <c r="E1987" t="s">
        <v>361</v>
      </c>
      <c r="F1987" s="9">
        <v>2023</v>
      </c>
      <c r="G1987" s="3">
        <v>79100</v>
      </c>
      <c r="H1987" s="3">
        <v>66</v>
      </c>
      <c r="I1987" s="3">
        <v>1235</v>
      </c>
      <c r="J1987" s="3">
        <v>66</v>
      </c>
      <c r="K1987" s="3">
        <v>0</v>
      </c>
      <c r="L1987" s="3">
        <v>79100</v>
      </c>
      <c r="M1987" s="3">
        <v>0</v>
      </c>
      <c r="N1987" s="3"/>
      <c r="O1987" s="3"/>
    </row>
    <row r="1988" spans="1:15" x14ac:dyDescent="0.25">
      <c r="A1988" t="s">
        <v>387</v>
      </c>
      <c r="B1988" s="4">
        <v>33405</v>
      </c>
      <c r="C1988" t="s">
        <v>3</v>
      </c>
      <c r="D1988" t="s">
        <v>4</v>
      </c>
      <c r="E1988" t="s">
        <v>361</v>
      </c>
      <c r="F1988" s="9">
        <v>2022</v>
      </c>
      <c r="G1988" s="3">
        <v>67900</v>
      </c>
      <c r="H1988" s="3">
        <v>62</v>
      </c>
      <c r="I1988" s="3">
        <v>1170</v>
      </c>
      <c r="J1988" s="3">
        <v>62</v>
      </c>
      <c r="K1988" s="3">
        <v>0</v>
      </c>
      <c r="L1988" s="3">
        <v>67900</v>
      </c>
      <c r="M1988" s="3">
        <v>0</v>
      </c>
      <c r="N1988" s="3"/>
      <c r="O1988" s="3"/>
    </row>
    <row r="1989" spans="1:15" x14ac:dyDescent="0.25">
      <c r="A1989" t="s">
        <v>387</v>
      </c>
      <c r="B1989" s="4">
        <v>33405</v>
      </c>
      <c r="C1989" t="s">
        <v>3</v>
      </c>
      <c r="D1989" t="s">
        <v>4</v>
      </c>
      <c r="E1989" t="s">
        <v>361</v>
      </c>
      <c r="F1989" s="9">
        <v>2021</v>
      </c>
      <c r="G1989" s="3">
        <v>56100</v>
      </c>
      <c r="H1989" s="3">
        <v>54</v>
      </c>
      <c r="I1989" s="3">
        <v>1100</v>
      </c>
      <c r="J1989" s="3">
        <v>54</v>
      </c>
      <c r="K1989" s="3">
        <v>0</v>
      </c>
      <c r="L1989" s="3">
        <v>56100</v>
      </c>
      <c r="M1989" s="3">
        <v>0</v>
      </c>
      <c r="N1989" s="3"/>
      <c r="O1989" s="3"/>
    </row>
    <row r="1990" spans="1:15" x14ac:dyDescent="0.25">
      <c r="A1990" t="s">
        <v>387</v>
      </c>
      <c r="B1990" s="4">
        <v>33405</v>
      </c>
      <c r="C1990" t="s">
        <v>3</v>
      </c>
      <c r="D1990" t="s">
        <v>4</v>
      </c>
      <c r="E1990" t="s">
        <v>361</v>
      </c>
      <c r="F1990" s="9">
        <v>2020</v>
      </c>
      <c r="G1990" s="3">
        <v>44600</v>
      </c>
      <c r="H1990" s="3">
        <v>48</v>
      </c>
      <c r="I1990" s="3">
        <v>950</v>
      </c>
      <c r="J1990" s="3">
        <v>48</v>
      </c>
      <c r="K1990" s="3">
        <v>0</v>
      </c>
      <c r="L1990" s="3">
        <v>44600</v>
      </c>
      <c r="M1990" s="3">
        <v>0</v>
      </c>
      <c r="N1990" s="3"/>
      <c r="O1990" s="3"/>
    </row>
    <row r="1991" spans="1:15" x14ac:dyDescent="0.25">
      <c r="A1991" t="s">
        <v>387</v>
      </c>
      <c r="B1991" s="4">
        <v>33405</v>
      </c>
      <c r="C1991" t="s">
        <v>3</v>
      </c>
      <c r="D1991" t="s">
        <v>4</v>
      </c>
      <c r="E1991" t="s">
        <v>361</v>
      </c>
      <c r="F1991" s="9">
        <v>2019</v>
      </c>
      <c r="G1991" s="3">
        <v>46200</v>
      </c>
      <c r="H1991" s="3">
        <v>46</v>
      </c>
      <c r="I1991" s="3">
        <v>1140</v>
      </c>
      <c r="J1991" s="3">
        <v>46</v>
      </c>
      <c r="K1991" s="3">
        <v>0</v>
      </c>
      <c r="L1991" s="3">
        <v>46200</v>
      </c>
      <c r="M1991" s="3">
        <v>0</v>
      </c>
      <c r="N1991" s="3"/>
      <c r="O1991" s="3"/>
    </row>
    <row r="1992" spans="1:15" hidden="1" x14ac:dyDescent="0.25">
      <c r="A1992" t="s">
        <v>98</v>
      </c>
      <c r="B1992" s="4">
        <v>12072</v>
      </c>
      <c r="C1992" t="s">
        <v>1</v>
      </c>
      <c r="D1992" t="s">
        <v>2</v>
      </c>
      <c r="E1992" t="s">
        <v>353</v>
      </c>
      <c r="F1992" s="9">
        <v>2023</v>
      </c>
      <c r="G1992" s="3">
        <v>79000</v>
      </c>
      <c r="H1992" s="3">
        <v>15</v>
      </c>
      <c r="I1992" s="3">
        <v>5100</v>
      </c>
      <c r="J1992" s="3">
        <v>15</v>
      </c>
      <c r="K1992" s="3">
        <v>0</v>
      </c>
      <c r="L1992" s="3">
        <v>79000</v>
      </c>
      <c r="M1992" s="3">
        <v>0</v>
      </c>
      <c r="N1992" s="3"/>
      <c r="O1992" s="3"/>
    </row>
    <row r="1993" spans="1:15" hidden="1" x14ac:dyDescent="0.25">
      <c r="A1993" t="s">
        <v>98</v>
      </c>
      <c r="B1993" s="4">
        <v>12072</v>
      </c>
      <c r="C1993" t="s">
        <v>1</v>
      </c>
      <c r="D1993" t="s">
        <v>2</v>
      </c>
      <c r="E1993" t="s">
        <v>353</v>
      </c>
      <c r="F1993" s="9">
        <v>2022</v>
      </c>
      <c r="G1993" s="3">
        <v>83200</v>
      </c>
      <c r="H1993" s="3">
        <v>16</v>
      </c>
      <c r="I1993" s="3">
        <v>5045</v>
      </c>
      <c r="J1993" s="3">
        <v>16</v>
      </c>
      <c r="K1993" s="3">
        <v>0</v>
      </c>
      <c r="L1993" s="3">
        <v>83200</v>
      </c>
      <c r="M1993" s="3">
        <v>0</v>
      </c>
      <c r="N1993" s="3"/>
      <c r="O1993" s="3"/>
    </row>
    <row r="1994" spans="1:15" hidden="1" x14ac:dyDescent="0.25">
      <c r="A1994" t="s">
        <v>98</v>
      </c>
      <c r="B1994" s="4">
        <v>12072</v>
      </c>
      <c r="C1994" t="s">
        <v>1</v>
      </c>
      <c r="D1994" t="s">
        <v>2</v>
      </c>
      <c r="E1994" t="s">
        <v>353</v>
      </c>
      <c r="F1994" s="9">
        <v>2021</v>
      </c>
      <c r="G1994" s="3">
        <v>77000</v>
      </c>
      <c r="H1994" s="3">
        <v>17</v>
      </c>
      <c r="I1994" s="3">
        <v>4400</v>
      </c>
      <c r="J1994" s="3">
        <v>17</v>
      </c>
      <c r="K1994" s="3">
        <v>0</v>
      </c>
      <c r="L1994" s="3">
        <v>77000</v>
      </c>
      <c r="M1994" s="3">
        <v>0</v>
      </c>
      <c r="N1994" s="3"/>
      <c r="O1994" s="3"/>
    </row>
    <row r="1995" spans="1:15" hidden="1" x14ac:dyDescent="0.25">
      <c r="A1995" t="s">
        <v>98</v>
      </c>
      <c r="B1995" s="4">
        <v>12072</v>
      </c>
      <c r="C1995" t="s">
        <v>1</v>
      </c>
      <c r="D1995" t="s">
        <v>2</v>
      </c>
      <c r="E1995" t="s">
        <v>353</v>
      </c>
      <c r="F1995" s="9">
        <v>2020</v>
      </c>
      <c r="G1995" s="3">
        <v>51500</v>
      </c>
      <c r="H1995" s="3">
        <v>18</v>
      </c>
      <c r="I1995" s="3">
        <v>2860</v>
      </c>
      <c r="J1995" s="3">
        <v>18</v>
      </c>
      <c r="K1995" s="3">
        <v>0</v>
      </c>
      <c r="L1995" s="3">
        <v>51500</v>
      </c>
      <c r="M1995" s="3">
        <v>0</v>
      </c>
      <c r="N1995" s="3"/>
      <c r="O1995" s="3"/>
    </row>
    <row r="1996" spans="1:15" hidden="1" x14ac:dyDescent="0.25">
      <c r="A1996" t="s">
        <v>98</v>
      </c>
      <c r="B1996" s="4">
        <v>12072</v>
      </c>
      <c r="C1996" t="s">
        <v>1</v>
      </c>
      <c r="D1996" t="s">
        <v>2</v>
      </c>
      <c r="E1996" t="s">
        <v>353</v>
      </c>
      <c r="F1996" s="9">
        <v>2019</v>
      </c>
      <c r="G1996" s="3">
        <v>107100</v>
      </c>
      <c r="H1996" s="3">
        <v>18</v>
      </c>
      <c r="I1996" s="3">
        <v>5100</v>
      </c>
      <c r="J1996" s="3">
        <v>18</v>
      </c>
      <c r="K1996" s="3">
        <v>0</v>
      </c>
      <c r="L1996" s="3">
        <v>107100</v>
      </c>
      <c r="M1996" s="3">
        <v>0</v>
      </c>
      <c r="N1996" s="3"/>
      <c r="O1996" s="3"/>
    </row>
    <row r="1997" spans="1:15" hidden="1" x14ac:dyDescent="0.25">
      <c r="A1997" t="s">
        <v>380</v>
      </c>
      <c r="B1997" s="4">
        <v>61752</v>
      </c>
      <c r="C1997" t="s">
        <v>3</v>
      </c>
      <c r="D1997" t="s">
        <v>5</v>
      </c>
      <c r="E1997" t="s">
        <v>351</v>
      </c>
      <c r="F1997" s="9">
        <v>2023</v>
      </c>
      <c r="G1997" s="3">
        <v>78900</v>
      </c>
      <c r="H1997" s="3">
        <v>114</v>
      </c>
      <c r="I1997" s="3">
        <v>785</v>
      </c>
      <c r="J1997" s="3">
        <v>1</v>
      </c>
      <c r="K1997" s="3">
        <v>113</v>
      </c>
      <c r="L1997" s="3">
        <v>1200</v>
      </c>
      <c r="M1997" s="3">
        <v>77700</v>
      </c>
      <c r="N1997" s="3"/>
      <c r="O1997" s="3"/>
    </row>
    <row r="1998" spans="1:15" hidden="1" x14ac:dyDescent="0.25">
      <c r="A1998" t="s">
        <v>380</v>
      </c>
      <c r="B1998" s="4">
        <v>61752</v>
      </c>
      <c r="C1998" t="s">
        <v>3</v>
      </c>
      <c r="D1998" t="s">
        <v>5</v>
      </c>
      <c r="E1998" t="s">
        <v>351</v>
      </c>
      <c r="F1998" s="9">
        <v>2022</v>
      </c>
      <c r="G1998" s="3">
        <v>59700</v>
      </c>
      <c r="H1998" s="3">
        <v>87</v>
      </c>
      <c r="I1998" s="3">
        <v>765</v>
      </c>
      <c r="J1998" s="3">
        <v>1</v>
      </c>
      <c r="K1998" s="3">
        <v>86</v>
      </c>
      <c r="L1998" s="3">
        <v>1200</v>
      </c>
      <c r="M1998" s="3">
        <v>58500</v>
      </c>
      <c r="N1998" s="3"/>
      <c r="O1998" s="3"/>
    </row>
    <row r="1999" spans="1:15" hidden="1" x14ac:dyDescent="0.25">
      <c r="A1999" t="s">
        <v>380</v>
      </c>
      <c r="B1999" s="4">
        <v>61752</v>
      </c>
      <c r="C1999" t="s">
        <v>3</v>
      </c>
      <c r="D1999" t="s">
        <v>5</v>
      </c>
      <c r="E1999" t="s">
        <v>351</v>
      </c>
      <c r="F1999" s="9">
        <v>2021</v>
      </c>
      <c r="G1999" s="3">
        <v>44400</v>
      </c>
      <c r="H1999" s="3">
        <v>69</v>
      </c>
      <c r="I1999" s="3">
        <v>740</v>
      </c>
      <c r="J1999" s="3">
        <v>2</v>
      </c>
      <c r="K1999" s="3">
        <v>67</v>
      </c>
      <c r="L1999" s="3">
        <v>1900</v>
      </c>
      <c r="M1999" s="3">
        <v>42500</v>
      </c>
      <c r="N1999" s="3"/>
      <c r="O1999" s="3"/>
    </row>
    <row r="2000" spans="1:15" hidden="1" x14ac:dyDescent="0.25">
      <c r="A2000" t="s">
        <v>380</v>
      </c>
      <c r="B2000" s="4">
        <v>61752</v>
      </c>
      <c r="C2000" t="s">
        <v>3</v>
      </c>
      <c r="D2000" t="s">
        <v>5</v>
      </c>
      <c r="E2000" t="s">
        <v>351</v>
      </c>
      <c r="F2000" s="9">
        <v>2020</v>
      </c>
      <c r="G2000" s="3">
        <v>32000</v>
      </c>
      <c r="H2000" s="3">
        <v>51</v>
      </c>
      <c r="I2000" s="3">
        <v>675</v>
      </c>
      <c r="J2000" s="3">
        <v>3</v>
      </c>
      <c r="K2000" s="3">
        <v>48</v>
      </c>
      <c r="L2000" s="3">
        <v>2000</v>
      </c>
      <c r="M2000" s="3">
        <v>30000</v>
      </c>
      <c r="N2000" s="3"/>
      <c r="O2000" s="3"/>
    </row>
    <row r="2001" spans="1:15" hidden="1" x14ac:dyDescent="0.25">
      <c r="A2001" t="s">
        <v>380</v>
      </c>
      <c r="B2001" s="4">
        <v>61752</v>
      </c>
      <c r="C2001" t="s">
        <v>3</v>
      </c>
      <c r="D2001" t="s">
        <v>5</v>
      </c>
      <c r="E2001" t="s">
        <v>351</v>
      </c>
      <c r="F2001" s="9">
        <v>2019</v>
      </c>
      <c r="G2001" s="3">
        <v>34400</v>
      </c>
      <c r="H2001" s="3">
        <v>44</v>
      </c>
      <c r="I2001" s="3">
        <v>800</v>
      </c>
      <c r="J2001" s="3">
        <v>3</v>
      </c>
      <c r="K2001" s="3">
        <v>41</v>
      </c>
      <c r="L2001" s="3">
        <v>2400</v>
      </c>
      <c r="M2001" s="3">
        <v>32000</v>
      </c>
      <c r="N2001" s="3"/>
      <c r="O2001" s="3"/>
    </row>
    <row r="2002" spans="1:15" hidden="1" x14ac:dyDescent="0.25">
      <c r="A2002" t="s">
        <v>48</v>
      </c>
      <c r="B2002" s="4">
        <v>5374</v>
      </c>
      <c r="C2002" t="s">
        <v>3</v>
      </c>
      <c r="D2002" t="s">
        <v>5</v>
      </c>
      <c r="E2002" t="s">
        <v>351</v>
      </c>
      <c r="F2002" s="9">
        <v>2023</v>
      </c>
      <c r="G2002" s="3">
        <v>78800</v>
      </c>
      <c r="H2002" s="3">
        <v>80</v>
      </c>
      <c r="I2002" s="3">
        <v>1030</v>
      </c>
      <c r="J2002" s="3">
        <v>80</v>
      </c>
      <c r="K2002" s="3">
        <v>0</v>
      </c>
      <c r="L2002" s="3">
        <v>78800</v>
      </c>
      <c r="M2002" s="3">
        <v>0</v>
      </c>
      <c r="N2002" s="3"/>
      <c r="O2002" s="3"/>
    </row>
    <row r="2003" spans="1:15" hidden="1" x14ac:dyDescent="0.25">
      <c r="A2003" t="s">
        <v>48</v>
      </c>
      <c r="B2003" s="4">
        <v>5374</v>
      </c>
      <c r="C2003" t="s">
        <v>3</v>
      </c>
      <c r="D2003" t="s">
        <v>5</v>
      </c>
      <c r="E2003" t="s">
        <v>351</v>
      </c>
      <c r="F2003" s="9">
        <v>2022</v>
      </c>
      <c r="G2003" s="3">
        <v>70300</v>
      </c>
      <c r="H2003" s="3">
        <v>73</v>
      </c>
      <c r="I2003" s="3">
        <v>1005</v>
      </c>
      <c r="J2003" s="3">
        <v>73</v>
      </c>
      <c r="K2003" s="3">
        <v>0</v>
      </c>
      <c r="L2003" s="3">
        <v>70300</v>
      </c>
      <c r="M2003" s="3">
        <v>0</v>
      </c>
      <c r="N2003" s="3"/>
      <c r="O2003" s="3"/>
    </row>
    <row r="2004" spans="1:15" hidden="1" x14ac:dyDescent="0.25">
      <c r="A2004" t="s">
        <v>48</v>
      </c>
      <c r="B2004" s="4">
        <v>5374</v>
      </c>
      <c r="C2004" t="s">
        <v>3</v>
      </c>
      <c r="D2004" t="s">
        <v>5</v>
      </c>
      <c r="E2004" t="s">
        <v>351</v>
      </c>
      <c r="F2004" s="9">
        <v>2021</v>
      </c>
      <c r="G2004" s="3">
        <v>63500</v>
      </c>
      <c r="H2004" s="3">
        <v>67</v>
      </c>
      <c r="I2004" s="3">
        <v>970</v>
      </c>
      <c r="J2004" s="3">
        <v>67</v>
      </c>
      <c r="K2004" s="3">
        <v>0</v>
      </c>
      <c r="L2004" s="3">
        <v>63500</v>
      </c>
      <c r="M2004" s="3">
        <v>0</v>
      </c>
      <c r="N2004" s="3"/>
      <c r="O2004" s="3"/>
    </row>
    <row r="2005" spans="1:15" hidden="1" x14ac:dyDescent="0.25">
      <c r="A2005" t="s">
        <v>48</v>
      </c>
      <c r="B2005" s="4">
        <v>5374</v>
      </c>
      <c r="C2005" t="s">
        <v>3</v>
      </c>
      <c r="D2005" t="s">
        <v>5</v>
      </c>
      <c r="E2005" t="s">
        <v>351</v>
      </c>
      <c r="F2005" s="9">
        <v>2020</v>
      </c>
      <c r="G2005" s="3">
        <v>59100</v>
      </c>
      <c r="H2005" s="3">
        <v>64</v>
      </c>
      <c r="I2005" s="3">
        <v>930</v>
      </c>
      <c r="J2005" s="3">
        <v>64</v>
      </c>
      <c r="K2005" s="3">
        <v>0</v>
      </c>
      <c r="L2005" s="3">
        <v>59100</v>
      </c>
      <c r="M2005" s="3">
        <v>0</v>
      </c>
      <c r="N2005" s="3"/>
      <c r="O2005" s="3"/>
    </row>
    <row r="2006" spans="1:15" hidden="1" x14ac:dyDescent="0.25">
      <c r="A2006" t="s">
        <v>48</v>
      </c>
      <c r="B2006" s="4">
        <v>5374</v>
      </c>
      <c r="C2006" t="s">
        <v>3</v>
      </c>
      <c r="D2006" t="s">
        <v>5</v>
      </c>
      <c r="E2006" t="s">
        <v>351</v>
      </c>
      <c r="F2006" s="9">
        <v>2019</v>
      </c>
      <c r="G2006" s="3">
        <v>62200</v>
      </c>
      <c r="H2006" s="3">
        <v>63</v>
      </c>
      <c r="I2006" s="3">
        <v>995</v>
      </c>
      <c r="J2006" s="3">
        <v>63</v>
      </c>
      <c r="K2006" s="3">
        <v>0</v>
      </c>
      <c r="L2006" s="3">
        <v>62200</v>
      </c>
      <c r="M2006" s="3">
        <v>0</v>
      </c>
      <c r="N2006" s="3"/>
      <c r="O2006" s="3"/>
    </row>
    <row r="2007" spans="1:15" hidden="1" x14ac:dyDescent="0.25">
      <c r="A2007" t="s">
        <v>256</v>
      </c>
      <c r="B2007" s="4">
        <v>2832</v>
      </c>
      <c r="C2007" t="s">
        <v>1</v>
      </c>
      <c r="D2007" t="s">
        <v>2</v>
      </c>
      <c r="E2007" t="s">
        <v>362</v>
      </c>
      <c r="F2007" s="9">
        <v>2023</v>
      </c>
      <c r="G2007" s="3">
        <v>78700</v>
      </c>
      <c r="H2007" s="3">
        <v>32</v>
      </c>
      <c r="I2007" s="3">
        <v>2385</v>
      </c>
      <c r="J2007" s="3">
        <v>14</v>
      </c>
      <c r="K2007" s="3">
        <v>18</v>
      </c>
      <c r="L2007" s="3">
        <v>33400</v>
      </c>
      <c r="M2007" s="3">
        <v>45300</v>
      </c>
      <c r="N2007" s="3"/>
      <c r="O2007" s="3"/>
    </row>
    <row r="2008" spans="1:15" hidden="1" x14ac:dyDescent="0.25">
      <c r="A2008" t="s">
        <v>256</v>
      </c>
      <c r="B2008" s="4">
        <v>2832</v>
      </c>
      <c r="C2008" t="s">
        <v>1</v>
      </c>
      <c r="D2008" t="s">
        <v>2</v>
      </c>
      <c r="E2008" t="s">
        <v>362</v>
      </c>
      <c r="F2008" s="9">
        <v>2022</v>
      </c>
      <c r="G2008" s="3">
        <v>85400</v>
      </c>
      <c r="H2008" s="3">
        <v>34</v>
      </c>
      <c r="I2008" s="3">
        <v>2370</v>
      </c>
      <c r="J2008" s="3">
        <v>14</v>
      </c>
      <c r="K2008" s="3">
        <v>20</v>
      </c>
      <c r="L2008" s="3">
        <v>34400</v>
      </c>
      <c r="M2008" s="3">
        <v>51000</v>
      </c>
      <c r="N2008" s="3"/>
      <c r="O2008" s="3"/>
    </row>
    <row r="2009" spans="1:15" hidden="1" x14ac:dyDescent="0.25">
      <c r="A2009" t="s">
        <v>256</v>
      </c>
      <c r="B2009" s="4">
        <v>2832</v>
      </c>
      <c r="C2009" t="s">
        <v>1</v>
      </c>
      <c r="D2009" t="s">
        <v>2</v>
      </c>
      <c r="E2009" t="s">
        <v>362</v>
      </c>
      <c r="F2009" s="9">
        <v>2021</v>
      </c>
      <c r="G2009" s="3">
        <v>89900</v>
      </c>
      <c r="H2009" s="3">
        <v>38</v>
      </c>
      <c r="I2009" s="3">
        <v>2275</v>
      </c>
      <c r="J2009" s="3">
        <v>15</v>
      </c>
      <c r="K2009" s="3">
        <v>23</v>
      </c>
      <c r="L2009" s="3">
        <v>35300</v>
      </c>
      <c r="M2009" s="3">
        <v>54600</v>
      </c>
      <c r="N2009" s="3"/>
      <c r="O2009" s="3"/>
    </row>
    <row r="2010" spans="1:15" hidden="1" x14ac:dyDescent="0.25">
      <c r="A2010" t="s">
        <v>256</v>
      </c>
      <c r="B2010" s="4">
        <v>2832</v>
      </c>
      <c r="C2010" t="s">
        <v>1</v>
      </c>
      <c r="D2010" t="s">
        <v>2</v>
      </c>
      <c r="E2010" t="s">
        <v>362</v>
      </c>
      <c r="F2010" s="9">
        <v>2020</v>
      </c>
      <c r="G2010" s="3">
        <v>78400</v>
      </c>
      <c r="H2010" s="3">
        <v>41</v>
      </c>
      <c r="I2010" s="3">
        <v>1865</v>
      </c>
      <c r="J2010" s="3">
        <v>16</v>
      </c>
      <c r="K2010" s="3">
        <v>25</v>
      </c>
      <c r="L2010" s="3">
        <v>30800</v>
      </c>
      <c r="M2010" s="3">
        <v>47600</v>
      </c>
      <c r="N2010" s="3"/>
      <c r="O2010" s="3"/>
    </row>
    <row r="2011" spans="1:15" hidden="1" x14ac:dyDescent="0.25">
      <c r="A2011" t="s">
        <v>256</v>
      </c>
      <c r="B2011" s="4">
        <v>2832</v>
      </c>
      <c r="C2011" t="s">
        <v>1</v>
      </c>
      <c r="D2011" t="s">
        <v>2</v>
      </c>
      <c r="E2011" t="s">
        <v>362</v>
      </c>
      <c r="F2011" s="9">
        <v>2019</v>
      </c>
      <c r="G2011" s="3">
        <v>108100</v>
      </c>
      <c r="H2011" s="3">
        <v>43</v>
      </c>
      <c r="I2011" s="3">
        <v>2515</v>
      </c>
      <c r="J2011" s="3">
        <v>17</v>
      </c>
      <c r="K2011" s="3">
        <v>26</v>
      </c>
      <c r="L2011" s="3">
        <v>41500</v>
      </c>
      <c r="M2011" s="3">
        <v>66600</v>
      </c>
      <c r="N2011" s="3"/>
      <c r="O2011" s="3"/>
    </row>
    <row r="2012" spans="1:15" hidden="1" x14ac:dyDescent="0.25">
      <c r="A2012" t="s">
        <v>370</v>
      </c>
      <c r="B2012" s="4">
        <v>35711</v>
      </c>
      <c r="C2012" t="s">
        <v>3</v>
      </c>
      <c r="D2012" t="s">
        <v>4</v>
      </c>
      <c r="E2012" t="s">
        <v>351</v>
      </c>
      <c r="F2012" s="9">
        <v>2023</v>
      </c>
      <c r="G2012" s="3">
        <v>78400</v>
      </c>
      <c r="H2012" s="3">
        <v>19</v>
      </c>
      <c r="I2012" s="3">
        <v>4355</v>
      </c>
      <c r="J2012" s="3">
        <v>19</v>
      </c>
      <c r="K2012" s="3">
        <v>0</v>
      </c>
      <c r="L2012" s="3">
        <v>78400</v>
      </c>
      <c r="M2012" s="3">
        <v>0</v>
      </c>
      <c r="N2012" s="3"/>
      <c r="O2012" s="3"/>
    </row>
    <row r="2013" spans="1:15" hidden="1" x14ac:dyDescent="0.25">
      <c r="A2013" t="s">
        <v>370</v>
      </c>
      <c r="B2013" s="4">
        <v>35711</v>
      </c>
      <c r="C2013" t="s">
        <v>3</v>
      </c>
      <c r="D2013" t="s">
        <v>4</v>
      </c>
      <c r="E2013" t="s">
        <v>351</v>
      </c>
      <c r="F2013" s="9">
        <v>2022</v>
      </c>
      <c r="G2013" s="3">
        <v>71000</v>
      </c>
      <c r="H2013" s="3">
        <v>17</v>
      </c>
      <c r="I2013" s="3">
        <v>4175</v>
      </c>
      <c r="J2013" s="3">
        <v>17</v>
      </c>
      <c r="K2013" s="3">
        <v>0</v>
      </c>
      <c r="L2013" s="3">
        <v>71000</v>
      </c>
      <c r="M2013" s="3">
        <v>0</v>
      </c>
      <c r="N2013" s="3"/>
      <c r="O2013" s="3"/>
    </row>
    <row r="2014" spans="1:15" hidden="1" x14ac:dyDescent="0.25">
      <c r="A2014" t="s">
        <v>370</v>
      </c>
      <c r="B2014" s="4">
        <v>35711</v>
      </c>
      <c r="C2014" t="s">
        <v>3</v>
      </c>
      <c r="D2014" t="s">
        <v>4</v>
      </c>
      <c r="E2014" t="s">
        <v>351</v>
      </c>
      <c r="F2014" s="9">
        <v>2021</v>
      </c>
      <c r="G2014" s="3">
        <v>62300</v>
      </c>
      <c r="H2014" s="3">
        <v>17</v>
      </c>
      <c r="I2014" s="3">
        <v>3665</v>
      </c>
      <c r="J2014" s="3">
        <v>17</v>
      </c>
      <c r="K2014" s="3">
        <v>0</v>
      </c>
      <c r="L2014" s="3">
        <v>62300</v>
      </c>
      <c r="M2014" s="3">
        <v>0</v>
      </c>
      <c r="N2014" s="3"/>
      <c r="O2014" s="3"/>
    </row>
    <row r="2015" spans="1:15" hidden="1" x14ac:dyDescent="0.25">
      <c r="A2015" t="s">
        <v>370</v>
      </c>
      <c r="B2015" s="4">
        <v>35711</v>
      </c>
      <c r="C2015" t="s">
        <v>3</v>
      </c>
      <c r="D2015" t="s">
        <v>4</v>
      </c>
      <c r="E2015" t="s">
        <v>351</v>
      </c>
      <c r="F2015" s="9">
        <v>2020</v>
      </c>
      <c r="G2015" s="3">
        <v>52777</v>
      </c>
      <c r="H2015" s="3">
        <v>17</v>
      </c>
      <c r="I2015" s="3">
        <v>3200</v>
      </c>
      <c r="J2015" s="3">
        <v>17</v>
      </c>
      <c r="K2015" s="3">
        <v>0</v>
      </c>
      <c r="L2015" s="3">
        <v>52777</v>
      </c>
      <c r="M2015" s="3">
        <v>0</v>
      </c>
      <c r="N2015" s="3"/>
      <c r="O2015" s="3"/>
    </row>
    <row r="2016" spans="1:15" hidden="1" x14ac:dyDescent="0.25">
      <c r="A2016" t="s">
        <v>370</v>
      </c>
      <c r="B2016" s="4">
        <v>35711</v>
      </c>
      <c r="C2016" t="s">
        <v>3</v>
      </c>
      <c r="D2016" t="s">
        <v>4</v>
      </c>
      <c r="E2016" t="s">
        <v>351</v>
      </c>
      <c r="F2016" s="9">
        <v>2019</v>
      </c>
      <c r="G2016" s="3">
        <v>60000</v>
      </c>
      <c r="H2016" s="3">
        <v>16</v>
      </c>
      <c r="I2016" s="3">
        <v>3870</v>
      </c>
      <c r="J2016" s="3">
        <v>16</v>
      </c>
      <c r="K2016" s="3">
        <v>0</v>
      </c>
      <c r="L2016" s="3">
        <v>60000</v>
      </c>
      <c r="M2016" s="3">
        <v>0</v>
      </c>
      <c r="N2016" s="3"/>
      <c r="O2016" s="3"/>
    </row>
    <row r="2017" spans="1:15" hidden="1" x14ac:dyDescent="0.25">
      <c r="A2017" t="s">
        <v>96</v>
      </c>
      <c r="B2017" s="4">
        <v>570</v>
      </c>
      <c r="C2017" t="s">
        <v>3</v>
      </c>
      <c r="D2017" t="s">
        <v>5</v>
      </c>
      <c r="E2017" t="s">
        <v>446</v>
      </c>
      <c r="F2017" s="9">
        <v>2023</v>
      </c>
      <c r="G2017" s="3">
        <v>78200</v>
      </c>
      <c r="H2017" s="3">
        <v>341</v>
      </c>
      <c r="I2017" s="3">
        <v>230</v>
      </c>
      <c r="J2017" s="3">
        <v>0</v>
      </c>
      <c r="K2017" s="3">
        <v>341</v>
      </c>
      <c r="L2017" s="3">
        <v>0</v>
      </c>
      <c r="M2017" s="3">
        <v>78200</v>
      </c>
      <c r="N2017" s="3"/>
      <c r="O2017" s="3"/>
    </row>
    <row r="2018" spans="1:15" hidden="1" x14ac:dyDescent="0.25">
      <c r="A2018" t="s">
        <v>96</v>
      </c>
      <c r="B2018" s="4">
        <v>570</v>
      </c>
      <c r="C2018" t="s">
        <v>3</v>
      </c>
      <c r="D2018" t="s">
        <v>5</v>
      </c>
      <c r="E2018" t="s">
        <v>446</v>
      </c>
      <c r="F2018" s="9">
        <v>2022</v>
      </c>
      <c r="G2018" s="3">
        <v>77300</v>
      </c>
      <c r="H2018" s="3">
        <v>345</v>
      </c>
      <c r="I2018" s="3">
        <v>225</v>
      </c>
      <c r="J2018" s="3">
        <v>0</v>
      </c>
      <c r="K2018" s="3">
        <v>345</v>
      </c>
      <c r="L2018" s="3">
        <v>0</v>
      </c>
      <c r="M2018" s="3">
        <v>77300</v>
      </c>
      <c r="N2018" s="3"/>
      <c r="O2018" s="3"/>
    </row>
    <row r="2019" spans="1:15" hidden="1" x14ac:dyDescent="0.25">
      <c r="A2019" t="s">
        <v>96</v>
      </c>
      <c r="B2019" s="4">
        <v>570</v>
      </c>
      <c r="C2019" t="s">
        <v>3</v>
      </c>
      <c r="D2019" t="s">
        <v>5</v>
      </c>
      <c r="E2019" t="s">
        <v>446</v>
      </c>
      <c r="F2019" s="9">
        <v>2021</v>
      </c>
      <c r="G2019" s="3">
        <v>75000</v>
      </c>
      <c r="H2019" s="3">
        <v>348</v>
      </c>
      <c r="I2019" s="3">
        <v>215</v>
      </c>
      <c r="J2019" s="3">
        <v>0</v>
      </c>
      <c r="K2019" s="3">
        <v>348</v>
      </c>
      <c r="L2019" s="3">
        <v>0</v>
      </c>
      <c r="M2019" s="3">
        <v>75000</v>
      </c>
      <c r="N2019" s="3"/>
      <c r="O2019" s="3"/>
    </row>
    <row r="2020" spans="1:15" hidden="1" x14ac:dyDescent="0.25">
      <c r="A2020" t="s">
        <v>96</v>
      </c>
      <c r="B2020" s="4">
        <v>570</v>
      </c>
      <c r="C2020" t="s">
        <v>3</v>
      </c>
      <c r="D2020" t="s">
        <v>5</v>
      </c>
      <c r="E2020" t="s">
        <v>446</v>
      </c>
      <c r="F2020" s="9">
        <v>2020</v>
      </c>
      <c r="G2020" s="3">
        <v>68700</v>
      </c>
      <c r="H2020" s="3">
        <v>350</v>
      </c>
      <c r="I2020" s="3">
        <v>195</v>
      </c>
      <c r="J2020" s="3">
        <v>0</v>
      </c>
      <c r="K2020" s="3">
        <v>350</v>
      </c>
      <c r="L2020" s="3">
        <v>0</v>
      </c>
      <c r="M2020" s="3">
        <v>68700</v>
      </c>
      <c r="N2020" s="3"/>
      <c r="O2020" s="3"/>
    </row>
    <row r="2021" spans="1:15" hidden="1" x14ac:dyDescent="0.25">
      <c r="A2021" t="s">
        <v>96</v>
      </c>
      <c r="B2021" s="4">
        <v>570</v>
      </c>
      <c r="C2021" t="s">
        <v>3</v>
      </c>
      <c r="D2021" t="s">
        <v>5</v>
      </c>
      <c r="E2021" t="s">
        <v>446</v>
      </c>
      <c r="F2021" s="9">
        <v>2019</v>
      </c>
      <c r="G2021" s="3">
        <v>79900</v>
      </c>
      <c r="H2021" s="3">
        <v>355</v>
      </c>
      <c r="I2021" s="3">
        <v>225</v>
      </c>
      <c r="J2021" s="3">
        <v>0</v>
      </c>
      <c r="K2021" s="3">
        <v>355</v>
      </c>
      <c r="L2021" s="3">
        <v>0</v>
      </c>
      <c r="M2021" s="3">
        <v>79900</v>
      </c>
      <c r="N2021" s="3"/>
      <c r="O2021" s="3"/>
    </row>
    <row r="2022" spans="1:15" hidden="1" x14ac:dyDescent="0.25">
      <c r="A2022" t="s">
        <v>298</v>
      </c>
      <c r="B2022" s="4">
        <v>31587</v>
      </c>
      <c r="C2022" t="s">
        <v>3</v>
      </c>
      <c r="D2022" t="s">
        <v>4</v>
      </c>
      <c r="E2022" t="s">
        <v>351</v>
      </c>
      <c r="F2022" s="9">
        <v>2023</v>
      </c>
      <c r="G2022" s="3">
        <v>77975</v>
      </c>
      <c r="H2022" s="3">
        <v>58</v>
      </c>
      <c r="I2022" s="3">
        <v>1430</v>
      </c>
      <c r="J2022" s="3">
        <v>0</v>
      </c>
      <c r="K2022" s="3">
        <v>58</v>
      </c>
      <c r="L2022" s="3">
        <v>0</v>
      </c>
      <c r="M2022" s="3">
        <v>77975</v>
      </c>
      <c r="N2022" s="3"/>
      <c r="O2022" s="3"/>
    </row>
    <row r="2023" spans="1:15" hidden="1" x14ac:dyDescent="0.25">
      <c r="A2023" t="s">
        <v>298</v>
      </c>
      <c r="B2023" s="4">
        <v>31587</v>
      </c>
      <c r="C2023" t="s">
        <v>3</v>
      </c>
      <c r="D2023" t="s">
        <v>4</v>
      </c>
      <c r="E2023" t="s">
        <v>351</v>
      </c>
      <c r="F2023" s="9">
        <v>2022</v>
      </c>
      <c r="G2023" s="3">
        <v>68623</v>
      </c>
      <c r="H2023" s="3">
        <v>51</v>
      </c>
      <c r="I2023" s="3">
        <v>1360</v>
      </c>
      <c r="J2023" s="3">
        <v>0</v>
      </c>
      <c r="K2023" s="3">
        <v>51</v>
      </c>
      <c r="L2023" s="3">
        <v>0</v>
      </c>
      <c r="M2023" s="3">
        <v>68623</v>
      </c>
      <c r="N2023" s="3"/>
      <c r="O2023" s="3"/>
    </row>
    <row r="2024" spans="1:15" hidden="1" x14ac:dyDescent="0.25">
      <c r="A2024" t="s">
        <v>298</v>
      </c>
      <c r="B2024" s="4">
        <v>31587</v>
      </c>
      <c r="C2024" t="s">
        <v>3</v>
      </c>
      <c r="D2024" t="s">
        <v>4</v>
      </c>
      <c r="E2024" t="s">
        <v>351</v>
      </c>
      <c r="F2024" s="9">
        <v>2021</v>
      </c>
      <c r="G2024" s="3">
        <v>63328</v>
      </c>
      <c r="H2024" s="3">
        <v>50</v>
      </c>
      <c r="I2024" s="3">
        <v>1360</v>
      </c>
      <c r="J2024" s="3">
        <v>2</v>
      </c>
      <c r="K2024" s="3">
        <v>48</v>
      </c>
      <c r="L2024" s="3">
        <v>3101</v>
      </c>
      <c r="M2024" s="3">
        <v>60227</v>
      </c>
      <c r="N2024" s="3"/>
      <c r="O2024" s="3"/>
    </row>
    <row r="2025" spans="1:15" hidden="1" x14ac:dyDescent="0.25">
      <c r="A2025" t="s">
        <v>298</v>
      </c>
      <c r="B2025" s="4">
        <v>31587</v>
      </c>
      <c r="C2025" t="s">
        <v>3</v>
      </c>
      <c r="D2025" t="s">
        <v>4</v>
      </c>
      <c r="E2025" t="s">
        <v>351</v>
      </c>
      <c r="F2025" s="9">
        <v>2020</v>
      </c>
      <c r="G2025" s="3">
        <v>45057</v>
      </c>
      <c r="H2025" s="3">
        <v>43</v>
      </c>
      <c r="I2025" s="3">
        <v>1115</v>
      </c>
      <c r="J2025" s="3">
        <v>5</v>
      </c>
      <c r="K2025" s="3">
        <v>38</v>
      </c>
      <c r="L2025" s="3">
        <v>1755</v>
      </c>
      <c r="M2025" s="3">
        <v>43302</v>
      </c>
      <c r="N2025" s="3"/>
      <c r="O2025" s="3"/>
    </row>
    <row r="2026" spans="1:15" hidden="1" x14ac:dyDescent="0.25">
      <c r="A2026" t="s">
        <v>298</v>
      </c>
      <c r="B2026" s="4">
        <v>31587</v>
      </c>
      <c r="C2026" t="s">
        <v>3</v>
      </c>
      <c r="D2026" t="s">
        <v>4</v>
      </c>
      <c r="E2026" t="s">
        <v>351</v>
      </c>
      <c r="F2026" s="9">
        <v>2019</v>
      </c>
      <c r="G2026" s="3">
        <v>45066</v>
      </c>
      <c r="H2026" s="3">
        <v>38</v>
      </c>
      <c r="I2026" s="3">
        <v>1235</v>
      </c>
      <c r="J2026" s="3">
        <v>2</v>
      </c>
      <c r="K2026" s="3">
        <v>36</v>
      </c>
      <c r="L2026" s="3">
        <v>1764</v>
      </c>
      <c r="M2026" s="3">
        <v>43302</v>
      </c>
      <c r="N2026" s="3"/>
      <c r="O2026" s="3"/>
    </row>
    <row r="2027" spans="1:15" hidden="1" x14ac:dyDescent="0.25">
      <c r="A2027" t="s">
        <v>429</v>
      </c>
      <c r="B2027" s="4">
        <v>33423</v>
      </c>
      <c r="C2027" t="s">
        <v>3</v>
      </c>
      <c r="D2027" t="s">
        <v>4</v>
      </c>
      <c r="E2027" t="s">
        <v>351</v>
      </c>
      <c r="F2027" s="9">
        <v>2023</v>
      </c>
      <c r="G2027" s="3">
        <v>77700</v>
      </c>
      <c r="H2027" s="3">
        <v>63</v>
      </c>
      <c r="I2027" s="3">
        <v>1340</v>
      </c>
      <c r="J2027" s="3">
        <v>63</v>
      </c>
      <c r="K2027" s="3">
        <v>0</v>
      </c>
      <c r="L2027" s="3">
        <v>77700</v>
      </c>
      <c r="M2027" s="3">
        <v>0</v>
      </c>
      <c r="N2027" s="3"/>
      <c r="O2027" s="3"/>
    </row>
    <row r="2028" spans="1:15" hidden="1" x14ac:dyDescent="0.25">
      <c r="A2028" t="s">
        <v>429</v>
      </c>
      <c r="B2028" s="4">
        <v>33423</v>
      </c>
      <c r="C2028" t="s">
        <v>3</v>
      </c>
      <c r="D2028" t="s">
        <v>4</v>
      </c>
      <c r="E2028" t="s">
        <v>351</v>
      </c>
      <c r="F2028" s="9">
        <v>2022</v>
      </c>
      <c r="G2028" s="3">
        <v>61100</v>
      </c>
      <c r="H2028" s="3">
        <v>53</v>
      </c>
      <c r="I2028" s="3">
        <v>1260</v>
      </c>
      <c r="J2028" s="3">
        <v>53</v>
      </c>
      <c r="K2028" s="3">
        <v>0</v>
      </c>
      <c r="L2028" s="3">
        <v>61100</v>
      </c>
      <c r="M2028" s="3">
        <v>0</v>
      </c>
      <c r="N2028" s="3"/>
      <c r="O2028" s="3"/>
    </row>
    <row r="2029" spans="1:15" hidden="1" x14ac:dyDescent="0.25">
      <c r="A2029" t="s">
        <v>429</v>
      </c>
      <c r="B2029" s="4">
        <v>33423</v>
      </c>
      <c r="C2029" t="s">
        <v>3</v>
      </c>
      <c r="D2029" t="s">
        <v>4</v>
      </c>
      <c r="E2029" t="s">
        <v>351</v>
      </c>
      <c r="F2029" s="9">
        <v>2021</v>
      </c>
      <c r="G2029" s="3">
        <v>49500</v>
      </c>
      <c r="H2029" s="3">
        <v>44</v>
      </c>
      <c r="I2029" s="3">
        <v>1165</v>
      </c>
      <c r="J2029" s="3">
        <v>37</v>
      </c>
      <c r="K2029" s="3">
        <v>7</v>
      </c>
      <c r="L2029" s="3">
        <v>41900</v>
      </c>
      <c r="M2029" s="3">
        <v>7600</v>
      </c>
      <c r="N2029" s="3"/>
      <c r="O2029" s="3"/>
    </row>
    <row r="2030" spans="1:15" hidden="1" x14ac:dyDescent="0.25">
      <c r="A2030" t="s">
        <v>429</v>
      </c>
      <c r="B2030" s="4">
        <v>33423</v>
      </c>
      <c r="C2030" t="s">
        <v>3</v>
      </c>
      <c r="D2030" t="s">
        <v>4</v>
      </c>
      <c r="E2030" t="s">
        <v>351</v>
      </c>
      <c r="F2030" s="9">
        <v>2020</v>
      </c>
      <c r="G2030" s="3">
        <v>37000</v>
      </c>
      <c r="H2030" s="3">
        <v>41</v>
      </c>
      <c r="I2030" s="3">
        <v>1000</v>
      </c>
      <c r="J2030" s="3">
        <v>35</v>
      </c>
      <c r="K2030" s="3">
        <v>6</v>
      </c>
      <c r="L2030" s="3">
        <v>31500</v>
      </c>
      <c r="M2030" s="3">
        <v>5500</v>
      </c>
      <c r="N2030" s="3"/>
      <c r="O2030" s="3"/>
    </row>
    <row r="2031" spans="1:15" hidden="1" x14ac:dyDescent="0.25">
      <c r="A2031" t="s">
        <v>429</v>
      </c>
      <c r="B2031" s="4">
        <v>33423</v>
      </c>
      <c r="C2031" t="s">
        <v>3</v>
      </c>
      <c r="D2031" t="s">
        <v>4</v>
      </c>
      <c r="E2031" t="s">
        <v>351</v>
      </c>
      <c r="F2031" s="9">
        <v>2019</v>
      </c>
      <c r="G2031" s="3">
        <v>39700</v>
      </c>
      <c r="H2031" s="3">
        <v>33</v>
      </c>
      <c r="I2031" s="3">
        <v>1260</v>
      </c>
      <c r="J2031" s="3">
        <v>28</v>
      </c>
      <c r="K2031" s="3">
        <v>5</v>
      </c>
      <c r="L2031" s="3">
        <v>34000</v>
      </c>
      <c r="M2031" s="3">
        <v>5700</v>
      </c>
      <c r="N2031" s="3"/>
      <c r="O2031" s="3"/>
    </row>
    <row r="2032" spans="1:15" hidden="1" x14ac:dyDescent="0.25">
      <c r="A2032" t="s">
        <v>409</v>
      </c>
      <c r="B2032" s="4">
        <v>62256</v>
      </c>
      <c r="C2032" t="s">
        <v>3</v>
      </c>
      <c r="D2032" t="s">
        <v>5</v>
      </c>
      <c r="E2032" t="s">
        <v>446</v>
      </c>
      <c r="F2032" s="9">
        <v>2023</v>
      </c>
      <c r="G2032" s="3">
        <v>77600</v>
      </c>
      <c r="H2032" s="3">
        <v>139</v>
      </c>
      <c r="I2032" s="3">
        <v>565</v>
      </c>
      <c r="J2032" s="3">
        <v>10</v>
      </c>
      <c r="K2032" s="3">
        <v>129</v>
      </c>
      <c r="L2032" s="3">
        <v>6100</v>
      </c>
      <c r="M2032" s="3">
        <v>71500</v>
      </c>
      <c r="N2032" s="3"/>
      <c r="O2032" s="3"/>
    </row>
    <row r="2033" spans="1:15" hidden="1" x14ac:dyDescent="0.25">
      <c r="A2033" t="s">
        <v>409</v>
      </c>
      <c r="B2033" s="4">
        <v>62256</v>
      </c>
      <c r="C2033" t="s">
        <v>3</v>
      </c>
      <c r="D2033" t="s">
        <v>5</v>
      </c>
      <c r="E2033" t="s">
        <v>446</v>
      </c>
      <c r="F2033" s="9">
        <v>2022</v>
      </c>
      <c r="G2033" s="3">
        <v>70800</v>
      </c>
      <c r="H2033" s="3">
        <v>135</v>
      </c>
      <c r="I2033" s="3">
        <v>555</v>
      </c>
      <c r="J2033" s="3">
        <v>11</v>
      </c>
      <c r="K2033" s="3">
        <v>124</v>
      </c>
      <c r="L2033" s="3">
        <v>6700</v>
      </c>
      <c r="M2033" s="3">
        <v>64100</v>
      </c>
      <c r="N2033" s="3"/>
      <c r="O2033" s="3"/>
    </row>
    <row r="2034" spans="1:15" hidden="1" x14ac:dyDescent="0.25">
      <c r="A2034" t="s">
        <v>409</v>
      </c>
      <c r="B2034" s="4">
        <v>62256</v>
      </c>
      <c r="C2034" t="s">
        <v>3</v>
      </c>
      <c r="D2034" t="s">
        <v>5</v>
      </c>
      <c r="E2034" t="s">
        <v>446</v>
      </c>
      <c r="F2034" s="9">
        <v>2021</v>
      </c>
      <c r="G2034" s="3">
        <v>58711</v>
      </c>
      <c r="H2034" s="3">
        <v>120</v>
      </c>
      <c r="I2034" s="3">
        <v>525</v>
      </c>
      <c r="J2034" s="3">
        <v>13</v>
      </c>
      <c r="K2034" s="3">
        <v>107</v>
      </c>
      <c r="L2034" s="3">
        <v>6325</v>
      </c>
      <c r="M2034" s="3">
        <v>52386</v>
      </c>
      <c r="N2034" s="3"/>
      <c r="O2034" s="3"/>
    </row>
    <row r="2035" spans="1:15" hidden="1" x14ac:dyDescent="0.25">
      <c r="A2035" t="s">
        <v>409</v>
      </c>
      <c r="B2035" s="4">
        <v>62256</v>
      </c>
      <c r="C2035" t="s">
        <v>3</v>
      </c>
      <c r="D2035" t="s">
        <v>5</v>
      </c>
      <c r="E2035" t="s">
        <v>446</v>
      </c>
      <c r="F2035" s="9">
        <v>2020</v>
      </c>
      <c r="G2035" s="3">
        <v>41138</v>
      </c>
      <c r="H2035" s="3">
        <v>103</v>
      </c>
      <c r="I2035" s="3">
        <v>440</v>
      </c>
      <c r="J2035" s="3">
        <v>13</v>
      </c>
      <c r="K2035" s="3">
        <v>90</v>
      </c>
      <c r="L2035" s="3">
        <v>5317</v>
      </c>
      <c r="M2035" s="3">
        <v>35821</v>
      </c>
      <c r="N2035" s="3"/>
      <c r="O2035" s="3"/>
    </row>
    <row r="2036" spans="1:15" hidden="1" x14ac:dyDescent="0.25">
      <c r="A2036" t="s">
        <v>409</v>
      </c>
      <c r="B2036" s="4">
        <v>62256</v>
      </c>
      <c r="C2036" t="s">
        <v>3</v>
      </c>
      <c r="D2036" t="s">
        <v>5</v>
      </c>
      <c r="E2036" t="s">
        <v>446</v>
      </c>
      <c r="F2036" s="9">
        <v>2019</v>
      </c>
      <c r="G2036" s="3">
        <v>37600</v>
      </c>
      <c r="H2036" s="3">
        <v>84</v>
      </c>
      <c r="I2036" s="3">
        <v>550</v>
      </c>
      <c r="J2036" s="3">
        <v>11</v>
      </c>
      <c r="K2036" s="3">
        <v>73</v>
      </c>
      <c r="L2036" s="3">
        <v>4900</v>
      </c>
      <c r="M2036" s="3">
        <v>32700</v>
      </c>
      <c r="N2036" s="3"/>
      <c r="O2036" s="3"/>
    </row>
    <row r="2037" spans="1:15" hidden="1" x14ac:dyDescent="0.25">
      <c r="A2037" t="s">
        <v>332</v>
      </c>
      <c r="B2037" s="4">
        <v>31595</v>
      </c>
      <c r="C2037" t="s">
        <v>1</v>
      </c>
      <c r="D2037" t="s">
        <v>7</v>
      </c>
      <c r="E2037" t="s">
        <v>360</v>
      </c>
      <c r="F2037" s="9">
        <v>2023</v>
      </c>
      <c r="G2037" s="3">
        <v>77500</v>
      </c>
      <c r="H2037" s="3">
        <v>12</v>
      </c>
      <c r="I2037" s="3">
        <v>6460</v>
      </c>
      <c r="J2037" s="3">
        <v>12</v>
      </c>
      <c r="K2037" s="3">
        <v>0</v>
      </c>
      <c r="L2037" s="3">
        <v>77500</v>
      </c>
      <c r="M2037" s="3">
        <v>0</v>
      </c>
      <c r="N2037" s="3"/>
      <c r="O2037" s="3"/>
    </row>
    <row r="2038" spans="1:15" hidden="1" x14ac:dyDescent="0.25">
      <c r="A2038" t="s">
        <v>332</v>
      </c>
      <c r="B2038" s="4">
        <v>31595</v>
      </c>
      <c r="C2038" t="s">
        <v>1</v>
      </c>
      <c r="D2038" t="s">
        <v>7</v>
      </c>
      <c r="E2038" t="s">
        <v>360</v>
      </c>
      <c r="F2038" s="9">
        <v>2022</v>
      </c>
      <c r="G2038" s="3">
        <v>71400</v>
      </c>
      <c r="H2038" s="3">
        <v>12</v>
      </c>
      <c r="I2038" s="3">
        <v>5950</v>
      </c>
      <c r="J2038" s="3">
        <v>12</v>
      </c>
      <c r="K2038" s="3">
        <v>0</v>
      </c>
      <c r="L2038" s="3">
        <v>71400</v>
      </c>
      <c r="M2038" s="3">
        <v>0</v>
      </c>
      <c r="N2038" s="3"/>
      <c r="O2038" s="3"/>
    </row>
    <row r="2039" spans="1:15" hidden="1" x14ac:dyDescent="0.25">
      <c r="A2039" t="s">
        <v>332</v>
      </c>
      <c r="B2039" s="4">
        <v>31595</v>
      </c>
      <c r="C2039" t="s">
        <v>1</v>
      </c>
      <c r="D2039" t="s">
        <v>7</v>
      </c>
      <c r="E2039" t="s">
        <v>360</v>
      </c>
      <c r="F2039" s="9">
        <v>2021</v>
      </c>
      <c r="G2039" s="3">
        <v>62400</v>
      </c>
      <c r="H2039" s="3">
        <v>12</v>
      </c>
      <c r="I2039" s="3">
        <v>5200</v>
      </c>
      <c r="J2039" s="3">
        <v>12</v>
      </c>
      <c r="K2039" s="3">
        <v>0</v>
      </c>
      <c r="L2039" s="3">
        <v>62400</v>
      </c>
      <c r="M2039" s="3">
        <v>0</v>
      </c>
      <c r="N2039" s="3"/>
      <c r="O2039" s="3"/>
    </row>
    <row r="2040" spans="1:15" hidden="1" x14ac:dyDescent="0.25">
      <c r="A2040" t="s">
        <v>332</v>
      </c>
      <c r="B2040" s="4">
        <v>31595</v>
      </c>
      <c r="C2040" t="s">
        <v>1</v>
      </c>
      <c r="D2040" t="s">
        <v>7</v>
      </c>
      <c r="E2040" t="s">
        <v>360</v>
      </c>
      <c r="F2040" s="9">
        <v>2020</v>
      </c>
      <c r="G2040" s="3">
        <v>40000</v>
      </c>
      <c r="H2040" s="3">
        <v>12</v>
      </c>
      <c r="I2040" s="3">
        <v>3335</v>
      </c>
      <c r="J2040" s="3">
        <v>12</v>
      </c>
      <c r="K2040" s="3">
        <v>0</v>
      </c>
      <c r="L2040" s="3">
        <v>40000</v>
      </c>
      <c r="M2040" s="3">
        <v>0</v>
      </c>
      <c r="N2040" s="3"/>
      <c r="O2040" s="3"/>
    </row>
    <row r="2041" spans="1:15" hidden="1" x14ac:dyDescent="0.25">
      <c r="A2041" t="s">
        <v>332</v>
      </c>
      <c r="B2041" s="4">
        <v>31595</v>
      </c>
      <c r="C2041" t="s">
        <v>1</v>
      </c>
      <c r="D2041" t="s">
        <v>7</v>
      </c>
      <c r="E2041" t="s">
        <v>360</v>
      </c>
      <c r="F2041" s="9">
        <v>2019</v>
      </c>
      <c r="G2041" s="3">
        <v>73000</v>
      </c>
      <c r="H2041" s="3">
        <v>12</v>
      </c>
      <c r="I2041" s="3">
        <v>6080</v>
      </c>
      <c r="J2041" s="3">
        <v>12</v>
      </c>
      <c r="K2041" s="3">
        <v>0</v>
      </c>
      <c r="L2041" s="3">
        <v>73000</v>
      </c>
      <c r="M2041" s="3">
        <v>0</v>
      </c>
      <c r="N2041" s="3"/>
      <c r="O2041" s="3"/>
    </row>
    <row r="2042" spans="1:15" hidden="1" x14ac:dyDescent="0.25">
      <c r="A2042" t="s">
        <v>280</v>
      </c>
      <c r="B2042" s="4">
        <v>2583</v>
      </c>
      <c r="C2042" t="s">
        <v>3</v>
      </c>
      <c r="D2042" t="s">
        <v>5</v>
      </c>
      <c r="E2042" t="s">
        <v>350</v>
      </c>
      <c r="F2042" s="9">
        <v>2023</v>
      </c>
      <c r="G2042" s="3">
        <v>77300</v>
      </c>
      <c r="H2042" s="3">
        <v>46</v>
      </c>
      <c r="I2042" s="3">
        <v>1645</v>
      </c>
      <c r="J2042" s="3">
        <v>22</v>
      </c>
      <c r="K2042" s="3">
        <v>24</v>
      </c>
      <c r="L2042" s="3">
        <v>36200</v>
      </c>
      <c r="M2042" s="3">
        <v>41100</v>
      </c>
      <c r="N2042" s="3"/>
      <c r="O2042" s="3"/>
    </row>
    <row r="2043" spans="1:15" hidden="1" x14ac:dyDescent="0.25">
      <c r="A2043" t="s">
        <v>280</v>
      </c>
      <c r="B2043" s="4">
        <v>2583</v>
      </c>
      <c r="C2043" t="s">
        <v>3</v>
      </c>
      <c r="D2043" t="s">
        <v>5</v>
      </c>
      <c r="E2043" t="s">
        <v>350</v>
      </c>
      <c r="F2043" s="9">
        <v>2022</v>
      </c>
      <c r="G2043" s="3">
        <v>81300</v>
      </c>
      <c r="H2043" s="3">
        <v>48</v>
      </c>
      <c r="I2043" s="3">
        <v>1660</v>
      </c>
      <c r="J2043" s="3">
        <v>22</v>
      </c>
      <c r="K2043" s="3">
        <v>26</v>
      </c>
      <c r="L2043" s="3">
        <v>37300</v>
      </c>
      <c r="M2043" s="3">
        <v>44000</v>
      </c>
      <c r="N2043" s="3"/>
      <c r="O2043" s="3"/>
    </row>
    <row r="2044" spans="1:15" hidden="1" x14ac:dyDescent="0.25">
      <c r="A2044" t="s">
        <v>280</v>
      </c>
      <c r="B2044" s="4">
        <v>2583</v>
      </c>
      <c r="C2044" t="s">
        <v>3</v>
      </c>
      <c r="D2044" t="s">
        <v>5</v>
      </c>
      <c r="E2044" t="s">
        <v>350</v>
      </c>
      <c r="F2044" s="9">
        <v>2021</v>
      </c>
      <c r="G2044" s="3">
        <v>81900</v>
      </c>
      <c r="H2044" s="3">
        <v>50</v>
      </c>
      <c r="I2044" s="3">
        <v>1620</v>
      </c>
      <c r="J2044" s="3">
        <v>23</v>
      </c>
      <c r="K2044" s="3">
        <v>27</v>
      </c>
      <c r="L2044" s="3">
        <v>37300</v>
      </c>
      <c r="M2044" s="3">
        <v>44600</v>
      </c>
      <c r="N2044" s="3"/>
      <c r="O2044" s="3"/>
    </row>
    <row r="2045" spans="1:15" hidden="1" x14ac:dyDescent="0.25">
      <c r="A2045" t="s">
        <v>280</v>
      </c>
      <c r="B2045" s="4">
        <v>2583</v>
      </c>
      <c r="C2045" t="s">
        <v>3</v>
      </c>
      <c r="D2045" t="s">
        <v>5</v>
      </c>
      <c r="E2045" t="s">
        <v>350</v>
      </c>
      <c r="F2045" s="9">
        <v>2020</v>
      </c>
      <c r="G2045" s="3">
        <v>74200</v>
      </c>
      <c r="H2045" s="3">
        <v>51</v>
      </c>
      <c r="I2045" s="3">
        <v>1400</v>
      </c>
      <c r="J2045" s="3">
        <v>23</v>
      </c>
      <c r="K2045" s="3">
        <v>28</v>
      </c>
      <c r="L2045" s="3">
        <v>33600</v>
      </c>
      <c r="M2045" s="3">
        <v>40600</v>
      </c>
      <c r="N2045" s="3"/>
      <c r="O2045" s="3"/>
    </row>
    <row r="2046" spans="1:15" hidden="1" x14ac:dyDescent="0.25">
      <c r="A2046" t="s">
        <v>280</v>
      </c>
      <c r="B2046" s="4">
        <v>2583</v>
      </c>
      <c r="C2046" t="s">
        <v>3</v>
      </c>
      <c r="D2046" t="s">
        <v>5</v>
      </c>
      <c r="E2046" t="s">
        <v>350</v>
      </c>
      <c r="F2046" s="9">
        <v>2019</v>
      </c>
      <c r="G2046" s="3">
        <v>93000</v>
      </c>
      <c r="H2046" s="3">
        <v>55</v>
      </c>
      <c r="I2046" s="3">
        <v>1690</v>
      </c>
      <c r="J2046" s="3">
        <v>25</v>
      </c>
      <c r="K2046" s="3">
        <v>30</v>
      </c>
      <c r="L2046" s="3">
        <v>42300</v>
      </c>
      <c r="M2046" s="3">
        <v>50700</v>
      </c>
      <c r="N2046" s="3"/>
      <c r="O2046" s="3"/>
    </row>
    <row r="2047" spans="1:15" hidden="1" x14ac:dyDescent="0.25">
      <c r="A2047" t="s">
        <v>125</v>
      </c>
      <c r="B2047" s="4">
        <v>431</v>
      </c>
      <c r="C2047" t="s">
        <v>3</v>
      </c>
      <c r="D2047" t="s">
        <v>4</v>
      </c>
      <c r="E2047" t="s">
        <v>356</v>
      </c>
      <c r="F2047" s="9">
        <v>2023</v>
      </c>
      <c r="G2047" s="3">
        <v>77200</v>
      </c>
      <c r="H2047" s="3">
        <v>55</v>
      </c>
      <c r="I2047" s="3">
        <v>1235</v>
      </c>
      <c r="J2047" s="3">
        <v>17</v>
      </c>
      <c r="K2047" s="3">
        <v>38</v>
      </c>
      <c r="L2047" s="3">
        <v>22900</v>
      </c>
      <c r="M2047" s="3">
        <v>54300</v>
      </c>
      <c r="N2047" s="3">
        <v>2</v>
      </c>
      <c r="O2047" s="3">
        <v>3600</v>
      </c>
    </row>
    <row r="2048" spans="1:15" hidden="1" x14ac:dyDescent="0.25">
      <c r="A2048" t="s">
        <v>125</v>
      </c>
      <c r="B2048" s="4">
        <v>431</v>
      </c>
      <c r="C2048" t="s">
        <v>3</v>
      </c>
      <c r="D2048" t="s">
        <v>4</v>
      </c>
      <c r="E2048" t="s">
        <v>356</v>
      </c>
      <c r="F2048" s="9">
        <v>2022</v>
      </c>
      <c r="G2048" s="3">
        <v>98100</v>
      </c>
      <c r="H2048" s="3">
        <v>70</v>
      </c>
      <c r="I2048" s="3">
        <v>1175</v>
      </c>
      <c r="J2048" s="3">
        <v>20</v>
      </c>
      <c r="K2048" s="3">
        <v>50</v>
      </c>
      <c r="L2048" s="3">
        <v>29400</v>
      </c>
      <c r="M2048" s="3">
        <v>68700</v>
      </c>
      <c r="N2048" s="3">
        <v>4</v>
      </c>
      <c r="O2048" s="3">
        <v>5600</v>
      </c>
    </row>
    <row r="2049" spans="1:15" hidden="1" x14ac:dyDescent="0.25">
      <c r="A2049" t="s">
        <v>125</v>
      </c>
      <c r="B2049" s="4">
        <v>431</v>
      </c>
      <c r="C2049" t="s">
        <v>3</v>
      </c>
      <c r="D2049" t="s">
        <v>4</v>
      </c>
      <c r="E2049" t="s">
        <v>356</v>
      </c>
      <c r="F2049" s="9">
        <v>2021</v>
      </c>
      <c r="G2049" s="3">
        <v>114800</v>
      </c>
      <c r="H2049" s="3">
        <v>97</v>
      </c>
      <c r="I2049" s="3">
        <v>1120</v>
      </c>
      <c r="J2049" s="3">
        <v>30</v>
      </c>
      <c r="K2049" s="3">
        <v>67</v>
      </c>
      <c r="L2049" s="3">
        <v>37500</v>
      </c>
      <c r="M2049" s="3">
        <v>77300</v>
      </c>
      <c r="N2049" s="3">
        <v>6</v>
      </c>
      <c r="O2049" s="3">
        <v>6400</v>
      </c>
    </row>
    <row r="2050" spans="1:15" hidden="1" x14ac:dyDescent="0.25">
      <c r="A2050" t="s">
        <v>125</v>
      </c>
      <c r="B2050" s="4">
        <v>431</v>
      </c>
      <c r="C2050" t="s">
        <v>3</v>
      </c>
      <c r="D2050" t="s">
        <v>4</v>
      </c>
      <c r="E2050" t="s">
        <v>356</v>
      </c>
      <c r="F2050" s="9">
        <v>2020</v>
      </c>
      <c r="G2050" s="3">
        <v>118600</v>
      </c>
      <c r="H2050" s="3">
        <v>108</v>
      </c>
      <c r="I2050" s="3">
        <v>960</v>
      </c>
      <c r="J2050" s="3">
        <v>37</v>
      </c>
      <c r="K2050" s="3">
        <v>71</v>
      </c>
      <c r="L2050" s="3">
        <v>38900</v>
      </c>
      <c r="M2050" s="3">
        <v>79700</v>
      </c>
      <c r="N2050" s="3">
        <v>6</v>
      </c>
      <c r="O2050" s="3">
        <v>6700</v>
      </c>
    </row>
    <row r="2051" spans="1:15" hidden="1" x14ac:dyDescent="0.25">
      <c r="A2051" t="s">
        <v>125</v>
      </c>
      <c r="B2051" s="4">
        <v>431</v>
      </c>
      <c r="C2051" t="s">
        <v>3</v>
      </c>
      <c r="D2051" t="s">
        <v>4</v>
      </c>
      <c r="E2051" t="s">
        <v>356</v>
      </c>
      <c r="F2051" s="9">
        <v>2019</v>
      </c>
      <c r="G2051" s="3">
        <v>185800</v>
      </c>
      <c r="H2051" s="3">
        <v>139</v>
      </c>
      <c r="I2051" s="3">
        <v>1260</v>
      </c>
      <c r="J2051" s="3">
        <v>44</v>
      </c>
      <c r="K2051" s="3">
        <v>95</v>
      </c>
      <c r="L2051" s="3">
        <v>65500</v>
      </c>
      <c r="M2051" s="3">
        <v>120300</v>
      </c>
      <c r="N2051" s="3">
        <v>8</v>
      </c>
      <c r="O2051" s="3">
        <v>11500</v>
      </c>
    </row>
    <row r="2052" spans="1:15" hidden="1" x14ac:dyDescent="0.25">
      <c r="A2052" t="s">
        <v>192</v>
      </c>
      <c r="B2052" s="4">
        <v>2774</v>
      </c>
      <c r="C2052" t="s">
        <v>3</v>
      </c>
      <c r="D2052" t="s">
        <v>5</v>
      </c>
      <c r="E2052" t="s">
        <v>352</v>
      </c>
      <c r="F2052" s="9">
        <v>2023</v>
      </c>
      <c r="G2052" s="3">
        <v>77065</v>
      </c>
      <c r="H2052" s="3">
        <v>249</v>
      </c>
      <c r="I2052" s="3">
        <v>310</v>
      </c>
      <c r="J2052" s="3">
        <v>0</v>
      </c>
      <c r="K2052" s="3">
        <v>249</v>
      </c>
      <c r="L2052" s="3">
        <v>0</v>
      </c>
      <c r="M2052" s="3">
        <v>77065</v>
      </c>
      <c r="N2052" s="3">
        <v>135</v>
      </c>
      <c r="O2052" s="3">
        <v>39400</v>
      </c>
    </row>
    <row r="2053" spans="1:15" hidden="1" x14ac:dyDescent="0.25">
      <c r="A2053" t="s">
        <v>192</v>
      </c>
      <c r="B2053" s="4">
        <v>2774</v>
      </c>
      <c r="C2053" t="s">
        <v>3</v>
      </c>
      <c r="D2053" t="s">
        <v>5</v>
      </c>
      <c r="E2053" t="s">
        <v>352</v>
      </c>
      <c r="F2053" s="9">
        <v>2022</v>
      </c>
      <c r="G2053" s="3">
        <v>74264</v>
      </c>
      <c r="H2053" s="3">
        <v>250</v>
      </c>
      <c r="I2053" s="3">
        <v>295</v>
      </c>
      <c r="J2053" s="3">
        <v>0</v>
      </c>
      <c r="K2053" s="3">
        <v>250</v>
      </c>
      <c r="L2053" s="3">
        <v>0</v>
      </c>
      <c r="M2053" s="3">
        <v>74264</v>
      </c>
      <c r="N2053" s="3">
        <v>123</v>
      </c>
      <c r="O2053" s="3">
        <v>35997</v>
      </c>
    </row>
    <row r="2054" spans="1:15" hidden="1" x14ac:dyDescent="0.25">
      <c r="A2054" t="s">
        <v>192</v>
      </c>
      <c r="B2054" s="4">
        <v>2774</v>
      </c>
      <c r="C2054" t="s">
        <v>3</v>
      </c>
      <c r="D2054" t="s">
        <v>5</v>
      </c>
      <c r="E2054" t="s">
        <v>352</v>
      </c>
      <c r="F2054" s="9">
        <v>2021</v>
      </c>
      <c r="G2054" s="3">
        <v>72286</v>
      </c>
      <c r="H2054" s="3">
        <v>253</v>
      </c>
      <c r="I2054" s="3">
        <v>285</v>
      </c>
      <c r="J2054" s="3">
        <v>0</v>
      </c>
      <c r="K2054" s="3">
        <v>253</v>
      </c>
      <c r="L2054" s="3">
        <v>0</v>
      </c>
      <c r="M2054" s="3">
        <v>72286</v>
      </c>
      <c r="N2054" s="3">
        <v>112</v>
      </c>
      <c r="O2054" s="3">
        <v>34078</v>
      </c>
    </row>
    <row r="2055" spans="1:15" hidden="1" x14ac:dyDescent="0.25">
      <c r="A2055" t="s">
        <v>192</v>
      </c>
      <c r="B2055" s="4">
        <v>2774</v>
      </c>
      <c r="C2055" t="s">
        <v>3</v>
      </c>
      <c r="D2055" t="s">
        <v>5</v>
      </c>
      <c r="E2055" t="s">
        <v>352</v>
      </c>
      <c r="F2055" s="9">
        <v>2020</v>
      </c>
      <c r="G2055" s="3">
        <v>60800</v>
      </c>
      <c r="H2055" s="3">
        <v>255</v>
      </c>
      <c r="I2055" s="3">
        <v>245</v>
      </c>
      <c r="J2055" s="3">
        <v>0</v>
      </c>
      <c r="K2055" s="3">
        <v>255</v>
      </c>
      <c r="L2055" s="3">
        <v>0</v>
      </c>
      <c r="M2055" s="3">
        <v>60800</v>
      </c>
      <c r="N2055" s="3">
        <v>115</v>
      </c>
      <c r="O2055" s="3">
        <v>28000</v>
      </c>
    </row>
    <row r="2056" spans="1:15" hidden="1" x14ac:dyDescent="0.25">
      <c r="A2056" t="s">
        <v>192</v>
      </c>
      <c r="B2056" s="4">
        <v>2774</v>
      </c>
      <c r="C2056" t="s">
        <v>3</v>
      </c>
      <c r="D2056" t="s">
        <v>5</v>
      </c>
      <c r="E2056" t="s">
        <v>352</v>
      </c>
      <c r="F2056" s="9">
        <v>2019</v>
      </c>
      <c r="G2056" s="3">
        <v>67700</v>
      </c>
      <c r="H2056" s="3">
        <v>241</v>
      </c>
      <c r="I2056" s="3">
        <v>290</v>
      </c>
      <c r="J2056" s="3">
        <v>0</v>
      </c>
      <c r="K2056" s="3">
        <v>241</v>
      </c>
      <c r="L2056" s="3">
        <v>0</v>
      </c>
      <c r="M2056" s="3">
        <v>67700</v>
      </c>
      <c r="N2056" s="3">
        <v>118</v>
      </c>
      <c r="O2056" s="3">
        <v>38100</v>
      </c>
    </row>
    <row r="2057" spans="1:15" hidden="1" x14ac:dyDescent="0.25">
      <c r="A2057" t="s">
        <v>500</v>
      </c>
      <c r="B2057" s="4">
        <v>5879</v>
      </c>
      <c r="C2057" t="s">
        <v>1</v>
      </c>
      <c r="D2057" t="s">
        <v>2</v>
      </c>
      <c r="E2057" t="s">
        <v>362</v>
      </c>
      <c r="F2057" s="9">
        <v>2023</v>
      </c>
      <c r="G2057" s="3">
        <v>76775</v>
      </c>
      <c r="H2057" s="3">
        <v>34</v>
      </c>
      <c r="I2057" s="3">
        <v>2258</v>
      </c>
      <c r="J2057" s="3">
        <v>15</v>
      </c>
      <c r="K2057" s="3">
        <v>19</v>
      </c>
      <c r="L2057" s="3">
        <v>36193</v>
      </c>
      <c r="M2057" s="3">
        <v>40582</v>
      </c>
      <c r="N2057" s="3"/>
      <c r="O2057" s="3"/>
    </row>
    <row r="2058" spans="1:15" hidden="1" x14ac:dyDescent="0.25">
      <c r="A2058" t="s">
        <v>500</v>
      </c>
      <c r="B2058" s="4">
        <v>5879</v>
      </c>
      <c r="C2058" t="s">
        <v>1</v>
      </c>
      <c r="D2058" t="s">
        <v>2</v>
      </c>
      <c r="E2058" t="s">
        <v>362</v>
      </c>
      <c r="F2058" s="9">
        <v>2022</v>
      </c>
      <c r="G2058" s="3">
        <v>73832</v>
      </c>
      <c r="H2058" s="3">
        <v>34</v>
      </c>
      <c r="I2058" s="3">
        <v>2171</v>
      </c>
      <c r="J2058" s="3">
        <v>14</v>
      </c>
      <c r="K2058" s="3">
        <v>20</v>
      </c>
      <c r="L2058" s="3">
        <v>32603</v>
      </c>
      <c r="M2058" s="3">
        <v>41229</v>
      </c>
      <c r="N2058" s="3"/>
      <c r="O2058" s="3"/>
    </row>
    <row r="2059" spans="1:15" hidden="1" x14ac:dyDescent="0.25">
      <c r="A2059" t="s">
        <v>500</v>
      </c>
      <c r="B2059" s="4">
        <v>5879</v>
      </c>
      <c r="C2059" t="s">
        <v>1</v>
      </c>
      <c r="D2059" t="s">
        <v>2</v>
      </c>
      <c r="E2059" t="s">
        <v>362</v>
      </c>
      <c r="F2059" s="9">
        <v>2021</v>
      </c>
      <c r="G2059" s="3">
        <v>73600</v>
      </c>
      <c r="H2059" s="3">
        <v>35</v>
      </c>
      <c r="I2059" s="3">
        <v>1990</v>
      </c>
      <c r="J2059" s="3">
        <v>14</v>
      </c>
      <c r="K2059" s="3">
        <v>21</v>
      </c>
      <c r="L2059" s="3">
        <v>29800</v>
      </c>
      <c r="M2059" s="3">
        <v>43800</v>
      </c>
      <c r="N2059" s="3"/>
      <c r="O2059" s="3"/>
    </row>
    <row r="2060" spans="1:15" hidden="1" x14ac:dyDescent="0.25">
      <c r="A2060" t="s">
        <v>500</v>
      </c>
      <c r="B2060" s="4">
        <v>5879</v>
      </c>
      <c r="C2060" t="s">
        <v>1</v>
      </c>
      <c r="D2060" t="s">
        <v>2</v>
      </c>
      <c r="E2060" t="s">
        <v>362</v>
      </c>
      <c r="F2060" s="9">
        <v>2020</v>
      </c>
      <c r="G2060" s="3">
        <v>70400</v>
      </c>
      <c r="H2060" s="3">
        <v>39</v>
      </c>
      <c r="I2060" s="3">
        <v>1695</v>
      </c>
      <c r="J2060" s="3">
        <v>13</v>
      </c>
      <c r="K2060" s="3">
        <v>26</v>
      </c>
      <c r="L2060" s="3">
        <v>23200</v>
      </c>
      <c r="M2060" s="3">
        <v>47200</v>
      </c>
      <c r="N2060" s="3"/>
      <c r="O2060" s="3"/>
    </row>
    <row r="2061" spans="1:15" hidden="1" x14ac:dyDescent="0.25">
      <c r="A2061" t="s">
        <v>500</v>
      </c>
      <c r="B2061" s="4">
        <v>5879</v>
      </c>
      <c r="C2061" t="s">
        <v>1</v>
      </c>
      <c r="D2061" t="s">
        <v>2</v>
      </c>
      <c r="E2061" t="s">
        <v>362</v>
      </c>
      <c r="F2061" s="9">
        <v>2019</v>
      </c>
      <c r="G2061" s="3">
        <v>103500</v>
      </c>
      <c r="H2061" s="3">
        <v>44</v>
      </c>
      <c r="I2061" s="3">
        <v>2300</v>
      </c>
      <c r="J2061" s="3">
        <v>12</v>
      </c>
      <c r="K2061" s="3">
        <v>32</v>
      </c>
      <c r="L2061" s="3">
        <v>34100</v>
      </c>
      <c r="M2061" s="3">
        <v>69400</v>
      </c>
      <c r="N2061" s="3"/>
      <c r="O2061" s="3"/>
    </row>
    <row r="2062" spans="1:15" x14ac:dyDescent="0.25">
      <c r="A2062" t="s">
        <v>301</v>
      </c>
      <c r="B2062" s="4">
        <v>31340</v>
      </c>
      <c r="C2062" t="s">
        <v>3</v>
      </c>
      <c r="D2062" t="s">
        <v>5</v>
      </c>
      <c r="E2062" t="s">
        <v>361</v>
      </c>
      <c r="F2062" s="9">
        <v>2023</v>
      </c>
      <c r="G2062" s="3">
        <v>76700</v>
      </c>
      <c r="H2062" s="3">
        <v>81</v>
      </c>
      <c r="I2062" s="3">
        <v>965</v>
      </c>
      <c r="J2062" s="3">
        <v>81</v>
      </c>
      <c r="K2062" s="3">
        <v>0</v>
      </c>
      <c r="L2062" s="3">
        <v>76700</v>
      </c>
      <c r="M2062" s="3">
        <v>0</v>
      </c>
      <c r="N2062" s="3">
        <v>0</v>
      </c>
      <c r="O2062" s="3">
        <v>0</v>
      </c>
    </row>
    <row r="2063" spans="1:15" x14ac:dyDescent="0.25">
      <c r="A2063" t="s">
        <v>301</v>
      </c>
      <c r="B2063" s="4">
        <v>31340</v>
      </c>
      <c r="C2063" t="s">
        <v>3</v>
      </c>
      <c r="D2063" t="s">
        <v>5</v>
      </c>
      <c r="E2063" t="s">
        <v>361</v>
      </c>
      <c r="F2063" s="9">
        <v>2022</v>
      </c>
      <c r="G2063" s="3">
        <v>69500</v>
      </c>
      <c r="H2063" s="3">
        <v>78</v>
      </c>
      <c r="I2063" s="3">
        <v>915</v>
      </c>
      <c r="J2063" s="3">
        <v>78</v>
      </c>
      <c r="K2063" s="3">
        <v>0</v>
      </c>
      <c r="L2063" s="3">
        <v>69500</v>
      </c>
      <c r="M2063" s="3">
        <v>0</v>
      </c>
      <c r="N2063" s="3">
        <v>0</v>
      </c>
      <c r="O2063" s="3">
        <v>0</v>
      </c>
    </row>
    <row r="2064" spans="1:15" x14ac:dyDescent="0.25">
      <c r="A2064" t="s">
        <v>301</v>
      </c>
      <c r="B2064" s="4">
        <v>31340</v>
      </c>
      <c r="C2064" t="s">
        <v>3</v>
      </c>
      <c r="D2064" t="s">
        <v>5</v>
      </c>
      <c r="E2064" t="s">
        <v>361</v>
      </c>
      <c r="F2064" s="9">
        <v>2021</v>
      </c>
      <c r="G2064" s="3">
        <v>61300</v>
      </c>
      <c r="H2064" s="3">
        <v>74</v>
      </c>
      <c r="I2064" s="3">
        <v>840</v>
      </c>
      <c r="J2064" s="3">
        <v>74</v>
      </c>
      <c r="K2064" s="3">
        <v>0</v>
      </c>
      <c r="L2064" s="3">
        <v>61300</v>
      </c>
      <c r="M2064" s="3">
        <v>0</v>
      </c>
      <c r="N2064" s="3">
        <v>0</v>
      </c>
      <c r="O2064" s="3">
        <v>0</v>
      </c>
    </row>
    <row r="2065" spans="1:15" x14ac:dyDescent="0.25">
      <c r="A2065" t="s">
        <v>301</v>
      </c>
      <c r="B2065" s="4">
        <v>31340</v>
      </c>
      <c r="C2065" t="s">
        <v>3</v>
      </c>
      <c r="D2065" t="s">
        <v>5</v>
      </c>
      <c r="E2065" t="s">
        <v>361</v>
      </c>
      <c r="F2065" s="9">
        <v>2020</v>
      </c>
      <c r="G2065" s="3">
        <v>51500</v>
      </c>
      <c r="H2065" s="3">
        <v>72</v>
      </c>
      <c r="I2065" s="3">
        <v>720</v>
      </c>
      <c r="J2065" s="3">
        <v>72</v>
      </c>
      <c r="K2065" s="3">
        <v>0</v>
      </c>
      <c r="L2065" s="3">
        <v>51500</v>
      </c>
      <c r="M2065" s="3">
        <v>0</v>
      </c>
      <c r="N2065" s="3">
        <v>0</v>
      </c>
      <c r="O2065" s="3">
        <v>0</v>
      </c>
    </row>
    <row r="2066" spans="1:15" x14ac:dyDescent="0.25">
      <c r="A2066" t="s">
        <v>301</v>
      </c>
      <c r="B2066" s="4">
        <v>31340</v>
      </c>
      <c r="C2066" t="s">
        <v>3</v>
      </c>
      <c r="D2066" t="s">
        <v>5</v>
      </c>
      <c r="E2066" t="s">
        <v>361</v>
      </c>
      <c r="F2066" s="9">
        <v>2019</v>
      </c>
      <c r="G2066" s="3">
        <v>54700</v>
      </c>
      <c r="H2066" s="3">
        <v>71</v>
      </c>
      <c r="I2066" s="3">
        <v>855</v>
      </c>
      <c r="J2066" s="3">
        <v>71</v>
      </c>
      <c r="K2066" s="3">
        <v>0</v>
      </c>
      <c r="L2066" s="3">
        <v>54700</v>
      </c>
      <c r="M2066" s="3">
        <v>0</v>
      </c>
      <c r="N2066" s="3">
        <v>0</v>
      </c>
      <c r="O2066" s="3">
        <v>0</v>
      </c>
    </row>
    <row r="2067" spans="1:15" hidden="1" x14ac:dyDescent="0.25">
      <c r="A2067" t="s">
        <v>160</v>
      </c>
      <c r="B2067" s="4">
        <v>11613</v>
      </c>
      <c r="C2067" t="s">
        <v>3</v>
      </c>
      <c r="D2067" t="s">
        <v>5</v>
      </c>
      <c r="E2067" t="s">
        <v>352</v>
      </c>
      <c r="F2067" s="9">
        <v>2023</v>
      </c>
      <c r="G2067" s="3">
        <v>76500</v>
      </c>
      <c r="H2067" s="3">
        <v>85</v>
      </c>
      <c r="I2067" s="3">
        <v>980</v>
      </c>
      <c r="J2067" s="3">
        <v>85</v>
      </c>
      <c r="K2067" s="3">
        <v>0</v>
      </c>
      <c r="L2067" s="3">
        <v>76500</v>
      </c>
      <c r="M2067" s="3">
        <v>0</v>
      </c>
      <c r="N2067" s="3"/>
      <c r="O2067" s="3"/>
    </row>
    <row r="2068" spans="1:15" hidden="1" x14ac:dyDescent="0.25">
      <c r="A2068" t="s">
        <v>160</v>
      </c>
      <c r="B2068" s="4">
        <v>11613</v>
      </c>
      <c r="C2068" t="s">
        <v>3</v>
      </c>
      <c r="D2068" t="s">
        <v>5</v>
      </c>
      <c r="E2068" t="s">
        <v>352</v>
      </c>
      <c r="F2068" s="9">
        <v>2022</v>
      </c>
      <c r="G2068" s="3">
        <v>62600</v>
      </c>
      <c r="H2068" s="3">
        <v>71</v>
      </c>
      <c r="I2068" s="3">
        <v>940</v>
      </c>
      <c r="J2068" s="3">
        <v>71</v>
      </c>
      <c r="K2068" s="3">
        <v>0</v>
      </c>
      <c r="L2068" s="3">
        <v>62600</v>
      </c>
      <c r="M2068" s="3">
        <v>0</v>
      </c>
      <c r="N2068" s="3"/>
      <c r="O2068" s="3"/>
    </row>
    <row r="2069" spans="1:15" hidden="1" x14ac:dyDescent="0.25">
      <c r="A2069" t="s">
        <v>160</v>
      </c>
      <c r="B2069" s="4">
        <v>11613</v>
      </c>
      <c r="C2069" t="s">
        <v>3</v>
      </c>
      <c r="D2069" t="s">
        <v>5</v>
      </c>
      <c r="E2069" t="s">
        <v>352</v>
      </c>
      <c r="F2069" s="9">
        <v>2021</v>
      </c>
      <c r="G2069" s="3">
        <v>52400</v>
      </c>
      <c r="H2069" s="3">
        <v>62</v>
      </c>
      <c r="I2069" s="3">
        <v>895</v>
      </c>
      <c r="J2069" s="3">
        <v>62</v>
      </c>
      <c r="K2069" s="3">
        <v>0</v>
      </c>
      <c r="L2069" s="3">
        <v>52400</v>
      </c>
      <c r="M2069" s="3">
        <v>0</v>
      </c>
      <c r="N2069" s="3"/>
      <c r="O2069" s="3"/>
    </row>
    <row r="2070" spans="1:15" hidden="1" x14ac:dyDescent="0.25">
      <c r="A2070" t="s">
        <v>160</v>
      </c>
      <c r="B2070" s="4">
        <v>11613</v>
      </c>
      <c r="C2070" t="s">
        <v>3</v>
      </c>
      <c r="D2070" t="s">
        <v>5</v>
      </c>
      <c r="E2070" t="s">
        <v>352</v>
      </c>
      <c r="F2070" s="9">
        <v>2020</v>
      </c>
      <c r="G2070" s="3">
        <v>41700</v>
      </c>
      <c r="H2070" s="3">
        <v>55</v>
      </c>
      <c r="I2070" s="3">
        <v>795</v>
      </c>
      <c r="J2070" s="3">
        <v>55</v>
      </c>
      <c r="K2070" s="3">
        <v>0</v>
      </c>
      <c r="L2070" s="3">
        <v>41700</v>
      </c>
      <c r="M2070" s="3">
        <v>0</v>
      </c>
      <c r="N2070" s="3"/>
      <c r="O2070" s="3"/>
    </row>
    <row r="2071" spans="1:15" hidden="1" x14ac:dyDescent="0.25">
      <c r="A2071" t="s">
        <v>160</v>
      </c>
      <c r="B2071" s="4">
        <v>11613</v>
      </c>
      <c r="C2071" t="s">
        <v>3</v>
      </c>
      <c r="D2071" t="s">
        <v>5</v>
      </c>
      <c r="E2071" t="s">
        <v>352</v>
      </c>
      <c r="F2071" s="9">
        <v>2019</v>
      </c>
      <c r="G2071" s="3">
        <v>45600</v>
      </c>
      <c r="H2071" s="3">
        <v>50</v>
      </c>
      <c r="I2071" s="3">
        <v>950</v>
      </c>
      <c r="J2071" s="3">
        <v>50</v>
      </c>
      <c r="K2071" s="3">
        <v>0</v>
      </c>
      <c r="L2071" s="3">
        <v>45600</v>
      </c>
      <c r="M2071" s="3">
        <v>0</v>
      </c>
      <c r="N2071" s="3"/>
      <c r="O2071" s="3"/>
    </row>
    <row r="2072" spans="1:15" hidden="1" x14ac:dyDescent="0.25">
      <c r="A2072" t="s">
        <v>503</v>
      </c>
      <c r="B2072" s="4">
        <v>2828</v>
      </c>
      <c r="C2072" t="s">
        <v>1</v>
      </c>
      <c r="D2072" t="s">
        <v>2</v>
      </c>
      <c r="E2072" t="s">
        <v>353</v>
      </c>
      <c r="F2072" s="9">
        <v>2023</v>
      </c>
      <c r="G2072" s="3">
        <v>76400</v>
      </c>
      <c r="H2072" s="3">
        <v>21</v>
      </c>
      <c r="I2072" s="3">
        <v>3640</v>
      </c>
      <c r="J2072" s="3">
        <v>21</v>
      </c>
      <c r="K2072" s="3">
        <v>0</v>
      </c>
      <c r="L2072" s="3">
        <v>76400</v>
      </c>
      <c r="M2072" s="3">
        <v>0</v>
      </c>
      <c r="N2072" s="3"/>
      <c r="O2072" s="3"/>
    </row>
    <row r="2073" spans="1:15" hidden="1" x14ac:dyDescent="0.25">
      <c r="A2073" t="s">
        <v>503</v>
      </c>
      <c r="B2073" s="4">
        <v>2828</v>
      </c>
      <c r="C2073" t="s">
        <v>1</v>
      </c>
      <c r="D2073" t="s">
        <v>2</v>
      </c>
      <c r="E2073" t="s">
        <v>353</v>
      </c>
      <c r="F2073" s="9">
        <v>2022</v>
      </c>
      <c r="G2073" s="3">
        <v>72000</v>
      </c>
      <c r="H2073" s="3">
        <v>21</v>
      </c>
      <c r="I2073" s="3">
        <v>3430</v>
      </c>
      <c r="J2073" s="3">
        <v>21</v>
      </c>
      <c r="K2073" s="3">
        <v>0</v>
      </c>
      <c r="L2073" s="3">
        <v>72000</v>
      </c>
      <c r="M2073" s="3">
        <v>0</v>
      </c>
      <c r="N2073" s="3"/>
      <c r="O2073" s="3"/>
    </row>
    <row r="2074" spans="1:15" hidden="1" x14ac:dyDescent="0.25">
      <c r="A2074" t="s">
        <v>503</v>
      </c>
      <c r="B2074" s="4">
        <v>2828</v>
      </c>
      <c r="C2074" t="s">
        <v>1</v>
      </c>
      <c r="D2074" t="s">
        <v>2</v>
      </c>
      <c r="E2074" t="s">
        <v>353</v>
      </c>
      <c r="F2074" s="9">
        <v>2021</v>
      </c>
      <c r="G2074" s="3">
        <v>65100</v>
      </c>
      <c r="H2074" s="3">
        <v>21</v>
      </c>
      <c r="I2074" s="3">
        <v>3100</v>
      </c>
      <c r="J2074" s="3">
        <v>21</v>
      </c>
      <c r="K2074" s="3">
        <v>0</v>
      </c>
      <c r="L2074" s="3">
        <v>65100</v>
      </c>
      <c r="M2074" s="3">
        <v>0</v>
      </c>
      <c r="N2074" s="3"/>
      <c r="O2074" s="3"/>
    </row>
    <row r="2075" spans="1:15" hidden="1" x14ac:dyDescent="0.25">
      <c r="A2075" t="s">
        <v>503</v>
      </c>
      <c r="B2075" s="4">
        <v>2828</v>
      </c>
      <c r="C2075" t="s">
        <v>1</v>
      </c>
      <c r="D2075" t="s">
        <v>2</v>
      </c>
      <c r="E2075" t="s">
        <v>353</v>
      </c>
      <c r="F2075" s="9">
        <v>2020</v>
      </c>
      <c r="G2075" s="3">
        <v>42600</v>
      </c>
      <c r="H2075" s="3">
        <v>21</v>
      </c>
      <c r="I2075" s="3">
        <v>2030</v>
      </c>
      <c r="J2075" s="3">
        <v>21</v>
      </c>
      <c r="K2075" s="3">
        <v>0</v>
      </c>
      <c r="L2075" s="3">
        <v>42600</v>
      </c>
      <c r="M2075" s="3">
        <v>0</v>
      </c>
      <c r="N2075" s="3"/>
      <c r="O2075" s="3"/>
    </row>
    <row r="2076" spans="1:15" hidden="1" x14ac:dyDescent="0.25">
      <c r="A2076" t="s">
        <v>503</v>
      </c>
      <c r="B2076" s="4">
        <v>2828</v>
      </c>
      <c r="C2076" t="s">
        <v>1</v>
      </c>
      <c r="D2076" t="s">
        <v>2</v>
      </c>
      <c r="E2076" t="s">
        <v>353</v>
      </c>
      <c r="F2076" s="9">
        <v>2019</v>
      </c>
      <c r="G2076" s="3">
        <v>76900</v>
      </c>
      <c r="H2076" s="3">
        <v>21</v>
      </c>
      <c r="I2076" s="3">
        <v>3660</v>
      </c>
      <c r="J2076" s="3">
        <v>21</v>
      </c>
      <c r="K2076" s="3">
        <v>0</v>
      </c>
      <c r="L2076" s="3">
        <v>76900</v>
      </c>
      <c r="M2076" s="3">
        <v>0</v>
      </c>
      <c r="N2076" s="3"/>
      <c r="O2076" s="3"/>
    </row>
    <row r="2077" spans="1:15" hidden="1" x14ac:dyDescent="0.25">
      <c r="A2077" t="s">
        <v>227</v>
      </c>
      <c r="B2077" s="4">
        <v>2083</v>
      </c>
      <c r="C2077" t="s">
        <v>1</v>
      </c>
      <c r="D2077" t="s">
        <v>7</v>
      </c>
      <c r="E2077" t="s">
        <v>355</v>
      </c>
      <c r="F2077" s="9">
        <v>2023</v>
      </c>
      <c r="G2077" s="3">
        <v>76100</v>
      </c>
      <c r="H2077" s="3">
        <v>19</v>
      </c>
      <c r="I2077" s="3">
        <v>3900</v>
      </c>
      <c r="J2077" s="3">
        <v>19</v>
      </c>
      <c r="K2077" s="3">
        <v>0</v>
      </c>
      <c r="L2077" s="3">
        <v>76100</v>
      </c>
      <c r="M2077" s="3">
        <v>0</v>
      </c>
      <c r="N2077" s="3"/>
      <c r="O2077" s="3"/>
    </row>
    <row r="2078" spans="1:15" hidden="1" x14ac:dyDescent="0.25">
      <c r="A2078" t="s">
        <v>227</v>
      </c>
      <c r="B2078" s="4">
        <v>2083</v>
      </c>
      <c r="C2078" t="s">
        <v>1</v>
      </c>
      <c r="D2078" t="s">
        <v>7</v>
      </c>
      <c r="E2078" t="s">
        <v>355</v>
      </c>
      <c r="F2078" s="9">
        <v>2022</v>
      </c>
      <c r="G2078" s="3">
        <v>79800</v>
      </c>
      <c r="H2078" s="3">
        <v>20</v>
      </c>
      <c r="I2078" s="3">
        <v>3990</v>
      </c>
      <c r="J2078" s="3">
        <v>20</v>
      </c>
      <c r="K2078" s="3">
        <v>0</v>
      </c>
      <c r="L2078" s="3">
        <v>79800</v>
      </c>
      <c r="M2078" s="3">
        <v>0</v>
      </c>
      <c r="N2078" s="3"/>
      <c r="O2078" s="3"/>
    </row>
    <row r="2079" spans="1:15" hidden="1" x14ac:dyDescent="0.25">
      <c r="A2079" t="s">
        <v>227</v>
      </c>
      <c r="B2079" s="4">
        <v>2083</v>
      </c>
      <c r="C2079" t="s">
        <v>1</v>
      </c>
      <c r="D2079" t="s">
        <v>7</v>
      </c>
      <c r="E2079" t="s">
        <v>355</v>
      </c>
      <c r="F2079" s="9">
        <v>2021</v>
      </c>
      <c r="G2079" s="3">
        <v>71800</v>
      </c>
      <c r="H2079" s="3">
        <v>20</v>
      </c>
      <c r="I2079" s="3">
        <v>3500</v>
      </c>
      <c r="J2079" s="3">
        <v>20</v>
      </c>
      <c r="K2079" s="3">
        <v>0</v>
      </c>
      <c r="L2079" s="3">
        <v>71800</v>
      </c>
      <c r="M2079" s="3">
        <v>0</v>
      </c>
      <c r="N2079" s="3"/>
      <c r="O2079" s="3"/>
    </row>
    <row r="2080" spans="1:15" hidden="1" x14ac:dyDescent="0.25">
      <c r="A2080" t="s">
        <v>227</v>
      </c>
      <c r="B2080" s="4">
        <v>2083</v>
      </c>
      <c r="C2080" t="s">
        <v>1</v>
      </c>
      <c r="D2080" t="s">
        <v>7</v>
      </c>
      <c r="E2080" t="s">
        <v>355</v>
      </c>
      <c r="F2080" s="9">
        <v>2020</v>
      </c>
      <c r="G2080" s="3">
        <v>60500</v>
      </c>
      <c r="H2080" s="3">
        <v>21</v>
      </c>
      <c r="I2080" s="3">
        <v>2690</v>
      </c>
      <c r="J2080" s="3">
        <v>21</v>
      </c>
      <c r="K2080" s="3">
        <v>0</v>
      </c>
      <c r="L2080" s="3">
        <v>60500</v>
      </c>
      <c r="M2080" s="3">
        <v>0</v>
      </c>
      <c r="N2080" s="3"/>
      <c r="O2080" s="3"/>
    </row>
    <row r="2081" spans="1:15" hidden="1" x14ac:dyDescent="0.25">
      <c r="A2081" t="s">
        <v>227</v>
      </c>
      <c r="B2081" s="4">
        <v>2083</v>
      </c>
      <c r="C2081" t="s">
        <v>1</v>
      </c>
      <c r="D2081" t="s">
        <v>7</v>
      </c>
      <c r="E2081" t="s">
        <v>355</v>
      </c>
      <c r="F2081" s="9">
        <v>2019</v>
      </c>
      <c r="G2081" s="3">
        <v>98400</v>
      </c>
      <c r="H2081" s="3">
        <v>24</v>
      </c>
      <c r="I2081" s="3">
        <v>4100</v>
      </c>
      <c r="J2081" s="3">
        <v>24</v>
      </c>
      <c r="K2081" s="3">
        <v>0</v>
      </c>
      <c r="L2081" s="3">
        <v>98400</v>
      </c>
      <c r="M2081" s="3">
        <v>0</v>
      </c>
      <c r="N2081" s="3"/>
      <c r="O2081" s="3"/>
    </row>
    <row r="2082" spans="1:15" hidden="1" x14ac:dyDescent="0.25">
      <c r="A2082" t="s">
        <v>506</v>
      </c>
      <c r="B2082" s="4">
        <v>29830</v>
      </c>
      <c r="C2082" t="s">
        <v>3</v>
      </c>
      <c r="D2082" t="s">
        <v>5</v>
      </c>
      <c r="E2082" t="s">
        <v>446</v>
      </c>
      <c r="F2082" s="9">
        <v>2023</v>
      </c>
      <c r="G2082" s="3">
        <v>75500</v>
      </c>
      <c r="H2082" s="3">
        <v>154</v>
      </c>
      <c r="I2082" s="3">
        <v>475</v>
      </c>
      <c r="J2082" s="3">
        <v>5</v>
      </c>
      <c r="K2082" s="3">
        <v>149</v>
      </c>
      <c r="L2082" s="3">
        <v>2400</v>
      </c>
      <c r="M2082" s="3">
        <v>73100</v>
      </c>
      <c r="N2082" s="3"/>
      <c r="O2082" s="3"/>
    </row>
    <row r="2083" spans="1:15" hidden="1" x14ac:dyDescent="0.25">
      <c r="A2083" t="s">
        <v>506</v>
      </c>
      <c r="B2083" s="4">
        <v>29830</v>
      </c>
      <c r="C2083" t="s">
        <v>3</v>
      </c>
      <c r="D2083" t="s">
        <v>5</v>
      </c>
      <c r="E2083" t="s">
        <v>446</v>
      </c>
      <c r="F2083" s="9">
        <v>2022</v>
      </c>
      <c r="G2083" s="3">
        <v>78800</v>
      </c>
      <c r="H2083" s="3">
        <v>164</v>
      </c>
      <c r="I2083" s="3">
        <v>465</v>
      </c>
      <c r="J2083" s="3">
        <v>5</v>
      </c>
      <c r="K2083" s="3">
        <v>159</v>
      </c>
      <c r="L2083" s="3">
        <v>2300</v>
      </c>
      <c r="M2083" s="3">
        <v>76500</v>
      </c>
      <c r="N2083" s="3"/>
      <c r="O2083" s="3"/>
    </row>
    <row r="2084" spans="1:15" hidden="1" x14ac:dyDescent="0.25">
      <c r="A2084" t="s">
        <v>506</v>
      </c>
      <c r="B2084" s="4">
        <v>29830</v>
      </c>
      <c r="C2084" t="s">
        <v>3</v>
      </c>
      <c r="D2084" t="s">
        <v>5</v>
      </c>
      <c r="E2084" t="s">
        <v>446</v>
      </c>
      <c r="F2084" s="9">
        <v>2021</v>
      </c>
      <c r="G2084" s="3">
        <v>80400</v>
      </c>
      <c r="H2084" s="3">
        <v>175</v>
      </c>
      <c r="I2084" s="3">
        <v>450</v>
      </c>
      <c r="J2084" s="3">
        <v>5</v>
      </c>
      <c r="K2084" s="3">
        <v>170</v>
      </c>
      <c r="L2084" s="3">
        <v>2200</v>
      </c>
      <c r="M2084" s="3">
        <v>78200</v>
      </c>
      <c r="N2084" s="3"/>
      <c r="O2084" s="3"/>
    </row>
    <row r="2085" spans="1:15" hidden="1" x14ac:dyDescent="0.25">
      <c r="A2085" t="s">
        <v>506</v>
      </c>
      <c r="B2085" s="4">
        <v>29830</v>
      </c>
      <c r="C2085" t="s">
        <v>3</v>
      </c>
      <c r="D2085" t="s">
        <v>5</v>
      </c>
      <c r="E2085" t="s">
        <v>446</v>
      </c>
      <c r="F2085" s="9">
        <v>2020</v>
      </c>
      <c r="G2085" s="3">
        <v>74500</v>
      </c>
      <c r="H2085" s="3">
        <v>187</v>
      </c>
      <c r="I2085" s="3">
        <v>395</v>
      </c>
      <c r="J2085" s="3">
        <v>5</v>
      </c>
      <c r="K2085" s="3">
        <v>182</v>
      </c>
      <c r="L2085" s="3">
        <v>2000</v>
      </c>
      <c r="M2085" s="3">
        <v>72500</v>
      </c>
      <c r="N2085" s="3"/>
      <c r="O2085" s="3"/>
    </row>
    <row r="2086" spans="1:15" hidden="1" x14ac:dyDescent="0.25">
      <c r="A2086" t="s">
        <v>506</v>
      </c>
      <c r="B2086" s="4">
        <v>29830</v>
      </c>
      <c r="C2086" t="s">
        <v>3</v>
      </c>
      <c r="D2086" t="s">
        <v>5</v>
      </c>
      <c r="E2086" t="s">
        <v>446</v>
      </c>
      <c r="F2086" s="9">
        <v>2019</v>
      </c>
      <c r="G2086" s="3">
        <v>88300</v>
      </c>
      <c r="H2086" s="3">
        <v>190</v>
      </c>
      <c r="I2086" s="3">
        <v>465</v>
      </c>
      <c r="J2086" s="3">
        <v>5</v>
      </c>
      <c r="K2086" s="3">
        <v>185</v>
      </c>
      <c r="L2086" s="3">
        <v>2300</v>
      </c>
      <c r="M2086" s="3">
        <v>86000</v>
      </c>
      <c r="N2086" s="3"/>
      <c r="O2086" s="3"/>
    </row>
    <row r="2087" spans="1:15" hidden="1" x14ac:dyDescent="0.25">
      <c r="A2087" t="s">
        <v>311</v>
      </c>
      <c r="B2087" s="4">
        <v>9272</v>
      </c>
      <c r="C2087" t="s">
        <v>3</v>
      </c>
      <c r="D2087" t="s">
        <v>4</v>
      </c>
      <c r="E2087" t="s">
        <v>462</v>
      </c>
      <c r="F2087" s="9">
        <v>2023</v>
      </c>
      <c r="G2087" s="3">
        <v>75200</v>
      </c>
      <c r="H2087" s="3">
        <v>24</v>
      </c>
      <c r="I2087" s="3">
        <v>3010</v>
      </c>
      <c r="J2087" s="3">
        <v>24</v>
      </c>
      <c r="K2087" s="3">
        <v>0</v>
      </c>
      <c r="L2087" s="3">
        <v>75200</v>
      </c>
      <c r="M2087" s="3">
        <v>0</v>
      </c>
      <c r="N2087" s="3"/>
      <c r="O2087" s="3"/>
    </row>
    <row r="2088" spans="1:15" hidden="1" x14ac:dyDescent="0.25">
      <c r="A2088" t="s">
        <v>311</v>
      </c>
      <c r="B2088" s="4">
        <v>9272</v>
      </c>
      <c r="C2088" t="s">
        <v>3</v>
      </c>
      <c r="D2088" t="s">
        <v>4</v>
      </c>
      <c r="E2088" t="s">
        <v>462</v>
      </c>
      <c r="F2088" s="9">
        <v>2022</v>
      </c>
      <c r="G2088" s="3">
        <v>80700</v>
      </c>
      <c r="H2088" s="3">
        <v>26</v>
      </c>
      <c r="I2088" s="3">
        <v>3045</v>
      </c>
      <c r="J2088" s="3">
        <v>26</v>
      </c>
      <c r="K2088" s="3">
        <v>0</v>
      </c>
      <c r="L2088" s="3">
        <v>80700</v>
      </c>
      <c r="M2088" s="3">
        <v>0</v>
      </c>
      <c r="N2088" s="3"/>
      <c r="O2088" s="3"/>
    </row>
    <row r="2089" spans="1:15" hidden="1" x14ac:dyDescent="0.25">
      <c r="A2089" t="s">
        <v>311</v>
      </c>
      <c r="B2089" s="4">
        <v>9272</v>
      </c>
      <c r="C2089" t="s">
        <v>3</v>
      </c>
      <c r="D2089" t="s">
        <v>4</v>
      </c>
      <c r="E2089" t="s">
        <v>462</v>
      </c>
      <c r="F2089" s="9">
        <v>2021</v>
      </c>
      <c r="G2089" s="3">
        <v>79900</v>
      </c>
      <c r="H2089" s="3">
        <v>27</v>
      </c>
      <c r="I2089" s="3">
        <v>2960</v>
      </c>
      <c r="J2089" s="3">
        <v>27</v>
      </c>
      <c r="K2089" s="3">
        <v>0</v>
      </c>
      <c r="L2089" s="3">
        <v>79900</v>
      </c>
      <c r="M2089" s="3">
        <v>0</v>
      </c>
      <c r="N2089" s="3"/>
      <c r="O2089" s="3"/>
    </row>
    <row r="2090" spans="1:15" hidden="1" x14ac:dyDescent="0.25">
      <c r="A2090" t="s">
        <v>311</v>
      </c>
      <c r="B2090" s="4">
        <v>9272</v>
      </c>
      <c r="C2090" t="s">
        <v>3</v>
      </c>
      <c r="D2090" t="s">
        <v>4</v>
      </c>
      <c r="E2090" t="s">
        <v>462</v>
      </c>
      <c r="F2090" s="9">
        <v>2020</v>
      </c>
      <c r="G2090" s="3">
        <v>75400</v>
      </c>
      <c r="H2090" s="3">
        <v>27</v>
      </c>
      <c r="I2090" s="3">
        <v>2645</v>
      </c>
      <c r="J2090" s="3">
        <v>27</v>
      </c>
      <c r="K2090" s="3">
        <v>0</v>
      </c>
      <c r="L2090" s="3">
        <v>75400</v>
      </c>
      <c r="M2090" s="3">
        <v>0</v>
      </c>
      <c r="N2090" s="3"/>
      <c r="O2090" s="3"/>
    </row>
    <row r="2091" spans="1:15" hidden="1" x14ac:dyDescent="0.25">
      <c r="A2091" t="s">
        <v>311</v>
      </c>
      <c r="B2091" s="4">
        <v>9272</v>
      </c>
      <c r="C2091" t="s">
        <v>3</v>
      </c>
      <c r="D2091" t="s">
        <v>4</v>
      </c>
      <c r="E2091" t="s">
        <v>462</v>
      </c>
      <c r="F2091" s="9">
        <v>2019</v>
      </c>
      <c r="G2091" s="3">
        <v>95400</v>
      </c>
      <c r="H2091" s="3">
        <v>30</v>
      </c>
      <c r="I2091" s="3">
        <v>3235</v>
      </c>
      <c r="J2091" s="3">
        <v>30</v>
      </c>
      <c r="K2091" s="3">
        <v>0</v>
      </c>
      <c r="L2091" s="3">
        <v>95400</v>
      </c>
      <c r="M2091" s="3">
        <v>0</v>
      </c>
      <c r="N2091" s="3"/>
      <c r="O2091" s="3"/>
    </row>
    <row r="2092" spans="1:15" hidden="1" x14ac:dyDescent="0.25">
      <c r="A2092" t="s">
        <v>149</v>
      </c>
      <c r="B2092" s="4">
        <v>5948</v>
      </c>
      <c r="C2092" t="s">
        <v>1</v>
      </c>
      <c r="D2092" t="s">
        <v>2</v>
      </c>
      <c r="E2092" t="s">
        <v>362</v>
      </c>
      <c r="F2092" s="9">
        <v>2023</v>
      </c>
      <c r="G2092" s="3">
        <v>75067</v>
      </c>
      <c r="H2092" s="3">
        <v>40</v>
      </c>
      <c r="I2092" s="3">
        <v>1855</v>
      </c>
      <c r="J2092" s="3">
        <v>0</v>
      </c>
      <c r="K2092" s="3">
        <v>40</v>
      </c>
      <c r="L2092" s="3">
        <v>0</v>
      </c>
      <c r="M2092" s="3">
        <v>75067</v>
      </c>
      <c r="N2092" s="3"/>
      <c r="O2092" s="3"/>
    </row>
    <row r="2093" spans="1:15" hidden="1" x14ac:dyDescent="0.25">
      <c r="A2093" t="s">
        <v>149</v>
      </c>
      <c r="B2093" s="4">
        <v>5948</v>
      </c>
      <c r="C2093" t="s">
        <v>1</v>
      </c>
      <c r="D2093" t="s">
        <v>2</v>
      </c>
      <c r="E2093" t="s">
        <v>362</v>
      </c>
      <c r="F2093" s="9">
        <v>2022</v>
      </c>
      <c r="G2093" s="3">
        <v>76625</v>
      </c>
      <c r="H2093" s="3">
        <v>41</v>
      </c>
      <c r="I2093" s="3">
        <v>1870</v>
      </c>
      <c r="J2093" s="3">
        <v>0</v>
      </c>
      <c r="K2093" s="3">
        <v>41</v>
      </c>
      <c r="L2093" s="3">
        <v>0</v>
      </c>
      <c r="M2093" s="3">
        <v>76625</v>
      </c>
      <c r="N2093" s="3"/>
      <c r="O2093" s="3"/>
    </row>
    <row r="2094" spans="1:15" hidden="1" x14ac:dyDescent="0.25">
      <c r="A2094" t="s">
        <v>149</v>
      </c>
      <c r="B2094" s="4">
        <v>5948</v>
      </c>
      <c r="C2094" t="s">
        <v>1</v>
      </c>
      <c r="D2094" t="s">
        <v>2</v>
      </c>
      <c r="E2094" t="s">
        <v>362</v>
      </c>
      <c r="F2094" s="9">
        <v>2021</v>
      </c>
      <c r="G2094" s="3">
        <v>84290</v>
      </c>
      <c r="H2094" s="3">
        <v>41</v>
      </c>
      <c r="I2094" s="3">
        <v>1985</v>
      </c>
      <c r="J2094" s="3">
        <v>0</v>
      </c>
      <c r="K2094" s="3">
        <v>41</v>
      </c>
      <c r="L2094" s="3">
        <v>0</v>
      </c>
      <c r="M2094" s="3">
        <v>84290</v>
      </c>
      <c r="N2094" s="3"/>
      <c r="O2094" s="3"/>
    </row>
    <row r="2095" spans="1:15" hidden="1" x14ac:dyDescent="0.25">
      <c r="A2095" t="s">
        <v>149</v>
      </c>
      <c r="B2095" s="4">
        <v>5948</v>
      </c>
      <c r="C2095" t="s">
        <v>1</v>
      </c>
      <c r="D2095" t="s">
        <v>2</v>
      </c>
      <c r="E2095" t="s">
        <v>362</v>
      </c>
      <c r="F2095" s="9">
        <v>2020</v>
      </c>
      <c r="G2095" s="3">
        <v>69500</v>
      </c>
      <c r="H2095" s="3">
        <v>44</v>
      </c>
      <c r="I2095" s="3">
        <v>1510</v>
      </c>
      <c r="J2095" s="3">
        <v>0</v>
      </c>
      <c r="K2095" s="3">
        <v>44</v>
      </c>
      <c r="L2095" s="3">
        <v>0</v>
      </c>
      <c r="M2095" s="3">
        <v>69500</v>
      </c>
      <c r="N2095" s="3"/>
      <c r="O2095" s="3"/>
    </row>
    <row r="2096" spans="1:15" hidden="1" x14ac:dyDescent="0.25">
      <c r="A2096" t="s">
        <v>149</v>
      </c>
      <c r="B2096" s="4">
        <v>5948</v>
      </c>
      <c r="C2096" t="s">
        <v>1</v>
      </c>
      <c r="D2096" t="s">
        <v>2</v>
      </c>
      <c r="E2096" t="s">
        <v>362</v>
      </c>
      <c r="F2096" s="9">
        <v>2019</v>
      </c>
      <c r="G2096" s="3">
        <v>98000</v>
      </c>
      <c r="H2096" s="3">
        <v>48</v>
      </c>
      <c r="I2096" s="3">
        <v>2000</v>
      </c>
      <c r="J2096" s="3">
        <v>0</v>
      </c>
      <c r="K2096" s="3">
        <v>48</v>
      </c>
      <c r="L2096" s="3">
        <v>0</v>
      </c>
      <c r="M2096" s="3">
        <v>98000</v>
      </c>
      <c r="N2096" s="3"/>
      <c r="O2096" s="3"/>
    </row>
    <row r="2097" spans="1:15" hidden="1" x14ac:dyDescent="0.25">
      <c r="A2097" t="s">
        <v>152</v>
      </c>
      <c r="B2097" s="4">
        <v>2806</v>
      </c>
      <c r="C2097" t="s">
        <v>3</v>
      </c>
      <c r="D2097" t="s">
        <v>5</v>
      </c>
      <c r="E2097" t="s">
        <v>350</v>
      </c>
      <c r="F2097" s="9">
        <v>2023</v>
      </c>
      <c r="G2097" s="3">
        <v>74900</v>
      </c>
      <c r="H2097" s="3">
        <v>96</v>
      </c>
      <c r="I2097" s="3">
        <v>780</v>
      </c>
      <c r="J2097" s="3">
        <v>0</v>
      </c>
      <c r="K2097" s="3">
        <v>96</v>
      </c>
      <c r="L2097" s="3">
        <v>0</v>
      </c>
      <c r="M2097" s="3">
        <v>74900</v>
      </c>
      <c r="N2097" s="3"/>
      <c r="O2097" s="3"/>
    </row>
    <row r="2098" spans="1:15" hidden="1" x14ac:dyDescent="0.25">
      <c r="A2098" t="s">
        <v>152</v>
      </c>
      <c r="B2098" s="4">
        <v>2806</v>
      </c>
      <c r="C2098" t="s">
        <v>3</v>
      </c>
      <c r="D2098" t="s">
        <v>5</v>
      </c>
      <c r="E2098" t="s">
        <v>350</v>
      </c>
      <c r="F2098" s="9">
        <v>2022</v>
      </c>
      <c r="G2098" s="3">
        <v>75800</v>
      </c>
      <c r="H2098" s="3">
        <v>96</v>
      </c>
      <c r="I2098" s="3">
        <v>785</v>
      </c>
      <c r="J2098" s="3">
        <v>0</v>
      </c>
      <c r="K2098" s="3">
        <v>96</v>
      </c>
      <c r="L2098" s="3">
        <v>0</v>
      </c>
      <c r="M2098" s="3">
        <v>75800</v>
      </c>
      <c r="N2098" s="3"/>
      <c r="O2098" s="3"/>
    </row>
    <row r="2099" spans="1:15" hidden="1" x14ac:dyDescent="0.25">
      <c r="A2099" t="s">
        <v>152</v>
      </c>
      <c r="B2099" s="4">
        <v>2806</v>
      </c>
      <c r="C2099" t="s">
        <v>3</v>
      </c>
      <c r="D2099" t="s">
        <v>5</v>
      </c>
      <c r="E2099" t="s">
        <v>350</v>
      </c>
      <c r="F2099" s="9">
        <v>2021</v>
      </c>
      <c r="G2099" s="3">
        <v>75200</v>
      </c>
      <c r="H2099" s="3">
        <v>97</v>
      </c>
      <c r="I2099" s="3">
        <v>775</v>
      </c>
      <c r="J2099" s="3">
        <v>0</v>
      </c>
      <c r="K2099" s="3">
        <v>97</v>
      </c>
      <c r="L2099" s="3">
        <v>0</v>
      </c>
      <c r="M2099" s="3">
        <v>75200</v>
      </c>
      <c r="N2099" s="3"/>
      <c r="O2099" s="3"/>
    </row>
    <row r="2100" spans="1:15" hidden="1" x14ac:dyDescent="0.25">
      <c r="A2100" t="s">
        <v>152</v>
      </c>
      <c r="B2100" s="4">
        <v>2806</v>
      </c>
      <c r="C2100" t="s">
        <v>3</v>
      </c>
      <c r="D2100" t="s">
        <v>5</v>
      </c>
      <c r="E2100" t="s">
        <v>350</v>
      </c>
      <c r="F2100" s="9">
        <v>2020</v>
      </c>
      <c r="G2100" s="3">
        <v>73100</v>
      </c>
      <c r="H2100" s="3">
        <v>97</v>
      </c>
      <c r="I2100" s="3">
        <v>750</v>
      </c>
      <c r="J2100" s="3">
        <v>0</v>
      </c>
      <c r="K2100" s="3">
        <v>97</v>
      </c>
      <c r="L2100" s="3">
        <v>0</v>
      </c>
      <c r="M2100" s="3">
        <v>73100</v>
      </c>
      <c r="N2100" s="3"/>
      <c r="O2100" s="3"/>
    </row>
    <row r="2101" spans="1:15" hidden="1" x14ac:dyDescent="0.25">
      <c r="A2101" t="s">
        <v>152</v>
      </c>
      <c r="B2101" s="4">
        <v>2806</v>
      </c>
      <c r="C2101" t="s">
        <v>3</v>
      </c>
      <c r="D2101" t="s">
        <v>5</v>
      </c>
      <c r="E2101" t="s">
        <v>350</v>
      </c>
      <c r="F2101" s="9">
        <v>2019</v>
      </c>
      <c r="G2101" s="3">
        <v>75000</v>
      </c>
      <c r="H2101" s="3">
        <v>98</v>
      </c>
      <c r="I2101" s="3">
        <v>765</v>
      </c>
      <c r="J2101" s="3">
        <v>0</v>
      </c>
      <c r="K2101" s="3">
        <v>98</v>
      </c>
      <c r="L2101" s="3">
        <v>0</v>
      </c>
      <c r="M2101" s="3">
        <v>75000</v>
      </c>
      <c r="N2101" s="3"/>
      <c r="O2101" s="3"/>
    </row>
    <row r="2102" spans="1:15" hidden="1" x14ac:dyDescent="0.25">
      <c r="A2102" t="s">
        <v>237</v>
      </c>
      <c r="B2102" s="4">
        <v>601</v>
      </c>
      <c r="C2102" t="s">
        <v>3</v>
      </c>
      <c r="D2102" t="s">
        <v>5</v>
      </c>
      <c r="E2102" t="s">
        <v>350</v>
      </c>
      <c r="F2102" s="9">
        <v>2023</v>
      </c>
      <c r="G2102" s="3">
        <v>74600</v>
      </c>
      <c r="H2102" s="3">
        <v>98</v>
      </c>
      <c r="I2102" s="3">
        <v>765</v>
      </c>
      <c r="J2102" s="3">
        <v>40</v>
      </c>
      <c r="K2102" s="3">
        <v>58</v>
      </c>
      <c r="L2102" s="3">
        <v>30600</v>
      </c>
      <c r="M2102" s="3">
        <v>44000</v>
      </c>
      <c r="N2102" s="3">
        <v>0</v>
      </c>
      <c r="O2102" s="3">
        <v>0</v>
      </c>
    </row>
    <row r="2103" spans="1:15" hidden="1" x14ac:dyDescent="0.25">
      <c r="A2103" t="s">
        <v>237</v>
      </c>
      <c r="B2103" s="4">
        <v>601</v>
      </c>
      <c r="C2103" t="s">
        <v>3</v>
      </c>
      <c r="D2103" t="s">
        <v>5</v>
      </c>
      <c r="E2103" t="s">
        <v>350</v>
      </c>
      <c r="F2103" s="9">
        <v>2022</v>
      </c>
      <c r="G2103" s="3">
        <v>69500</v>
      </c>
      <c r="H2103" s="3">
        <v>97</v>
      </c>
      <c r="I2103" s="3">
        <v>720</v>
      </c>
      <c r="J2103" s="3">
        <v>40</v>
      </c>
      <c r="K2103" s="3">
        <v>57</v>
      </c>
      <c r="L2103" s="3">
        <v>28800</v>
      </c>
      <c r="M2103" s="3">
        <v>40700</v>
      </c>
      <c r="N2103" s="3">
        <v>0</v>
      </c>
      <c r="O2103" s="3">
        <v>0</v>
      </c>
    </row>
    <row r="2104" spans="1:15" hidden="1" x14ac:dyDescent="0.25">
      <c r="A2104" t="s">
        <v>237</v>
      </c>
      <c r="B2104" s="4">
        <v>601</v>
      </c>
      <c r="C2104" t="s">
        <v>3</v>
      </c>
      <c r="D2104" t="s">
        <v>5</v>
      </c>
      <c r="E2104" t="s">
        <v>350</v>
      </c>
      <c r="F2104" s="9">
        <v>2021</v>
      </c>
      <c r="G2104" s="3">
        <v>62400</v>
      </c>
      <c r="H2104" s="3">
        <v>96</v>
      </c>
      <c r="I2104" s="3">
        <v>650</v>
      </c>
      <c r="J2104" s="3">
        <v>40</v>
      </c>
      <c r="K2104" s="3">
        <v>56</v>
      </c>
      <c r="L2104" s="3">
        <v>26000</v>
      </c>
      <c r="M2104" s="3">
        <v>36400</v>
      </c>
      <c r="N2104" s="3">
        <v>0</v>
      </c>
      <c r="O2104" s="3">
        <v>0</v>
      </c>
    </row>
    <row r="2105" spans="1:15" hidden="1" x14ac:dyDescent="0.25">
      <c r="A2105" t="s">
        <v>237</v>
      </c>
      <c r="B2105" s="4">
        <v>601</v>
      </c>
      <c r="C2105" t="s">
        <v>3</v>
      </c>
      <c r="D2105" t="s">
        <v>5</v>
      </c>
      <c r="E2105" t="s">
        <v>350</v>
      </c>
      <c r="F2105" s="9">
        <v>2020</v>
      </c>
      <c r="G2105" s="3">
        <v>32700</v>
      </c>
      <c r="H2105" s="3">
        <v>96</v>
      </c>
      <c r="I2105" s="3">
        <v>335</v>
      </c>
      <c r="J2105" s="3">
        <v>40</v>
      </c>
      <c r="K2105" s="3">
        <v>56</v>
      </c>
      <c r="L2105" s="3">
        <v>13400</v>
      </c>
      <c r="M2105" s="3">
        <v>19300</v>
      </c>
      <c r="N2105" s="3">
        <v>0</v>
      </c>
      <c r="O2105" s="3">
        <v>0</v>
      </c>
    </row>
    <row r="2106" spans="1:15" hidden="1" x14ac:dyDescent="0.25">
      <c r="A2106" t="s">
        <v>237</v>
      </c>
      <c r="B2106" s="4">
        <v>601</v>
      </c>
      <c r="C2106" t="s">
        <v>3</v>
      </c>
      <c r="D2106" t="s">
        <v>5</v>
      </c>
      <c r="E2106" t="s">
        <v>350</v>
      </c>
      <c r="F2106" s="9">
        <v>2019</v>
      </c>
      <c r="G2106" s="3">
        <v>70100</v>
      </c>
      <c r="H2106" s="3">
        <v>99</v>
      </c>
      <c r="I2106" s="3">
        <v>705</v>
      </c>
      <c r="J2106" s="3">
        <v>40</v>
      </c>
      <c r="K2106" s="3">
        <v>59</v>
      </c>
      <c r="L2106" s="3">
        <v>27800</v>
      </c>
      <c r="M2106" s="3">
        <v>42300</v>
      </c>
      <c r="N2106" s="3">
        <v>0</v>
      </c>
      <c r="O2106" s="3">
        <v>0</v>
      </c>
    </row>
    <row r="2107" spans="1:15" hidden="1" x14ac:dyDescent="0.25">
      <c r="A2107" t="s">
        <v>333</v>
      </c>
      <c r="B2107" s="4">
        <v>33427</v>
      </c>
      <c r="C2107" t="s">
        <v>3</v>
      </c>
      <c r="D2107" t="s">
        <v>4</v>
      </c>
      <c r="E2107" t="s">
        <v>363</v>
      </c>
      <c r="F2107" s="9">
        <v>2023</v>
      </c>
      <c r="G2107" s="3">
        <v>74200</v>
      </c>
      <c r="H2107" s="3">
        <v>51</v>
      </c>
      <c r="I2107" s="3">
        <v>1515</v>
      </c>
      <c r="J2107" s="3">
        <v>51</v>
      </c>
      <c r="K2107" s="3">
        <v>0</v>
      </c>
      <c r="L2107" s="3">
        <v>74200</v>
      </c>
      <c r="M2107" s="3">
        <v>0</v>
      </c>
      <c r="N2107" s="3"/>
      <c r="O2107" s="3"/>
    </row>
    <row r="2108" spans="1:15" hidden="1" x14ac:dyDescent="0.25">
      <c r="A2108" t="s">
        <v>333</v>
      </c>
      <c r="B2108" s="4">
        <v>33427</v>
      </c>
      <c r="C2108" t="s">
        <v>3</v>
      </c>
      <c r="D2108" t="s">
        <v>4</v>
      </c>
      <c r="E2108" t="s">
        <v>363</v>
      </c>
      <c r="F2108" s="9">
        <v>2022</v>
      </c>
      <c r="G2108" s="3">
        <v>62600</v>
      </c>
      <c r="H2108" s="3">
        <v>47</v>
      </c>
      <c r="I2108" s="3">
        <v>1390</v>
      </c>
      <c r="J2108" s="3">
        <v>47</v>
      </c>
      <c r="K2108" s="3">
        <v>0</v>
      </c>
      <c r="L2108" s="3">
        <v>62600</v>
      </c>
      <c r="M2108" s="3">
        <v>0</v>
      </c>
      <c r="N2108" s="3"/>
      <c r="O2108" s="3"/>
    </row>
    <row r="2109" spans="1:15" hidden="1" x14ac:dyDescent="0.25">
      <c r="A2109" t="s">
        <v>333</v>
      </c>
      <c r="B2109" s="4">
        <v>33427</v>
      </c>
      <c r="C2109" t="s">
        <v>3</v>
      </c>
      <c r="D2109" t="s">
        <v>4</v>
      </c>
      <c r="E2109" t="s">
        <v>363</v>
      </c>
      <c r="F2109" s="9">
        <v>2021</v>
      </c>
      <c r="G2109" s="3">
        <v>53100</v>
      </c>
      <c r="H2109" s="3">
        <v>43</v>
      </c>
      <c r="I2109" s="3">
        <v>1280</v>
      </c>
      <c r="J2109" s="3">
        <v>43</v>
      </c>
      <c r="K2109" s="3">
        <v>0</v>
      </c>
      <c r="L2109" s="3">
        <v>53100</v>
      </c>
      <c r="M2109" s="3">
        <v>0</v>
      </c>
      <c r="N2109" s="3"/>
      <c r="O2109" s="3"/>
    </row>
    <row r="2110" spans="1:15" hidden="1" x14ac:dyDescent="0.25">
      <c r="A2110" t="s">
        <v>333</v>
      </c>
      <c r="B2110" s="4">
        <v>33427</v>
      </c>
      <c r="C2110" t="s">
        <v>3</v>
      </c>
      <c r="D2110" t="s">
        <v>4</v>
      </c>
      <c r="E2110" t="s">
        <v>363</v>
      </c>
      <c r="F2110" s="9">
        <v>2020</v>
      </c>
      <c r="G2110" s="3">
        <v>42700</v>
      </c>
      <c r="H2110" s="3">
        <v>40</v>
      </c>
      <c r="I2110" s="3">
        <v>1110</v>
      </c>
      <c r="J2110" s="3">
        <v>40</v>
      </c>
      <c r="K2110" s="3">
        <v>0</v>
      </c>
      <c r="L2110" s="3">
        <v>42700</v>
      </c>
      <c r="M2110" s="3">
        <v>0</v>
      </c>
      <c r="N2110" s="3"/>
      <c r="O2110" s="3"/>
    </row>
    <row r="2111" spans="1:15" hidden="1" x14ac:dyDescent="0.25">
      <c r="A2111" t="s">
        <v>333</v>
      </c>
      <c r="B2111" s="4">
        <v>33427</v>
      </c>
      <c r="C2111" t="s">
        <v>3</v>
      </c>
      <c r="D2111" t="s">
        <v>4</v>
      </c>
      <c r="E2111" t="s">
        <v>363</v>
      </c>
      <c r="F2111" s="9">
        <v>2019</v>
      </c>
      <c r="G2111" s="3">
        <v>44600</v>
      </c>
      <c r="H2111" s="3">
        <v>37</v>
      </c>
      <c r="I2111" s="3">
        <v>1330</v>
      </c>
      <c r="J2111" s="3">
        <v>37</v>
      </c>
      <c r="K2111" s="3">
        <v>0</v>
      </c>
      <c r="L2111" s="3">
        <v>44600</v>
      </c>
      <c r="M2111" s="3">
        <v>0</v>
      </c>
      <c r="N2111" s="3"/>
      <c r="O2111" s="3"/>
    </row>
    <row r="2112" spans="1:15" hidden="1" x14ac:dyDescent="0.25">
      <c r="A2112" t="s">
        <v>322</v>
      </c>
      <c r="B2112" s="4">
        <v>31493</v>
      </c>
      <c r="C2112" t="s">
        <v>3</v>
      </c>
      <c r="D2112" t="s">
        <v>4</v>
      </c>
      <c r="E2112" t="s">
        <v>350</v>
      </c>
      <c r="F2112" s="9">
        <v>2023</v>
      </c>
      <c r="G2112" s="3">
        <v>74100</v>
      </c>
      <c r="H2112" s="3">
        <v>55</v>
      </c>
      <c r="I2112" s="3">
        <v>1345</v>
      </c>
      <c r="J2112" s="3">
        <v>55</v>
      </c>
      <c r="K2112" s="3">
        <v>0</v>
      </c>
      <c r="L2112" s="3">
        <v>74100</v>
      </c>
      <c r="M2112" s="3">
        <v>0</v>
      </c>
      <c r="N2112" s="3"/>
      <c r="O2112" s="3"/>
    </row>
    <row r="2113" spans="1:15" hidden="1" x14ac:dyDescent="0.25">
      <c r="A2113" t="s">
        <v>322</v>
      </c>
      <c r="B2113" s="4">
        <v>31493</v>
      </c>
      <c r="C2113" t="s">
        <v>3</v>
      </c>
      <c r="D2113" t="s">
        <v>4</v>
      </c>
      <c r="E2113" t="s">
        <v>350</v>
      </c>
      <c r="F2113" s="9">
        <v>2022</v>
      </c>
      <c r="G2113" s="3">
        <v>68800</v>
      </c>
      <c r="H2113" s="3">
        <v>55</v>
      </c>
      <c r="I2113" s="3">
        <v>1310</v>
      </c>
      <c r="J2113" s="3">
        <v>55</v>
      </c>
      <c r="K2113" s="3">
        <v>0</v>
      </c>
      <c r="L2113" s="3">
        <v>68800</v>
      </c>
      <c r="M2113" s="3">
        <v>0</v>
      </c>
      <c r="N2113" s="3"/>
      <c r="O2113" s="3"/>
    </row>
    <row r="2114" spans="1:15" hidden="1" x14ac:dyDescent="0.25">
      <c r="A2114" t="s">
        <v>322</v>
      </c>
      <c r="B2114" s="4">
        <v>31493</v>
      </c>
      <c r="C2114" t="s">
        <v>3</v>
      </c>
      <c r="D2114" t="s">
        <v>4</v>
      </c>
      <c r="E2114" t="s">
        <v>350</v>
      </c>
      <c r="F2114" s="9">
        <v>2021</v>
      </c>
      <c r="G2114" s="3">
        <v>58800</v>
      </c>
      <c r="H2114" s="3">
        <v>50</v>
      </c>
      <c r="I2114" s="3">
        <v>1250</v>
      </c>
      <c r="J2114" s="3">
        <v>50</v>
      </c>
      <c r="K2114" s="3">
        <v>0</v>
      </c>
      <c r="L2114" s="3">
        <v>58800</v>
      </c>
      <c r="M2114" s="3">
        <v>0</v>
      </c>
      <c r="N2114" s="3"/>
      <c r="O2114" s="3"/>
    </row>
    <row r="2115" spans="1:15" hidden="1" x14ac:dyDescent="0.25">
      <c r="A2115" t="s">
        <v>322</v>
      </c>
      <c r="B2115" s="4">
        <v>31493</v>
      </c>
      <c r="C2115" t="s">
        <v>3</v>
      </c>
      <c r="D2115" t="s">
        <v>4</v>
      </c>
      <c r="E2115" t="s">
        <v>350</v>
      </c>
      <c r="F2115" s="9">
        <v>2020</v>
      </c>
      <c r="G2115" s="3">
        <v>43900</v>
      </c>
      <c r="H2115" s="3">
        <v>44</v>
      </c>
      <c r="I2115" s="3">
        <v>1060</v>
      </c>
      <c r="J2115" s="3">
        <v>44</v>
      </c>
      <c r="K2115" s="3">
        <v>0</v>
      </c>
      <c r="L2115" s="3">
        <v>43900</v>
      </c>
      <c r="M2115" s="3">
        <v>0</v>
      </c>
      <c r="N2115" s="3"/>
      <c r="O2115" s="3"/>
    </row>
    <row r="2116" spans="1:15" hidden="1" x14ac:dyDescent="0.25">
      <c r="A2116" t="s">
        <v>322</v>
      </c>
      <c r="B2116" s="4">
        <v>31493</v>
      </c>
      <c r="C2116" t="s">
        <v>3</v>
      </c>
      <c r="D2116" t="s">
        <v>4</v>
      </c>
      <c r="E2116" t="s">
        <v>350</v>
      </c>
      <c r="F2116" s="9">
        <v>2019</v>
      </c>
      <c r="G2116" s="3">
        <v>46700</v>
      </c>
      <c r="H2116" s="3">
        <v>39</v>
      </c>
      <c r="I2116" s="3">
        <v>1315</v>
      </c>
      <c r="J2116" s="3">
        <v>39</v>
      </c>
      <c r="K2116" s="3">
        <v>0</v>
      </c>
      <c r="L2116" s="3">
        <v>46700</v>
      </c>
      <c r="M2116" s="3">
        <v>0</v>
      </c>
      <c r="N2116" s="3"/>
      <c r="O2116" s="3"/>
    </row>
    <row r="2117" spans="1:15" hidden="1" x14ac:dyDescent="0.25">
      <c r="A2117" t="s">
        <v>403</v>
      </c>
      <c r="B2117" s="4">
        <v>62224</v>
      </c>
      <c r="C2117" t="s">
        <v>1</v>
      </c>
      <c r="D2117" t="s">
        <v>2</v>
      </c>
      <c r="E2117" t="s">
        <v>353</v>
      </c>
      <c r="F2117" s="9">
        <v>2023</v>
      </c>
      <c r="G2117" s="3">
        <v>73900</v>
      </c>
      <c r="H2117" s="3">
        <v>21</v>
      </c>
      <c r="I2117" s="3">
        <v>3520</v>
      </c>
      <c r="J2117" s="3">
        <v>21</v>
      </c>
      <c r="K2117" s="3">
        <v>0</v>
      </c>
      <c r="L2117" s="3">
        <v>73900</v>
      </c>
      <c r="M2117" s="3">
        <v>0</v>
      </c>
      <c r="N2117" s="3"/>
      <c r="O2117" s="3"/>
    </row>
    <row r="2118" spans="1:15" hidden="1" x14ac:dyDescent="0.25">
      <c r="A2118" t="s">
        <v>403</v>
      </c>
      <c r="B2118" s="4">
        <v>62224</v>
      </c>
      <c r="C2118" t="s">
        <v>1</v>
      </c>
      <c r="D2118" t="s">
        <v>2</v>
      </c>
      <c r="E2118" t="s">
        <v>353</v>
      </c>
      <c r="F2118" s="9">
        <v>2022</v>
      </c>
      <c r="G2118" s="3">
        <v>66300</v>
      </c>
      <c r="H2118" s="3">
        <v>21</v>
      </c>
      <c r="I2118" s="3">
        <v>3400</v>
      </c>
      <c r="J2118" s="3">
        <v>21</v>
      </c>
      <c r="K2118" s="3">
        <v>0</v>
      </c>
      <c r="L2118" s="3">
        <v>66300</v>
      </c>
      <c r="M2118" s="3">
        <v>0</v>
      </c>
      <c r="N2118" s="3"/>
      <c r="O2118" s="3"/>
    </row>
    <row r="2119" spans="1:15" hidden="1" x14ac:dyDescent="0.25">
      <c r="A2119" t="s">
        <v>403</v>
      </c>
      <c r="B2119" s="4">
        <v>62224</v>
      </c>
      <c r="C2119" t="s">
        <v>1</v>
      </c>
      <c r="D2119" t="s">
        <v>2</v>
      </c>
      <c r="E2119" t="s">
        <v>353</v>
      </c>
      <c r="F2119" s="9">
        <v>2021</v>
      </c>
      <c r="G2119" s="3">
        <v>56000</v>
      </c>
      <c r="H2119" s="3">
        <v>18</v>
      </c>
      <c r="I2119" s="3">
        <v>3200</v>
      </c>
      <c r="J2119" s="3">
        <v>18</v>
      </c>
      <c r="K2119" s="3">
        <v>0</v>
      </c>
      <c r="L2119" s="3">
        <v>56000</v>
      </c>
      <c r="M2119" s="3">
        <v>0</v>
      </c>
      <c r="N2119" s="3"/>
      <c r="O2119" s="3"/>
    </row>
    <row r="2120" spans="1:15" hidden="1" x14ac:dyDescent="0.25">
      <c r="A2120" t="s">
        <v>403</v>
      </c>
      <c r="B2120" s="4">
        <v>62224</v>
      </c>
      <c r="C2120" t="s">
        <v>1</v>
      </c>
      <c r="D2120" t="s">
        <v>2</v>
      </c>
      <c r="E2120" t="s">
        <v>353</v>
      </c>
      <c r="F2120" s="9">
        <v>2020</v>
      </c>
      <c r="G2120" s="3">
        <v>42700</v>
      </c>
      <c r="H2120" s="3">
        <v>17</v>
      </c>
      <c r="I2120" s="3">
        <v>2590</v>
      </c>
      <c r="J2120" s="3">
        <v>17</v>
      </c>
      <c r="K2120" s="3">
        <v>0</v>
      </c>
      <c r="L2120" s="3">
        <v>42700</v>
      </c>
      <c r="M2120" s="3">
        <v>0</v>
      </c>
      <c r="N2120" s="3"/>
      <c r="O2120" s="3"/>
    </row>
    <row r="2121" spans="1:15" hidden="1" x14ac:dyDescent="0.25">
      <c r="A2121" t="s">
        <v>403</v>
      </c>
      <c r="B2121" s="4">
        <v>62224</v>
      </c>
      <c r="C2121" t="s">
        <v>1</v>
      </c>
      <c r="D2121" t="s">
        <v>2</v>
      </c>
      <c r="E2121" t="s">
        <v>353</v>
      </c>
      <c r="F2121" s="9">
        <v>2019</v>
      </c>
      <c r="G2121" s="3">
        <v>53600</v>
      </c>
      <c r="H2121" s="3">
        <v>16</v>
      </c>
      <c r="I2121" s="3">
        <v>3460</v>
      </c>
      <c r="J2121" s="3">
        <v>16</v>
      </c>
      <c r="K2121" s="3">
        <v>0</v>
      </c>
      <c r="L2121" s="3">
        <v>53600</v>
      </c>
      <c r="M2121" s="3">
        <v>0</v>
      </c>
      <c r="N2121" s="3"/>
      <c r="O2121" s="3"/>
    </row>
    <row r="2122" spans="1:15" hidden="1" x14ac:dyDescent="0.25">
      <c r="A2122" t="s">
        <v>267</v>
      </c>
      <c r="B2122" s="4">
        <v>2705</v>
      </c>
      <c r="C2122" t="s">
        <v>3</v>
      </c>
      <c r="D2122" t="s">
        <v>5</v>
      </c>
      <c r="E2122" t="s">
        <v>351</v>
      </c>
      <c r="F2122" s="9">
        <v>2023</v>
      </c>
      <c r="G2122" s="3">
        <v>73900</v>
      </c>
      <c r="H2122" s="3">
        <v>40</v>
      </c>
      <c r="I2122" s="3">
        <v>1825</v>
      </c>
      <c r="J2122" s="3">
        <v>24</v>
      </c>
      <c r="K2122" s="3">
        <v>16</v>
      </c>
      <c r="L2122" s="3">
        <v>43800</v>
      </c>
      <c r="M2122" s="3">
        <v>30100</v>
      </c>
      <c r="N2122" s="3"/>
      <c r="O2122" s="3"/>
    </row>
    <row r="2123" spans="1:15" hidden="1" x14ac:dyDescent="0.25">
      <c r="A2123" t="s">
        <v>267</v>
      </c>
      <c r="B2123" s="4">
        <v>2705</v>
      </c>
      <c r="C2123" t="s">
        <v>3</v>
      </c>
      <c r="D2123" t="s">
        <v>5</v>
      </c>
      <c r="E2123" t="s">
        <v>351</v>
      </c>
      <c r="F2123" s="9">
        <v>2022</v>
      </c>
      <c r="G2123" s="3">
        <v>76800</v>
      </c>
      <c r="H2123" s="3">
        <v>41</v>
      </c>
      <c r="I2123" s="3">
        <v>1830</v>
      </c>
      <c r="J2123" s="3">
        <v>24</v>
      </c>
      <c r="K2123" s="3">
        <v>17</v>
      </c>
      <c r="L2123" s="3">
        <v>44800</v>
      </c>
      <c r="M2123" s="3">
        <v>32000</v>
      </c>
      <c r="N2123" s="3"/>
      <c r="O2123" s="3"/>
    </row>
    <row r="2124" spans="1:15" hidden="1" x14ac:dyDescent="0.25">
      <c r="A2124" t="s">
        <v>267</v>
      </c>
      <c r="B2124" s="4">
        <v>2705</v>
      </c>
      <c r="C2124" t="s">
        <v>3</v>
      </c>
      <c r="D2124" t="s">
        <v>5</v>
      </c>
      <c r="E2124" t="s">
        <v>351</v>
      </c>
      <c r="F2124" s="9">
        <v>2021</v>
      </c>
      <c r="G2124" s="3">
        <v>77200</v>
      </c>
      <c r="H2124" s="3">
        <v>43</v>
      </c>
      <c r="I2124" s="3">
        <v>1755</v>
      </c>
      <c r="J2124" s="3">
        <v>25</v>
      </c>
      <c r="K2124" s="3">
        <v>18</v>
      </c>
      <c r="L2124" s="3">
        <v>42100</v>
      </c>
      <c r="M2124" s="3">
        <v>35100</v>
      </c>
      <c r="N2124" s="3"/>
      <c r="O2124" s="3"/>
    </row>
    <row r="2125" spans="1:15" hidden="1" x14ac:dyDescent="0.25">
      <c r="A2125" t="s">
        <v>267</v>
      </c>
      <c r="B2125" s="4">
        <v>2705</v>
      </c>
      <c r="C2125" t="s">
        <v>3</v>
      </c>
      <c r="D2125" t="s">
        <v>5</v>
      </c>
      <c r="E2125" t="s">
        <v>351</v>
      </c>
      <c r="F2125" s="9">
        <v>2020</v>
      </c>
      <c r="G2125" s="3">
        <v>74600</v>
      </c>
      <c r="H2125" s="3">
        <v>45</v>
      </c>
      <c r="I2125" s="3">
        <v>1605</v>
      </c>
      <c r="J2125" s="3">
        <v>23</v>
      </c>
      <c r="K2125" s="3">
        <v>22</v>
      </c>
      <c r="L2125" s="3">
        <v>37700</v>
      </c>
      <c r="M2125" s="3">
        <v>36900</v>
      </c>
      <c r="N2125" s="3"/>
      <c r="O2125" s="3"/>
    </row>
    <row r="2126" spans="1:15" hidden="1" x14ac:dyDescent="0.25">
      <c r="A2126" t="s">
        <v>267</v>
      </c>
      <c r="B2126" s="4">
        <v>2705</v>
      </c>
      <c r="C2126" t="s">
        <v>3</v>
      </c>
      <c r="D2126" t="s">
        <v>5</v>
      </c>
      <c r="E2126" t="s">
        <v>351</v>
      </c>
      <c r="F2126" s="9">
        <v>2019</v>
      </c>
      <c r="G2126" s="3">
        <v>89800</v>
      </c>
      <c r="H2126" s="3">
        <v>48</v>
      </c>
      <c r="I2126" s="3">
        <v>1795</v>
      </c>
      <c r="J2126" s="3">
        <v>24</v>
      </c>
      <c r="K2126" s="3">
        <v>24</v>
      </c>
      <c r="L2126" s="3">
        <v>43100</v>
      </c>
      <c r="M2126" s="3">
        <v>46700</v>
      </c>
      <c r="N2126" s="3"/>
      <c r="O2126" s="3"/>
    </row>
    <row r="2127" spans="1:15" hidden="1" x14ac:dyDescent="0.25">
      <c r="A2127" t="s">
        <v>250</v>
      </c>
      <c r="B2127" s="4">
        <v>2800</v>
      </c>
      <c r="C2127" t="s">
        <v>3</v>
      </c>
      <c r="D2127" t="s">
        <v>5</v>
      </c>
      <c r="E2127" t="s">
        <v>351</v>
      </c>
      <c r="F2127" s="9">
        <v>2023</v>
      </c>
      <c r="G2127" s="3">
        <v>73833</v>
      </c>
      <c r="H2127" s="3">
        <v>126</v>
      </c>
      <c r="I2127" s="3">
        <v>588</v>
      </c>
      <c r="J2127" s="3">
        <v>12</v>
      </c>
      <c r="K2127" s="3">
        <v>114</v>
      </c>
      <c r="L2127" s="3">
        <v>8494</v>
      </c>
      <c r="M2127" s="3">
        <v>65339</v>
      </c>
      <c r="N2127" s="3"/>
      <c r="O2127" s="3"/>
    </row>
    <row r="2128" spans="1:15" hidden="1" x14ac:dyDescent="0.25">
      <c r="A2128" t="s">
        <v>250</v>
      </c>
      <c r="B2128" s="4">
        <v>2800</v>
      </c>
      <c r="C2128" t="s">
        <v>3</v>
      </c>
      <c r="D2128" t="s">
        <v>5</v>
      </c>
      <c r="E2128" t="s">
        <v>351</v>
      </c>
      <c r="F2128" s="9">
        <v>2022</v>
      </c>
      <c r="G2128" s="3">
        <v>69088</v>
      </c>
      <c r="H2128" s="3">
        <v>132</v>
      </c>
      <c r="I2128" s="3">
        <v>539</v>
      </c>
      <c r="J2128" s="3">
        <v>15</v>
      </c>
      <c r="K2128" s="3">
        <v>117</v>
      </c>
      <c r="L2128" s="3">
        <v>9300</v>
      </c>
      <c r="M2128" s="3">
        <v>59788</v>
      </c>
      <c r="N2128" s="3"/>
      <c r="O2128" s="3"/>
    </row>
    <row r="2129" spans="1:15" hidden="1" x14ac:dyDescent="0.25">
      <c r="A2129" t="s">
        <v>250</v>
      </c>
      <c r="B2129" s="4">
        <v>2800</v>
      </c>
      <c r="C2129" t="s">
        <v>3</v>
      </c>
      <c r="D2129" t="s">
        <v>5</v>
      </c>
      <c r="E2129" t="s">
        <v>351</v>
      </c>
      <c r="F2129" s="9">
        <v>2021</v>
      </c>
      <c r="G2129" s="3">
        <v>60600</v>
      </c>
      <c r="H2129" s="3">
        <v>129</v>
      </c>
      <c r="I2129" s="3">
        <v>475</v>
      </c>
      <c r="J2129" s="3">
        <v>16</v>
      </c>
      <c r="K2129" s="3">
        <v>113</v>
      </c>
      <c r="L2129" s="3">
        <v>8100</v>
      </c>
      <c r="M2129" s="3">
        <v>52500</v>
      </c>
      <c r="N2129" s="3"/>
      <c r="O2129" s="3"/>
    </row>
    <row r="2130" spans="1:15" hidden="1" x14ac:dyDescent="0.25">
      <c r="A2130" t="s">
        <v>250</v>
      </c>
      <c r="B2130" s="4">
        <v>2800</v>
      </c>
      <c r="C2130" t="s">
        <v>3</v>
      </c>
      <c r="D2130" t="s">
        <v>5</v>
      </c>
      <c r="E2130" t="s">
        <v>351</v>
      </c>
      <c r="F2130" s="9">
        <v>2020</v>
      </c>
      <c r="G2130" s="3">
        <v>54400</v>
      </c>
      <c r="H2130" s="3">
        <v>126</v>
      </c>
      <c r="I2130" s="3">
        <v>420</v>
      </c>
      <c r="J2130" s="3">
        <v>18</v>
      </c>
      <c r="K2130" s="3">
        <v>108</v>
      </c>
      <c r="L2130" s="3">
        <v>8600</v>
      </c>
      <c r="M2130" s="3">
        <v>45800</v>
      </c>
      <c r="N2130" s="3"/>
      <c r="O2130" s="3"/>
    </row>
    <row r="2131" spans="1:15" hidden="1" x14ac:dyDescent="0.25">
      <c r="A2131" t="s">
        <v>250</v>
      </c>
      <c r="B2131" s="4">
        <v>2800</v>
      </c>
      <c r="C2131" t="s">
        <v>3</v>
      </c>
      <c r="D2131" t="s">
        <v>5</v>
      </c>
      <c r="E2131" t="s">
        <v>351</v>
      </c>
      <c r="F2131" s="9">
        <v>2019</v>
      </c>
      <c r="G2131" s="3">
        <v>65300</v>
      </c>
      <c r="H2131" s="3">
        <v>133</v>
      </c>
      <c r="I2131" s="3">
        <v>495</v>
      </c>
      <c r="J2131" s="3">
        <v>23</v>
      </c>
      <c r="K2131" s="3">
        <v>110</v>
      </c>
      <c r="L2131" s="3">
        <v>12400</v>
      </c>
      <c r="M2131" s="3">
        <v>52900</v>
      </c>
      <c r="N2131" s="3"/>
      <c r="O2131" s="3"/>
    </row>
    <row r="2132" spans="1:15" hidden="1" x14ac:dyDescent="0.25">
      <c r="A2132" t="s">
        <v>139</v>
      </c>
      <c r="B2132" s="4">
        <v>8949</v>
      </c>
      <c r="C2132" t="s">
        <v>1</v>
      </c>
      <c r="D2132" t="s">
        <v>7</v>
      </c>
      <c r="E2132" t="s">
        <v>353</v>
      </c>
      <c r="F2132" s="9">
        <v>2023</v>
      </c>
      <c r="G2132" s="3">
        <v>73500</v>
      </c>
      <c r="H2132" s="3">
        <v>10</v>
      </c>
      <c r="I2132" s="3">
        <v>7350</v>
      </c>
      <c r="J2132" s="3">
        <v>10</v>
      </c>
      <c r="K2132" s="3">
        <v>0</v>
      </c>
      <c r="L2132" s="3">
        <v>73500</v>
      </c>
      <c r="M2132" s="3">
        <v>0</v>
      </c>
      <c r="N2132" s="3"/>
      <c r="O2132" s="3"/>
    </row>
    <row r="2133" spans="1:15" hidden="1" x14ac:dyDescent="0.25">
      <c r="A2133" t="s">
        <v>139</v>
      </c>
      <c r="B2133" s="4">
        <v>8949</v>
      </c>
      <c r="C2133" t="s">
        <v>1</v>
      </c>
      <c r="D2133" t="s">
        <v>7</v>
      </c>
      <c r="E2133" t="s">
        <v>353</v>
      </c>
      <c r="F2133" s="9">
        <v>2022</v>
      </c>
      <c r="G2133" s="3">
        <v>69000</v>
      </c>
      <c r="H2133" s="3">
        <v>10</v>
      </c>
      <c r="I2133" s="3">
        <v>6900</v>
      </c>
      <c r="J2133" s="3">
        <v>10</v>
      </c>
      <c r="K2133" s="3">
        <v>0</v>
      </c>
      <c r="L2133" s="3">
        <v>69000</v>
      </c>
      <c r="M2133" s="3">
        <v>0</v>
      </c>
      <c r="N2133" s="3"/>
      <c r="O2133" s="3"/>
    </row>
    <row r="2134" spans="1:15" hidden="1" x14ac:dyDescent="0.25">
      <c r="A2134" t="s">
        <v>139</v>
      </c>
      <c r="B2134" s="4">
        <v>8949</v>
      </c>
      <c r="C2134" t="s">
        <v>1</v>
      </c>
      <c r="D2134" t="s">
        <v>7</v>
      </c>
      <c r="E2134" t="s">
        <v>353</v>
      </c>
      <c r="F2134" s="9">
        <v>2021</v>
      </c>
      <c r="G2134" s="3">
        <v>60500</v>
      </c>
      <c r="H2134" s="3">
        <v>10</v>
      </c>
      <c r="I2134" s="3">
        <v>6050</v>
      </c>
      <c r="J2134" s="3">
        <v>10</v>
      </c>
      <c r="K2134" s="3">
        <v>0</v>
      </c>
      <c r="L2134" s="3">
        <v>60500</v>
      </c>
      <c r="M2134" s="3">
        <v>0</v>
      </c>
      <c r="N2134" s="3"/>
      <c r="O2134" s="3"/>
    </row>
    <row r="2135" spans="1:15" hidden="1" x14ac:dyDescent="0.25">
      <c r="A2135" t="s">
        <v>139</v>
      </c>
      <c r="B2135" s="4">
        <v>8949</v>
      </c>
      <c r="C2135" t="s">
        <v>1</v>
      </c>
      <c r="D2135" t="s">
        <v>7</v>
      </c>
      <c r="E2135" t="s">
        <v>353</v>
      </c>
      <c r="F2135" s="9">
        <v>2020</v>
      </c>
      <c r="G2135" s="3">
        <v>39600</v>
      </c>
      <c r="H2135" s="3">
        <v>10</v>
      </c>
      <c r="I2135" s="3">
        <v>3960</v>
      </c>
      <c r="J2135" s="3">
        <v>10</v>
      </c>
      <c r="K2135" s="3">
        <v>0</v>
      </c>
      <c r="L2135" s="3">
        <v>39600</v>
      </c>
      <c r="M2135" s="3">
        <v>0</v>
      </c>
      <c r="N2135" s="3"/>
      <c r="O2135" s="3"/>
    </row>
    <row r="2136" spans="1:15" hidden="1" x14ac:dyDescent="0.25">
      <c r="A2136" t="s">
        <v>139</v>
      </c>
      <c r="B2136" s="4">
        <v>8949</v>
      </c>
      <c r="C2136" t="s">
        <v>1</v>
      </c>
      <c r="D2136" t="s">
        <v>7</v>
      </c>
      <c r="E2136" t="s">
        <v>353</v>
      </c>
      <c r="F2136" s="9">
        <v>2019</v>
      </c>
      <c r="G2136" s="3">
        <v>72000</v>
      </c>
      <c r="H2136" s="3">
        <v>10</v>
      </c>
      <c r="I2136" s="3">
        <v>7580</v>
      </c>
      <c r="J2136" s="3">
        <v>10</v>
      </c>
      <c r="K2136" s="3">
        <v>0</v>
      </c>
      <c r="L2136" s="3">
        <v>72000</v>
      </c>
      <c r="M2136" s="3">
        <v>0</v>
      </c>
      <c r="N2136" s="3"/>
      <c r="O2136" s="3"/>
    </row>
    <row r="2137" spans="1:15" hidden="1" x14ac:dyDescent="0.25">
      <c r="A2137" t="s">
        <v>207</v>
      </c>
      <c r="B2137" s="4">
        <v>9701</v>
      </c>
      <c r="C2137" t="s">
        <v>3</v>
      </c>
      <c r="D2137" t="s">
        <v>5</v>
      </c>
      <c r="E2137" t="s">
        <v>462</v>
      </c>
      <c r="F2137" s="9">
        <v>2023</v>
      </c>
      <c r="G2137" s="3">
        <v>73200</v>
      </c>
      <c r="H2137" s="3">
        <v>51</v>
      </c>
      <c r="I2137" s="3">
        <v>1435</v>
      </c>
      <c r="J2137" s="3">
        <v>3</v>
      </c>
      <c r="K2137" s="3">
        <v>48</v>
      </c>
      <c r="L2137" s="3">
        <v>5100</v>
      </c>
      <c r="M2137" s="3">
        <v>68100</v>
      </c>
      <c r="N2137" s="3"/>
      <c r="O2137" s="3"/>
    </row>
    <row r="2138" spans="1:15" hidden="1" x14ac:dyDescent="0.25">
      <c r="A2138" t="s">
        <v>207</v>
      </c>
      <c r="B2138" s="4">
        <v>9701</v>
      </c>
      <c r="C2138" t="s">
        <v>3</v>
      </c>
      <c r="D2138" t="s">
        <v>5</v>
      </c>
      <c r="E2138" t="s">
        <v>462</v>
      </c>
      <c r="F2138" s="9">
        <v>2022</v>
      </c>
      <c r="G2138" s="3">
        <v>71465</v>
      </c>
      <c r="H2138" s="3">
        <v>51</v>
      </c>
      <c r="I2138" s="3">
        <v>1401</v>
      </c>
      <c r="J2138" s="3">
        <v>3</v>
      </c>
      <c r="K2138" s="3">
        <v>48</v>
      </c>
      <c r="L2138" s="3">
        <v>5097</v>
      </c>
      <c r="M2138" s="3">
        <v>66368</v>
      </c>
      <c r="N2138" s="3"/>
      <c r="O2138" s="3"/>
    </row>
    <row r="2139" spans="1:15" hidden="1" x14ac:dyDescent="0.25">
      <c r="A2139" t="s">
        <v>207</v>
      </c>
      <c r="B2139" s="4">
        <v>9701</v>
      </c>
      <c r="C2139" t="s">
        <v>3</v>
      </c>
      <c r="D2139" t="s">
        <v>5</v>
      </c>
      <c r="E2139" t="s">
        <v>462</v>
      </c>
      <c r="F2139" s="9">
        <v>2021</v>
      </c>
      <c r="G2139" s="3">
        <v>67010</v>
      </c>
      <c r="H2139" s="3">
        <v>51</v>
      </c>
      <c r="I2139" s="3">
        <v>1240</v>
      </c>
      <c r="J2139" s="3">
        <v>3</v>
      </c>
      <c r="K2139" s="3">
        <v>48</v>
      </c>
      <c r="L2139" s="3">
        <v>4727</v>
      </c>
      <c r="M2139" s="3">
        <v>62283</v>
      </c>
      <c r="N2139" s="3"/>
      <c r="O2139" s="3"/>
    </row>
    <row r="2140" spans="1:15" hidden="1" x14ac:dyDescent="0.25">
      <c r="A2140" t="s">
        <v>207</v>
      </c>
      <c r="B2140" s="4">
        <v>9701</v>
      </c>
      <c r="C2140" t="s">
        <v>3</v>
      </c>
      <c r="D2140" t="s">
        <v>5</v>
      </c>
      <c r="E2140" t="s">
        <v>462</v>
      </c>
      <c r="F2140" s="9">
        <v>2020</v>
      </c>
      <c r="G2140" s="3">
        <v>62400</v>
      </c>
      <c r="H2140" s="3">
        <v>57</v>
      </c>
      <c r="I2140" s="3">
        <v>1040</v>
      </c>
      <c r="J2140" s="3">
        <v>3</v>
      </c>
      <c r="K2140" s="3">
        <v>54</v>
      </c>
      <c r="L2140" s="3">
        <v>4500</v>
      </c>
      <c r="M2140" s="3">
        <v>57900</v>
      </c>
      <c r="N2140" s="3"/>
      <c r="O2140" s="3"/>
    </row>
    <row r="2141" spans="1:15" hidden="1" x14ac:dyDescent="0.25">
      <c r="A2141" t="s">
        <v>207</v>
      </c>
      <c r="B2141" s="4">
        <v>9701</v>
      </c>
      <c r="C2141" t="s">
        <v>3</v>
      </c>
      <c r="D2141" t="s">
        <v>5</v>
      </c>
      <c r="E2141" t="s">
        <v>462</v>
      </c>
      <c r="F2141" s="9">
        <v>2019</v>
      </c>
      <c r="G2141" s="3">
        <v>73100</v>
      </c>
      <c r="H2141" s="3">
        <v>63</v>
      </c>
      <c r="I2141" s="3">
        <v>1160</v>
      </c>
      <c r="J2141" s="3">
        <v>3</v>
      </c>
      <c r="K2141" s="3">
        <v>60</v>
      </c>
      <c r="L2141" s="3">
        <v>5400</v>
      </c>
      <c r="M2141" s="3">
        <v>67700</v>
      </c>
      <c r="N2141" s="3"/>
      <c r="O2141" s="3"/>
    </row>
    <row r="2142" spans="1:15" hidden="1" x14ac:dyDescent="0.25">
      <c r="A2142" t="s">
        <v>42</v>
      </c>
      <c r="B2142" s="4">
        <v>11973</v>
      </c>
      <c r="C2142" t="s">
        <v>1</v>
      </c>
      <c r="D2142" t="s">
        <v>2</v>
      </c>
      <c r="E2142" t="s">
        <v>353</v>
      </c>
      <c r="F2142" s="9">
        <v>2023</v>
      </c>
      <c r="G2142" s="3">
        <v>72900</v>
      </c>
      <c r="H2142" s="3">
        <v>29</v>
      </c>
      <c r="I2142" s="3">
        <v>2390</v>
      </c>
      <c r="J2142" s="3">
        <v>1</v>
      </c>
      <c r="K2142" s="3">
        <v>28</v>
      </c>
      <c r="L2142" s="3">
        <v>2400</v>
      </c>
      <c r="M2142" s="3">
        <v>70500</v>
      </c>
      <c r="N2142" s="3"/>
      <c r="O2142" s="3"/>
    </row>
    <row r="2143" spans="1:15" hidden="1" x14ac:dyDescent="0.25">
      <c r="A2143" t="s">
        <v>42</v>
      </c>
      <c r="B2143" s="4">
        <v>11973</v>
      </c>
      <c r="C2143" t="s">
        <v>1</v>
      </c>
      <c r="D2143" t="s">
        <v>2</v>
      </c>
      <c r="E2143" t="s">
        <v>353</v>
      </c>
      <c r="F2143" s="9">
        <v>2022</v>
      </c>
      <c r="G2143" s="3">
        <v>79500</v>
      </c>
      <c r="H2143" s="3">
        <v>32</v>
      </c>
      <c r="I2143" s="3">
        <v>2410</v>
      </c>
      <c r="J2143" s="3">
        <v>1</v>
      </c>
      <c r="K2143" s="3">
        <v>31</v>
      </c>
      <c r="L2143" s="3">
        <v>2400</v>
      </c>
      <c r="M2143" s="3">
        <v>77100</v>
      </c>
      <c r="N2143" s="3"/>
      <c r="O2143" s="3"/>
    </row>
    <row r="2144" spans="1:15" hidden="1" x14ac:dyDescent="0.25">
      <c r="A2144" t="s">
        <v>42</v>
      </c>
      <c r="B2144" s="4">
        <v>11973</v>
      </c>
      <c r="C2144" t="s">
        <v>1</v>
      </c>
      <c r="D2144" t="s">
        <v>2</v>
      </c>
      <c r="E2144" t="s">
        <v>353</v>
      </c>
      <c r="F2144" s="9">
        <v>2021</v>
      </c>
      <c r="G2144" s="3">
        <v>78500</v>
      </c>
      <c r="H2144" s="3">
        <v>34</v>
      </c>
      <c r="I2144" s="3">
        <v>2310</v>
      </c>
      <c r="J2144" s="3">
        <v>1</v>
      </c>
      <c r="K2144" s="3">
        <v>33</v>
      </c>
      <c r="L2144" s="3">
        <v>2300</v>
      </c>
      <c r="M2144" s="3">
        <v>76200</v>
      </c>
      <c r="N2144" s="3"/>
      <c r="O2144" s="3"/>
    </row>
    <row r="2145" spans="1:15" hidden="1" x14ac:dyDescent="0.25">
      <c r="A2145" t="s">
        <v>42</v>
      </c>
      <c r="B2145" s="4">
        <v>11973</v>
      </c>
      <c r="C2145" t="s">
        <v>1</v>
      </c>
      <c r="D2145" t="s">
        <v>2</v>
      </c>
      <c r="E2145" t="s">
        <v>353</v>
      </c>
      <c r="F2145" s="9">
        <v>2020</v>
      </c>
      <c r="G2145" s="3">
        <v>64200</v>
      </c>
      <c r="H2145" s="3">
        <v>34</v>
      </c>
      <c r="I2145" s="3">
        <v>1860</v>
      </c>
      <c r="J2145" s="3">
        <v>1</v>
      </c>
      <c r="K2145" s="3">
        <v>33</v>
      </c>
      <c r="L2145" s="3">
        <v>1900</v>
      </c>
      <c r="M2145" s="3">
        <v>62300</v>
      </c>
      <c r="N2145" s="3"/>
      <c r="O2145" s="3"/>
    </row>
    <row r="2146" spans="1:15" hidden="1" x14ac:dyDescent="0.25">
      <c r="A2146" t="s">
        <v>42</v>
      </c>
      <c r="B2146" s="4">
        <v>11973</v>
      </c>
      <c r="C2146" t="s">
        <v>1</v>
      </c>
      <c r="D2146" t="s">
        <v>2</v>
      </c>
      <c r="E2146" t="s">
        <v>353</v>
      </c>
      <c r="F2146" s="9">
        <v>2019</v>
      </c>
      <c r="G2146" s="3">
        <v>89700</v>
      </c>
      <c r="H2146" s="3">
        <v>35</v>
      </c>
      <c r="I2146" s="3">
        <v>2560</v>
      </c>
      <c r="J2146" s="3">
        <v>1</v>
      </c>
      <c r="K2146" s="3">
        <v>34</v>
      </c>
      <c r="L2146" s="3">
        <v>2600</v>
      </c>
      <c r="M2146" s="3">
        <v>87100</v>
      </c>
      <c r="N2146" s="3"/>
      <c r="O2146" s="3"/>
    </row>
    <row r="2147" spans="1:15" hidden="1" x14ac:dyDescent="0.25">
      <c r="A2147" t="s">
        <v>144</v>
      </c>
      <c r="B2147" s="4">
        <v>31386</v>
      </c>
      <c r="C2147" t="s">
        <v>1</v>
      </c>
      <c r="D2147" t="s">
        <v>6</v>
      </c>
      <c r="E2147" t="s">
        <v>354</v>
      </c>
      <c r="F2147" s="9">
        <v>2023</v>
      </c>
      <c r="G2147" s="3">
        <v>72800</v>
      </c>
      <c r="H2147" s="3">
        <v>40</v>
      </c>
      <c r="I2147" s="3">
        <v>2050</v>
      </c>
      <c r="J2147" s="3">
        <v>0</v>
      </c>
      <c r="K2147" s="3">
        <v>40</v>
      </c>
      <c r="L2147" s="3">
        <v>0</v>
      </c>
      <c r="M2147" s="3">
        <v>72800</v>
      </c>
      <c r="N2147" s="3"/>
      <c r="O2147" s="3"/>
    </row>
    <row r="2148" spans="1:15" hidden="1" x14ac:dyDescent="0.25">
      <c r="A2148" t="s">
        <v>144</v>
      </c>
      <c r="B2148" s="4">
        <v>31386</v>
      </c>
      <c r="C2148" t="s">
        <v>1</v>
      </c>
      <c r="D2148" t="s">
        <v>6</v>
      </c>
      <c r="E2148" t="s">
        <v>354</v>
      </c>
      <c r="F2148" s="9">
        <v>2022</v>
      </c>
      <c r="G2148" s="3">
        <v>49590</v>
      </c>
      <c r="H2148" s="3">
        <v>31</v>
      </c>
      <c r="I2148" s="3">
        <v>1910</v>
      </c>
      <c r="J2148" s="3">
        <v>0</v>
      </c>
      <c r="K2148" s="3">
        <v>31</v>
      </c>
      <c r="L2148" s="3">
        <v>0</v>
      </c>
      <c r="M2148" s="3">
        <v>49590</v>
      </c>
      <c r="N2148" s="3"/>
      <c r="O2148" s="3"/>
    </row>
    <row r="2149" spans="1:15" hidden="1" x14ac:dyDescent="0.25">
      <c r="A2149" t="s">
        <v>144</v>
      </c>
      <c r="B2149" s="4">
        <v>31386</v>
      </c>
      <c r="C2149" t="s">
        <v>1</v>
      </c>
      <c r="D2149" t="s">
        <v>6</v>
      </c>
      <c r="E2149" t="s">
        <v>354</v>
      </c>
      <c r="F2149" s="9">
        <v>2021</v>
      </c>
      <c r="G2149" s="3">
        <v>31000</v>
      </c>
      <c r="H2149" s="3">
        <v>21</v>
      </c>
      <c r="I2149" s="3">
        <v>1720</v>
      </c>
      <c r="J2149" s="3">
        <v>0</v>
      </c>
      <c r="K2149" s="3">
        <v>21</v>
      </c>
      <c r="L2149" s="3">
        <v>0</v>
      </c>
      <c r="M2149" s="3">
        <v>31000</v>
      </c>
      <c r="N2149" s="3"/>
      <c r="O2149" s="3"/>
    </row>
    <row r="2150" spans="1:15" hidden="1" x14ac:dyDescent="0.25">
      <c r="A2150" t="s">
        <v>144</v>
      </c>
      <c r="B2150" s="4">
        <v>31386</v>
      </c>
      <c r="C2150" t="s">
        <v>1</v>
      </c>
      <c r="D2150" t="s">
        <v>6</v>
      </c>
      <c r="E2150" t="s">
        <v>354</v>
      </c>
      <c r="F2150" s="9">
        <v>2020</v>
      </c>
      <c r="G2150" s="3">
        <v>14000</v>
      </c>
      <c r="H2150" s="3">
        <v>15</v>
      </c>
      <c r="I2150" s="3">
        <v>1040</v>
      </c>
      <c r="J2150" s="3">
        <v>0</v>
      </c>
      <c r="K2150" s="3">
        <v>15</v>
      </c>
      <c r="L2150" s="3">
        <v>0</v>
      </c>
      <c r="M2150" s="3">
        <v>14000</v>
      </c>
      <c r="N2150" s="3"/>
      <c r="O2150" s="3"/>
    </row>
    <row r="2151" spans="1:15" hidden="1" x14ac:dyDescent="0.25">
      <c r="A2151" t="s">
        <v>144</v>
      </c>
      <c r="B2151" s="4">
        <v>31386</v>
      </c>
      <c r="C2151" t="s">
        <v>1</v>
      </c>
      <c r="D2151" t="s">
        <v>6</v>
      </c>
      <c r="E2151" t="s">
        <v>354</v>
      </c>
      <c r="F2151" s="9">
        <v>2019</v>
      </c>
      <c r="G2151" s="3">
        <v>17600</v>
      </c>
      <c r="H2151" s="3">
        <v>12</v>
      </c>
      <c r="I2151" s="3">
        <v>1530</v>
      </c>
      <c r="J2151" s="3">
        <v>0</v>
      </c>
      <c r="K2151" s="3">
        <v>12</v>
      </c>
      <c r="L2151" s="3">
        <v>0</v>
      </c>
      <c r="M2151" s="3">
        <v>17600</v>
      </c>
      <c r="N2151" s="3"/>
      <c r="O2151" s="3"/>
    </row>
    <row r="2152" spans="1:15" hidden="1" x14ac:dyDescent="0.25">
      <c r="A2152" t="s">
        <v>388</v>
      </c>
      <c r="B2152" s="4">
        <v>2488</v>
      </c>
      <c r="C2152" t="s">
        <v>3</v>
      </c>
      <c r="D2152" t="s">
        <v>4</v>
      </c>
      <c r="E2152" t="s">
        <v>358</v>
      </c>
      <c r="F2152" s="9">
        <v>2023</v>
      </c>
      <c r="G2152" s="3">
        <v>72687</v>
      </c>
      <c r="H2152" s="3">
        <v>69</v>
      </c>
      <c r="I2152" s="3">
        <v>1040</v>
      </c>
      <c r="J2152" s="3">
        <v>11</v>
      </c>
      <c r="K2152" s="3">
        <v>58</v>
      </c>
      <c r="L2152" s="3">
        <v>11800</v>
      </c>
      <c r="M2152" s="3">
        <v>60887</v>
      </c>
      <c r="N2152" s="3"/>
      <c r="O2152" s="3"/>
    </row>
    <row r="2153" spans="1:15" hidden="1" x14ac:dyDescent="0.25">
      <c r="A2153" t="s">
        <v>388</v>
      </c>
      <c r="B2153" s="4">
        <v>2488</v>
      </c>
      <c r="C2153" t="s">
        <v>3</v>
      </c>
      <c r="D2153" t="s">
        <v>4</v>
      </c>
      <c r="E2153" t="s">
        <v>358</v>
      </c>
      <c r="F2153" s="9">
        <v>2022</v>
      </c>
      <c r="G2153" s="3">
        <v>72029</v>
      </c>
      <c r="H2153" s="3">
        <v>71</v>
      </c>
      <c r="I2153" s="3">
        <v>1000</v>
      </c>
      <c r="J2153" s="3">
        <v>11</v>
      </c>
      <c r="K2153" s="3">
        <v>60</v>
      </c>
      <c r="L2153" s="3">
        <v>11132</v>
      </c>
      <c r="M2153" s="3">
        <v>60897</v>
      </c>
      <c r="N2153" s="3"/>
      <c r="O2153" s="3"/>
    </row>
    <row r="2154" spans="1:15" hidden="1" x14ac:dyDescent="0.25">
      <c r="A2154" t="s">
        <v>388</v>
      </c>
      <c r="B2154" s="4">
        <v>2488</v>
      </c>
      <c r="C2154" t="s">
        <v>3</v>
      </c>
      <c r="D2154" t="s">
        <v>4</v>
      </c>
      <c r="E2154" t="s">
        <v>358</v>
      </c>
      <c r="F2154" s="9">
        <v>2021</v>
      </c>
      <c r="G2154" s="3">
        <v>70600</v>
      </c>
      <c r="H2154" s="3">
        <v>73</v>
      </c>
      <c r="I2154" s="3">
        <v>975</v>
      </c>
      <c r="J2154" s="3">
        <v>14</v>
      </c>
      <c r="K2154" s="3">
        <v>59</v>
      </c>
      <c r="L2154" s="3">
        <v>13600</v>
      </c>
      <c r="M2154" s="3">
        <v>57000</v>
      </c>
      <c r="N2154" s="3"/>
      <c r="O2154" s="3"/>
    </row>
    <row r="2155" spans="1:15" hidden="1" x14ac:dyDescent="0.25">
      <c r="A2155" t="s">
        <v>388</v>
      </c>
      <c r="B2155" s="4">
        <v>2488</v>
      </c>
      <c r="C2155" t="s">
        <v>3</v>
      </c>
      <c r="D2155" t="s">
        <v>4</v>
      </c>
      <c r="E2155" t="s">
        <v>358</v>
      </c>
      <c r="F2155" s="9">
        <v>2020</v>
      </c>
      <c r="G2155" s="3">
        <v>68400</v>
      </c>
      <c r="H2155" s="3">
        <v>72</v>
      </c>
      <c r="I2155" s="3">
        <v>900</v>
      </c>
      <c r="J2155" s="3">
        <v>14</v>
      </c>
      <c r="K2155" s="3">
        <v>58</v>
      </c>
      <c r="L2155" s="3">
        <v>12600</v>
      </c>
      <c r="M2155" s="3">
        <v>55800</v>
      </c>
      <c r="N2155" s="3"/>
      <c r="O2155" s="3"/>
    </row>
    <row r="2156" spans="1:15" hidden="1" x14ac:dyDescent="0.25">
      <c r="A2156" t="s">
        <v>388</v>
      </c>
      <c r="B2156" s="4">
        <v>2488</v>
      </c>
      <c r="C2156" t="s">
        <v>3</v>
      </c>
      <c r="D2156" t="s">
        <v>4</v>
      </c>
      <c r="E2156" t="s">
        <v>358</v>
      </c>
      <c r="F2156" s="9">
        <v>2019</v>
      </c>
      <c r="G2156" s="3">
        <v>82800</v>
      </c>
      <c r="H2156" s="3">
        <v>80</v>
      </c>
      <c r="I2156" s="3">
        <v>1035</v>
      </c>
      <c r="J2156" s="3">
        <v>14</v>
      </c>
      <c r="K2156" s="3">
        <v>66</v>
      </c>
      <c r="L2156" s="3">
        <v>14000</v>
      </c>
      <c r="M2156" s="3">
        <v>68800</v>
      </c>
      <c r="N2156" s="3"/>
      <c r="O2156" s="3"/>
    </row>
    <row r="2157" spans="1:15" hidden="1" x14ac:dyDescent="0.25">
      <c r="A2157" t="s">
        <v>284</v>
      </c>
      <c r="B2157" s="4">
        <v>1505</v>
      </c>
      <c r="C2157" t="s">
        <v>1</v>
      </c>
      <c r="D2157" t="s">
        <v>6</v>
      </c>
      <c r="E2157" t="s">
        <v>354</v>
      </c>
      <c r="F2157" s="9">
        <v>2023</v>
      </c>
      <c r="G2157" s="3">
        <v>72500</v>
      </c>
      <c r="H2157" s="3">
        <v>22</v>
      </c>
      <c r="I2157" s="3">
        <v>3450</v>
      </c>
      <c r="J2157" s="3">
        <v>22</v>
      </c>
      <c r="K2157" s="3">
        <v>0</v>
      </c>
      <c r="L2157" s="3">
        <v>72500</v>
      </c>
      <c r="M2157" s="3">
        <v>0</v>
      </c>
      <c r="N2157" s="3"/>
      <c r="O2157" s="3"/>
    </row>
    <row r="2158" spans="1:15" hidden="1" x14ac:dyDescent="0.25">
      <c r="A2158" t="s">
        <v>284</v>
      </c>
      <c r="B2158" s="4">
        <v>1505</v>
      </c>
      <c r="C2158" t="s">
        <v>1</v>
      </c>
      <c r="D2158" t="s">
        <v>6</v>
      </c>
      <c r="E2158" t="s">
        <v>354</v>
      </c>
      <c r="F2158" s="9">
        <v>2022</v>
      </c>
      <c r="G2158" s="3">
        <v>63200</v>
      </c>
      <c r="H2158" s="3">
        <v>20</v>
      </c>
      <c r="I2158" s="3">
        <v>3160</v>
      </c>
      <c r="J2158" s="3">
        <v>20</v>
      </c>
      <c r="K2158" s="3">
        <v>0</v>
      </c>
      <c r="L2158" s="3">
        <v>63200</v>
      </c>
      <c r="M2158" s="3">
        <v>0</v>
      </c>
      <c r="N2158" s="3"/>
      <c r="O2158" s="3"/>
    </row>
    <row r="2159" spans="1:15" hidden="1" x14ac:dyDescent="0.25">
      <c r="A2159" t="s">
        <v>284</v>
      </c>
      <c r="B2159" s="4">
        <v>1505</v>
      </c>
      <c r="C2159" t="s">
        <v>1</v>
      </c>
      <c r="D2159" t="s">
        <v>6</v>
      </c>
      <c r="E2159" t="s">
        <v>354</v>
      </c>
      <c r="F2159" s="9">
        <v>2021</v>
      </c>
      <c r="G2159" s="3">
        <v>57400</v>
      </c>
      <c r="H2159" s="3">
        <v>20</v>
      </c>
      <c r="I2159" s="3">
        <v>3020</v>
      </c>
      <c r="J2159" s="3">
        <v>20</v>
      </c>
      <c r="K2159" s="3">
        <v>0</v>
      </c>
      <c r="L2159" s="3">
        <v>57400</v>
      </c>
      <c r="M2159" s="3">
        <v>0</v>
      </c>
      <c r="N2159" s="3"/>
      <c r="O2159" s="3"/>
    </row>
    <row r="2160" spans="1:15" hidden="1" x14ac:dyDescent="0.25">
      <c r="A2160" t="s">
        <v>284</v>
      </c>
      <c r="B2160" s="4">
        <v>1505</v>
      </c>
      <c r="C2160" t="s">
        <v>1</v>
      </c>
      <c r="D2160" t="s">
        <v>6</v>
      </c>
      <c r="E2160" t="s">
        <v>354</v>
      </c>
      <c r="F2160" s="9">
        <v>2020</v>
      </c>
      <c r="G2160" s="3">
        <v>42000</v>
      </c>
      <c r="H2160" s="3">
        <v>18</v>
      </c>
      <c r="I2160" s="3">
        <v>2400</v>
      </c>
      <c r="J2160" s="3">
        <v>18</v>
      </c>
      <c r="K2160" s="3">
        <v>0</v>
      </c>
      <c r="L2160" s="3">
        <v>42000</v>
      </c>
      <c r="M2160" s="3">
        <v>0</v>
      </c>
      <c r="N2160" s="3"/>
      <c r="O2160" s="3"/>
    </row>
    <row r="2161" spans="1:15" hidden="1" x14ac:dyDescent="0.25">
      <c r="A2161" t="s">
        <v>284</v>
      </c>
      <c r="B2161" s="4">
        <v>1505</v>
      </c>
      <c r="C2161" t="s">
        <v>1</v>
      </c>
      <c r="D2161" t="s">
        <v>6</v>
      </c>
      <c r="E2161" t="s">
        <v>354</v>
      </c>
      <c r="F2161" s="9">
        <v>2019</v>
      </c>
      <c r="G2161" s="3">
        <v>52500</v>
      </c>
      <c r="H2161" s="3">
        <v>17</v>
      </c>
      <c r="I2161" s="3">
        <v>3185</v>
      </c>
      <c r="J2161" s="3">
        <v>17</v>
      </c>
      <c r="K2161" s="3">
        <v>0</v>
      </c>
      <c r="L2161" s="3">
        <v>52500</v>
      </c>
      <c r="M2161" s="3">
        <v>0</v>
      </c>
      <c r="N2161" s="3"/>
      <c r="O2161" s="3"/>
    </row>
    <row r="2162" spans="1:15" hidden="1" x14ac:dyDescent="0.25">
      <c r="A2162" t="s">
        <v>489</v>
      </c>
      <c r="B2162" s="4">
        <v>563294</v>
      </c>
      <c r="C2162" t="s">
        <v>1</v>
      </c>
      <c r="D2162" t="s">
        <v>2</v>
      </c>
      <c r="E2162" t="s">
        <v>360</v>
      </c>
      <c r="F2162" s="9">
        <v>2023</v>
      </c>
      <c r="G2162" s="3">
        <v>72200</v>
      </c>
      <c r="H2162" s="3">
        <v>47</v>
      </c>
      <c r="I2162" s="3">
        <v>1520</v>
      </c>
      <c r="J2162" s="3">
        <v>9</v>
      </c>
      <c r="K2162" s="3">
        <v>38</v>
      </c>
      <c r="L2162" s="3">
        <v>13700</v>
      </c>
      <c r="M2162" s="3">
        <v>58500</v>
      </c>
      <c r="N2162" s="3"/>
      <c r="O2162" s="3"/>
    </row>
    <row r="2163" spans="1:15" hidden="1" x14ac:dyDescent="0.25">
      <c r="A2163" t="s">
        <v>489</v>
      </c>
      <c r="B2163" s="4">
        <v>563294</v>
      </c>
      <c r="C2163" t="s">
        <v>1</v>
      </c>
      <c r="D2163" t="s">
        <v>2</v>
      </c>
      <c r="E2163" t="s">
        <v>360</v>
      </c>
      <c r="F2163" s="9">
        <v>2022</v>
      </c>
      <c r="G2163" s="3">
        <v>74800</v>
      </c>
      <c r="H2163" s="3">
        <v>48</v>
      </c>
      <c r="I2163" s="3">
        <v>1560</v>
      </c>
      <c r="J2163" s="3">
        <v>9</v>
      </c>
      <c r="K2163" s="3">
        <v>39</v>
      </c>
      <c r="L2163" s="3">
        <v>14000</v>
      </c>
      <c r="M2163" s="3">
        <v>60800</v>
      </c>
      <c r="N2163" s="3"/>
      <c r="O2163" s="3"/>
    </row>
    <row r="2164" spans="1:15" hidden="1" x14ac:dyDescent="0.25">
      <c r="A2164" t="s">
        <v>489</v>
      </c>
      <c r="B2164" s="4">
        <v>563294</v>
      </c>
      <c r="C2164" t="s">
        <v>1</v>
      </c>
      <c r="D2164" t="s">
        <v>2</v>
      </c>
      <c r="E2164" t="s">
        <v>360</v>
      </c>
      <c r="F2164" s="9">
        <v>2021</v>
      </c>
      <c r="G2164" s="3">
        <v>67700</v>
      </c>
      <c r="H2164" s="3">
        <v>48</v>
      </c>
      <c r="I2164" s="3">
        <v>1455</v>
      </c>
      <c r="J2164" s="3">
        <v>9</v>
      </c>
      <c r="K2164" s="3">
        <v>39</v>
      </c>
      <c r="L2164" s="3">
        <v>13100</v>
      </c>
      <c r="M2164" s="3">
        <v>54600</v>
      </c>
      <c r="N2164" s="3"/>
      <c r="O2164" s="3"/>
    </row>
    <row r="2165" spans="1:15" hidden="1" x14ac:dyDescent="0.25">
      <c r="A2165" t="s">
        <v>489</v>
      </c>
      <c r="B2165" s="4">
        <v>563294</v>
      </c>
      <c r="C2165" t="s">
        <v>1</v>
      </c>
      <c r="D2165" t="s">
        <v>2</v>
      </c>
      <c r="E2165" t="s">
        <v>360</v>
      </c>
      <c r="F2165" s="9">
        <v>2020</v>
      </c>
      <c r="G2165" s="3">
        <v>51400</v>
      </c>
      <c r="H2165" s="3">
        <v>45</v>
      </c>
      <c r="I2165" s="3">
        <v>1170</v>
      </c>
      <c r="J2165" s="3">
        <v>9</v>
      </c>
      <c r="K2165" s="3">
        <v>36</v>
      </c>
      <c r="L2165" s="3">
        <v>10500</v>
      </c>
      <c r="M2165" s="3">
        <v>40900</v>
      </c>
      <c r="N2165" s="3"/>
      <c r="O2165" s="3"/>
    </row>
    <row r="2166" spans="1:15" hidden="1" x14ac:dyDescent="0.25">
      <c r="A2166" t="s">
        <v>489</v>
      </c>
      <c r="B2166" s="4">
        <v>563294</v>
      </c>
      <c r="C2166" t="s">
        <v>1</v>
      </c>
      <c r="D2166" t="s">
        <v>2</v>
      </c>
      <c r="E2166" t="s">
        <v>360</v>
      </c>
      <c r="F2166" s="9">
        <v>2019</v>
      </c>
      <c r="G2166" s="3">
        <v>65200</v>
      </c>
      <c r="H2166" s="3">
        <v>43</v>
      </c>
      <c r="I2166" s="3">
        <v>1630</v>
      </c>
      <c r="J2166" s="3">
        <v>9</v>
      </c>
      <c r="K2166" s="3">
        <v>34</v>
      </c>
      <c r="L2166" s="3">
        <v>13900</v>
      </c>
      <c r="M2166" s="3">
        <v>51300</v>
      </c>
      <c r="N2166" s="3"/>
      <c r="O2166" s="3"/>
    </row>
    <row r="2167" spans="1:15" x14ac:dyDescent="0.25">
      <c r="A2167" t="s">
        <v>247</v>
      </c>
      <c r="B2167" s="4">
        <v>2811</v>
      </c>
      <c r="C2167" t="s">
        <v>3</v>
      </c>
      <c r="D2167" t="s">
        <v>5</v>
      </c>
      <c r="E2167" t="s">
        <v>361</v>
      </c>
      <c r="F2167" s="9">
        <v>2023</v>
      </c>
      <c r="G2167" s="3">
        <v>72008</v>
      </c>
      <c r="H2167" s="3">
        <v>172</v>
      </c>
      <c r="I2167" s="3">
        <v>418</v>
      </c>
      <c r="J2167" s="3">
        <v>13</v>
      </c>
      <c r="K2167" s="3">
        <v>159</v>
      </c>
      <c r="L2167" s="3">
        <v>9989</v>
      </c>
      <c r="M2167" s="3">
        <v>62019</v>
      </c>
      <c r="N2167" s="3"/>
      <c r="O2167" s="3"/>
    </row>
    <row r="2168" spans="1:15" x14ac:dyDescent="0.25">
      <c r="A2168" t="s">
        <v>247</v>
      </c>
      <c r="B2168" s="4">
        <v>2811</v>
      </c>
      <c r="C2168" t="s">
        <v>3</v>
      </c>
      <c r="D2168" t="s">
        <v>5</v>
      </c>
      <c r="E2168" t="s">
        <v>361</v>
      </c>
      <c r="F2168" s="9">
        <v>2022</v>
      </c>
      <c r="G2168" s="3">
        <v>58333</v>
      </c>
      <c r="H2168" s="3">
        <v>151</v>
      </c>
      <c r="I2168" s="3">
        <v>386</v>
      </c>
      <c r="J2168" s="3">
        <v>13</v>
      </c>
      <c r="K2168" s="3">
        <v>138</v>
      </c>
      <c r="L2168" s="3">
        <v>7894</v>
      </c>
      <c r="M2168" s="3">
        <v>50439</v>
      </c>
      <c r="N2168" s="3"/>
      <c r="O2168" s="3"/>
    </row>
    <row r="2169" spans="1:15" x14ac:dyDescent="0.25">
      <c r="A2169" t="s">
        <v>247</v>
      </c>
      <c r="B2169" s="4">
        <v>2811</v>
      </c>
      <c r="C2169" t="s">
        <v>3</v>
      </c>
      <c r="D2169" t="s">
        <v>5</v>
      </c>
      <c r="E2169" t="s">
        <v>361</v>
      </c>
      <c r="F2169" s="9">
        <v>2021</v>
      </c>
      <c r="G2169" s="3">
        <v>43274</v>
      </c>
      <c r="H2169" s="3">
        <v>131</v>
      </c>
      <c r="I2169" s="3">
        <v>355</v>
      </c>
      <c r="J2169" s="3">
        <v>11</v>
      </c>
      <c r="K2169" s="3">
        <v>120</v>
      </c>
      <c r="L2169" s="3">
        <v>6242</v>
      </c>
      <c r="M2169" s="3">
        <v>37032</v>
      </c>
      <c r="N2169" s="3"/>
      <c r="O2169" s="3"/>
    </row>
    <row r="2170" spans="1:15" x14ac:dyDescent="0.25">
      <c r="A2170" t="s">
        <v>247</v>
      </c>
      <c r="B2170" s="4">
        <v>2811</v>
      </c>
      <c r="C2170" t="s">
        <v>3</v>
      </c>
      <c r="D2170" t="s">
        <v>5</v>
      </c>
      <c r="E2170" t="s">
        <v>361</v>
      </c>
      <c r="F2170" s="9">
        <v>2020</v>
      </c>
      <c r="G2170" s="3">
        <v>32540</v>
      </c>
      <c r="H2170" s="3">
        <v>114</v>
      </c>
      <c r="I2170" s="3">
        <v>305</v>
      </c>
      <c r="J2170" s="3">
        <v>10</v>
      </c>
      <c r="K2170" s="3">
        <v>104</v>
      </c>
      <c r="L2170" s="3">
        <v>5115</v>
      </c>
      <c r="M2170" s="3">
        <v>27425</v>
      </c>
      <c r="N2170" s="3"/>
      <c r="O2170" s="3"/>
    </row>
    <row r="2171" spans="1:15" x14ac:dyDescent="0.25">
      <c r="A2171" t="s">
        <v>247</v>
      </c>
      <c r="B2171" s="4">
        <v>2811</v>
      </c>
      <c r="C2171" t="s">
        <v>3</v>
      </c>
      <c r="D2171" t="s">
        <v>5</v>
      </c>
      <c r="E2171" t="s">
        <v>361</v>
      </c>
      <c r="F2171" s="9">
        <v>2019</v>
      </c>
      <c r="G2171" s="3">
        <v>42700</v>
      </c>
      <c r="H2171" s="3">
        <v>99</v>
      </c>
      <c r="I2171" s="3">
        <v>450</v>
      </c>
      <c r="J2171" s="3">
        <v>10</v>
      </c>
      <c r="K2171" s="3">
        <v>89</v>
      </c>
      <c r="L2171" s="3">
        <v>4500</v>
      </c>
      <c r="M2171" s="3">
        <v>38200</v>
      </c>
      <c r="N2171" s="3"/>
      <c r="O2171" s="3"/>
    </row>
    <row r="2172" spans="1:15" hidden="1" x14ac:dyDescent="0.25">
      <c r="A2172" t="s">
        <v>321</v>
      </c>
      <c r="B2172" s="4">
        <v>31299</v>
      </c>
      <c r="C2172" t="s">
        <v>1</v>
      </c>
      <c r="D2172" t="s">
        <v>2</v>
      </c>
      <c r="E2172" t="s">
        <v>362</v>
      </c>
      <c r="F2172" s="9">
        <v>2023</v>
      </c>
      <c r="G2172" s="3">
        <v>72000</v>
      </c>
      <c r="H2172" s="3">
        <v>30</v>
      </c>
      <c r="I2172" s="3">
        <v>2570</v>
      </c>
      <c r="J2172" s="3">
        <v>30</v>
      </c>
      <c r="K2172" s="3">
        <v>0</v>
      </c>
      <c r="L2172" s="3">
        <v>72000</v>
      </c>
      <c r="M2172" s="3">
        <v>0</v>
      </c>
      <c r="N2172" s="3"/>
      <c r="O2172" s="3"/>
    </row>
    <row r="2173" spans="1:15" hidden="1" x14ac:dyDescent="0.25">
      <c r="A2173" t="s">
        <v>321</v>
      </c>
      <c r="B2173" s="4">
        <v>31299</v>
      </c>
      <c r="C2173" t="s">
        <v>1</v>
      </c>
      <c r="D2173" t="s">
        <v>2</v>
      </c>
      <c r="E2173" t="s">
        <v>362</v>
      </c>
      <c r="F2173" s="9">
        <v>2022</v>
      </c>
      <c r="G2173" s="3">
        <v>60800</v>
      </c>
      <c r="H2173" s="3">
        <v>26</v>
      </c>
      <c r="I2173" s="3">
        <v>2535</v>
      </c>
      <c r="J2173" s="3">
        <v>26</v>
      </c>
      <c r="K2173" s="3">
        <v>0</v>
      </c>
      <c r="L2173" s="3">
        <v>60800</v>
      </c>
      <c r="M2173" s="3">
        <v>0</v>
      </c>
      <c r="N2173" s="3"/>
      <c r="O2173" s="3"/>
    </row>
    <row r="2174" spans="1:15" hidden="1" x14ac:dyDescent="0.25">
      <c r="A2174" t="s">
        <v>321</v>
      </c>
      <c r="B2174" s="4">
        <v>31299</v>
      </c>
      <c r="C2174" t="s">
        <v>1</v>
      </c>
      <c r="D2174" t="s">
        <v>2</v>
      </c>
      <c r="E2174" t="s">
        <v>362</v>
      </c>
      <c r="F2174" s="9">
        <v>2021</v>
      </c>
      <c r="G2174" s="3">
        <v>50900</v>
      </c>
      <c r="H2174" s="3">
        <v>22</v>
      </c>
      <c r="I2174" s="3">
        <v>2425</v>
      </c>
      <c r="J2174" s="3">
        <v>22</v>
      </c>
      <c r="K2174" s="3">
        <v>0</v>
      </c>
      <c r="L2174" s="3">
        <v>50900</v>
      </c>
      <c r="M2174" s="3">
        <v>0</v>
      </c>
      <c r="N2174" s="3"/>
      <c r="O2174" s="3"/>
    </row>
    <row r="2175" spans="1:15" hidden="1" x14ac:dyDescent="0.25">
      <c r="A2175" t="s">
        <v>321</v>
      </c>
      <c r="B2175" s="4">
        <v>31299</v>
      </c>
      <c r="C2175" t="s">
        <v>1</v>
      </c>
      <c r="D2175" t="s">
        <v>2</v>
      </c>
      <c r="E2175" t="s">
        <v>362</v>
      </c>
      <c r="F2175" s="9">
        <v>2020</v>
      </c>
      <c r="G2175" s="3">
        <v>38400</v>
      </c>
      <c r="H2175" s="3">
        <v>20</v>
      </c>
      <c r="I2175" s="3">
        <v>1970</v>
      </c>
      <c r="J2175" s="3">
        <v>20</v>
      </c>
      <c r="K2175" s="3">
        <v>0</v>
      </c>
      <c r="L2175" s="3">
        <v>38400</v>
      </c>
      <c r="M2175" s="3">
        <v>0</v>
      </c>
      <c r="N2175" s="3"/>
      <c r="O2175" s="3"/>
    </row>
    <row r="2176" spans="1:15" hidden="1" x14ac:dyDescent="0.25">
      <c r="A2176" t="s">
        <v>321</v>
      </c>
      <c r="B2176" s="4">
        <v>31299</v>
      </c>
      <c r="C2176" t="s">
        <v>1</v>
      </c>
      <c r="D2176" t="s">
        <v>2</v>
      </c>
      <c r="E2176" t="s">
        <v>362</v>
      </c>
      <c r="F2176" s="9">
        <v>2019</v>
      </c>
      <c r="G2176" s="3">
        <v>47700</v>
      </c>
      <c r="H2176" s="3">
        <v>19</v>
      </c>
      <c r="I2176" s="3">
        <v>2650</v>
      </c>
      <c r="J2176" s="3">
        <v>19</v>
      </c>
      <c r="K2176" s="3">
        <v>0</v>
      </c>
      <c r="L2176" s="3">
        <v>47700</v>
      </c>
      <c r="M2176" s="3">
        <v>0</v>
      </c>
      <c r="N2176" s="3"/>
      <c r="O2176" s="3"/>
    </row>
    <row r="2177" spans="1:15" hidden="1" x14ac:dyDescent="0.25">
      <c r="A2177" t="s">
        <v>430</v>
      </c>
      <c r="B2177" s="4">
        <v>7720</v>
      </c>
      <c r="C2177" t="s">
        <v>3</v>
      </c>
      <c r="D2177" t="s">
        <v>4</v>
      </c>
      <c r="E2177" t="s">
        <v>356</v>
      </c>
      <c r="F2177" s="9">
        <v>2023</v>
      </c>
      <c r="G2177" s="3">
        <v>71800</v>
      </c>
      <c r="H2177" s="3">
        <v>75</v>
      </c>
      <c r="I2177" s="3">
        <v>940</v>
      </c>
      <c r="J2177" s="3">
        <v>1</v>
      </c>
      <c r="K2177" s="3">
        <v>74</v>
      </c>
      <c r="L2177" s="3">
        <v>1000</v>
      </c>
      <c r="M2177" s="3">
        <v>70800</v>
      </c>
      <c r="N2177" s="3"/>
      <c r="O2177" s="3"/>
    </row>
    <row r="2178" spans="1:15" hidden="1" x14ac:dyDescent="0.25">
      <c r="A2178" t="s">
        <v>430</v>
      </c>
      <c r="B2178" s="4">
        <v>7720</v>
      </c>
      <c r="C2178" t="s">
        <v>3</v>
      </c>
      <c r="D2178" t="s">
        <v>4</v>
      </c>
      <c r="E2178" t="s">
        <v>356</v>
      </c>
      <c r="F2178" s="9">
        <v>2022</v>
      </c>
      <c r="G2178" s="3">
        <v>71100</v>
      </c>
      <c r="H2178" s="3">
        <v>78</v>
      </c>
      <c r="I2178" s="3">
        <v>895</v>
      </c>
      <c r="J2178" s="3">
        <v>1</v>
      </c>
      <c r="K2178" s="3">
        <v>77</v>
      </c>
      <c r="L2178" s="3">
        <v>1000</v>
      </c>
      <c r="M2178" s="3">
        <v>70100</v>
      </c>
      <c r="N2178" s="3"/>
      <c r="O2178" s="3"/>
    </row>
    <row r="2179" spans="1:15" hidden="1" x14ac:dyDescent="0.25">
      <c r="A2179" t="s">
        <v>430</v>
      </c>
      <c r="B2179" s="4">
        <v>7720</v>
      </c>
      <c r="C2179" t="s">
        <v>3</v>
      </c>
      <c r="D2179" t="s">
        <v>4</v>
      </c>
      <c r="E2179" t="s">
        <v>356</v>
      </c>
      <c r="F2179" s="9">
        <v>2021</v>
      </c>
      <c r="G2179" s="3">
        <v>68200</v>
      </c>
      <c r="H2179" s="3">
        <v>81</v>
      </c>
      <c r="I2179" s="3">
        <v>855</v>
      </c>
      <c r="J2179" s="3">
        <v>1</v>
      </c>
      <c r="K2179" s="3">
        <v>80</v>
      </c>
      <c r="L2179" s="3">
        <v>1000</v>
      </c>
      <c r="M2179" s="3">
        <v>67200</v>
      </c>
      <c r="N2179" s="3"/>
      <c r="O2179" s="3"/>
    </row>
    <row r="2180" spans="1:15" hidden="1" x14ac:dyDescent="0.25">
      <c r="A2180" t="s">
        <v>430</v>
      </c>
      <c r="B2180" s="4">
        <v>7720</v>
      </c>
      <c r="C2180" t="s">
        <v>3</v>
      </c>
      <c r="D2180" t="s">
        <v>4</v>
      </c>
      <c r="E2180" t="s">
        <v>356</v>
      </c>
      <c r="F2180" s="9">
        <v>2020</v>
      </c>
      <c r="G2180" s="3">
        <v>57300</v>
      </c>
      <c r="H2180" s="3">
        <v>78</v>
      </c>
      <c r="I2180" s="3">
        <v>745</v>
      </c>
      <c r="J2180" s="3">
        <v>1</v>
      </c>
      <c r="K2180" s="3">
        <v>77</v>
      </c>
      <c r="L2180" s="3">
        <v>900</v>
      </c>
      <c r="M2180" s="3">
        <v>56400</v>
      </c>
      <c r="N2180" s="3"/>
      <c r="O2180" s="3"/>
    </row>
    <row r="2181" spans="1:15" hidden="1" x14ac:dyDescent="0.25">
      <c r="A2181" t="s">
        <v>430</v>
      </c>
      <c r="B2181" s="4">
        <v>7720</v>
      </c>
      <c r="C2181" t="s">
        <v>3</v>
      </c>
      <c r="D2181" t="s">
        <v>4</v>
      </c>
      <c r="E2181" t="s">
        <v>356</v>
      </c>
      <c r="F2181" s="9">
        <v>2019</v>
      </c>
      <c r="G2181" s="3">
        <v>58200</v>
      </c>
      <c r="H2181" s="3">
        <v>76</v>
      </c>
      <c r="I2181" s="3">
        <v>775</v>
      </c>
      <c r="J2181" s="3">
        <v>2</v>
      </c>
      <c r="K2181" s="3">
        <v>74</v>
      </c>
      <c r="L2181" s="3">
        <v>1800</v>
      </c>
      <c r="M2181" s="3">
        <v>56400</v>
      </c>
      <c r="N2181" s="3"/>
      <c r="O2181" s="3"/>
    </row>
    <row r="2182" spans="1:15" hidden="1" x14ac:dyDescent="0.25">
      <c r="A2182" t="s">
        <v>449</v>
      </c>
      <c r="B2182" s="4">
        <v>5077</v>
      </c>
      <c r="C2182" t="s">
        <v>3</v>
      </c>
      <c r="D2182" t="s">
        <v>5</v>
      </c>
      <c r="E2182" t="s">
        <v>363</v>
      </c>
      <c r="F2182" s="9">
        <v>2023</v>
      </c>
      <c r="G2182" s="3">
        <v>71700</v>
      </c>
      <c r="H2182" s="3">
        <v>137</v>
      </c>
      <c r="I2182" s="3">
        <v>515</v>
      </c>
      <c r="J2182" s="3">
        <v>0</v>
      </c>
      <c r="K2182" s="3">
        <v>137</v>
      </c>
      <c r="L2182" s="3">
        <v>0</v>
      </c>
      <c r="M2182" s="3">
        <v>71700</v>
      </c>
      <c r="N2182" s="3"/>
      <c r="O2182" s="3"/>
    </row>
    <row r="2183" spans="1:15" hidden="1" x14ac:dyDescent="0.25">
      <c r="A2183" t="s">
        <v>449</v>
      </c>
      <c r="B2183" s="4">
        <v>5077</v>
      </c>
      <c r="C2183" t="s">
        <v>3</v>
      </c>
      <c r="D2183" t="s">
        <v>5</v>
      </c>
      <c r="E2183" t="s">
        <v>363</v>
      </c>
      <c r="F2183" s="9">
        <v>2022</v>
      </c>
      <c r="G2183" s="3">
        <v>74200</v>
      </c>
      <c r="H2183" s="3">
        <v>142</v>
      </c>
      <c r="I2183" s="3">
        <v>495</v>
      </c>
      <c r="J2183" s="3">
        <v>0</v>
      </c>
      <c r="K2183" s="3">
        <v>142</v>
      </c>
      <c r="L2183" s="3">
        <v>0</v>
      </c>
      <c r="M2183" s="3">
        <v>74200</v>
      </c>
      <c r="N2183" s="3"/>
      <c r="O2183" s="3"/>
    </row>
    <row r="2184" spans="1:15" hidden="1" x14ac:dyDescent="0.25">
      <c r="A2184" t="s">
        <v>449</v>
      </c>
      <c r="B2184" s="4">
        <v>5077</v>
      </c>
      <c r="C2184" t="s">
        <v>3</v>
      </c>
      <c r="D2184" t="s">
        <v>5</v>
      </c>
      <c r="E2184" t="s">
        <v>363</v>
      </c>
      <c r="F2184" s="9">
        <v>2021</v>
      </c>
      <c r="G2184" s="3">
        <v>78800</v>
      </c>
      <c r="H2184" s="3">
        <v>158</v>
      </c>
      <c r="I2184" s="3">
        <v>485</v>
      </c>
      <c r="J2184" s="3">
        <v>0</v>
      </c>
      <c r="K2184" s="3">
        <v>158</v>
      </c>
      <c r="L2184" s="3">
        <v>0</v>
      </c>
      <c r="M2184" s="3">
        <v>78800</v>
      </c>
      <c r="N2184" s="3"/>
      <c r="O2184" s="3"/>
    </row>
    <row r="2185" spans="1:15" hidden="1" x14ac:dyDescent="0.25">
      <c r="A2185" t="s">
        <v>449</v>
      </c>
      <c r="B2185" s="4">
        <v>5077</v>
      </c>
      <c r="C2185" t="s">
        <v>3</v>
      </c>
      <c r="D2185" t="s">
        <v>5</v>
      </c>
      <c r="E2185" t="s">
        <v>363</v>
      </c>
      <c r="F2185" s="9">
        <v>2020</v>
      </c>
      <c r="G2185" s="3">
        <v>74300</v>
      </c>
      <c r="H2185" s="3">
        <v>167</v>
      </c>
      <c r="I2185" s="3">
        <v>420</v>
      </c>
      <c r="J2185" s="3">
        <v>0</v>
      </c>
      <c r="K2185" s="3">
        <v>167</v>
      </c>
      <c r="L2185" s="3">
        <v>0</v>
      </c>
      <c r="M2185" s="3">
        <v>74300</v>
      </c>
      <c r="N2185" s="3"/>
      <c r="O2185" s="3"/>
    </row>
    <row r="2186" spans="1:15" hidden="1" x14ac:dyDescent="0.25">
      <c r="A2186" t="s">
        <v>449</v>
      </c>
      <c r="B2186" s="4">
        <v>5077</v>
      </c>
      <c r="C2186" t="s">
        <v>3</v>
      </c>
      <c r="D2186" t="s">
        <v>5</v>
      </c>
      <c r="E2186" t="s">
        <v>363</v>
      </c>
      <c r="F2186" s="9">
        <v>2019</v>
      </c>
      <c r="G2186" s="3">
        <v>94400</v>
      </c>
      <c r="H2186" s="3">
        <v>187</v>
      </c>
      <c r="I2186" s="3">
        <v>505</v>
      </c>
      <c r="J2186" s="3">
        <v>0</v>
      </c>
      <c r="K2186" s="3">
        <v>187</v>
      </c>
      <c r="L2186" s="3">
        <v>0</v>
      </c>
      <c r="M2186" s="3">
        <v>94400</v>
      </c>
      <c r="N2186" s="3"/>
      <c r="O2186" s="3"/>
    </row>
    <row r="2187" spans="1:15" hidden="1" x14ac:dyDescent="0.25">
      <c r="A2187" t="s">
        <v>521</v>
      </c>
      <c r="B2187" s="4">
        <v>33412</v>
      </c>
      <c r="C2187" t="s">
        <v>3</v>
      </c>
      <c r="D2187" t="s">
        <v>4</v>
      </c>
      <c r="E2187" t="s">
        <v>364</v>
      </c>
      <c r="F2187" s="9">
        <v>2023</v>
      </c>
      <c r="G2187" s="3">
        <v>71500</v>
      </c>
      <c r="H2187" s="3">
        <v>39</v>
      </c>
      <c r="I2187" s="3">
        <v>1930</v>
      </c>
      <c r="J2187" s="3">
        <v>14</v>
      </c>
      <c r="K2187" s="3">
        <v>25</v>
      </c>
      <c r="L2187" s="3">
        <v>29200</v>
      </c>
      <c r="M2187" s="3">
        <v>42300</v>
      </c>
      <c r="N2187" s="3"/>
      <c r="O2187" s="3"/>
    </row>
    <row r="2188" spans="1:15" hidden="1" x14ac:dyDescent="0.25">
      <c r="A2188" t="s">
        <v>521</v>
      </c>
      <c r="B2188" s="4">
        <v>33412</v>
      </c>
      <c r="C2188" t="s">
        <v>3</v>
      </c>
      <c r="D2188" t="s">
        <v>4</v>
      </c>
      <c r="E2188" t="s">
        <v>364</v>
      </c>
      <c r="F2188" s="9">
        <v>2022</v>
      </c>
      <c r="G2188" s="3">
        <v>63600</v>
      </c>
      <c r="H2188" s="3">
        <v>35</v>
      </c>
      <c r="I2188" s="3">
        <v>1870</v>
      </c>
      <c r="J2188" s="3">
        <v>11</v>
      </c>
      <c r="K2188" s="3">
        <v>24</v>
      </c>
      <c r="L2188" s="3">
        <v>25850</v>
      </c>
      <c r="M2188" s="3">
        <v>37750</v>
      </c>
      <c r="N2188" s="3"/>
      <c r="O2188" s="3"/>
    </row>
    <row r="2189" spans="1:15" hidden="1" x14ac:dyDescent="0.25">
      <c r="A2189" t="s">
        <v>521</v>
      </c>
      <c r="B2189" s="4">
        <v>33412</v>
      </c>
      <c r="C2189" t="s">
        <v>3</v>
      </c>
      <c r="D2189" t="s">
        <v>4</v>
      </c>
      <c r="E2189" t="s">
        <v>364</v>
      </c>
      <c r="F2189" s="9">
        <v>2021</v>
      </c>
      <c r="G2189" s="3">
        <v>52400</v>
      </c>
      <c r="H2189" s="3">
        <v>33</v>
      </c>
      <c r="I2189" s="3">
        <v>1720</v>
      </c>
      <c r="J2189" s="3">
        <v>9</v>
      </c>
      <c r="K2189" s="3">
        <v>24</v>
      </c>
      <c r="L2189" s="3">
        <v>16300</v>
      </c>
      <c r="M2189" s="3">
        <v>36100</v>
      </c>
      <c r="N2189" s="3"/>
      <c r="O2189" s="3"/>
    </row>
    <row r="2190" spans="1:15" hidden="1" x14ac:dyDescent="0.25">
      <c r="A2190" t="s">
        <v>521</v>
      </c>
      <c r="B2190" s="4">
        <v>33412</v>
      </c>
      <c r="C2190" t="s">
        <v>3</v>
      </c>
      <c r="D2190" t="s">
        <v>4</v>
      </c>
      <c r="E2190" t="s">
        <v>364</v>
      </c>
      <c r="F2190" s="9">
        <v>2020</v>
      </c>
      <c r="G2190" s="3">
        <v>35400</v>
      </c>
      <c r="H2190" s="3">
        <v>28</v>
      </c>
      <c r="I2190" s="3">
        <v>1290</v>
      </c>
      <c r="J2190" s="3">
        <v>5</v>
      </c>
      <c r="K2190" s="3">
        <v>23</v>
      </c>
      <c r="L2190" s="3">
        <v>6400</v>
      </c>
      <c r="M2190" s="3">
        <v>29000</v>
      </c>
      <c r="N2190" s="3"/>
      <c r="O2190" s="3"/>
    </row>
    <row r="2191" spans="1:15" hidden="1" x14ac:dyDescent="0.25">
      <c r="A2191" t="s">
        <v>521</v>
      </c>
      <c r="B2191" s="4">
        <v>33412</v>
      </c>
      <c r="C2191" t="s">
        <v>3</v>
      </c>
      <c r="D2191" t="s">
        <v>4</v>
      </c>
      <c r="E2191" t="s">
        <v>364</v>
      </c>
      <c r="F2191" s="9">
        <v>2019</v>
      </c>
      <c r="G2191" s="3">
        <v>42400</v>
      </c>
      <c r="H2191" s="3">
        <v>27</v>
      </c>
      <c r="I2191" s="3">
        <v>1630</v>
      </c>
      <c r="J2191" s="3">
        <v>5</v>
      </c>
      <c r="K2191" s="3">
        <v>22</v>
      </c>
      <c r="L2191" s="3">
        <v>6500</v>
      </c>
      <c r="M2191" s="3">
        <v>35900</v>
      </c>
      <c r="N2191" s="3"/>
      <c r="O2191" s="3"/>
    </row>
    <row r="2192" spans="1:15" hidden="1" x14ac:dyDescent="0.25">
      <c r="A2192" t="s">
        <v>343</v>
      </c>
      <c r="B2192" s="4">
        <v>2265</v>
      </c>
      <c r="C2192" t="s">
        <v>1</v>
      </c>
      <c r="D2192" t="s">
        <v>2</v>
      </c>
      <c r="E2192" t="s">
        <v>355</v>
      </c>
      <c r="F2192" s="9">
        <v>2023</v>
      </c>
      <c r="G2192" s="3">
        <v>71019</v>
      </c>
      <c r="H2192" s="3">
        <v>21</v>
      </c>
      <c r="I2192" s="3">
        <v>3385</v>
      </c>
      <c r="J2192" s="3">
        <v>6</v>
      </c>
      <c r="K2192" s="3">
        <v>15</v>
      </c>
      <c r="L2192" s="3">
        <v>29015</v>
      </c>
      <c r="M2192" s="3">
        <v>42004</v>
      </c>
      <c r="N2192" s="3"/>
      <c r="O2192" s="3"/>
    </row>
    <row r="2193" spans="1:15" hidden="1" x14ac:dyDescent="0.25">
      <c r="A2193" t="s">
        <v>343</v>
      </c>
      <c r="B2193" s="4">
        <v>2265</v>
      </c>
      <c r="C2193" t="s">
        <v>1</v>
      </c>
      <c r="D2193" t="s">
        <v>2</v>
      </c>
      <c r="E2193" t="s">
        <v>355</v>
      </c>
      <c r="F2193" s="9">
        <v>2022</v>
      </c>
      <c r="G2193" s="3">
        <v>63778</v>
      </c>
      <c r="H2193" s="3">
        <v>20</v>
      </c>
      <c r="I2193" s="3">
        <v>3190</v>
      </c>
      <c r="J2193" s="3">
        <v>5</v>
      </c>
      <c r="K2193" s="3">
        <v>15</v>
      </c>
      <c r="L2193" s="3">
        <v>25245</v>
      </c>
      <c r="M2193" s="3">
        <v>38533</v>
      </c>
      <c r="N2193" s="3"/>
      <c r="O2193" s="3"/>
    </row>
    <row r="2194" spans="1:15" hidden="1" x14ac:dyDescent="0.25">
      <c r="A2194" t="s">
        <v>343</v>
      </c>
      <c r="B2194" s="4">
        <v>2265</v>
      </c>
      <c r="C2194" t="s">
        <v>1</v>
      </c>
      <c r="D2194" t="s">
        <v>2</v>
      </c>
      <c r="E2194" t="s">
        <v>355</v>
      </c>
      <c r="F2194" s="9">
        <v>2021</v>
      </c>
      <c r="G2194" s="3">
        <v>51825</v>
      </c>
      <c r="H2194" s="3">
        <v>19</v>
      </c>
      <c r="I2194" s="3">
        <v>2727</v>
      </c>
      <c r="J2194" s="3">
        <v>5</v>
      </c>
      <c r="K2194" s="3">
        <v>14</v>
      </c>
      <c r="L2194" s="3">
        <v>19572</v>
      </c>
      <c r="M2194" s="3">
        <v>32253</v>
      </c>
      <c r="N2194" s="3"/>
      <c r="O2194" s="3"/>
    </row>
    <row r="2195" spans="1:15" hidden="1" x14ac:dyDescent="0.25">
      <c r="A2195" t="s">
        <v>343</v>
      </c>
      <c r="B2195" s="4">
        <v>2265</v>
      </c>
      <c r="C2195" t="s">
        <v>1</v>
      </c>
      <c r="D2195" t="s">
        <v>2</v>
      </c>
      <c r="E2195" t="s">
        <v>355</v>
      </c>
      <c r="F2195" s="9">
        <v>2020</v>
      </c>
      <c r="G2195" s="3">
        <v>40300</v>
      </c>
      <c r="H2195" s="3">
        <v>19</v>
      </c>
      <c r="I2195" s="3">
        <v>2120</v>
      </c>
      <c r="J2195" s="3">
        <v>5</v>
      </c>
      <c r="K2195" s="3">
        <v>14</v>
      </c>
      <c r="L2195" s="3">
        <v>10600</v>
      </c>
      <c r="M2195" s="3">
        <v>29700</v>
      </c>
      <c r="N2195" s="3"/>
      <c r="O2195" s="3"/>
    </row>
    <row r="2196" spans="1:15" hidden="1" x14ac:dyDescent="0.25">
      <c r="A2196" t="s">
        <v>343</v>
      </c>
      <c r="B2196" s="4">
        <v>2265</v>
      </c>
      <c r="C2196" t="s">
        <v>1</v>
      </c>
      <c r="D2196" t="s">
        <v>2</v>
      </c>
      <c r="E2196" t="s">
        <v>355</v>
      </c>
      <c r="F2196" s="9">
        <v>2019</v>
      </c>
      <c r="G2196" s="3">
        <v>59300</v>
      </c>
      <c r="H2196" s="3">
        <v>19</v>
      </c>
      <c r="I2196" s="3">
        <v>3210</v>
      </c>
      <c r="J2196" s="3">
        <v>5</v>
      </c>
      <c r="K2196" s="3">
        <v>14</v>
      </c>
      <c r="L2196" s="3">
        <v>14400</v>
      </c>
      <c r="M2196" s="3">
        <v>44900</v>
      </c>
      <c r="N2196" s="3"/>
      <c r="O2196" s="3"/>
    </row>
    <row r="2197" spans="1:15" hidden="1" x14ac:dyDescent="0.25">
      <c r="A2197" t="s">
        <v>416</v>
      </c>
      <c r="B2197" s="4">
        <v>35709</v>
      </c>
      <c r="C2197" t="s">
        <v>3</v>
      </c>
      <c r="D2197" t="s">
        <v>4</v>
      </c>
      <c r="E2197" t="s">
        <v>351</v>
      </c>
      <c r="F2197" s="9">
        <v>2023</v>
      </c>
      <c r="G2197" s="3">
        <v>70700</v>
      </c>
      <c r="H2197" s="3">
        <v>73</v>
      </c>
      <c r="I2197" s="3">
        <v>1010</v>
      </c>
      <c r="J2197" s="3">
        <v>73</v>
      </c>
      <c r="K2197" s="3">
        <v>0</v>
      </c>
      <c r="L2197" s="3">
        <v>70700</v>
      </c>
      <c r="M2197" s="3">
        <v>0</v>
      </c>
      <c r="N2197" s="3"/>
      <c r="O2197" s="3"/>
    </row>
    <row r="2198" spans="1:15" hidden="1" x14ac:dyDescent="0.25">
      <c r="A2198" t="s">
        <v>416</v>
      </c>
      <c r="B2198" s="4">
        <v>35709</v>
      </c>
      <c r="C2198" t="s">
        <v>3</v>
      </c>
      <c r="D2198" t="s">
        <v>4</v>
      </c>
      <c r="E2198" t="s">
        <v>351</v>
      </c>
      <c r="F2198" s="9">
        <v>2022</v>
      </c>
      <c r="G2198" s="3">
        <v>61600</v>
      </c>
      <c r="H2198" s="3">
        <v>67</v>
      </c>
      <c r="I2198" s="3">
        <v>955</v>
      </c>
      <c r="J2198" s="3">
        <v>67</v>
      </c>
      <c r="K2198" s="3">
        <v>0</v>
      </c>
      <c r="L2198" s="3">
        <v>61600</v>
      </c>
      <c r="M2198" s="3">
        <v>0</v>
      </c>
      <c r="N2198" s="3"/>
      <c r="O2198" s="3"/>
    </row>
    <row r="2199" spans="1:15" hidden="1" x14ac:dyDescent="0.25">
      <c r="A2199" t="s">
        <v>416</v>
      </c>
      <c r="B2199" s="4">
        <v>35709</v>
      </c>
      <c r="C2199" t="s">
        <v>3</v>
      </c>
      <c r="D2199" t="s">
        <v>4</v>
      </c>
      <c r="E2199" t="s">
        <v>351</v>
      </c>
      <c r="F2199" s="9">
        <v>2021</v>
      </c>
      <c r="G2199" s="3">
        <v>54800</v>
      </c>
      <c r="H2199" s="3">
        <v>62</v>
      </c>
      <c r="I2199" s="3">
        <v>905</v>
      </c>
      <c r="J2199" s="3">
        <v>62</v>
      </c>
      <c r="K2199" s="3">
        <v>0</v>
      </c>
      <c r="L2199" s="3">
        <v>54800</v>
      </c>
      <c r="M2199" s="3">
        <v>0</v>
      </c>
      <c r="N2199" s="3"/>
      <c r="O2199" s="3"/>
    </row>
    <row r="2200" spans="1:15" hidden="1" x14ac:dyDescent="0.25">
      <c r="A2200" t="s">
        <v>416</v>
      </c>
      <c r="B2200" s="4">
        <v>35709</v>
      </c>
      <c r="C2200" t="s">
        <v>3</v>
      </c>
      <c r="D2200" t="s">
        <v>4</v>
      </c>
      <c r="E2200" t="s">
        <v>351</v>
      </c>
      <c r="F2200" s="9">
        <v>2020</v>
      </c>
      <c r="G2200" s="3">
        <v>47400</v>
      </c>
      <c r="H2200" s="3">
        <v>59</v>
      </c>
      <c r="I2200" s="3">
        <v>810</v>
      </c>
      <c r="J2200" s="3">
        <v>59</v>
      </c>
      <c r="K2200" s="3">
        <v>0</v>
      </c>
      <c r="L2200" s="3">
        <v>47400</v>
      </c>
      <c r="M2200" s="3">
        <v>0</v>
      </c>
      <c r="N2200" s="3"/>
      <c r="O2200" s="3"/>
    </row>
    <row r="2201" spans="1:15" hidden="1" x14ac:dyDescent="0.25">
      <c r="A2201" t="s">
        <v>416</v>
      </c>
      <c r="B2201" s="4">
        <v>35709</v>
      </c>
      <c r="C2201" t="s">
        <v>3</v>
      </c>
      <c r="D2201" t="s">
        <v>4</v>
      </c>
      <c r="E2201" t="s">
        <v>351</v>
      </c>
      <c r="F2201" s="9">
        <v>2019</v>
      </c>
      <c r="G2201" s="3">
        <v>53000</v>
      </c>
      <c r="H2201" s="3">
        <v>58</v>
      </c>
      <c r="I2201" s="3">
        <v>930</v>
      </c>
      <c r="J2201" s="3">
        <v>58</v>
      </c>
      <c r="K2201" s="3">
        <v>0</v>
      </c>
      <c r="L2201" s="3">
        <v>53000</v>
      </c>
      <c r="M2201" s="3">
        <v>0</v>
      </c>
      <c r="N2201" s="3"/>
      <c r="O2201" s="3"/>
    </row>
    <row r="2202" spans="1:15" hidden="1" x14ac:dyDescent="0.25">
      <c r="A2202" t="s">
        <v>527</v>
      </c>
      <c r="B2202" s="4">
        <v>2545</v>
      </c>
      <c r="C2202" t="s">
        <v>1</v>
      </c>
      <c r="D2202" t="s">
        <v>6</v>
      </c>
      <c r="E2202" t="s">
        <v>354</v>
      </c>
      <c r="F2202" s="9">
        <v>2023</v>
      </c>
      <c r="G2202" s="3">
        <v>70600</v>
      </c>
      <c r="H2202" s="3">
        <v>25</v>
      </c>
      <c r="I2202" s="3">
        <v>2825</v>
      </c>
      <c r="J2202" s="3">
        <v>13</v>
      </c>
      <c r="K2202" s="3">
        <v>12</v>
      </c>
      <c r="L2202" s="3">
        <v>33000</v>
      </c>
      <c r="M2202" s="3">
        <v>37600</v>
      </c>
      <c r="N2202" s="3"/>
      <c r="O2202" s="3"/>
    </row>
    <row r="2203" spans="1:15" hidden="1" x14ac:dyDescent="0.25">
      <c r="A2203" t="s">
        <v>527</v>
      </c>
      <c r="B2203" s="4">
        <v>2545</v>
      </c>
      <c r="C2203" t="s">
        <v>1</v>
      </c>
      <c r="D2203" t="s">
        <v>6</v>
      </c>
      <c r="E2203" t="s">
        <v>354</v>
      </c>
      <c r="F2203" s="9">
        <v>2022</v>
      </c>
      <c r="G2203" s="3">
        <v>66479</v>
      </c>
      <c r="H2203" s="3">
        <v>25</v>
      </c>
      <c r="I2203" s="3">
        <v>2660</v>
      </c>
      <c r="J2203" s="3">
        <v>13</v>
      </c>
      <c r="K2203" s="3">
        <v>12</v>
      </c>
      <c r="L2203" s="3">
        <v>31032</v>
      </c>
      <c r="M2203" s="3">
        <v>35447</v>
      </c>
      <c r="N2203" s="3"/>
      <c r="O2203" s="3"/>
    </row>
    <row r="2204" spans="1:15" hidden="1" x14ac:dyDescent="0.25">
      <c r="A2204" t="s">
        <v>527</v>
      </c>
      <c r="B2204" s="4">
        <v>2545</v>
      </c>
      <c r="C2204" t="s">
        <v>1</v>
      </c>
      <c r="D2204" t="s">
        <v>6</v>
      </c>
      <c r="E2204" t="s">
        <v>354</v>
      </c>
      <c r="F2204" s="9">
        <v>2021</v>
      </c>
      <c r="G2204" s="3">
        <v>51721</v>
      </c>
      <c r="H2204" s="3">
        <v>25</v>
      </c>
      <c r="I2204" s="3">
        <v>2030</v>
      </c>
      <c r="J2204" s="3">
        <v>13</v>
      </c>
      <c r="K2204" s="3">
        <v>12</v>
      </c>
      <c r="L2204" s="3">
        <v>25136</v>
      </c>
      <c r="M2204" s="3">
        <v>26585</v>
      </c>
      <c r="N2204" s="3"/>
      <c r="O2204" s="3"/>
    </row>
    <row r="2205" spans="1:15" hidden="1" x14ac:dyDescent="0.25">
      <c r="A2205" t="s">
        <v>527</v>
      </c>
      <c r="B2205" s="4">
        <v>2545</v>
      </c>
      <c r="C2205" t="s">
        <v>1</v>
      </c>
      <c r="D2205" t="s">
        <v>6</v>
      </c>
      <c r="E2205" t="s">
        <v>354</v>
      </c>
      <c r="F2205" s="9">
        <v>2020</v>
      </c>
      <c r="G2205" s="3">
        <v>33205</v>
      </c>
      <c r="H2205" s="3">
        <v>26</v>
      </c>
      <c r="I2205" s="3">
        <v>1275</v>
      </c>
      <c r="J2205" s="3">
        <v>12</v>
      </c>
      <c r="K2205" s="3">
        <v>14</v>
      </c>
      <c r="L2205" s="3">
        <v>13668</v>
      </c>
      <c r="M2205" s="3">
        <v>19537</v>
      </c>
      <c r="N2205" s="3"/>
      <c r="O2205" s="3"/>
    </row>
    <row r="2206" spans="1:15" hidden="1" x14ac:dyDescent="0.25">
      <c r="A2206" t="s">
        <v>527</v>
      </c>
      <c r="B2206" s="4">
        <v>2545</v>
      </c>
      <c r="C2206" t="s">
        <v>1</v>
      </c>
      <c r="D2206" t="s">
        <v>6</v>
      </c>
      <c r="E2206" t="s">
        <v>354</v>
      </c>
      <c r="F2206" s="9">
        <v>2019</v>
      </c>
      <c r="G2206" s="3">
        <v>59124</v>
      </c>
      <c r="H2206" s="3">
        <v>26</v>
      </c>
      <c r="I2206" s="3">
        <v>2275</v>
      </c>
      <c r="J2206" s="3">
        <v>12</v>
      </c>
      <c r="K2206" s="3">
        <v>14</v>
      </c>
      <c r="L2206" s="3">
        <v>25071</v>
      </c>
      <c r="M2206" s="3">
        <v>34053</v>
      </c>
      <c r="N2206" s="3"/>
      <c r="O2206" s="3"/>
    </row>
    <row r="2207" spans="1:15" hidden="1" x14ac:dyDescent="0.25">
      <c r="A2207" t="s">
        <v>522</v>
      </c>
      <c r="B2207" s="4">
        <v>563508</v>
      </c>
      <c r="C2207" t="s">
        <v>3</v>
      </c>
      <c r="D2207" t="s">
        <v>5</v>
      </c>
      <c r="E2207" t="s">
        <v>446</v>
      </c>
      <c r="F2207" s="9">
        <v>2023</v>
      </c>
      <c r="G2207" s="3">
        <v>69350</v>
      </c>
      <c r="H2207" s="3">
        <v>103</v>
      </c>
      <c r="I2207" s="3">
        <v>800</v>
      </c>
      <c r="J2207" s="3">
        <v>6</v>
      </c>
      <c r="K2207" s="3">
        <v>97</v>
      </c>
      <c r="L2207" s="3">
        <v>8150</v>
      </c>
      <c r="M2207" s="3">
        <v>61200</v>
      </c>
      <c r="N2207" s="3"/>
      <c r="O2207" s="3"/>
    </row>
    <row r="2208" spans="1:15" hidden="1" x14ac:dyDescent="0.25">
      <c r="A2208" t="s">
        <v>522</v>
      </c>
      <c r="B2208" s="4">
        <v>563508</v>
      </c>
      <c r="C2208" t="s">
        <v>3</v>
      </c>
      <c r="D2208" t="s">
        <v>5</v>
      </c>
      <c r="E2208" t="s">
        <v>446</v>
      </c>
      <c r="F2208" s="9">
        <v>2022</v>
      </c>
      <c r="G2208" s="3">
        <v>45150</v>
      </c>
      <c r="H2208" s="3">
        <v>70</v>
      </c>
      <c r="I2208" s="3">
        <v>805</v>
      </c>
      <c r="J2208" s="3">
        <v>5</v>
      </c>
      <c r="K2208" s="3">
        <v>65</v>
      </c>
      <c r="L2208" s="3">
        <v>6400</v>
      </c>
      <c r="M2208" s="3">
        <v>38750</v>
      </c>
      <c r="N2208" s="3"/>
      <c r="O2208" s="3"/>
    </row>
    <row r="2209" spans="1:15" hidden="1" x14ac:dyDescent="0.25">
      <c r="A2209" t="s">
        <v>522</v>
      </c>
      <c r="B2209" s="4">
        <v>563508</v>
      </c>
      <c r="C2209" t="s">
        <v>3</v>
      </c>
      <c r="D2209" t="s">
        <v>5</v>
      </c>
      <c r="E2209" t="s">
        <v>446</v>
      </c>
      <c r="F2209" s="9">
        <v>2021</v>
      </c>
      <c r="G2209" s="3">
        <v>27000</v>
      </c>
      <c r="H2209" s="3">
        <v>42</v>
      </c>
      <c r="I2209" s="3">
        <v>795</v>
      </c>
      <c r="J2209" s="3">
        <v>4</v>
      </c>
      <c r="K2209" s="3">
        <v>38</v>
      </c>
      <c r="L2209" s="3">
        <v>4000</v>
      </c>
      <c r="M2209" s="3">
        <v>23000</v>
      </c>
      <c r="N2209" s="3"/>
      <c r="O2209" s="3"/>
    </row>
    <row r="2210" spans="1:15" hidden="1" x14ac:dyDescent="0.25">
      <c r="A2210" t="s">
        <v>522</v>
      </c>
      <c r="B2210" s="4">
        <v>563508</v>
      </c>
      <c r="C2210" t="s">
        <v>3</v>
      </c>
      <c r="D2210" t="s">
        <v>5</v>
      </c>
      <c r="E2210" t="s">
        <v>446</v>
      </c>
      <c r="F2210" s="9">
        <v>2020</v>
      </c>
      <c r="G2210" s="3">
        <v>13300</v>
      </c>
      <c r="H2210" s="3">
        <v>26</v>
      </c>
      <c r="I2210" s="3">
        <v>700</v>
      </c>
      <c r="J2210" s="3">
        <v>4</v>
      </c>
      <c r="K2210" s="3">
        <v>22</v>
      </c>
      <c r="L2210" s="3">
        <v>2800</v>
      </c>
      <c r="M2210" s="3">
        <v>10500</v>
      </c>
      <c r="N2210" s="3"/>
      <c r="O2210" s="3"/>
    </row>
    <row r="2211" spans="1:15" hidden="1" x14ac:dyDescent="0.25">
      <c r="A2211" t="s">
        <v>522</v>
      </c>
      <c r="B2211" s="4">
        <v>563508</v>
      </c>
      <c r="C2211" t="s">
        <v>3</v>
      </c>
      <c r="D2211" t="s">
        <v>5</v>
      </c>
      <c r="E2211" t="s">
        <v>446</v>
      </c>
      <c r="F2211" s="9">
        <v>2019</v>
      </c>
      <c r="G2211" s="3">
        <v>9000</v>
      </c>
      <c r="H2211" s="3">
        <v>12</v>
      </c>
      <c r="I2211" s="3">
        <v>815</v>
      </c>
      <c r="J2211" s="3">
        <v>4</v>
      </c>
      <c r="K2211" s="3">
        <v>8</v>
      </c>
      <c r="L2211" s="3">
        <v>3300</v>
      </c>
      <c r="M2211" s="3">
        <v>5700</v>
      </c>
      <c r="N2211" s="3"/>
      <c r="O2211" s="3"/>
    </row>
    <row r="2212" spans="1:15" hidden="1" x14ac:dyDescent="0.25">
      <c r="A2212" t="s">
        <v>317</v>
      </c>
      <c r="B2212" s="4">
        <v>31259</v>
      </c>
      <c r="C2212" t="s">
        <v>1</v>
      </c>
      <c r="D2212" t="s">
        <v>2</v>
      </c>
      <c r="E2212" t="s">
        <v>353</v>
      </c>
      <c r="F2212" s="9">
        <v>2023</v>
      </c>
      <c r="G2212" s="3">
        <v>69300</v>
      </c>
      <c r="H2212" s="3">
        <v>21</v>
      </c>
      <c r="I2212" s="3">
        <v>3225</v>
      </c>
      <c r="J2212" s="3">
        <v>21</v>
      </c>
      <c r="K2212" s="3">
        <v>0</v>
      </c>
      <c r="L2212" s="3">
        <v>69300</v>
      </c>
      <c r="M2212" s="3">
        <v>0</v>
      </c>
      <c r="N2212" s="3"/>
      <c r="O2212" s="3"/>
    </row>
    <row r="2213" spans="1:15" hidden="1" x14ac:dyDescent="0.25">
      <c r="A2213" t="s">
        <v>317</v>
      </c>
      <c r="B2213" s="4">
        <v>31259</v>
      </c>
      <c r="C2213" t="s">
        <v>1</v>
      </c>
      <c r="D2213" t="s">
        <v>2</v>
      </c>
      <c r="E2213" t="s">
        <v>353</v>
      </c>
      <c r="F2213" s="9">
        <v>2022</v>
      </c>
      <c r="G2213" s="3">
        <v>72600</v>
      </c>
      <c r="H2213" s="3">
        <v>22</v>
      </c>
      <c r="I2213" s="3">
        <v>3300</v>
      </c>
      <c r="J2213" s="3">
        <v>22</v>
      </c>
      <c r="K2213" s="3">
        <v>0</v>
      </c>
      <c r="L2213" s="3">
        <v>72600</v>
      </c>
      <c r="M2213" s="3">
        <v>0</v>
      </c>
      <c r="N2213" s="3"/>
      <c r="O2213" s="3"/>
    </row>
    <row r="2214" spans="1:15" hidden="1" x14ac:dyDescent="0.25">
      <c r="A2214" t="s">
        <v>317</v>
      </c>
      <c r="B2214" s="4">
        <v>31259</v>
      </c>
      <c r="C2214" t="s">
        <v>1</v>
      </c>
      <c r="D2214" t="s">
        <v>2</v>
      </c>
      <c r="E2214" t="s">
        <v>353</v>
      </c>
      <c r="F2214" s="9">
        <v>2021</v>
      </c>
      <c r="G2214" s="3">
        <v>70400</v>
      </c>
      <c r="H2214" s="3">
        <v>22</v>
      </c>
      <c r="I2214" s="3">
        <v>3200</v>
      </c>
      <c r="J2214" s="3">
        <v>22</v>
      </c>
      <c r="K2214" s="3">
        <v>0</v>
      </c>
      <c r="L2214" s="3">
        <v>70400</v>
      </c>
      <c r="M2214" s="3">
        <v>0</v>
      </c>
      <c r="N2214" s="3"/>
      <c r="O2214" s="3"/>
    </row>
    <row r="2215" spans="1:15" hidden="1" x14ac:dyDescent="0.25">
      <c r="A2215" t="s">
        <v>317</v>
      </c>
      <c r="B2215" s="4">
        <v>31259</v>
      </c>
      <c r="C2215" t="s">
        <v>1</v>
      </c>
      <c r="D2215" t="s">
        <v>2</v>
      </c>
      <c r="E2215" t="s">
        <v>353</v>
      </c>
      <c r="F2215" s="9">
        <v>2020</v>
      </c>
      <c r="G2215" s="3">
        <v>47900</v>
      </c>
      <c r="H2215" s="3">
        <v>22</v>
      </c>
      <c r="I2215" s="3">
        <v>2130</v>
      </c>
      <c r="J2215" s="3">
        <v>22</v>
      </c>
      <c r="K2215" s="3">
        <v>0</v>
      </c>
      <c r="L2215" s="3">
        <v>47900</v>
      </c>
      <c r="M2215" s="3">
        <v>0</v>
      </c>
      <c r="N2215" s="3"/>
      <c r="O2215" s="3"/>
    </row>
    <row r="2216" spans="1:15" hidden="1" x14ac:dyDescent="0.25">
      <c r="A2216" t="s">
        <v>317</v>
      </c>
      <c r="B2216" s="4">
        <v>31259</v>
      </c>
      <c r="C2216" t="s">
        <v>1</v>
      </c>
      <c r="D2216" t="s">
        <v>2</v>
      </c>
      <c r="E2216" t="s">
        <v>353</v>
      </c>
      <c r="F2216" s="9">
        <v>2019</v>
      </c>
      <c r="G2216" s="3">
        <v>61371</v>
      </c>
      <c r="H2216" s="3">
        <v>23</v>
      </c>
      <c r="I2216" s="3">
        <v>2670</v>
      </c>
      <c r="J2216" s="3">
        <v>23</v>
      </c>
      <c r="K2216" s="3">
        <v>0</v>
      </c>
      <c r="L2216" s="3">
        <v>61371</v>
      </c>
      <c r="M2216" s="3">
        <v>0</v>
      </c>
      <c r="N2216" s="3"/>
      <c r="O2216" s="3"/>
    </row>
    <row r="2217" spans="1:15" hidden="1" x14ac:dyDescent="0.25">
      <c r="A2217" t="s">
        <v>190</v>
      </c>
      <c r="B2217" s="4">
        <v>31317</v>
      </c>
      <c r="C2217" t="s">
        <v>3</v>
      </c>
      <c r="D2217" t="s">
        <v>4</v>
      </c>
      <c r="E2217" t="s">
        <v>462</v>
      </c>
      <c r="F2217" s="9">
        <v>2023</v>
      </c>
      <c r="G2217" s="3">
        <v>69200</v>
      </c>
      <c r="H2217" s="3">
        <v>50</v>
      </c>
      <c r="I2217" s="3">
        <v>1370</v>
      </c>
      <c r="J2217" s="3">
        <v>50</v>
      </c>
      <c r="K2217" s="3">
        <v>0</v>
      </c>
      <c r="L2217" s="3">
        <v>69200</v>
      </c>
      <c r="M2217" s="3">
        <v>0</v>
      </c>
      <c r="N2217" s="3"/>
      <c r="O2217" s="3"/>
    </row>
    <row r="2218" spans="1:15" hidden="1" x14ac:dyDescent="0.25">
      <c r="A2218" t="s">
        <v>190</v>
      </c>
      <c r="B2218" s="4">
        <v>31317</v>
      </c>
      <c r="C2218" t="s">
        <v>3</v>
      </c>
      <c r="D2218" t="s">
        <v>4</v>
      </c>
      <c r="E2218" t="s">
        <v>462</v>
      </c>
      <c r="F2218" s="9">
        <v>2022</v>
      </c>
      <c r="G2218" s="3">
        <v>68100</v>
      </c>
      <c r="H2218" s="3">
        <v>51</v>
      </c>
      <c r="I2218" s="3">
        <v>1335</v>
      </c>
      <c r="J2218" s="3">
        <v>51</v>
      </c>
      <c r="K2218" s="3">
        <v>0</v>
      </c>
      <c r="L2218" s="3">
        <v>68100</v>
      </c>
      <c r="M2218" s="3">
        <v>0</v>
      </c>
      <c r="N2218" s="3"/>
      <c r="O2218" s="3"/>
    </row>
    <row r="2219" spans="1:15" hidden="1" x14ac:dyDescent="0.25">
      <c r="A2219" t="s">
        <v>190</v>
      </c>
      <c r="B2219" s="4">
        <v>31317</v>
      </c>
      <c r="C2219" t="s">
        <v>3</v>
      </c>
      <c r="D2219" t="s">
        <v>4</v>
      </c>
      <c r="E2219" t="s">
        <v>462</v>
      </c>
      <c r="F2219" s="9">
        <v>2021</v>
      </c>
      <c r="G2219" s="3">
        <v>62600</v>
      </c>
      <c r="H2219" s="3">
        <v>51</v>
      </c>
      <c r="I2219" s="3">
        <v>1240</v>
      </c>
      <c r="J2219" s="3">
        <v>51</v>
      </c>
      <c r="K2219" s="3">
        <v>0</v>
      </c>
      <c r="L2219" s="3">
        <v>62600</v>
      </c>
      <c r="M2219" s="3">
        <v>0</v>
      </c>
      <c r="N2219" s="3"/>
      <c r="O2219" s="3"/>
    </row>
    <row r="2220" spans="1:15" hidden="1" x14ac:dyDescent="0.25">
      <c r="A2220" t="s">
        <v>190</v>
      </c>
      <c r="B2220" s="4">
        <v>31317</v>
      </c>
      <c r="C2220" t="s">
        <v>3</v>
      </c>
      <c r="D2220" t="s">
        <v>4</v>
      </c>
      <c r="E2220" t="s">
        <v>462</v>
      </c>
      <c r="F2220" s="9">
        <v>2020</v>
      </c>
      <c r="G2220" s="3">
        <v>53200</v>
      </c>
      <c r="H2220" s="3">
        <v>50</v>
      </c>
      <c r="I2220" s="3">
        <v>1065</v>
      </c>
      <c r="J2220" s="3">
        <v>50</v>
      </c>
      <c r="K2220" s="3">
        <v>0</v>
      </c>
      <c r="L2220" s="3">
        <v>53200</v>
      </c>
      <c r="M2220" s="3">
        <v>0</v>
      </c>
      <c r="N2220" s="3"/>
      <c r="O2220" s="3"/>
    </row>
    <row r="2221" spans="1:15" hidden="1" x14ac:dyDescent="0.25">
      <c r="A2221" t="s">
        <v>190</v>
      </c>
      <c r="B2221" s="4">
        <v>31317</v>
      </c>
      <c r="C2221" t="s">
        <v>3</v>
      </c>
      <c r="D2221" t="s">
        <v>4</v>
      </c>
      <c r="E2221" t="s">
        <v>462</v>
      </c>
      <c r="F2221" s="9">
        <v>2019</v>
      </c>
      <c r="G2221" s="3">
        <v>65700</v>
      </c>
      <c r="H2221" s="3">
        <v>50</v>
      </c>
      <c r="I2221" s="3">
        <v>1340</v>
      </c>
      <c r="J2221" s="3">
        <v>50</v>
      </c>
      <c r="K2221" s="3">
        <v>0</v>
      </c>
      <c r="L2221" s="3">
        <v>65700</v>
      </c>
      <c r="M2221" s="3">
        <v>0</v>
      </c>
      <c r="N2221" s="3"/>
      <c r="O2221" s="3"/>
    </row>
    <row r="2222" spans="1:15" hidden="1" x14ac:dyDescent="0.25">
      <c r="A2222" t="s">
        <v>451</v>
      </c>
      <c r="B2222" s="4">
        <v>5193</v>
      </c>
      <c r="C2222" t="s">
        <v>1</v>
      </c>
      <c r="D2222" t="s">
        <v>2</v>
      </c>
      <c r="E2222" t="s">
        <v>357</v>
      </c>
      <c r="F2222" s="9">
        <v>2023</v>
      </c>
      <c r="G2222" s="3">
        <v>69000</v>
      </c>
      <c r="H2222" s="3">
        <v>26</v>
      </c>
      <c r="I2222" s="3">
        <v>2605</v>
      </c>
      <c r="J2222" s="3">
        <v>26</v>
      </c>
      <c r="K2222" s="3">
        <v>0</v>
      </c>
      <c r="L2222" s="3">
        <v>69000</v>
      </c>
      <c r="M2222" s="3">
        <v>0</v>
      </c>
      <c r="N2222" s="3"/>
      <c r="O2222" s="3"/>
    </row>
    <row r="2223" spans="1:15" hidden="1" x14ac:dyDescent="0.25">
      <c r="A2223" t="s">
        <v>451</v>
      </c>
      <c r="B2223" s="4">
        <v>5193</v>
      </c>
      <c r="C2223" t="s">
        <v>1</v>
      </c>
      <c r="D2223" t="s">
        <v>2</v>
      </c>
      <c r="E2223" t="s">
        <v>357</v>
      </c>
      <c r="F2223" s="9">
        <v>2022</v>
      </c>
      <c r="G2223" s="3">
        <v>74800</v>
      </c>
      <c r="H2223" s="3">
        <v>27</v>
      </c>
      <c r="I2223" s="3">
        <v>2580</v>
      </c>
      <c r="J2223" s="3">
        <v>27</v>
      </c>
      <c r="K2223" s="3">
        <v>0</v>
      </c>
      <c r="L2223" s="3">
        <v>74800</v>
      </c>
      <c r="M2223" s="3">
        <v>0</v>
      </c>
      <c r="N2223" s="3"/>
      <c r="O2223" s="3"/>
    </row>
    <row r="2224" spans="1:15" hidden="1" x14ac:dyDescent="0.25">
      <c r="A2224" t="s">
        <v>451</v>
      </c>
      <c r="B2224" s="4">
        <v>5193</v>
      </c>
      <c r="C2224" t="s">
        <v>1</v>
      </c>
      <c r="D2224" t="s">
        <v>2</v>
      </c>
      <c r="E2224" t="s">
        <v>357</v>
      </c>
      <c r="F2224" s="9">
        <v>2021</v>
      </c>
      <c r="G2224" s="3">
        <v>78900</v>
      </c>
      <c r="H2224" s="3">
        <v>31</v>
      </c>
      <c r="I2224" s="3">
        <v>2505</v>
      </c>
      <c r="J2224" s="3">
        <v>31</v>
      </c>
      <c r="K2224" s="3">
        <v>0</v>
      </c>
      <c r="L2224" s="3">
        <v>78900</v>
      </c>
      <c r="M2224" s="3">
        <v>0</v>
      </c>
      <c r="N2224" s="3"/>
      <c r="O2224" s="3"/>
    </row>
    <row r="2225" spans="1:15" hidden="1" x14ac:dyDescent="0.25">
      <c r="A2225" t="s">
        <v>451</v>
      </c>
      <c r="B2225" s="4">
        <v>5193</v>
      </c>
      <c r="C2225" t="s">
        <v>1</v>
      </c>
      <c r="D2225" t="s">
        <v>2</v>
      </c>
      <c r="E2225" t="s">
        <v>357</v>
      </c>
      <c r="F2225" s="9">
        <v>2020</v>
      </c>
      <c r="G2225" s="3">
        <v>69200</v>
      </c>
      <c r="H2225" s="3">
        <v>32</v>
      </c>
      <c r="I2225" s="3">
        <v>1820</v>
      </c>
      <c r="J2225" s="3">
        <v>32</v>
      </c>
      <c r="K2225" s="3">
        <v>0</v>
      </c>
      <c r="L2225" s="3">
        <v>69200</v>
      </c>
      <c r="M2225" s="3">
        <v>0</v>
      </c>
      <c r="N2225" s="3"/>
      <c r="O2225" s="3"/>
    </row>
    <row r="2226" spans="1:15" hidden="1" x14ac:dyDescent="0.25">
      <c r="A2226" t="s">
        <v>451</v>
      </c>
      <c r="B2226" s="4">
        <v>5193</v>
      </c>
      <c r="C2226" t="s">
        <v>1</v>
      </c>
      <c r="D2226" t="s">
        <v>2</v>
      </c>
      <c r="E2226" t="s">
        <v>357</v>
      </c>
      <c r="F2226" s="9">
        <v>2019</v>
      </c>
      <c r="G2226" s="3">
        <v>121500</v>
      </c>
      <c r="H2226" s="3">
        <v>44</v>
      </c>
      <c r="I2226" s="3">
        <v>2730</v>
      </c>
      <c r="J2226" s="3">
        <v>44</v>
      </c>
      <c r="K2226" s="3">
        <v>0</v>
      </c>
      <c r="L2226" s="3">
        <v>121500</v>
      </c>
      <c r="M2226" s="3">
        <v>0</v>
      </c>
      <c r="N2226" s="3"/>
      <c r="O2226" s="3"/>
    </row>
    <row r="2227" spans="1:15" hidden="1" x14ac:dyDescent="0.25">
      <c r="A2227" t="s">
        <v>257</v>
      </c>
      <c r="B2227" s="4">
        <v>959</v>
      </c>
      <c r="C2227" t="s">
        <v>3</v>
      </c>
      <c r="D2227" t="s">
        <v>5</v>
      </c>
      <c r="E2227" t="s">
        <v>351</v>
      </c>
      <c r="F2227" s="9">
        <v>2023</v>
      </c>
      <c r="G2227" s="3">
        <v>68600</v>
      </c>
      <c r="H2227" s="3">
        <v>157</v>
      </c>
      <c r="I2227" s="3">
        <v>430</v>
      </c>
      <c r="J2227" s="3">
        <v>1</v>
      </c>
      <c r="K2227" s="3">
        <v>156</v>
      </c>
      <c r="L2227" s="3">
        <v>500</v>
      </c>
      <c r="M2227" s="3">
        <v>68100</v>
      </c>
      <c r="N2227" s="3">
        <v>248</v>
      </c>
      <c r="O2227" s="3">
        <v>113000</v>
      </c>
    </row>
    <row r="2228" spans="1:15" hidden="1" x14ac:dyDescent="0.25">
      <c r="A2228" t="s">
        <v>257</v>
      </c>
      <c r="B2228" s="4">
        <v>959</v>
      </c>
      <c r="C2228" t="s">
        <v>3</v>
      </c>
      <c r="D2228" t="s">
        <v>5</v>
      </c>
      <c r="E2228" t="s">
        <v>351</v>
      </c>
      <c r="F2228" s="9">
        <v>2022</v>
      </c>
      <c r="G2228" s="3">
        <v>76200</v>
      </c>
      <c r="H2228" s="3">
        <v>166</v>
      </c>
      <c r="I2228" s="3">
        <v>415</v>
      </c>
      <c r="J2228" s="3">
        <v>1</v>
      </c>
      <c r="K2228" s="3">
        <v>165</v>
      </c>
      <c r="L2228" s="3">
        <v>500</v>
      </c>
      <c r="M2228" s="3">
        <v>75700</v>
      </c>
      <c r="N2228" s="3">
        <v>265</v>
      </c>
      <c r="O2228" s="3">
        <v>118000</v>
      </c>
    </row>
    <row r="2229" spans="1:15" hidden="1" x14ac:dyDescent="0.25">
      <c r="A2229" t="s">
        <v>257</v>
      </c>
      <c r="B2229" s="4">
        <v>959</v>
      </c>
      <c r="C2229" t="s">
        <v>3</v>
      </c>
      <c r="D2229" t="s">
        <v>5</v>
      </c>
      <c r="E2229" t="s">
        <v>351</v>
      </c>
      <c r="F2229" s="9">
        <v>2021</v>
      </c>
      <c r="G2229" s="3">
        <v>87300</v>
      </c>
      <c r="H2229" s="3">
        <v>202</v>
      </c>
      <c r="I2229" s="3">
        <v>405</v>
      </c>
      <c r="J2229" s="3">
        <v>1</v>
      </c>
      <c r="K2229" s="3">
        <v>201</v>
      </c>
      <c r="L2229" s="3">
        <v>400</v>
      </c>
      <c r="M2229" s="3">
        <v>86900</v>
      </c>
      <c r="N2229" s="3">
        <v>279</v>
      </c>
      <c r="O2229" s="3">
        <v>119300</v>
      </c>
    </row>
    <row r="2230" spans="1:15" hidden="1" x14ac:dyDescent="0.25">
      <c r="A2230" t="s">
        <v>257</v>
      </c>
      <c r="B2230" s="4">
        <v>959</v>
      </c>
      <c r="C2230" t="s">
        <v>3</v>
      </c>
      <c r="D2230" t="s">
        <v>5</v>
      </c>
      <c r="E2230" t="s">
        <v>351</v>
      </c>
      <c r="F2230" s="9">
        <v>2020</v>
      </c>
      <c r="G2230" s="3">
        <v>86500</v>
      </c>
      <c r="H2230" s="3">
        <v>229</v>
      </c>
      <c r="I2230" s="3">
        <v>340</v>
      </c>
      <c r="J2230" s="3">
        <v>1</v>
      </c>
      <c r="K2230" s="3">
        <v>228</v>
      </c>
      <c r="L2230" s="3">
        <v>500</v>
      </c>
      <c r="M2230" s="3">
        <v>86000</v>
      </c>
      <c r="N2230" s="3">
        <v>303</v>
      </c>
      <c r="O2230" s="3">
        <v>108900</v>
      </c>
    </row>
    <row r="2231" spans="1:15" hidden="1" x14ac:dyDescent="0.25">
      <c r="A2231" t="s">
        <v>257</v>
      </c>
      <c r="B2231" s="4">
        <v>959</v>
      </c>
      <c r="C2231" t="s">
        <v>3</v>
      </c>
      <c r="D2231" t="s">
        <v>5</v>
      </c>
      <c r="E2231" t="s">
        <v>351</v>
      </c>
      <c r="F2231" s="9">
        <v>2019</v>
      </c>
      <c r="G2231" s="3">
        <v>121600</v>
      </c>
      <c r="H2231" s="3">
        <v>280</v>
      </c>
      <c r="I2231" s="3">
        <v>415</v>
      </c>
      <c r="J2231" s="3">
        <v>2</v>
      </c>
      <c r="K2231" s="3">
        <v>278</v>
      </c>
      <c r="L2231" s="3">
        <v>800</v>
      </c>
      <c r="M2231" s="3">
        <v>120800</v>
      </c>
      <c r="N2231" s="3">
        <v>347</v>
      </c>
      <c r="O2231" s="3">
        <v>153000</v>
      </c>
    </row>
    <row r="2232" spans="1:15" hidden="1" x14ac:dyDescent="0.25">
      <c r="A2232" t="s">
        <v>27</v>
      </c>
      <c r="B2232" s="4">
        <v>9463</v>
      </c>
      <c r="C2232" t="s">
        <v>3</v>
      </c>
      <c r="D2232" t="s">
        <v>5</v>
      </c>
      <c r="E2232" t="s">
        <v>446</v>
      </c>
      <c r="F2232" s="9">
        <v>2023</v>
      </c>
      <c r="G2232" s="3">
        <v>68300</v>
      </c>
      <c r="H2232" s="3">
        <v>73</v>
      </c>
      <c r="I2232" s="3">
        <v>955</v>
      </c>
      <c r="J2232" s="3">
        <v>73</v>
      </c>
      <c r="K2232" s="3">
        <v>0</v>
      </c>
      <c r="L2232" s="3">
        <v>68300</v>
      </c>
      <c r="M2232" s="3">
        <v>0</v>
      </c>
      <c r="N2232" s="3"/>
      <c r="O2232" s="3"/>
    </row>
    <row r="2233" spans="1:15" hidden="1" x14ac:dyDescent="0.25">
      <c r="A2233" t="s">
        <v>27</v>
      </c>
      <c r="B2233" s="4">
        <v>9463</v>
      </c>
      <c r="C2233" t="s">
        <v>3</v>
      </c>
      <c r="D2233" t="s">
        <v>5</v>
      </c>
      <c r="E2233" t="s">
        <v>446</v>
      </c>
      <c r="F2233" s="9">
        <v>2022</v>
      </c>
      <c r="G2233" s="3">
        <v>63500</v>
      </c>
      <c r="H2233" s="3">
        <v>70</v>
      </c>
      <c r="I2233" s="3">
        <v>920</v>
      </c>
      <c r="J2233" s="3">
        <v>70</v>
      </c>
      <c r="K2233" s="3">
        <v>0</v>
      </c>
      <c r="L2233" s="3">
        <v>63500</v>
      </c>
      <c r="M2233" s="3">
        <v>0</v>
      </c>
      <c r="N2233" s="3"/>
      <c r="O2233" s="3"/>
    </row>
    <row r="2234" spans="1:15" hidden="1" x14ac:dyDescent="0.25">
      <c r="A2234" t="s">
        <v>27</v>
      </c>
      <c r="B2234" s="4">
        <v>9463</v>
      </c>
      <c r="C2234" t="s">
        <v>3</v>
      </c>
      <c r="D2234" t="s">
        <v>5</v>
      </c>
      <c r="E2234" t="s">
        <v>446</v>
      </c>
      <c r="F2234" s="9">
        <v>2021</v>
      </c>
      <c r="G2234" s="3">
        <v>58700</v>
      </c>
      <c r="H2234" s="3">
        <v>68</v>
      </c>
      <c r="I2234" s="3">
        <v>870</v>
      </c>
      <c r="J2234" s="3">
        <v>68</v>
      </c>
      <c r="K2234" s="3">
        <v>0</v>
      </c>
      <c r="L2234" s="3">
        <v>58700</v>
      </c>
      <c r="M2234" s="3">
        <v>0</v>
      </c>
      <c r="N2234" s="3"/>
      <c r="O2234" s="3"/>
    </row>
    <row r="2235" spans="1:15" hidden="1" x14ac:dyDescent="0.25">
      <c r="A2235" t="s">
        <v>27</v>
      </c>
      <c r="B2235" s="4">
        <v>9463</v>
      </c>
      <c r="C2235" t="s">
        <v>3</v>
      </c>
      <c r="D2235" t="s">
        <v>5</v>
      </c>
      <c r="E2235" t="s">
        <v>446</v>
      </c>
      <c r="F2235" s="9">
        <v>2020</v>
      </c>
      <c r="G2235" s="3">
        <v>51500</v>
      </c>
      <c r="H2235" s="3">
        <v>67</v>
      </c>
      <c r="I2235" s="3">
        <v>775</v>
      </c>
      <c r="J2235" s="3">
        <v>67</v>
      </c>
      <c r="K2235" s="3">
        <v>0</v>
      </c>
      <c r="L2235" s="3">
        <v>51500</v>
      </c>
      <c r="M2235" s="3">
        <v>0</v>
      </c>
      <c r="N2235" s="3"/>
      <c r="O2235" s="3"/>
    </row>
    <row r="2236" spans="1:15" hidden="1" x14ac:dyDescent="0.25">
      <c r="A2236" t="s">
        <v>27</v>
      </c>
      <c r="B2236" s="4">
        <v>9463</v>
      </c>
      <c r="C2236" t="s">
        <v>3</v>
      </c>
      <c r="D2236" t="s">
        <v>5</v>
      </c>
      <c r="E2236" t="s">
        <v>446</v>
      </c>
      <c r="F2236" s="9">
        <v>2019</v>
      </c>
      <c r="G2236" s="3">
        <v>57600</v>
      </c>
      <c r="H2236" s="3">
        <v>66</v>
      </c>
      <c r="I2236" s="3">
        <v>900</v>
      </c>
      <c r="J2236" s="3">
        <v>66</v>
      </c>
      <c r="K2236" s="3">
        <v>0</v>
      </c>
      <c r="L2236" s="3">
        <v>57600</v>
      </c>
      <c r="M2236" s="3">
        <v>0</v>
      </c>
      <c r="N2236" s="3"/>
      <c r="O2236" s="3"/>
    </row>
    <row r="2237" spans="1:15" hidden="1" x14ac:dyDescent="0.25">
      <c r="A2237" t="s">
        <v>465</v>
      </c>
      <c r="B2237" s="4">
        <v>563016</v>
      </c>
      <c r="C2237" t="s">
        <v>1</v>
      </c>
      <c r="D2237" t="s">
        <v>2</v>
      </c>
      <c r="E2237" t="s">
        <v>359</v>
      </c>
      <c r="F2237" s="9">
        <v>2023</v>
      </c>
      <c r="G2237" s="3">
        <v>67723</v>
      </c>
      <c r="H2237" s="3">
        <v>64</v>
      </c>
      <c r="I2237" s="3">
        <v>1110</v>
      </c>
      <c r="J2237" s="3">
        <v>3</v>
      </c>
      <c r="K2237" s="3">
        <v>61</v>
      </c>
      <c r="L2237" s="3">
        <v>2151</v>
      </c>
      <c r="M2237" s="3">
        <v>65572</v>
      </c>
      <c r="N2237" s="3"/>
      <c r="O2237" s="3"/>
    </row>
    <row r="2238" spans="1:15" hidden="1" x14ac:dyDescent="0.25">
      <c r="A2238" t="s">
        <v>465</v>
      </c>
      <c r="B2238" s="4">
        <v>563016</v>
      </c>
      <c r="C2238" t="s">
        <v>1</v>
      </c>
      <c r="D2238" t="s">
        <v>2</v>
      </c>
      <c r="E2238" t="s">
        <v>359</v>
      </c>
      <c r="F2238" s="9">
        <v>2022</v>
      </c>
      <c r="G2238" s="3">
        <v>61483</v>
      </c>
      <c r="H2238" s="3">
        <v>58</v>
      </c>
      <c r="I2238" s="3">
        <v>1135</v>
      </c>
      <c r="J2238" s="3">
        <v>1</v>
      </c>
      <c r="K2238" s="3">
        <v>57</v>
      </c>
      <c r="L2238" s="3">
        <v>1185</v>
      </c>
      <c r="M2238" s="3">
        <v>60298</v>
      </c>
      <c r="N2238" s="3"/>
      <c r="O2238" s="3"/>
    </row>
    <row r="2239" spans="1:15" hidden="1" x14ac:dyDescent="0.25">
      <c r="A2239" t="s">
        <v>465</v>
      </c>
      <c r="B2239" s="4">
        <v>563016</v>
      </c>
      <c r="C2239" t="s">
        <v>1</v>
      </c>
      <c r="D2239" t="s">
        <v>2</v>
      </c>
      <c r="E2239" t="s">
        <v>359</v>
      </c>
      <c r="F2239" s="9">
        <v>2021</v>
      </c>
      <c r="G2239" s="3">
        <v>49875</v>
      </c>
      <c r="H2239" s="3">
        <v>51</v>
      </c>
      <c r="I2239" s="3">
        <v>1133</v>
      </c>
      <c r="J2239" s="3">
        <v>1</v>
      </c>
      <c r="K2239" s="3">
        <v>50</v>
      </c>
      <c r="L2239" s="3">
        <v>600</v>
      </c>
      <c r="M2239" s="3">
        <v>49275</v>
      </c>
      <c r="N2239" s="3"/>
      <c r="O2239" s="3"/>
    </row>
    <row r="2240" spans="1:15" hidden="1" x14ac:dyDescent="0.25">
      <c r="A2240" t="s">
        <v>465</v>
      </c>
      <c r="B2240" s="4">
        <v>563016</v>
      </c>
      <c r="C2240" t="s">
        <v>1</v>
      </c>
      <c r="D2240" t="s">
        <v>2</v>
      </c>
      <c r="E2240" t="s">
        <v>359</v>
      </c>
      <c r="F2240" s="9">
        <v>2020</v>
      </c>
      <c r="G2240" s="3">
        <v>32700</v>
      </c>
      <c r="H2240" s="3">
        <v>45</v>
      </c>
      <c r="I2240" s="3">
        <v>860</v>
      </c>
      <c r="J2240" s="3">
        <v>0</v>
      </c>
      <c r="K2240" s="3">
        <v>45</v>
      </c>
      <c r="L2240" s="3">
        <v>0</v>
      </c>
      <c r="M2240" s="3">
        <v>32700</v>
      </c>
      <c r="N2240" s="3"/>
      <c r="O2240" s="3"/>
    </row>
    <row r="2241" spans="1:15" hidden="1" x14ac:dyDescent="0.25">
      <c r="A2241" t="s">
        <v>465</v>
      </c>
      <c r="B2241" s="4">
        <v>563016</v>
      </c>
      <c r="C2241" t="s">
        <v>1</v>
      </c>
      <c r="D2241" t="s">
        <v>2</v>
      </c>
      <c r="E2241" t="s">
        <v>359</v>
      </c>
      <c r="F2241" s="9">
        <v>2019</v>
      </c>
      <c r="G2241" s="3">
        <v>34200</v>
      </c>
      <c r="H2241" s="3">
        <v>35</v>
      </c>
      <c r="I2241" s="3">
        <v>1200</v>
      </c>
      <c r="J2241" s="3">
        <v>0</v>
      </c>
      <c r="K2241" s="3">
        <v>35</v>
      </c>
      <c r="L2241" s="3">
        <v>0</v>
      </c>
      <c r="M2241" s="3">
        <v>34200</v>
      </c>
      <c r="N2241" s="3"/>
      <c r="O2241" s="3"/>
    </row>
    <row r="2242" spans="1:15" hidden="1" x14ac:dyDescent="0.25">
      <c r="A2242" t="s">
        <v>261</v>
      </c>
      <c r="B2242" s="4">
        <v>29891</v>
      </c>
      <c r="C2242" t="s">
        <v>3</v>
      </c>
      <c r="D2242" t="s">
        <v>5</v>
      </c>
      <c r="E2242" t="s">
        <v>446</v>
      </c>
      <c r="F2242" s="9">
        <v>2023</v>
      </c>
      <c r="G2242" s="3">
        <v>67503</v>
      </c>
      <c r="H2242" s="3">
        <v>41</v>
      </c>
      <c r="I2242" s="3">
        <v>1690</v>
      </c>
      <c r="J2242" s="3">
        <v>41</v>
      </c>
      <c r="K2242" s="3">
        <v>0</v>
      </c>
      <c r="L2242" s="3">
        <v>67503</v>
      </c>
      <c r="M2242" s="3">
        <v>0</v>
      </c>
      <c r="N2242" s="3">
        <v>515</v>
      </c>
      <c r="O2242" s="3">
        <v>357000</v>
      </c>
    </row>
    <row r="2243" spans="1:15" hidden="1" x14ac:dyDescent="0.25">
      <c r="A2243" t="s">
        <v>261</v>
      </c>
      <c r="B2243" s="4">
        <v>29891</v>
      </c>
      <c r="C2243" t="s">
        <v>3</v>
      </c>
      <c r="D2243" t="s">
        <v>5</v>
      </c>
      <c r="E2243" t="s">
        <v>446</v>
      </c>
      <c r="F2243" s="9">
        <v>2022</v>
      </c>
      <c r="G2243" s="3">
        <v>69032</v>
      </c>
      <c r="H2243" s="3">
        <v>39</v>
      </c>
      <c r="I2243" s="3">
        <v>1890</v>
      </c>
      <c r="J2243" s="3">
        <v>39</v>
      </c>
      <c r="K2243" s="3">
        <v>0</v>
      </c>
      <c r="L2243" s="3">
        <v>69032</v>
      </c>
      <c r="M2243" s="3">
        <v>0</v>
      </c>
      <c r="N2243" s="3">
        <v>527</v>
      </c>
      <c r="O2243" s="3">
        <v>386500</v>
      </c>
    </row>
    <row r="2244" spans="1:15" hidden="1" x14ac:dyDescent="0.25">
      <c r="A2244" t="s">
        <v>261</v>
      </c>
      <c r="B2244" s="4">
        <v>29891</v>
      </c>
      <c r="C2244" t="s">
        <v>3</v>
      </c>
      <c r="D2244" t="s">
        <v>5</v>
      </c>
      <c r="E2244" t="s">
        <v>446</v>
      </c>
      <c r="F2244" s="9">
        <v>2021</v>
      </c>
      <c r="G2244" s="3">
        <v>59784</v>
      </c>
      <c r="H2244" s="3">
        <v>34</v>
      </c>
      <c r="I2244" s="3">
        <v>1840</v>
      </c>
      <c r="J2244" s="3">
        <v>34</v>
      </c>
      <c r="K2244" s="3">
        <v>0</v>
      </c>
      <c r="L2244" s="3">
        <v>59784</v>
      </c>
      <c r="M2244" s="3">
        <v>0</v>
      </c>
      <c r="N2244" s="3">
        <v>519</v>
      </c>
      <c r="O2244" s="3">
        <v>354900</v>
      </c>
    </row>
    <row r="2245" spans="1:15" hidden="1" x14ac:dyDescent="0.25">
      <c r="A2245" t="s">
        <v>261</v>
      </c>
      <c r="B2245" s="4">
        <v>29891</v>
      </c>
      <c r="C2245" t="s">
        <v>3</v>
      </c>
      <c r="D2245" t="s">
        <v>5</v>
      </c>
      <c r="E2245" t="s">
        <v>446</v>
      </c>
      <c r="F2245" s="9">
        <v>2020</v>
      </c>
      <c r="G2245" s="3">
        <v>49290</v>
      </c>
      <c r="H2245" s="3">
        <v>31</v>
      </c>
      <c r="I2245" s="3">
        <v>1540</v>
      </c>
      <c r="J2245" s="3">
        <v>31</v>
      </c>
      <c r="K2245" s="3">
        <v>0</v>
      </c>
      <c r="L2245" s="3">
        <v>49290</v>
      </c>
      <c r="M2245" s="3">
        <v>0</v>
      </c>
      <c r="N2245" s="3">
        <v>495</v>
      </c>
      <c r="O2245" s="3">
        <v>299100</v>
      </c>
    </row>
    <row r="2246" spans="1:15" hidden="1" x14ac:dyDescent="0.25">
      <c r="A2246" t="s">
        <v>261</v>
      </c>
      <c r="B2246" s="4">
        <v>29891</v>
      </c>
      <c r="C2246" t="s">
        <v>3</v>
      </c>
      <c r="D2246" t="s">
        <v>5</v>
      </c>
      <c r="E2246" t="s">
        <v>446</v>
      </c>
      <c r="F2246" s="9">
        <v>2019</v>
      </c>
      <c r="G2246" s="3">
        <v>47674</v>
      </c>
      <c r="H2246" s="3">
        <v>33</v>
      </c>
      <c r="I2246" s="3">
        <v>1490</v>
      </c>
      <c r="J2246" s="3">
        <v>33</v>
      </c>
      <c r="K2246" s="3">
        <v>0</v>
      </c>
      <c r="L2246" s="3">
        <v>47674</v>
      </c>
      <c r="M2246" s="3">
        <v>0</v>
      </c>
      <c r="N2246" s="3">
        <v>502</v>
      </c>
      <c r="O2246" s="3">
        <v>356500</v>
      </c>
    </row>
    <row r="2247" spans="1:15" hidden="1" x14ac:dyDescent="0.25">
      <c r="A2247" t="s">
        <v>239</v>
      </c>
      <c r="B2247" s="4">
        <v>9307</v>
      </c>
      <c r="C2247" t="s">
        <v>3</v>
      </c>
      <c r="D2247" t="s">
        <v>4</v>
      </c>
      <c r="E2247" t="s">
        <v>462</v>
      </c>
      <c r="F2247" s="9">
        <v>2023</v>
      </c>
      <c r="G2247" s="3">
        <v>67300</v>
      </c>
      <c r="H2247" s="3">
        <v>55</v>
      </c>
      <c r="I2247" s="3">
        <v>1270</v>
      </c>
      <c r="J2247" s="3">
        <v>55</v>
      </c>
      <c r="K2247" s="3">
        <v>0</v>
      </c>
      <c r="L2247" s="3">
        <v>67300</v>
      </c>
      <c r="M2247" s="3">
        <v>0</v>
      </c>
      <c r="N2247" s="3"/>
      <c r="O2247" s="3"/>
    </row>
    <row r="2248" spans="1:15" hidden="1" x14ac:dyDescent="0.25">
      <c r="A2248" t="s">
        <v>239</v>
      </c>
      <c r="B2248" s="4">
        <v>9307</v>
      </c>
      <c r="C2248" t="s">
        <v>3</v>
      </c>
      <c r="D2248" t="s">
        <v>4</v>
      </c>
      <c r="E2248" t="s">
        <v>462</v>
      </c>
      <c r="F2248" s="9">
        <v>2022</v>
      </c>
      <c r="G2248" s="3">
        <v>58200</v>
      </c>
      <c r="H2248" s="3">
        <v>51</v>
      </c>
      <c r="I2248" s="3">
        <v>1200</v>
      </c>
      <c r="J2248" s="3">
        <v>51</v>
      </c>
      <c r="K2248" s="3">
        <v>0</v>
      </c>
      <c r="L2248" s="3">
        <v>58200</v>
      </c>
      <c r="M2248" s="3">
        <v>0</v>
      </c>
      <c r="N2248" s="3"/>
      <c r="O2248" s="3"/>
    </row>
    <row r="2249" spans="1:15" hidden="1" x14ac:dyDescent="0.25">
      <c r="A2249" t="s">
        <v>239</v>
      </c>
      <c r="B2249" s="4">
        <v>9307</v>
      </c>
      <c r="C2249" t="s">
        <v>3</v>
      </c>
      <c r="D2249" t="s">
        <v>4</v>
      </c>
      <c r="E2249" t="s">
        <v>462</v>
      </c>
      <c r="F2249" s="9">
        <v>2021</v>
      </c>
      <c r="G2249" s="3">
        <v>48700</v>
      </c>
      <c r="H2249" s="3">
        <v>46</v>
      </c>
      <c r="I2249" s="3">
        <v>1120</v>
      </c>
      <c r="J2249" s="3">
        <v>46</v>
      </c>
      <c r="K2249" s="3">
        <v>0</v>
      </c>
      <c r="L2249" s="3">
        <v>48700</v>
      </c>
      <c r="M2249" s="3">
        <v>0</v>
      </c>
      <c r="N2249" s="3"/>
      <c r="O2249" s="3"/>
    </row>
    <row r="2250" spans="1:15" hidden="1" x14ac:dyDescent="0.25">
      <c r="A2250" t="s">
        <v>239</v>
      </c>
      <c r="B2250" s="4">
        <v>9307</v>
      </c>
      <c r="C2250" t="s">
        <v>3</v>
      </c>
      <c r="D2250" t="s">
        <v>4</v>
      </c>
      <c r="E2250" t="s">
        <v>462</v>
      </c>
      <c r="F2250" s="9">
        <v>2020</v>
      </c>
      <c r="G2250" s="3">
        <v>37700</v>
      </c>
      <c r="H2250" s="3">
        <v>41</v>
      </c>
      <c r="I2250" s="3">
        <v>930</v>
      </c>
      <c r="J2250" s="3">
        <v>41</v>
      </c>
      <c r="K2250" s="3">
        <v>0</v>
      </c>
      <c r="L2250" s="3">
        <v>37700</v>
      </c>
      <c r="M2250" s="3">
        <v>0</v>
      </c>
      <c r="N2250" s="3"/>
      <c r="O2250" s="3"/>
    </row>
    <row r="2251" spans="1:15" hidden="1" x14ac:dyDescent="0.25">
      <c r="A2251" t="s">
        <v>239</v>
      </c>
      <c r="B2251" s="4">
        <v>9307</v>
      </c>
      <c r="C2251" t="s">
        <v>3</v>
      </c>
      <c r="D2251" t="s">
        <v>4</v>
      </c>
      <c r="E2251" t="s">
        <v>462</v>
      </c>
      <c r="F2251" s="9">
        <v>2019</v>
      </c>
      <c r="G2251" s="3">
        <v>45400</v>
      </c>
      <c r="H2251" s="3">
        <v>40</v>
      </c>
      <c r="I2251" s="3">
        <v>1150</v>
      </c>
      <c r="J2251" s="3">
        <v>40</v>
      </c>
      <c r="K2251" s="3">
        <v>0</v>
      </c>
      <c r="L2251" s="3">
        <v>45400</v>
      </c>
      <c r="M2251" s="3">
        <v>0</v>
      </c>
      <c r="N2251" s="3"/>
      <c r="O2251" s="3"/>
    </row>
    <row r="2252" spans="1:15" hidden="1" x14ac:dyDescent="0.25">
      <c r="A2252" t="s">
        <v>308</v>
      </c>
      <c r="B2252" s="4">
        <v>2566</v>
      </c>
      <c r="C2252" t="s">
        <v>3</v>
      </c>
      <c r="D2252" t="s">
        <v>5</v>
      </c>
      <c r="E2252" t="s">
        <v>358</v>
      </c>
      <c r="F2252" s="9">
        <v>2023</v>
      </c>
      <c r="G2252" s="3">
        <v>67200</v>
      </c>
      <c r="H2252" s="3">
        <v>100</v>
      </c>
      <c r="I2252" s="3">
        <v>655</v>
      </c>
      <c r="J2252" s="3">
        <v>0</v>
      </c>
      <c r="K2252" s="3">
        <v>100</v>
      </c>
      <c r="L2252" s="3">
        <v>0</v>
      </c>
      <c r="M2252" s="3">
        <v>67200</v>
      </c>
      <c r="N2252" s="3">
        <v>122</v>
      </c>
      <c r="O2252" s="3">
        <v>70500</v>
      </c>
    </row>
    <row r="2253" spans="1:15" hidden="1" x14ac:dyDescent="0.25">
      <c r="A2253" t="s">
        <v>308</v>
      </c>
      <c r="B2253" s="4">
        <v>2566</v>
      </c>
      <c r="C2253" t="s">
        <v>3</v>
      </c>
      <c r="D2253" t="s">
        <v>5</v>
      </c>
      <c r="E2253" t="s">
        <v>358</v>
      </c>
      <c r="F2253" s="9">
        <v>2022</v>
      </c>
      <c r="G2253" s="3">
        <v>69300</v>
      </c>
      <c r="H2253" s="3">
        <v>105</v>
      </c>
      <c r="I2253" s="3">
        <v>650</v>
      </c>
      <c r="J2253" s="3">
        <v>0</v>
      </c>
      <c r="K2253" s="3">
        <v>105</v>
      </c>
      <c r="L2253" s="3">
        <v>0</v>
      </c>
      <c r="M2253" s="3">
        <v>69300</v>
      </c>
      <c r="N2253" s="3">
        <v>121</v>
      </c>
      <c r="O2253" s="3">
        <v>67400</v>
      </c>
    </row>
    <row r="2254" spans="1:15" hidden="1" x14ac:dyDescent="0.25">
      <c r="A2254" t="s">
        <v>308</v>
      </c>
      <c r="B2254" s="4">
        <v>2566</v>
      </c>
      <c r="C2254" t="s">
        <v>3</v>
      </c>
      <c r="D2254" t="s">
        <v>5</v>
      </c>
      <c r="E2254" t="s">
        <v>358</v>
      </c>
      <c r="F2254" s="9">
        <v>2021</v>
      </c>
      <c r="G2254" s="3">
        <v>70500</v>
      </c>
      <c r="H2254" s="3">
        <v>108</v>
      </c>
      <c r="I2254" s="3">
        <v>640</v>
      </c>
      <c r="J2254" s="3">
        <v>0</v>
      </c>
      <c r="K2254" s="3">
        <v>108</v>
      </c>
      <c r="L2254" s="3">
        <v>0</v>
      </c>
      <c r="M2254" s="3">
        <v>70500</v>
      </c>
      <c r="N2254" s="3">
        <v>122</v>
      </c>
      <c r="O2254" s="3">
        <v>64000</v>
      </c>
    </row>
    <row r="2255" spans="1:15" hidden="1" x14ac:dyDescent="0.25">
      <c r="A2255" t="s">
        <v>308</v>
      </c>
      <c r="B2255" s="4">
        <v>2566</v>
      </c>
      <c r="C2255" t="s">
        <v>3</v>
      </c>
      <c r="D2255" t="s">
        <v>5</v>
      </c>
      <c r="E2255" t="s">
        <v>358</v>
      </c>
      <c r="F2255" s="9">
        <v>2020</v>
      </c>
      <c r="G2255" s="3">
        <v>69000</v>
      </c>
      <c r="H2255" s="3">
        <v>112</v>
      </c>
      <c r="I2255" s="3">
        <v>590</v>
      </c>
      <c r="J2255" s="3">
        <v>0</v>
      </c>
      <c r="K2255" s="3">
        <v>112</v>
      </c>
      <c r="L2255" s="3">
        <v>0</v>
      </c>
      <c r="M2255" s="3">
        <v>69000</v>
      </c>
      <c r="N2255" s="3">
        <v>129</v>
      </c>
      <c r="O2255" s="3">
        <v>56100</v>
      </c>
    </row>
    <row r="2256" spans="1:15" hidden="1" x14ac:dyDescent="0.25">
      <c r="A2256" t="s">
        <v>308</v>
      </c>
      <c r="B2256" s="4">
        <v>2566</v>
      </c>
      <c r="C2256" t="s">
        <v>3</v>
      </c>
      <c r="D2256" t="s">
        <v>5</v>
      </c>
      <c r="E2256" t="s">
        <v>358</v>
      </c>
      <c r="F2256" s="9">
        <v>2019</v>
      </c>
      <c r="G2256" s="3">
        <v>75000</v>
      </c>
      <c r="H2256" s="3">
        <v>122</v>
      </c>
      <c r="I2256" s="3">
        <v>605</v>
      </c>
      <c r="J2256" s="3">
        <v>0</v>
      </c>
      <c r="K2256" s="3">
        <v>122</v>
      </c>
      <c r="L2256" s="3">
        <v>0</v>
      </c>
      <c r="M2256" s="3">
        <v>75000</v>
      </c>
      <c r="N2256" s="3">
        <v>129</v>
      </c>
      <c r="O2256" s="3">
        <v>78000</v>
      </c>
    </row>
    <row r="2257" spans="1:15" hidden="1" x14ac:dyDescent="0.25">
      <c r="A2257" t="s">
        <v>472</v>
      </c>
      <c r="B2257" s="4">
        <v>5392</v>
      </c>
      <c r="C2257" t="s">
        <v>1</v>
      </c>
      <c r="D2257" t="s">
        <v>2</v>
      </c>
      <c r="E2257" t="s">
        <v>357</v>
      </c>
      <c r="F2257" s="9">
        <v>2023</v>
      </c>
      <c r="G2257" s="3">
        <v>67100</v>
      </c>
      <c r="H2257" s="3">
        <v>64</v>
      </c>
      <c r="I2257" s="3">
        <v>1040</v>
      </c>
      <c r="J2257" s="3">
        <v>0</v>
      </c>
      <c r="K2257" s="3">
        <v>64</v>
      </c>
      <c r="L2257" s="3">
        <v>0</v>
      </c>
      <c r="M2257" s="3">
        <v>67100</v>
      </c>
      <c r="N2257" s="3"/>
      <c r="O2257" s="3"/>
    </row>
    <row r="2258" spans="1:15" hidden="1" x14ac:dyDescent="0.25">
      <c r="A2258" t="s">
        <v>472</v>
      </c>
      <c r="B2258" s="4">
        <v>5392</v>
      </c>
      <c r="C2258" t="s">
        <v>1</v>
      </c>
      <c r="D2258" t="s">
        <v>2</v>
      </c>
      <c r="E2258" t="s">
        <v>357</v>
      </c>
      <c r="F2258" s="9">
        <v>2022</v>
      </c>
      <c r="G2258" s="3">
        <v>69000</v>
      </c>
      <c r="H2258" s="3">
        <v>65</v>
      </c>
      <c r="I2258" s="3">
        <v>1060</v>
      </c>
      <c r="J2258" s="3">
        <v>0</v>
      </c>
      <c r="K2258" s="3">
        <v>65</v>
      </c>
      <c r="L2258" s="3">
        <v>0</v>
      </c>
      <c r="M2258" s="3">
        <v>69000</v>
      </c>
      <c r="N2258" s="3"/>
      <c r="O2258" s="3"/>
    </row>
    <row r="2259" spans="1:15" hidden="1" x14ac:dyDescent="0.25">
      <c r="A2259" t="s">
        <v>472</v>
      </c>
      <c r="B2259" s="4">
        <v>5392</v>
      </c>
      <c r="C2259" t="s">
        <v>1</v>
      </c>
      <c r="D2259" t="s">
        <v>2</v>
      </c>
      <c r="E2259" t="s">
        <v>357</v>
      </c>
      <c r="F2259" s="9">
        <v>2021</v>
      </c>
      <c r="G2259" s="3">
        <v>66600</v>
      </c>
      <c r="H2259" s="3">
        <v>65</v>
      </c>
      <c r="I2259" s="3">
        <v>1025</v>
      </c>
      <c r="J2259" s="3">
        <v>0</v>
      </c>
      <c r="K2259" s="3">
        <v>65</v>
      </c>
      <c r="L2259" s="3">
        <v>0</v>
      </c>
      <c r="M2259" s="3">
        <v>66600</v>
      </c>
      <c r="N2259" s="3"/>
      <c r="O2259" s="3"/>
    </row>
    <row r="2260" spans="1:15" hidden="1" x14ac:dyDescent="0.25">
      <c r="A2260" t="s">
        <v>472</v>
      </c>
      <c r="B2260" s="4">
        <v>5392</v>
      </c>
      <c r="C2260" t="s">
        <v>1</v>
      </c>
      <c r="D2260" t="s">
        <v>2</v>
      </c>
      <c r="E2260" t="s">
        <v>357</v>
      </c>
      <c r="F2260" s="9">
        <v>2020</v>
      </c>
      <c r="G2260" s="3">
        <v>62700</v>
      </c>
      <c r="H2260" s="3">
        <v>65</v>
      </c>
      <c r="I2260" s="3">
        <v>965</v>
      </c>
      <c r="J2260" s="3">
        <v>0</v>
      </c>
      <c r="K2260" s="3">
        <v>65</v>
      </c>
      <c r="L2260" s="3">
        <v>0</v>
      </c>
      <c r="M2260" s="3">
        <v>62700</v>
      </c>
      <c r="N2260" s="3"/>
      <c r="O2260" s="3"/>
    </row>
    <row r="2261" spans="1:15" hidden="1" x14ac:dyDescent="0.25">
      <c r="A2261" t="s">
        <v>472</v>
      </c>
      <c r="B2261" s="4">
        <v>5392</v>
      </c>
      <c r="C2261" t="s">
        <v>1</v>
      </c>
      <c r="D2261" t="s">
        <v>2</v>
      </c>
      <c r="E2261" t="s">
        <v>357</v>
      </c>
      <c r="F2261" s="9">
        <v>2019</v>
      </c>
      <c r="G2261" s="3">
        <v>7210</v>
      </c>
      <c r="H2261" s="3">
        <v>65</v>
      </c>
      <c r="I2261" s="3">
        <v>1110</v>
      </c>
      <c r="J2261" s="3">
        <v>0</v>
      </c>
      <c r="K2261" s="3">
        <v>65</v>
      </c>
      <c r="L2261" s="3">
        <v>0</v>
      </c>
      <c r="M2261" s="3">
        <v>7210</v>
      </c>
      <c r="N2261" s="3"/>
      <c r="O2261" s="3"/>
    </row>
    <row r="2262" spans="1:15" hidden="1" x14ac:dyDescent="0.25">
      <c r="A2262" t="s">
        <v>299</v>
      </c>
      <c r="B2262" s="4">
        <v>29885</v>
      </c>
      <c r="C2262" t="s">
        <v>1</v>
      </c>
      <c r="D2262" t="s">
        <v>2</v>
      </c>
      <c r="E2262" t="s">
        <v>362</v>
      </c>
      <c r="F2262" s="9">
        <v>2023</v>
      </c>
      <c r="G2262" s="3">
        <v>67000</v>
      </c>
      <c r="H2262" s="3">
        <v>29</v>
      </c>
      <c r="I2262" s="3">
        <v>2350</v>
      </c>
      <c r="J2262" s="3">
        <v>29</v>
      </c>
      <c r="K2262" s="3">
        <v>0</v>
      </c>
      <c r="L2262" s="3">
        <v>67000</v>
      </c>
      <c r="M2262" s="3">
        <v>0</v>
      </c>
      <c r="N2262" s="3"/>
      <c r="O2262" s="3"/>
    </row>
    <row r="2263" spans="1:15" hidden="1" x14ac:dyDescent="0.25">
      <c r="A2263" t="s">
        <v>299</v>
      </c>
      <c r="B2263" s="4">
        <v>29885</v>
      </c>
      <c r="C2263" t="s">
        <v>1</v>
      </c>
      <c r="D2263" t="s">
        <v>2</v>
      </c>
      <c r="E2263" t="s">
        <v>362</v>
      </c>
      <c r="F2263" s="9">
        <v>2022</v>
      </c>
      <c r="G2263" s="3">
        <v>62000</v>
      </c>
      <c r="H2263" s="3">
        <v>28</v>
      </c>
      <c r="I2263" s="3">
        <v>2255</v>
      </c>
      <c r="J2263" s="3">
        <v>28</v>
      </c>
      <c r="K2263" s="3">
        <v>0</v>
      </c>
      <c r="L2263" s="3">
        <v>62000</v>
      </c>
      <c r="M2263" s="3">
        <v>0</v>
      </c>
      <c r="N2263" s="3"/>
      <c r="O2263" s="3"/>
    </row>
    <row r="2264" spans="1:15" hidden="1" x14ac:dyDescent="0.25">
      <c r="A2264" t="s">
        <v>299</v>
      </c>
      <c r="B2264" s="4">
        <v>29885</v>
      </c>
      <c r="C2264" t="s">
        <v>1</v>
      </c>
      <c r="D2264" t="s">
        <v>2</v>
      </c>
      <c r="E2264" t="s">
        <v>362</v>
      </c>
      <c r="F2264" s="9">
        <v>2021</v>
      </c>
      <c r="G2264" s="3">
        <v>57200</v>
      </c>
      <c r="H2264" s="3">
        <v>27</v>
      </c>
      <c r="I2264" s="3">
        <v>2160</v>
      </c>
      <c r="J2264" s="3">
        <v>27</v>
      </c>
      <c r="K2264" s="3">
        <v>0</v>
      </c>
      <c r="L2264" s="3">
        <v>57200</v>
      </c>
      <c r="M2264" s="3">
        <v>0</v>
      </c>
      <c r="N2264" s="3"/>
      <c r="O2264" s="3"/>
    </row>
    <row r="2265" spans="1:15" hidden="1" x14ac:dyDescent="0.25">
      <c r="A2265" t="s">
        <v>299</v>
      </c>
      <c r="B2265" s="4">
        <v>29885</v>
      </c>
      <c r="C2265" t="s">
        <v>1</v>
      </c>
      <c r="D2265" t="s">
        <v>2</v>
      </c>
      <c r="E2265" t="s">
        <v>362</v>
      </c>
      <c r="F2265" s="9">
        <v>2020</v>
      </c>
      <c r="G2265" s="3">
        <v>44100</v>
      </c>
      <c r="H2265" s="3">
        <v>26</v>
      </c>
      <c r="I2265" s="3">
        <v>1730</v>
      </c>
      <c r="J2265" s="3">
        <v>26</v>
      </c>
      <c r="K2265" s="3">
        <v>0</v>
      </c>
      <c r="L2265" s="3">
        <v>44100</v>
      </c>
      <c r="M2265" s="3">
        <v>0</v>
      </c>
      <c r="N2265" s="3"/>
      <c r="O2265" s="3"/>
    </row>
    <row r="2266" spans="1:15" hidden="1" x14ac:dyDescent="0.25">
      <c r="A2266" t="s">
        <v>299</v>
      </c>
      <c r="B2266" s="4">
        <v>29885</v>
      </c>
      <c r="C2266" t="s">
        <v>1</v>
      </c>
      <c r="D2266" t="s">
        <v>2</v>
      </c>
      <c r="E2266" t="s">
        <v>362</v>
      </c>
      <c r="F2266" s="9">
        <v>2019</v>
      </c>
      <c r="G2266" s="3">
        <v>54100</v>
      </c>
      <c r="H2266" s="3">
        <v>25</v>
      </c>
      <c r="I2266" s="3">
        <v>2210</v>
      </c>
      <c r="J2266" s="3">
        <v>25</v>
      </c>
      <c r="K2266" s="3">
        <v>0</v>
      </c>
      <c r="L2266" s="3">
        <v>54100</v>
      </c>
      <c r="M2266" s="3">
        <v>0</v>
      </c>
      <c r="N2266" s="3"/>
      <c r="O2266" s="3"/>
    </row>
    <row r="2267" spans="1:15" hidden="1" x14ac:dyDescent="0.25">
      <c r="A2267" t="s">
        <v>483</v>
      </c>
      <c r="B2267" s="4">
        <v>31594</v>
      </c>
      <c r="C2267" t="s">
        <v>1</v>
      </c>
      <c r="D2267" t="s">
        <v>2</v>
      </c>
      <c r="E2267" t="s">
        <v>362</v>
      </c>
      <c r="F2267" s="9">
        <v>2023</v>
      </c>
      <c r="G2267" s="3">
        <v>66937</v>
      </c>
      <c r="H2267" s="3">
        <v>12</v>
      </c>
      <c r="I2267" s="3">
        <v>5740</v>
      </c>
      <c r="J2267" s="3">
        <v>12</v>
      </c>
      <c r="K2267" s="3">
        <v>0</v>
      </c>
      <c r="L2267" s="3">
        <v>66937</v>
      </c>
      <c r="M2267" s="3">
        <v>0</v>
      </c>
      <c r="N2267" s="3"/>
      <c r="O2267" s="3"/>
    </row>
    <row r="2268" spans="1:15" hidden="1" x14ac:dyDescent="0.25">
      <c r="A2268" t="s">
        <v>483</v>
      </c>
      <c r="B2268" s="4">
        <v>31594</v>
      </c>
      <c r="C2268" t="s">
        <v>1</v>
      </c>
      <c r="D2268" t="s">
        <v>2</v>
      </c>
      <c r="E2268" t="s">
        <v>362</v>
      </c>
      <c r="F2268" s="9">
        <v>2022</v>
      </c>
      <c r="G2268" s="3">
        <v>60181</v>
      </c>
      <c r="H2268" s="3">
        <v>11</v>
      </c>
      <c r="I2268" s="3">
        <v>6090</v>
      </c>
      <c r="J2268" s="3">
        <v>11</v>
      </c>
      <c r="K2268" s="3">
        <v>0</v>
      </c>
      <c r="L2268" s="3">
        <v>60181</v>
      </c>
      <c r="M2268" s="3">
        <v>0</v>
      </c>
      <c r="N2268" s="3"/>
      <c r="O2268" s="3"/>
    </row>
    <row r="2269" spans="1:15" hidden="1" x14ac:dyDescent="0.25">
      <c r="A2269" t="s">
        <v>483</v>
      </c>
      <c r="B2269" s="4">
        <v>31594</v>
      </c>
      <c r="C2269" t="s">
        <v>1</v>
      </c>
      <c r="D2269" t="s">
        <v>2</v>
      </c>
      <c r="E2269" t="s">
        <v>362</v>
      </c>
      <c r="F2269" s="9">
        <v>2021</v>
      </c>
      <c r="G2269" s="3">
        <v>48940</v>
      </c>
      <c r="H2269" s="3">
        <v>9</v>
      </c>
      <c r="I2269" s="3">
        <v>5438</v>
      </c>
      <c r="J2269" s="3">
        <v>9</v>
      </c>
      <c r="K2269" s="3">
        <v>0</v>
      </c>
      <c r="L2269" s="3">
        <v>48940</v>
      </c>
      <c r="M2269" s="3">
        <v>0</v>
      </c>
      <c r="N2269" s="3"/>
      <c r="O2269" s="3"/>
    </row>
    <row r="2270" spans="1:15" hidden="1" x14ac:dyDescent="0.25">
      <c r="A2270" t="s">
        <v>483</v>
      </c>
      <c r="B2270" s="4">
        <v>31594</v>
      </c>
      <c r="C2270" t="s">
        <v>1</v>
      </c>
      <c r="D2270" t="s">
        <v>2</v>
      </c>
      <c r="E2270" t="s">
        <v>362</v>
      </c>
      <c r="F2270" s="9">
        <v>2020</v>
      </c>
      <c r="G2270" s="3">
        <v>35000</v>
      </c>
      <c r="H2270" s="3">
        <v>9</v>
      </c>
      <c r="I2270" s="3">
        <v>3890</v>
      </c>
      <c r="J2270" s="3">
        <v>9</v>
      </c>
      <c r="K2270" s="3">
        <v>0</v>
      </c>
      <c r="L2270" s="3">
        <v>35000</v>
      </c>
      <c r="M2270" s="3">
        <v>0</v>
      </c>
      <c r="N2270" s="3"/>
      <c r="O2270" s="3"/>
    </row>
    <row r="2271" spans="1:15" hidden="1" x14ac:dyDescent="0.25">
      <c r="A2271" t="s">
        <v>483</v>
      </c>
      <c r="B2271" s="4">
        <v>31594</v>
      </c>
      <c r="C2271" t="s">
        <v>1</v>
      </c>
      <c r="D2271" t="s">
        <v>2</v>
      </c>
      <c r="E2271" t="s">
        <v>362</v>
      </c>
      <c r="F2271" s="9">
        <v>2019</v>
      </c>
      <c r="G2271" s="3">
        <v>47300</v>
      </c>
      <c r="H2271" s="3">
        <v>9</v>
      </c>
      <c r="I2271" s="3">
        <v>5565</v>
      </c>
      <c r="J2271" s="3">
        <v>9</v>
      </c>
      <c r="K2271" s="3">
        <v>0</v>
      </c>
      <c r="L2271" s="3">
        <v>47300</v>
      </c>
      <c r="M2271" s="3">
        <v>0</v>
      </c>
      <c r="N2271" s="3"/>
      <c r="O2271" s="3"/>
    </row>
    <row r="2272" spans="1:15" hidden="1" x14ac:dyDescent="0.25">
      <c r="A2272" t="s">
        <v>195</v>
      </c>
      <c r="B2272" s="4">
        <v>11969</v>
      </c>
      <c r="C2272" t="s">
        <v>1</v>
      </c>
      <c r="D2272" t="s">
        <v>2</v>
      </c>
      <c r="E2272" t="s">
        <v>353</v>
      </c>
      <c r="F2272" s="9">
        <v>2023</v>
      </c>
      <c r="G2272" s="3">
        <v>66600</v>
      </c>
      <c r="H2272" s="3">
        <v>18</v>
      </c>
      <c r="I2272" s="3">
        <v>3600</v>
      </c>
      <c r="J2272" s="3">
        <v>18</v>
      </c>
      <c r="K2272" s="3">
        <v>0</v>
      </c>
      <c r="L2272" s="3">
        <v>66600</v>
      </c>
      <c r="M2272" s="3">
        <v>0</v>
      </c>
      <c r="N2272" s="3"/>
      <c r="O2272" s="3"/>
    </row>
    <row r="2273" spans="1:15" hidden="1" x14ac:dyDescent="0.25">
      <c r="A2273" t="s">
        <v>195</v>
      </c>
      <c r="B2273" s="4">
        <v>11969</v>
      </c>
      <c r="C2273" t="s">
        <v>1</v>
      </c>
      <c r="D2273" t="s">
        <v>2</v>
      </c>
      <c r="E2273" t="s">
        <v>353</v>
      </c>
      <c r="F2273" s="9">
        <v>2022</v>
      </c>
      <c r="G2273" s="3">
        <v>71000</v>
      </c>
      <c r="H2273" s="3">
        <v>19</v>
      </c>
      <c r="I2273" s="3">
        <v>3640</v>
      </c>
      <c r="J2273" s="3">
        <v>19</v>
      </c>
      <c r="K2273" s="3">
        <v>0</v>
      </c>
      <c r="L2273" s="3">
        <v>71000</v>
      </c>
      <c r="M2273" s="3">
        <v>0</v>
      </c>
      <c r="N2273" s="3"/>
      <c r="O2273" s="3"/>
    </row>
    <row r="2274" spans="1:15" hidden="1" x14ac:dyDescent="0.25">
      <c r="A2274" t="s">
        <v>195</v>
      </c>
      <c r="B2274" s="4">
        <v>11969</v>
      </c>
      <c r="C2274" t="s">
        <v>1</v>
      </c>
      <c r="D2274" t="s">
        <v>2</v>
      </c>
      <c r="E2274" t="s">
        <v>353</v>
      </c>
      <c r="F2274" s="9">
        <v>2021</v>
      </c>
      <c r="G2274" s="3">
        <v>72600</v>
      </c>
      <c r="H2274" s="3">
        <v>20</v>
      </c>
      <c r="I2274" s="3">
        <v>3540</v>
      </c>
      <c r="J2274" s="3">
        <v>20</v>
      </c>
      <c r="K2274" s="3">
        <v>0</v>
      </c>
      <c r="L2274" s="3">
        <v>72600</v>
      </c>
      <c r="M2274" s="3">
        <v>0</v>
      </c>
      <c r="N2274" s="3"/>
      <c r="O2274" s="3"/>
    </row>
    <row r="2275" spans="1:15" hidden="1" x14ac:dyDescent="0.25">
      <c r="A2275" t="s">
        <v>195</v>
      </c>
      <c r="B2275" s="4">
        <v>11969</v>
      </c>
      <c r="C2275" t="s">
        <v>1</v>
      </c>
      <c r="D2275" t="s">
        <v>2</v>
      </c>
      <c r="E2275" t="s">
        <v>353</v>
      </c>
      <c r="F2275" s="9">
        <v>2020</v>
      </c>
      <c r="G2275" s="3">
        <v>63600</v>
      </c>
      <c r="H2275" s="3">
        <v>21</v>
      </c>
      <c r="I2275" s="3">
        <v>2890</v>
      </c>
      <c r="J2275" s="3">
        <v>21</v>
      </c>
      <c r="K2275" s="3">
        <v>0</v>
      </c>
      <c r="L2275" s="3">
        <v>63600</v>
      </c>
      <c r="M2275" s="3">
        <v>0</v>
      </c>
      <c r="N2275" s="3"/>
      <c r="O2275" s="3"/>
    </row>
    <row r="2276" spans="1:15" hidden="1" x14ac:dyDescent="0.25">
      <c r="A2276" t="s">
        <v>195</v>
      </c>
      <c r="B2276" s="4">
        <v>11969</v>
      </c>
      <c r="C2276" t="s">
        <v>1</v>
      </c>
      <c r="D2276" t="s">
        <v>2</v>
      </c>
      <c r="E2276" t="s">
        <v>353</v>
      </c>
      <c r="F2276" s="9">
        <v>2019</v>
      </c>
      <c r="G2276" s="3">
        <v>87700</v>
      </c>
      <c r="H2276" s="3">
        <v>23</v>
      </c>
      <c r="I2276" s="3">
        <v>3815</v>
      </c>
      <c r="J2276" s="3">
        <v>23</v>
      </c>
      <c r="K2276" s="3">
        <v>0</v>
      </c>
      <c r="L2276" s="3">
        <v>87700</v>
      </c>
      <c r="M2276" s="3">
        <v>0</v>
      </c>
      <c r="N2276" s="3"/>
      <c r="O2276" s="3"/>
    </row>
    <row r="2277" spans="1:15" hidden="1" x14ac:dyDescent="0.25">
      <c r="A2277" t="s">
        <v>344</v>
      </c>
      <c r="B2277" s="4">
        <v>33426</v>
      </c>
      <c r="C2277" t="s">
        <v>3</v>
      </c>
      <c r="D2277" t="s">
        <v>5</v>
      </c>
      <c r="E2277" t="s">
        <v>446</v>
      </c>
      <c r="F2277" s="9">
        <v>2023</v>
      </c>
      <c r="G2277" s="3">
        <v>66581</v>
      </c>
      <c r="H2277" s="3">
        <v>128</v>
      </c>
      <c r="I2277" s="3">
        <v>580</v>
      </c>
      <c r="J2277" s="3">
        <v>0</v>
      </c>
      <c r="K2277" s="3">
        <v>128</v>
      </c>
      <c r="L2277" s="3">
        <v>0</v>
      </c>
      <c r="M2277" s="3">
        <v>66581</v>
      </c>
      <c r="N2277" s="3"/>
      <c r="O2277" s="3"/>
    </row>
    <row r="2278" spans="1:15" hidden="1" x14ac:dyDescent="0.25">
      <c r="A2278" t="s">
        <v>344</v>
      </c>
      <c r="B2278" s="4">
        <v>33426</v>
      </c>
      <c r="C2278" t="s">
        <v>3</v>
      </c>
      <c r="D2278" t="s">
        <v>5</v>
      </c>
      <c r="E2278" t="s">
        <v>446</v>
      </c>
      <c r="F2278" s="9">
        <v>2022</v>
      </c>
      <c r="G2278" s="3">
        <v>60622</v>
      </c>
      <c r="H2278" s="3">
        <v>115</v>
      </c>
      <c r="I2278" s="3">
        <v>570</v>
      </c>
      <c r="J2278" s="3">
        <v>0</v>
      </c>
      <c r="K2278" s="3">
        <v>115</v>
      </c>
      <c r="L2278" s="3">
        <v>0</v>
      </c>
      <c r="M2278" s="3">
        <v>60622</v>
      </c>
      <c r="N2278" s="3"/>
      <c r="O2278" s="3"/>
    </row>
    <row r="2279" spans="1:15" hidden="1" x14ac:dyDescent="0.25">
      <c r="A2279" t="s">
        <v>344</v>
      </c>
      <c r="B2279" s="4">
        <v>33426</v>
      </c>
      <c r="C2279" t="s">
        <v>3</v>
      </c>
      <c r="D2279" t="s">
        <v>5</v>
      </c>
      <c r="E2279" t="s">
        <v>446</v>
      </c>
      <c r="F2279" s="9">
        <v>2021</v>
      </c>
      <c r="G2279" s="3">
        <v>56238</v>
      </c>
      <c r="H2279" s="3">
        <v>105</v>
      </c>
      <c r="I2279" s="3">
        <v>550</v>
      </c>
      <c r="J2279" s="3">
        <v>0</v>
      </c>
      <c r="K2279" s="3">
        <v>105</v>
      </c>
      <c r="L2279" s="3">
        <v>0</v>
      </c>
      <c r="M2279" s="3">
        <v>56238</v>
      </c>
      <c r="N2279" s="3"/>
      <c r="O2279" s="3"/>
    </row>
    <row r="2280" spans="1:15" hidden="1" x14ac:dyDescent="0.25">
      <c r="A2280" t="s">
        <v>344</v>
      </c>
      <c r="B2280" s="4">
        <v>33426</v>
      </c>
      <c r="C2280" t="s">
        <v>3</v>
      </c>
      <c r="D2280" t="s">
        <v>5</v>
      </c>
      <c r="E2280" t="s">
        <v>446</v>
      </c>
      <c r="F2280" s="9">
        <v>2020</v>
      </c>
      <c r="G2280" s="3">
        <v>43400</v>
      </c>
      <c r="H2280" s="3">
        <v>99</v>
      </c>
      <c r="I2280" s="3">
        <v>470</v>
      </c>
      <c r="J2280" s="3">
        <v>0</v>
      </c>
      <c r="K2280" s="3">
        <v>99</v>
      </c>
      <c r="L2280" s="3">
        <v>0</v>
      </c>
      <c r="M2280" s="3">
        <v>43400</v>
      </c>
      <c r="N2280" s="3"/>
      <c r="O2280" s="3"/>
    </row>
    <row r="2281" spans="1:15" hidden="1" x14ac:dyDescent="0.25">
      <c r="A2281" t="s">
        <v>344</v>
      </c>
      <c r="B2281" s="4">
        <v>33426</v>
      </c>
      <c r="C2281" t="s">
        <v>3</v>
      </c>
      <c r="D2281" t="s">
        <v>5</v>
      </c>
      <c r="E2281" t="s">
        <v>446</v>
      </c>
      <c r="F2281" s="9">
        <v>2019</v>
      </c>
      <c r="G2281" s="3">
        <v>48600</v>
      </c>
      <c r="H2281" s="3">
        <v>86</v>
      </c>
      <c r="I2281" s="3">
        <v>595</v>
      </c>
      <c r="J2281" s="3">
        <v>0</v>
      </c>
      <c r="K2281" s="3">
        <v>86</v>
      </c>
      <c r="L2281" s="3">
        <v>0</v>
      </c>
      <c r="M2281" s="3">
        <v>48600</v>
      </c>
      <c r="N2281" s="3"/>
      <c r="O2281" s="3"/>
    </row>
    <row r="2282" spans="1:15" hidden="1" x14ac:dyDescent="0.25">
      <c r="A2282" t="s">
        <v>141</v>
      </c>
      <c r="B2282" s="4">
        <v>9249</v>
      </c>
      <c r="C2282" t="s">
        <v>3</v>
      </c>
      <c r="D2282" t="s">
        <v>4</v>
      </c>
      <c r="E2282" t="s">
        <v>358</v>
      </c>
      <c r="F2282" s="9">
        <v>2023</v>
      </c>
      <c r="G2282" s="3">
        <v>66567</v>
      </c>
      <c r="H2282" s="3">
        <v>81</v>
      </c>
      <c r="I2282" s="3">
        <v>822</v>
      </c>
      <c r="J2282" s="3">
        <v>12</v>
      </c>
      <c r="K2282" s="3">
        <v>69</v>
      </c>
      <c r="L2282" s="3">
        <v>11237</v>
      </c>
      <c r="M2282" s="3">
        <v>55330</v>
      </c>
      <c r="N2282" s="3"/>
      <c r="O2282" s="3"/>
    </row>
    <row r="2283" spans="1:15" hidden="1" x14ac:dyDescent="0.25">
      <c r="A2283" t="s">
        <v>141</v>
      </c>
      <c r="B2283" s="4">
        <v>9249</v>
      </c>
      <c r="C2283" t="s">
        <v>3</v>
      </c>
      <c r="D2283" t="s">
        <v>4</v>
      </c>
      <c r="E2283" t="s">
        <v>358</v>
      </c>
      <c r="F2283" s="9">
        <v>2022</v>
      </c>
      <c r="G2283" s="3">
        <v>65403</v>
      </c>
      <c r="H2283" s="3">
        <v>81</v>
      </c>
      <c r="I2283" s="3">
        <v>807</v>
      </c>
      <c r="J2283" s="3">
        <v>13</v>
      </c>
      <c r="K2283" s="3">
        <v>68</v>
      </c>
      <c r="L2283" s="3">
        <v>11369</v>
      </c>
      <c r="M2283" s="3">
        <v>54034</v>
      </c>
      <c r="N2283" s="3"/>
      <c r="O2283" s="3"/>
    </row>
    <row r="2284" spans="1:15" hidden="1" x14ac:dyDescent="0.25">
      <c r="A2284" t="s">
        <v>141</v>
      </c>
      <c r="B2284" s="4">
        <v>9249</v>
      </c>
      <c r="C2284" t="s">
        <v>3</v>
      </c>
      <c r="D2284" t="s">
        <v>4</v>
      </c>
      <c r="E2284" t="s">
        <v>358</v>
      </c>
      <c r="F2284" s="9">
        <v>2021</v>
      </c>
      <c r="G2284" s="3">
        <v>60400</v>
      </c>
      <c r="H2284" s="3">
        <v>82</v>
      </c>
      <c r="I2284" s="3">
        <v>755</v>
      </c>
      <c r="J2284" s="3">
        <v>13</v>
      </c>
      <c r="K2284" s="3">
        <v>69</v>
      </c>
      <c r="L2284" s="3">
        <v>11000</v>
      </c>
      <c r="M2284" s="3">
        <v>49400</v>
      </c>
      <c r="N2284" s="3"/>
      <c r="O2284" s="3"/>
    </row>
    <row r="2285" spans="1:15" hidden="1" x14ac:dyDescent="0.25">
      <c r="A2285" t="s">
        <v>141</v>
      </c>
      <c r="B2285" s="4">
        <v>9249</v>
      </c>
      <c r="C2285" t="s">
        <v>3</v>
      </c>
      <c r="D2285" t="s">
        <v>4</v>
      </c>
      <c r="E2285" t="s">
        <v>358</v>
      </c>
      <c r="F2285" s="9">
        <v>2020</v>
      </c>
      <c r="G2285" s="3">
        <v>52000</v>
      </c>
      <c r="H2285" s="3">
        <v>78</v>
      </c>
      <c r="I2285" s="3">
        <v>675</v>
      </c>
      <c r="J2285" s="3">
        <v>13</v>
      </c>
      <c r="K2285" s="3">
        <v>65</v>
      </c>
      <c r="L2285" s="3">
        <v>9100</v>
      </c>
      <c r="M2285" s="3">
        <v>42900</v>
      </c>
      <c r="N2285" s="3"/>
      <c r="O2285" s="3"/>
    </row>
    <row r="2286" spans="1:15" hidden="1" x14ac:dyDescent="0.25">
      <c r="A2286" t="s">
        <v>141</v>
      </c>
      <c r="B2286" s="4">
        <v>9249</v>
      </c>
      <c r="C2286" t="s">
        <v>3</v>
      </c>
      <c r="D2286" t="s">
        <v>4</v>
      </c>
      <c r="E2286" t="s">
        <v>358</v>
      </c>
      <c r="F2286" s="9">
        <v>2019</v>
      </c>
      <c r="G2286" s="3">
        <v>56300</v>
      </c>
      <c r="H2286" s="3">
        <v>76</v>
      </c>
      <c r="I2286" s="3">
        <v>760</v>
      </c>
      <c r="J2286" s="3">
        <v>14</v>
      </c>
      <c r="K2286" s="3">
        <v>62</v>
      </c>
      <c r="L2286" s="3">
        <v>10300</v>
      </c>
      <c r="M2286" s="3">
        <v>46000</v>
      </c>
      <c r="N2286" s="3"/>
      <c r="O2286" s="3"/>
    </row>
    <row r="2287" spans="1:15" hidden="1" x14ac:dyDescent="0.25">
      <c r="A2287" t="s">
        <v>486</v>
      </c>
      <c r="B2287" s="4">
        <v>563230</v>
      </c>
      <c r="C2287" t="s">
        <v>3</v>
      </c>
      <c r="D2287" t="s">
        <v>4</v>
      </c>
      <c r="E2287" t="s">
        <v>351</v>
      </c>
      <c r="F2287" s="9">
        <v>2023</v>
      </c>
      <c r="G2287" s="3">
        <v>66540</v>
      </c>
      <c r="H2287" s="3">
        <v>28</v>
      </c>
      <c r="I2287" s="3">
        <v>2565</v>
      </c>
      <c r="J2287" s="3">
        <v>6</v>
      </c>
      <c r="K2287" s="3">
        <v>22</v>
      </c>
      <c r="L2287" s="3">
        <v>18600</v>
      </c>
      <c r="M2287" s="3">
        <v>47940</v>
      </c>
      <c r="N2287" s="3"/>
      <c r="O2287" s="3"/>
    </row>
    <row r="2288" spans="1:15" hidden="1" x14ac:dyDescent="0.25">
      <c r="A2288" t="s">
        <v>486</v>
      </c>
      <c r="B2288" s="4">
        <v>563230</v>
      </c>
      <c r="C2288" t="s">
        <v>3</v>
      </c>
      <c r="D2288" t="s">
        <v>4</v>
      </c>
      <c r="E2288" t="s">
        <v>351</v>
      </c>
      <c r="F2288" s="9">
        <v>2022</v>
      </c>
      <c r="G2288" s="3">
        <v>54878</v>
      </c>
      <c r="H2288" s="3">
        <v>24</v>
      </c>
      <c r="I2288" s="3">
        <v>2455</v>
      </c>
      <c r="J2288" s="3">
        <v>6</v>
      </c>
      <c r="K2288" s="3">
        <v>18</v>
      </c>
      <c r="L2288" s="3">
        <v>18378</v>
      </c>
      <c r="M2288" s="3">
        <v>36500</v>
      </c>
      <c r="N2288" s="3"/>
      <c r="O2288" s="3"/>
    </row>
    <row r="2289" spans="1:15" hidden="1" x14ac:dyDescent="0.25">
      <c r="A2289" t="s">
        <v>486</v>
      </c>
      <c r="B2289" s="4">
        <v>563230</v>
      </c>
      <c r="C2289" t="s">
        <v>3</v>
      </c>
      <c r="D2289" t="s">
        <v>4</v>
      </c>
      <c r="E2289" t="s">
        <v>351</v>
      </c>
      <c r="F2289" s="9">
        <v>2021</v>
      </c>
      <c r="G2289" s="3">
        <v>41100</v>
      </c>
      <c r="H2289" s="3">
        <v>20</v>
      </c>
      <c r="I2289" s="3">
        <v>2225</v>
      </c>
      <c r="J2289" s="3">
        <v>6</v>
      </c>
      <c r="K2289" s="3">
        <v>14</v>
      </c>
      <c r="L2289" s="3">
        <v>14600</v>
      </c>
      <c r="M2289" s="3">
        <v>26500</v>
      </c>
      <c r="N2289" s="3"/>
      <c r="O2289" s="3"/>
    </row>
    <row r="2290" spans="1:15" hidden="1" x14ac:dyDescent="0.25">
      <c r="A2290" t="s">
        <v>486</v>
      </c>
      <c r="B2290" s="4">
        <v>563230</v>
      </c>
      <c r="C2290" t="s">
        <v>3</v>
      </c>
      <c r="D2290" t="s">
        <v>4</v>
      </c>
      <c r="E2290" t="s">
        <v>351</v>
      </c>
      <c r="F2290" s="9">
        <v>2020</v>
      </c>
      <c r="G2290" s="3">
        <v>34700</v>
      </c>
      <c r="H2290" s="3">
        <v>17</v>
      </c>
      <c r="I2290" s="3">
        <v>2100</v>
      </c>
      <c r="J2290" s="3">
        <v>6</v>
      </c>
      <c r="K2290" s="3">
        <v>11</v>
      </c>
      <c r="L2290" s="3">
        <v>12600</v>
      </c>
      <c r="M2290" s="3">
        <v>22100</v>
      </c>
      <c r="N2290" s="3"/>
      <c r="O2290" s="3"/>
    </row>
    <row r="2291" spans="1:15" hidden="1" x14ac:dyDescent="0.25">
      <c r="A2291" t="s">
        <v>486</v>
      </c>
      <c r="B2291" s="4">
        <v>563230</v>
      </c>
      <c r="C2291" t="s">
        <v>3</v>
      </c>
      <c r="D2291" t="s">
        <v>4</v>
      </c>
      <c r="E2291" t="s">
        <v>351</v>
      </c>
      <c r="F2291" s="9">
        <v>2019</v>
      </c>
      <c r="G2291" s="3">
        <v>36800</v>
      </c>
      <c r="H2291" s="3">
        <v>16</v>
      </c>
      <c r="I2291" s="3">
        <v>2450</v>
      </c>
      <c r="J2291" s="3">
        <v>6</v>
      </c>
      <c r="K2291" s="3">
        <v>10</v>
      </c>
      <c r="L2291" s="3">
        <v>14700</v>
      </c>
      <c r="M2291" s="3">
        <v>22100</v>
      </c>
      <c r="N2291" s="3"/>
      <c r="O2291" s="3"/>
    </row>
    <row r="2292" spans="1:15" hidden="1" x14ac:dyDescent="0.25">
      <c r="A2292" t="s">
        <v>508</v>
      </c>
      <c r="B2292" s="4">
        <v>62019</v>
      </c>
      <c r="C2292" t="s">
        <v>1</v>
      </c>
      <c r="D2292" t="s">
        <v>2</v>
      </c>
      <c r="E2292" t="s">
        <v>359</v>
      </c>
      <c r="F2292" s="9">
        <v>2023</v>
      </c>
      <c r="G2292" s="3">
        <v>66100</v>
      </c>
      <c r="H2292" s="3">
        <v>14</v>
      </c>
      <c r="I2292" s="3">
        <v>4895</v>
      </c>
      <c r="J2292" s="3">
        <v>14</v>
      </c>
      <c r="K2292" s="3">
        <v>0</v>
      </c>
      <c r="L2292" s="3">
        <v>66100</v>
      </c>
      <c r="M2292" s="3">
        <v>0</v>
      </c>
      <c r="N2292" s="3"/>
      <c r="O2292" s="3"/>
    </row>
    <row r="2293" spans="1:15" hidden="1" x14ac:dyDescent="0.25">
      <c r="A2293" t="s">
        <v>508</v>
      </c>
      <c r="B2293" s="4">
        <v>62019</v>
      </c>
      <c r="C2293" t="s">
        <v>1</v>
      </c>
      <c r="D2293" t="s">
        <v>2</v>
      </c>
      <c r="E2293" t="s">
        <v>359</v>
      </c>
      <c r="F2293" s="9">
        <v>2022</v>
      </c>
      <c r="G2293" s="3">
        <v>55800</v>
      </c>
      <c r="H2293" s="3">
        <v>13</v>
      </c>
      <c r="I2293" s="3">
        <v>4465</v>
      </c>
      <c r="J2293" s="3">
        <v>13</v>
      </c>
      <c r="K2293" s="3">
        <v>0</v>
      </c>
      <c r="L2293" s="3">
        <v>55800</v>
      </c>
      <c r="M2293" s="3">
        <v>0</v>
      </c>
      <c r="N2293" s="3"/>
      <c r="O2293" s="3"/>
    </row>
    <row r="2294" spans="1:15" hidden="1" x14ac:dyDescent="0.25">
      <c r="A2294" t="s">
        <v>508</v>
      </c>
      <c r="B2294" s="4">
        <v>62019</v>
      </c>
      <c r="C2294" t="s">
        <v>1</v>
      </c>
      <c r="D2294" t="s">
        <v>2</v>
      </c>
      <c r="E2294" t="s">
        <v>359</v>
      </c>
      <c r="F2294" s="9">
        <v>2021</v>
      </c>
      <c r="G2294" s="3">
        <v>44400</v>
      </c>
      <c r="H2294" s="3">
        <v>12</v>
      </c>
      <c r="I2294" s="3">
        <v>4035</v>
      </c>
      <c r="J2294" s="3">
        <v>12</v>
      </c>
      <c r="K2294" s="3">
        <v>0</v>
      </c>
      <c r="L2294" s="3">
        <v>44400</v>
      </c>
      <c r="M2294" s="3">
        <v>0</v>
      </c>
      <c r="N2294" s="3"/>
      <c r="O2294" s="3"/>
    </row>
    <row r="2295" spans="1:15" hidden="1" x14ac:dyDescent="0.25">
      <c r="A2295" t="s">
        <v>508</v>
      </c>
      <c r="B2295" s="4">
        <v>62019</v>
      </c>
      <c r="C2295" t="s">
        <v>1</v>
      </c>
      <c r="D2295" t="s">
        <v>2</v>
      </c>
      <c r="E2295" t="s">
        <v>359</v>
      </c>
      <c r="F2295" s="9">
        <v>2020</v>
      </c>
      <c r="G2295" s="3">
        <v>23000</v>
      </c>
      <c r="H2295" s="3">
        <v>10</v>
      </c>
      <c r="I2295" s="3">
        <v>2705</v>
      </c>
      <c r="J2295" s="3">
        <v>10</v>
      </c>
      <c r="K2295" s="3">
        <v>0</v>
      </c>
      <c r="L2295" s="3">
        <v>23000</v>
      </c>
      <c r="M2295" s="3">
        <v>0</v>
      </c>
      <c r="N2295" s="3"/>
      <c r="O2295" s="3"/>
    </row>
    <row r="2296" spans="1:15" hidden="1" x14ac:dyDescent="0.25">
      <c r="A2296" t="s">
        <v>508</v>
      </c>
      <c r="B2296" s="4">
        <v>62019</v>
      </c>
      <c r="C2296" t="s">
        <v>1</v>
      </c>
      <c r="D2296" t="s">
        <v>2</v>
      </c>
      <c r="E2296" t="s">
        <v>359</v>
      </c>
      <c r="F2296" s="9">
        <v>2019</v>
      </c>
      <c r="G2296" s="3">
        <v>24600</v>
      </c>
      <c r="H2296" s="3">
        <v>7</v>
      </c>
      <c r="I2296" s="3">
        <v>4100</v>
      </c>
      <c r="J2296" s="3">
        <v>7</v>
      </c>
      <c r="K2296" s="3">
        <v>0</v>
      </c>
      <c r="L2296" s="3">
        <v>24600</v>
      </c>
      <c r="M2296" s="3">
        <v>0</v>
      </c>
      <c r="N2296" s="3"/>
      <c r="O2296" s="3"/>
    </row>
    <row r="2297" spans="1:15" hidden="1" x14ac:dyDescent="0.25">
      <c r="A2297" t="s">
        <v>165</v>
      </c>
      <c r="B2297" s="4">
        <v>2400</v>
      </c>
      <c r="C2297" t="s">
        <v>1</v>
      </c>
      <c r="D2297" t="s">
        <v>2</v>
      </c>
      <c r="E2297" t="s">
        <v>357</v>
      </c>
      <c r="F2297" s="9">
        <v>2023</v>
      </c>
      <c r="G2297" s="3">
        <v>65600</v>
      </c>
      <c r="H2297" s="3">
        <v>30</v>
      </c>
      <c r="I2297" s="3">
        <v>2020</v>
      </c>
      <c r="J2297" s="3">
        <v>20</v>
      </c>
      <c r="K2297" s="3">
        <v>10</v>
      </c>
      <c r="L2297" s="3">
        <v>41400</v>
      </c>
      <c r="M2297" s="3">
        <v>24200</v>
      </c>
      <c r="N2297" s="3"/>
      <c r="O2297" s="3"/>
    </row>
    <row r="2298" spans="1:15" hidden="1" x14ac:dyDescent="0.25">
      <c r="A2298" t="s">
        <v>165</v>
      </c>
      <c r="B2298" s="4">
        <v>2400</v>
      </c>
      <c r="C2298" t="s">
        <v>1</v>
      </c>
      <c r="D2298" t="s">
        <v>2</v>
      </c>
      <c r="E2298" t="s">
        <v>357</v>
      </c>
      <c r="F2298" s="9">
        <v>2022</v>
      </c>
      <c r="G2298" s="3">
        <v>74000</v>
      </c>
      <c r="H2298" s="3">
        <v>35</v>
      </c>
      <c r="I2298" s="3">
        <v>2000</v>
      </c>
      <c r="J2298" s="3">
        <v>21</v>
      </c>
      <c r="K2298" s="3">
        <v>14</v>
      </c>
      <c r="L2298" s="3">
        <v>46000</v>
      </c>
      <c r="M2298" s="3">
        <v>28000</v>
      </c>
      <c r="N2298" s="3"/>
      <c r="O2298" s="3"/>
    </row>
    <row r="2299" spans="1:15" hidden="1" x14ac:dyDescent="0.25">
      <c r="A2299" t="s">
        <v>165</v>
      </c>
      <c r="B2299" s="4">
        <v>2400</v>
      </c>
      <c r="C2299" t="s">
        <v>1</v>
      </c>
      <c r="D2299" t="s">
        <v>2</v>
      </c>
      <c r="E2299" t="s">
        <v>357</v>
      </c>
      <c r="F2299" s="9">
        <v>2021</v>
      </c>
      <c r="G2299" s="3">
        <v>76800</v>
      </c>
      <c r="H2299" s="3">
        <v>39</v>
      </c>
      <c r="I2299" s="3">
        <v>1920</v>
      </c>
      <c r="J2299" s="3">
        <v>25</v>
      </c>
      <c r="K2299" s="3">
        <v>14</v>
      </c>
      <c r="L2299" s="3">
        <v>49000</v>
      </c>
      <c r="M2299" s="3">
        <v>27800</v>
      </c>
      <c r="N2299" s="3"/>
      <c r="O2299" s="3"/>
    </row>
    <row r="2300" spans="1:15" hidden="1" x14ac:dyDescent="0.25">
      <c r="A2300" t="s">
        <v>165</v>
      </c>
      <c r="B2300" s="4">
        <v>2400</v>
      </c>
      <c r="C2300" t="s">
        <v>1</v>
      </c>
      <c r="D2300" t="s">
        <v>2</v>
      </c>
      <c r="E2300" t="s">
        <v>357</v>
      </c>
      <c r="F2300" s="9">
        <v>2020</v>
      </c>
      <c r="G2300" s="3">
        <v>68200</v>
      </c>
      <c r="H2300" s="3">
        <v>41</v>
      </c>
      <c r="I2300" s="3">
        <v>1500</v>
      </c>
      <c r="J2300" s="3">
        <v>26</v>
      </c>
      <c r="K2300" s="3">
        <v>15</v>
      </c>
      <c r="L2300" s="3">
        <v>43500</v>
      </c>
      <c r="M2300" s="3">
        <v>24700</v>
      </c>
      <c r="N2300" s="3"/>
      <c r="O2300" s="3"/>
    </row>
    <row r="2301" spans="1:15" hidden="1" x14ac:dyDescent="0.25">
      <c r="A2301" t="s">
        <v>165</v>
      </c>
      <c r="B2301" s="4">
        <v>2400</v>
      </c>
      <c r="C2301" t="s">
        <v>1</v>
      </c>
      <c r="D2301" t="s">
        <v>2</v>
      </c>
      <c r="E2301" t="s">
        <v>357</v>
      </c>
      <c r="F2301" s="9">
        <v>2019</v>
      </c>
      <c r="G2301" s="3">
        <v>110800</v>
      </c>
      <c r="H2301" s="3">
        <v>50</v>
      </c>
      <c r="I2301" s="3">
        <v>2090</v>
      </c>
      <c r="J2301" s="3">
        <v>32</v>
      </c>
      <c r="K2301" s="3">
        <v>18</v>
      </c>
      <c r="L2301" s="3">
        <v>70000</v>
      </c>
      <c r="M2301" s="3">
        <v>40800</v>
      </c>
      <c r="N2301" s="3"/>
      <c r="O2301" s="3"/>
    </row>
    <row r="2302" spans="1:15" hidden="1" x14ac:dyDescent="0.25">
      <c r="A2302" t="s">
        <v>423</v>
      </c>
      <c r="B2302" s="4">
        <v>562753</v>
      </c>
      <c r="C2302" t="s">
        <v>1</v>
      </c>
      <c r="D2302" t="s">
        <v>2</v>
      </c>
      <c r="E2302" t="s">
        <v>357</v>
      </c>
      <c r="F2302" s="9">
        <v>2023</v>
      </c>
      <c r="G2302" s="3">
        <v>65000</v>
      </c>
      <c r="H2302" s="3">
        <v>24</v>
      </c>
      <c r="I2302" s="3">
        <v>2950</v>
      </c>
      <c r="J2302" s="3">
        <v>24</v>
      </c>
      <c r="K2302" s="3">
        <v>0</v>
      </c>
      <c r="L2302" s="3">
        <v>65000</v>
      </c>
      <c r="M2302" s="3">
        <v>0</v>
      </c>
      <c r="N2302" s="3"/>
      <c r="O2302" s="3"/>
    </row>
    <row r="2303" spans="1:15" hidden="1" x14ac:dyDescent="0.25">
      <c r="A2303" t="s">
        <v>423</v>
      </c>
      <c r="B2303" s="4">
        <v>562753</v>
      </c>
      <c r="C2303" t="s">
        <v>1</v>
      </c>
      <c r="D2303" t="s">
        <v>2</v>
      </c>
      <c r="E2303" t="s">
        <v>357</v>
      </c>
      <c r="F2303" s="9">
        <v>2022</v>
      </c>
      <c r="G2303" s="3">
        <v>49400</v>
      </c>
      <c r="H2303" s="3">
        <v>20</v>
      </c>
      <c r="I2303" s="3">
        <v>2820</v>
      </c>
      <c r="J2303" s="3">
        <v>20</v>
      </c>
      <c r="K2303" s="3">
        <v>0</v>
      </c>
      <c r="L2303" s="3">
        <v>49400</v>
      </c>
      <c r="M2303" s="3">
        <v>0</v>
      </c>
      <c r="N2303" s="3"/>
      <c r="O2303" s="3"/>
    </row>
    <row r="2304" spans="1:15" hidden="1" x14ac:dyDescent="0.25">
      <c r="A2304" t="s">
        <v>423</v>
      </c>
      <c r="B2304" s="4">
        <v>562753</v>
      </c>
      <c r="C2304" t="s">
        <v>1</v>
      </c>
      <c r="D2304" t="s">
        <v>2</v>
      </c>
      <c r="E2304" t="s">
        <v>357</v>
      </c>
      <c r="F2304" s="9">
        <v>2021</v>
      </c>
      <c r="G2304" s="3">
        <v>36500</v>
      </c>
      <c r="H2304" s="3">
        <v>15</v>
      </c>
      <c r="I2304" s="3">
        <v>2700</v>
      </c>
      <c r="J2304" s="3">
        <v>15</v>
      </c>
      <c r="K2304" s="3">
        <v>0</v>
      </c>
      <c r="L2304" s="3">
        <v>36500</v>
      </c>
      <c r="M2304" s="3">
        <v>0</v>
      </c>
      <c r="N2304" s="3"/>
      <c r="O2304" s="3"/>
    </row>
    <row r="2305" spans="1:15" hidden="1" x14ac:dyDescent="0.25">
      <c r="A2305" t="s">
        <v>423</v>
      </c>
      <c r="B2305" s="4">
        <v>562753</v>
      </c>
      <c r="C2305" t="s">
        <v>1</v>
      </c>
      <c r="D2305" t="s">
        <v>2</v>
      </c>
      <c r="E2305" t="s">
        <v>357</v>
      </c>
      <c r="F2305" s="9">
        <v>2020</v>
      </c>
      <c r="G2305" s="3">
        <v>25800</v>
      </c>
      <c r="H2305" s="3">
        <v>12</v>
      </c>
      <c r="I2305" s="3">
        <v>2350</v>
      </c>
      <c r="J2305" s="3">
        <v>12</v>
      </c>
      <c r="K2305" s="3">
        <v>0</v>
      </c>
      <c r="L2305" s="3">
        <v>25800</v>
      </c>
      <c r="M2305" s="3">
        <v>0</v>
      </c>
      <c r="N2305" s="3"/>
      <c r="O2305" s="3"/>
    </row>
    <row r="2306" spans="1:15" hidden="1" x14ac:dyDescent="0.25">
      <c r="A2306" t="s">
        <v>423</v>
      </c>
      <c r="B2306" s="4">
        <v>562753</v>
      </c>
      <c r="C2306" t="s">
        <v>1</v>
      </c>
      <c r="D2306" t="s">
        <v>2</v>
      </c>
      <c r="E2306" t="s">
        <v>357</v>
      </c>
      <c r="F2306" s="9">
        <v>2019</v>
      </c>
      <c r="G2306" s="3">
        <v>27500</v>
      </c>
      <c r="H2306" s="3">
        <v>10</v>
      </c>
      <c r="I2306" s="3">
        <v>3240</v>
      </c>
      <c r="J2306" s="3">
        <v>10</v>
      </c>
      <c r="K2306" s="3">
        <v>0</v>
      </c>
      <c r="L2306" s="3">
        <v>27500</v>
      </c>
      <c r="M2306" s="3">
        <v>0</v>
      </c>
      <c r="N2306" s="3"/>
      <c r="O2306" s="3"/>
    </row>
    <row r="2307" spans="1:15" hidden="1" x14ac:dyDescent="0.25">
      <c r="A2307" t="s">
        <v>331</v>
      </c>
      <c r="B2307" s="4">
        <v>31558</v>
      </c>
      <c r="C2307" t="s">
        <v>1</v>
      </c>
      <c r="D2307" t="s">
        <v>2</v>
      </c>
      <c r="E2307" t="s">
        <v>362</v>
      </c>
      <c r="F2307" s="9">
        <v>2023</v>
      </c>
      <c r="G2307" s="3">
        <v>64900</v>
      </c>
      <c r="H2307" s="3">
        <v>45</v>
      </c>
      <c r="I2307" s="3">
        <v>1475</v>
      </c>
      <c r="J2307" s="3">
        <v>0</v>
      </c>
      <c r="K2307" s="3">
        <v>45</v>
      </c>
      <c r="L2307" s="3">
        <v>0</v>
      </c>
      <c r="M2307" s="3">
        <v>64900</v>
      </c>
      <c r="N2307" s="3"/>
      <c r="O2307" s="3"/>
    </row>
    <row r="2308" spans="1:15" hidden="1" x14ac:dyDescent="0.25">
      <c r="A2308" t="s">
        <v>331</v>
      </c>
      <c r="B2308" s="4">
        <v>31558</v>
      </c>
      <c r="C2308" t="s">
        <v>1</v>
      </c>
      <c r="D2308" t="s">
        <v>2</v>
      </c>
      <c r="E2308" t="s">
        <v>362</v>
      </c>
      <c r="F2308" s="9">
        <v>2022</v>
      </c>
      <c r="G2308" s="3">
        <v>59000</v>
      </c>
      <c r="H2308" s="3">
        <v>43</v>
      </c>
      <c r="I2308" s="3">
        <v>1405</v>
      </c>
      <c r="J2308" s="3">
        <v>0</v>
      </c>
      <c r="K2308" s="3">
        <v>43</v>
      </c>
      <c r="L2308" s="3">
        <v>0</v>
      </c>
      <c r="M2308" s="3">
        <v>59000</v>
      </c>
      <c r="N2308" s="3"/>
      <c r="O2308" s="3"/>
    </row>
    <row r="2309" spans="1:15" hidden="1" x14ac:dyDescent="0.25">
      <c r="A2309" t="s">
        <v>331</v>
      </c>
      <c r="B2309" s="4">
        <v>31558</v>
      </c>
      <c r="C2309" t="s">
        <v>1</v>
      </c>
      <c r="D2309" t="s">
        <v>2</v>
      </c>
      <c r="E2309" t="s">
        <v>362</v>
      </c>
      <c r="F2309" s="9">
        <v>2021</v>
      </c>
      <c r="G2309" s="3">
        <v>51200</v>
      </c>
      <c r="H2309" s="3">
        <v>41</v>
      </c>
      <c r="I2309" s="3">
        <v>1250</v>
      </c>
      <c r="J2309" s="3">
        <v>0</v>
      </c>
      <c r="K2309" s="3">
        <v>41</v>
      </c>
      <c r="L2309" s="3">
        <v>0</v>
      </c>
      <c r="M2309" s="3">
        <v>51200</v>
      </c>
      <c r="N2309" s="3"/>
      <c r="O2309" s="3"/>
    </row>
    <row r="2310" spans="1:15" hidden="1" x14ac:dyDescent="0.25">
      <c r="A2310" t="s">
        <v>331</v>
      </c>
      <c r="B2310" s="4">
        <v>31558</v>
      </c>
      <c r="C2310" t="s">
        <v>1</v>
      </c>
      <c r="D2310" t="s">
        <v>2</v>
      </c>
      <c r="E2310" t="s">
        <v>362</v>
      </c>
      <c r="F2310" s="9">
        <v>2020</v>
      </c>
      <c r="G2310" s="3">
        <v>36300</v>
      </c>
      <c r="H2310" s="3">
        <v>41</v>
      </c>
      <c r="I2310" s="3">
        <v>885</v>
      </c>
      <c r="J2310" s="3">
        <v>0</v>
      </c>
      <c r="K2310" s="3">
        <v>41</v>
      </c>
      <c r="L2310" s="3">
        <v>0</v>
      </c>
      <c r="M2310" s="3">
        <v>36300</v>
      </c>
      <c r="N2310" s="3"/>
      <c r="O2310" s="3"/>
    </row>
    <row r="2311" spans="1:15" hidden="1" x14ac:dyDescent="0.25">
      <c r="A2311" t="s">
        <v>331</v>
      </c>
      <c r="B2311" s="4">
        <v>31558</v>
      </c>
      <c r="C2311" t="s">
        <v>1</v>
      </c>
      <c r="D2311" t="s">
        <v>2</v>
      </c>
      <c r="E2311" t="s">
        <v>362</v>
      </c>
      <c r="F2311" s="9">
        <v>2019</v>
      </c>
      <c r="G2311" s="3">
        <v>47800</v>
      </c>
      <c r="H2311" s="3">
        <v>42</v>
      </c>
      <c r="I2311" s="3">
        <v>1100</v>
      </c>
      <c r="J2311" s="3">
        <v>0</v>
      </c>
      <c r="K2311" s="3">
        <v>42</v>
      </c>
      <c r="L2311" s="3">
        <v>0</v>
      </c>
      <c r="M2311" s="3">
        <v>47800</v>
      </c>
      <c r="N2311" s="3"/>
      <c r="O2311" s="3"/>
    </row>
    <row r="2312" spans="1:15" hidden="1" x14ac:dyDescent="0.25">
      <c r="A2312" t="s">
        <v>211</v>
      </c>
      <c r="B2312" s="4">
        <v>6012</v>
      </c>
      <c r="C2312" t="s">
        <v>3</v>
      </c>
      <c r="D2312" t="s">
        <v>5</v>
      </c>
      <c r="E2312" t="s">
        <v>351</v>
      </c>
      <c r="F2312" s="9">
        <v>2023</v>
      </c>
      <c r="G2312" s="3">
        <v>64646</v>
      </c>
      <c r="H2312" s="3">
        <v>62</v>
      </c>
      <c r="I2312" s="3">
        <v>1045</v>
      </c>
      <c r="J2312" s="3">
        <v>0</v>
      </c>
      <c r="K2312" s="3">
        <v>62</v>
      </c>
      <c r="L2312" s="3">
        <v>0</v>
      </c>
      <c r="M2312" s="3">
        <v>64646</v>
      </c>
      <c r="N2312" s="3"/>
      <c r="O2312" s="3"/>
    </row>
    <row r="2313" spans="1:15" hidden="1" x14ac:dyDescent="0.25">
      <c r="A2313" t="s">
        <v>211</v>
      </c>
      <c r="B2313" s="4">
        <v>6012</v>
      </c>
      <c r="C2313" t="s">
        <v>3</v>
      </c>
      <c r="D2313" t="s">
        <v>5</v>
      </c>
      <c r="E2313" t="s">
        <v>351</v>
      </c>
      <c r="F2313" s="9">
        <v>2022</v>
      </c>
      <c r="G2313" s="3">
        <v>50811</v>
      </c>
      <c r="H2313" s="3">
        <v>58</v>
      </c>
      <c r="I2313" s="3">
        <v>905</v>
      </c>
      <c r="J2313" s="3">
        <v>0</v>
      </c>
      <c r="K2313" s="3">
        <v>58</v>
      </c>
      <c r="L2313" s="3">
        <v>0</v>
      </c>
      <c r="M2313" s="3">
        <v>50811</v>
      </c>
      <c r="N2313" s="3"/>
      <c r="O2313" s="3"/>
    </row>
    <row r="2314" spans="1:15" hidden="1" x14ac:dyDescent="0.25">
      <c r="A2314" t="s">
        <v>211</v>
      </c>
      <c r="B2314" s="4">
        <v>6012</v>
      </c>
      <c r="C2314" t="s">
        <v>3</v>
      </c>
      <c r="D2314" t="s">
        <v>5</v>
      </c>
      <c r="E2314" t="s">
        <v>351</v>
      </c>
      <c r="F2314" s="9">
        <v>2021</v>
      </c>
      <c r="G2314" s="3">
        <v>47600</v>
      </c>
      <c r="H2314" s="3">
        <v>58</v>
      </c>
      <c r="I2314" s="3">
        <v>820</v>
      </c>
      <c r="J2314" s="3">
        <v>0</v>
      </c>
      <c r="K2314" s="3">
        <v>58</v>
      </c>
      <c r="L2314" s="3">
        <v>0</v>
      </c>
      <c r="M2314" s="3">
        <v>47600</v>
      </c>
      <c r="N2314" s="3"/>
      <c r="O2314" s="3"/>
    </row>
    <row r="2315" spans="1:15" hidden="1" x14ac:dyDescent="0.25">
      <c r="A2315" t="s">
        <v>211</v>
      </c>
      <c r="B2315" s="4">
        <v>6012</v>
      </c>
      <c r="C2315" t="s">
        <v>3</v>
      </c>
      <c r="D2315" t="s">
        <v>5</v>
      </c>
      <c r="E2315" t="s">
        <v>351</v>
      </c>
      <c r="F2315" s="9">
        <v>2020</v>
      </c>
      <c r="G2315" s="3">
        <v>43200</v>
      </c>
      <c r="H2315" s="3">
        <v>58</v>
      </c>
      <c r="I2315" s="3">
        <v>745</v>
      </c>
      <c r="J2315" s="3">
        <v>0</v>
      </c>
      <c r="K2315" s="3">
        <v>58</v>
      </c>
      <c r="L2315" s="3">
        <v>0</v>
      </c>
      <c r="M2315" s="3">
        <v>43200</v>
      </c>
      <c r="N2315" s="3"/>
      <c r="O2315" s="3"/>
    </row>
    <row r="2316" spans="1:15" hidden="1" x14ac:dyDescent="0.25">
      <c r="A2316" t="s">
        <v>211</v>
      </c>
      <c r="B2316" s="4">
        <v>6012</v>
      </c>
      <c r="C2316" t="s">
        <v>3</v>
      </c>
      <c r="D2316" t="s">
        <v>5</v>
      </c>
      <c r="E2316" t="s">
        <v>351</v>
      </c>
      <c r="F2316" s="9">
        <v>2019</v>
      </c>
      <c r="G2316" s="3">
        <v>49300</v>
      </c>
      <c r="H2316" s="3">
        <v>58</v>
      </c>
      <c r="I2316" s="3">
        <v>850</v>
      </c>
      <c r="J2316" s="3">
        <v>0</v>
      </c>
      <c r="K2316" s="3">
        <v>58</v>
      </c>
      <c r="L2316" s="3">
        <v>0</v>
      </c>
      <c r="M2316" s="3">
        <v>49300</v>
      </c>
      <c r="N2316" s="3"/>
      <c r="O2316" s="3"/>
    </row>
    <row r="2317" spans="1:15" hidden="1" x14ac:dyDescent="0.25">
      <c r="A2317" t="s">
        <v>159</v>
      </c>
      <c r="B2317" s="4">
        <v>9045</v>
      </c>
      <c r="C2317" t="s">
        <v>1</v>
      </c>
      <c r="D2317" t="s">
        <v>2</v>
      </c>
      <c r="E2317" t="s">
        <v>362</v>
      </c>
      <c r="F2317" s="9">
        <v>2023</v>
      </c>
      <c r="G2317" s="3">
        <v>64600</v>
      </c>
      <c r="H2317" s="3">
        <v>36</v>
      </c>
      <c r="I2317" s="3">
        <v>1845</v>
      </c>
      <c r="J2317" s="3">
        <v>4</v>
      </c>
      <c r="K2317" s="3">
        <v>32</v>
      </c>
      <c r="L2317" s="3">
        <v>7400</v>
      </c>
      <c r="M2317" s="3">
        <v>57200</v>
      </c>
      <c r="N2317" s="3"/>
      <c r="O2317" s="3"/>
    </row>
    <row r="2318" spans="1:15" hidden="1" x14ac:dyDescent="0.25">
      <c r="A2318" t="s">
        <v>159</v>
      </c>
      <c r="B2318" s="4">
        <v>9045</v>
      </c>
      <c r="C2318" t="s">
        <v>1</v>
      </c>
      <c r="D2318" t="s">
        <v>2</v>
      </c>
      <c r="E2318" t="s">
        <v>362</v>
      </c>
      <c r="F2318" s="9">
        <v>2022</v>
      </c>
      <c r="G2318" s="3">
        <v>58600</v>
      </c>
      <c r="H2318" s="3">
        <v>34</v>
      </c>
      <c r="I2318" s="3">
        <v>1775</v>
      </c>
      <c r="J2318" s="3">
        <v>4</v>
      </c>
      <c r="K2318" s="3">
        <v>30</v>
      </c>
      <c r="L2318" s="3">
        <v>6200</v>
      </c>
      <c r="M2318" s="3">
        <v>52400</v>
      </c>
      <c r="N2318" s="3"/>
      <c r="O2318" s="3"/>
    </row>
    <row r="2319" spans="1:15" hidden="1" x14ac:dyDescent="0.25">
      <c r="A2319" t="s">
        <v>159</v>
      </c>
      <c r="B2319" s="4">
        <v>9045</v>
      </c>
      <c r="C2319" t="s">
        <v>1</v>
      </c>
      <c r="D2319" t="s">
        <v>2</v>
      </c>
      <c r="E2319" t="s">
        <v>362</v>
      </c>
      <c r="F2319" s="9">
        <v>2021</v>
      </c>
      <c r="G2319" s="3">
        <v>52700</v>
      </c>
      <c r="H2319" s="3">
        <v>32</v>
      </c>
      <c r="I2319" s="3">
        <v>1700</v>
      </c>
      <c r="J2319" s="3">
        <v>3</v>
      </c>
      <c r="K2319" s="3">
        <v>29</v>
      </c>
      <c r="L2319" s="3">
        <v>5100</v>
      </c>
      <c r="M2319" s="3">
        <v>47600</v>
      </c>
      <c r="N2319" s="3"/>
      <c r="O2319" s="3"/>
    </row>
    <row r="2320" spans="1:15" hidden="1" x14ac:dyDescent="0.25">
      <c r="A2320" t="s">
        <v>159</v>
      </c>
      <c r="B2320" s="4">
        <v>9045</v>
      </c>
      <c r="C2320" t="s">
        <v>1</v>
      </c>
      <c r="D2320" t="s">
        <v>2</v>
      </c>
      <c r="E2320" t="s">
        <v>362</v>
      </c>
      <c r="F2320" s="9">
        <v>2020</v>
      </c>
      <c r="G2320" s="3">
        <v>43500</v>
      </c>
      <c r="H2320" s="3">
        <v>30</v>
      </c>
      <c r="I2320" s="3">
        <v>1500</v>
      </c>
      <c r="J2320" s="3">
        <v>3</v>
      </c>
      <c r="K2320" s="3">
        <v>27</v>
      </c>
      <c r="L2320" s="3">
        <v>4500</v>
      </c>
      <c r="M2320" s="3">
        <v>39000</v>
      </c>
      <c r="N2320" s="3"/>
      <c r="O2320" s="3"/>
    </row>
    <row r="2321" spans="1:15" hidden="1" x14ac:dyDescent="0.25">
      <c r="A2321" t="s">
        <v>159</v>
      </c>
      <c r="B2321" s="4">
        <v>9045</v>
      </c>
      <c r="C2321" t="s">
        <v>1</v>
      </c>
      <c r="D2321" t="s">
        <v>2</v>
      </c>
      <c r="E2321" t="s">
        <v>362</v>
      </c>
      <c r="F2321" s="9">
        <v>2019</v>
      </c>
      <c r="G2321" s="3">
        <v>53800</v>
      </c>
      <c r="H2321" s="3">
        <v>28</v>
      </c>
      <c r="I2321" s="3">
        <v>1990</v>
      </c>
      <c r="J2321" s="3">
        <v>3</v>
      </c>
      <c r="K2321" s="3">
        <v>25</v>
      </c>
      <c r="L2321" s="3">
        <v>6000</v>
      </c>
      <c r="M2321" s="3">
        <v>47800</v>
      </c>
      <c r="N2321" s="3"/>
      <c r="O2321" s="3"/>
    </row>
    <row r="2322" spans="1:15" hidden="1" x14ac:dyDescent="0.25">
      <c r="A2322" t="s">
        <v>111</v>
      </c>
      <c r="B2322" s="4">
        <v>498</v>
      </c>
      <c r="C2322" t="s">
        <v>1</v>
      </c>
      <c r="D2322" t="s">
        <v>2</v>
      </c>
      <c r="E2322" t="s">
        <v>358</v>
      </c>
      <c r="F2322" s="9">
        <v>2023</v>
      </c>
      <c r="G2322" s="3">
        <v>64500</v>
      </c>
      <c r="H2322" s="3">
        <v>26</v>
      </c>
      <c r="I2322" s="3">
        <v>2390</v>
      </c>
      <c r="J2322" s="3">
        <v>26</v>
      </c>
      <c r="K2322" s="3">
        <v>0</v>
      </c>
      <c r="L2322" s="3">
        <v>64500</v>
      </c>
      <c r="M2322" s="3">
        <v>0</v>
      </c>
      <c r="N2322" s="3"/>
      <c r="O2322" s="3"/>
    </row>
    <row r="2323" spans="1:15" hidden="1" x14ac:dyDescent="0.25">
      <c r="A2323" t="s">
        <v>111</v>
      </c>
      <c r="B2323" s="4">
        <v>498</v>
      </c>
      <c r="C2323" t="s">
        <v>1</v>
      </c>
      <c r="D2323" t="s">
        <v>2</v>
      </c>
      <c r="E2323" t="s">
        <v>358</v>
      </c>
      <c r="F2323" s="9">
        <v>2022</v>
      </c>
      <c r="G2323" s="3">
        <v>68400</v>
      </c>
      <c r="H2323" s="3">
        <v>28</v>
      </c>
      <c r="I2323" s="3">
        <v>2360</v>
      </c>
      <c r="J2323" s="3">
        <v>28</v>
      </c>
      <c r="K2323" s="3">
        <v>0</v>
      </c>
      <c r="L2323" s="3">
        <v>68400</v>
      </c>
      <c r="M2323" s="3">
        <v>0</v>
      </c>
      <c r="N2323" s="3"/>
      <c r="O2323" s="3"/>
    </row>
    <row r="2324" spans="1:15" hidden="1" x14ac:dyDescent="0.25">
      <c r="A2324" t="s">
        <v>111</v>
      </c>
      <c r="B2324" s="4">
        <v>498</v>
      </c>
      <c r="C2324" t="s">
        <v>1</v>
      </c>
      <c r="D2324" t="s">
        <v>2</v>
      </c>
      <c r="E2324" t="s">
        <v>358</v>
      </c>
      <c r="F2324" s="9">
        <v>2021</v>
      </c>
      <c r="G2324" s="3">
        <v>70000</v>
      </c>
      <c r="H2324" s="3">
        <v>30</v>
      </c>
      <c r="I2324" s="3">
        <v>2295</v>
      </c>
      <c r="J2324" s="3">
        <v>30</v>
      </c>
      <c r="K2324" s="3">
        <v>0</v>
      </c>
      <c r="L2324" s="3">
        <v>70000</v>
      </c>
      <c r="M2324" s="3">
        <v>0</v>
      </c>
      <c r="N2324" s="3"/>
      <c r="O2324" s="3"/>
    </row>
    <row r="2325" spans="1:15" hidden="1" x14ac:dyDescent="0.25">
      <c r="A2325" t="s">
        <v>111</v>
      </c>
      <c r="B2325" s="4">
        <v>498</v>
      </c>
      <c r="C2325" t="s">
        <v>1</v>
      </c>
      <c r="D2325" t="s">
        <v>2</v>
      </c>
      <c r="E2325" t="s">
        <v>358</v>
      </c>
      <c r="F2325" s="9">
        <v>2020</v>
      </c>
      <c r="G2325" s="3">
        <v>58000</v>
      </c>
      <c r="H2325" s="3">
        <v>31</v>
      </c>
      <c r="I2325" s="3">
        <v>1870</v>
      </c>
      <c r="J2325" s="3">
        <v>31</v>
      </c>
      <c r="K2325" s="3">
        <v>0</v>
      </c>
      <c r="L2325" s="3">
        <v>58000</v>
      </c>
      <c r="M2325" s="3">
        <v>0</v>
      </c>
      <c r="N2325" s="3"/>
      <c r="O2325" s="3"/>
    </row>
    <row r="2326" spans="1:15" hidden="1" x14ac:dyDescent="0.25">
      <c r="A2326" t="s">
        <v>111</v>
      </c>
      <c r="B2326" s="4">
        <v>498</v>
      </c>
      <c r="C2326" t="s">
        <v>1</v>
      </c>
      <c r="D2326" t="s">
        <v>2</v>
      </c>
      <c r="E2326" t="s">
        <v>358</v>
      </c>
      <c r="F2326" s="9">
        <v>2019</v>
      </c>
      <c r="G2326" s="3">
        <v>77700</v>
      </c>
      <c r="H2326" s="3">
        <v>31</v>
      </c>
      <c r="I2326" s="3">
        <v>2465</v>
      </c>
      <c r="J2326" s="3">
        <v>31</v>
      </c>
      <c r="K2326" s="3">
        <v>0</v>
      </c>
      <c r="L2326" s="3">
        <v>77700</v>
      </c>
      <c r="M2326" s="3">
        <v>0</v>
      </c>
      <c r="N2326" s="3"/>
      <c r="O2326" s="3"/>
    </row>
    <row r="2327" spans="1:15" hidden="1" x14ac:dyDescent="0.25">
      <c r="A2327" t="s">
        <v>40</v>
      </c>
      <c r="B2327" s="4">
        <v>1745</v>
      </c>
      <c r="C2327" t="s">
        <v>3</v>
      </c>
      <c r="D2327" t="s">
        <v>5</v>
      </c>
      <c r="E2327" t="s">
        <v>358</v>
      </c>
      <c r="F2327" s="9">
        <v>2023</v>
      </c>
      <c r="G2327" s="3">
        <v>64400</v>
      </c>
      <c r="H2327" s="3">
        <v>78</v>
      </c>
      <c r="I2327" s="3">
        <v>795</v>
      </c>
      <c r="J2327" s="3">
        <v>11</v>
      </c>
      <c r="K2327" s="3">
        <v>67</v>
      </c>
      <c r="L2327" s="3">
        <v>7200</v>
      </c>
      <c r="M2327" s="3">
        <v>57200</v>
      </c>
      <c r="N2327" s="3"/>
      <c r="O2327" s="3"/>
    </row>
    <row r="2328" spans="1:15" hidden="1" x14ac:dyDescent="0.25">
      <c r="A2328" t="s">
        <v>40</v>
      </c>
      <c r="B2328" s="4">
        <v>1745</v>
      </c>
      <c r="C2328" t="s">
        <v>3</v>
      </c>
      <c r="D2328" t="s">
        <v>5</v>
      </c>
      <c r="E2328" t="s">
        <v>358</v>
      </c>
      <c r="F2328" s="9">
        <v>2022</v>
      </c>
      <c r="G2328" s="3">
        <v>68800</v>
      </c>
      <c r="H2328" s="3">
        <v>84</v>
      </c>
      <c r="I2328" s="3">
        <v>760</v>
      </c>
      <c r="J2328" s="3">
        <v>7</v>
      </c>
      <c r="K2328" s="3">
        <v>77</v>
      </c>
      <c r="L2328" s="3">
        <v>5300</v>
      </c>
      <c r="M2328" s="3">
        <v>63500</v>
      </c>
      <c r="N2328" s="3"/>
      <c r="O2328" s="3"/>
    </row>
    <row r="2329" spans="1:15" hidden="1" x14ac:dyDescent="0.25">
      <c r="A2329" t="s">
        <v>40</v>
      </c>
      <c r="B2329" s="4">
        <v>1745</v>
      </c>
      <c r="C2329" t="s">
        <v>3</v>
      </c>
      <c r="D2329" t="s">
        <v>5</v>
      </c>
      <c r="E2329" t="s">
        <v>358</v>
      </c>
      <c r="F2329" s="9">
        <v>2021</v>
      </c>
      <c r="G2329" s="3">
        <v>74300</v>
      </c>
      <c r="H2329" s="3">
        <v>97</v>
      </c>
      <c r="I2329" s="3">
        <v>755</v>
      </c>
      <c r="J2329" s="3">
        <v>7</v>
      </c>
      <c r="K2329" s="3">
        <v>90</v>
      </c>
      <c r="L2329" s="3">
        <v>4100</v>
      </c>
      <c r="M2329" s="3">
        <v>70200</v>
      </c>
      <c r="N2329" s="3"/>
      <c r="O2329" s="3"/>
    </row>
    <row r="2330" spans="1:15" hidden="1" x14ac:dyDescent="0.25">
      <c r="A2330" t="s">
        <v>40</v>
      </c>
      <c r="B2330" s="4">
        <v>1745</v>
      </c>
      <c r="C2330" t="s">
        <v>3</v>
      </c>
      <c r="D2330" t="s">
        <v>5</v>
      </c>
      <c r="E2330" t="s">
        <v>358</v>
      </c>
      <c r="F2330" s="9">
        <v>2020</v>
      </c>
      <c r="G2330" s="3">
        <v>75800</v>
      </c>
      <c r="H2330" s="3">
        <v>100</v>
      </c>
      <c r="I2330" s="3">
        <v>695</v>
      </c>
      <c r="J2330" s="3">
        <v>4</v>
      </c>
      <c r="K2330" s="3">
        <v>96</v>
      </c>
      <c r="L2330" s="3">
        <v>4200</v>
      </c>
      <c r="M2330" s="3">
        <v>71600</v>
      </c>
      <c r="N2330" s="3"/>
      <c r="O2330" s="3"/>
    </row>
    <row r="2331" spans="1:15" hidden="1" x14ac:dyDescent="0.25">
      <c r="A2331" t="s">
        <v>40</v>
      </c>
      <c r="B2331" s="4">
        <v>1745</v>
      </c>
      <c r="C2331" t="s">
        <v>3</v>
      </c>
      <c r="D2331" t="s">
        <v>5</v>
      </c>
      <c r="E2331" t="s">
        <v>358</v>
      </c>
      <c r="F2331" s="9">
        <v>2019</v>
      </c>
      <c r="G2331" s="3">
        <v>106200</v>
      </c>
      <c r="H2331" s="3">
        <v>118</v>
      </c>
      <c r="I2331" s="3">
        <v>870</v>
      </c>
      <c r="J2331" s="3">
        <v>8</v>
      </c>
      <c r="K2331" s="3">
        <v>110</v>
      </c>
      <c r="L2331" s="3">
        <v>5700</v>
      </c>
      <c r="M2331" s="3">
        <v>100500</v>
      </c>
      <c r="N2331" s="3"/>
      <c r="O2331" s="3"/>
    </row>
    <row r="2332" spans="1:15" hidden="1" x14ac:dyDescent="0.25">
      <c r="A2332" t="s">
        <v>399</v>
      </c>
      <c r="B2332" s="4">
        <v>62043</v>
      </c>
      <c r="C2332" t="s">
        <v>1</v>
      </c>
      <c r="D2332" t="s">
        <v>2</v>
      </c>
      <c r="E2332" t="s">
        <v>353</v>
      </c>
      <c r="F2332" s="9">
        <v>2023</v>
      </c>
      <c r="G2332" s="3">
        <v>64200</v>
      </c>
      <c r="H2332" s="3">
        <v>11</v>
      </c>
      <c r="I2332" s="3">
        <v>6755</v>
      </c>
      <c r="J2332" s="3">
        <v>11</v>
      </c>
      <c r="K2332" s="3">
        <v>0</v>
      </c>
      <c r="L2332" s="3">
        <v>64200</v>
      </c>
      <c r="M2332" s="3">
        <v>0</v>
      </c>
      <c r="N2332" s="3"/>
      <c r="O2332" s="3"/>
    </row>
    <row r="2333" spans="1:15" hidden="1" x14ac:dyDescent="0.25">
      <c r="A2333" t="s">
        <v>399</v>
      </c>
      <c r="B2333" s="4">
        <v>62043</v>
      </c>
      <c r="C2333" t="s">
        <v>1</v>
      </c>
      <c r="D2333" t="s">
        <v>2</v>
      </c>
      <c r="E2333" t="s">
        <v>353</v>
      </c>
      <c r="F2333" s="9">
        <v>2022</v>
      </c>
      <c r="G2333" s="3">
        <v>51200</v>
      </c>
      <c r="H2333" s="3">
        <v>8</v>
      </c>
      <c r="I2333" s="3">
        <v>6400</v>
      </c>
      <c r="J2333" s="3">
        <v>8</v>
      </c>
      <c r="K2333" s="3">
        <v>0</v>
      </c>
      <c r="L2333" s="3">
        <v>51200</v>
      </c>
      <c r="M2333" s="3">
        <v>0</v>
      </c>
      <c r="N2333" s="3"/>
      <c r="O2333" s="3"/>
    </row>
    <row r="2334" spans="1:15" hidden="1" x14ac:dyDescent="0.25">
      <c r="A2334" t="s">
        <v>399</v>
      </c>
      <c r="B2334" s="4">
        <v>62043</v>
      </c>
      <c r="C2334" t="s">
        <v>1</v>
      </c>
      <c r="D2334" t="s">
        <v>2</v>
      </c>
      <c r="E2334" t="s">
        <v>353</v>
      </c>
      <c r="F2334" s="9">
        <v>2021</v>
      </c>
      <c r="G2334" s="3">
        <v>41600</v>
      </c>
      <c r="H2334" s="3">
        <v>8</v>
      </c>
      <c r="I2334" s="3">
        <v>5550</v>
      </c>
      <c r="J2334" s="3">
        <v>8</v>
      </c>
      <c r="K2334" s="3">
        <v>0</v>
      </c>
      <c r="L2334" s="3">
        <v>41600</v>
      </c>
      <c r="M2334" s="3">
        <v>0</v>
      </c>
      <c r="N2334" s="3"/>
      <c r="O2334" s="3"/>
    </row>
    <row r="2335" spans="1:15" hidden="1" x14ac:dyDescent="0.25">
      <c r="A2335" t="s">
        <v>399</v>
      </c>
      <c r="B2335" s="4">
        <v>62043</v>
      </c>
      <c r="C2335" t="s">
        <v>1</v>
      </c>
      <c r="D2335" t="s">
        <v>2</v>
      </c>
      <c r="E2335" t="s">
        <v>353</v>
      </c>
      <c r="F2335" s="9">
        <v>2020</v>
      </c>
      <c r="G2335" s="3">
        <v>28100</v>
      </c>
      <c r="H2335" s="3">
        <v>7</v>
      </c>
      <c r="I2335" s="3">
        <v>4015</v>
      </c>
      <c r="J2335" s="3">
        <v>7</v>
      </c>
      <c r="K2335" s="3">
        <v>0</v>
      </c>
      <c r="L2335" s="3">
        <v>28100</v>
      </c>
      <c r="M2335" s="3">
        <v>0</v>
      </c>
      <c r="N2335" s="3"/>
      <c r="O2335" s="3"/>
    </row>
    <row r="2336" spans="1:15" hidden="1" x14ac:dyDescent="0.25">
      <c r="A2336" t="s">
        <v>399</v>
      </c>
      <c r="B2336" s="4">
        <v>62043</v>
      </c>
      <c r="C2336" t="s">
        <v>1</v>
      </c>
      <c r="D2336" t="s">
        <v>2</v>
      </c>
      <c r="E2336" t="s">
        <v>353</v>
      </c>
      <c r="F2336" s="9">
        <v>2019</v>
      </c>
      <c r="G2336" s="3">
        <v>41100</v>
      </c>
      <c r="H2336" s="3">
        <v>7</v>
      </c>
      <c r="I2336" s="3">
        <v>6320</v>
      </c>
      <c r="J2336" s="3">
        <v>7</v>
      </c>
      <c r="K2336" s="3">
        <v>0</v>
      </c>
      <c r="L2336" s="3">
        <v>41100</v>
      </c>
      <c r="M2336" s="3">
        <v>0</v>
      </c>
      <c r="N2336" s="3"/>
      <c r="O2336" s="3"/>
    </row>
    <row r="2337" spans="1:15" hidden="1" x14ac:dyDescent="0.25">
      <c r="A2337" t="s">
        <v>420</v>
      </c>
      <c r="B2337" s="4">
        <v>62612</v>
      </c>
      <c r="C2337" t="s">
        <v>1</v>
      </c>
      <c r="D2337" t="s">
        <v>6</v>
      </c>
      <c r="E2337" t="s">
        <v>354</v>
      </c>
      <c r="F2337" s="9">
        <v>2023</v>
      </c>
      <c r="G2337" s="3">
        <v>63700</v>
      </c>
      <c r="H2337" s="3">
        <v>37</v>
      </c>
      <c r="I2337" s="3">
        <v>1960</v>
      </c>
      <c r="J2337" s="3">
        <v>6</v>
      </c>
      <c r="K2337" s="3">
        <v>31</v>
      </c>
      <c r="L2337" s="3">
        <v>11800</v>
      </c>
      <c r="M2337" s="3">
        <v>51900</v>
      </c>
      <c r="N2337" s="3"/>
      <c r="O2337" s="3"/>
    </row>
    <row r="2338" spans="1:15" hidden="1" x14ac:dyDescent="0.25">
      <c r="A2338" t="s">
        <v>420</v>
      </c>
      <c r="B2338" s="4">
        <v>62612</v>
      </c>
      <c r="C2338" t="s">
        <v>1</v>
      </c>
      <c r="D2338" t="s">
        <v>6</v>
      </c>
      <c r="E2338" t="s">
        <v>354</v>
      </c>
      <c r="F2338" s="9">
        <v>2022</v>
      </c>
      <c r="G2338" s="3">
        <v>45000</v>
      </c>
      <c r="H2338" s="3">
        <v>28</v>
      </c>
      <c r="I2338" s="3">
        <v>1915</v>
      </c>
      <c r="J2338" s="3">
        <v>6</v>
      </c>
      <c r="K2338" s="3">
        <v>22</v>
      </c>
      <c r="L2338" s="3">
        <v>12329</v>
      </c>
      <c r="M2338" s="3">
        <v>32671</v>
      </c>
      <c r="N2338" s="3"/>
      <c r="O2338" s="3"/>
    </row>
    <row r="2339" spans="1:15" hidden="1" x14ac:dyDescent="0.25">
      <c r="A2339" t="s">
        <v>420</v>
      </c>
      <c r="B2339" s="4">
        <v>62612</v>
      </c>
      <c r="C2339" t="s">
        <v>1</v>
      </c>
      <c r="D2339" t="s">
        <v>6</v>
      </c>
      <c r="E2339" t="s">
        <v>354</v>
      </c>
      <c r="F2339" s="9">
        <v>2021</v>
      </c>
      <c r="G2339" s="3">
        <v>32612</v>
      </c>
      <c r="H2339" s="3">
        <v>19</v>
      </c>
      <c r="I2339" s="3">
        <v>1865</v>
      </c>
      <c r="J2339" s="3">
        <v>6</v>
      </c>
      <c r="K2339" s="3">
        <v>13</v>
      </c>
      <c r="L2339" s="3">
        <v>11714</v>
      </c>
      <c r="M2339" s="3">
        <v>20898</v>
      </c>
      <c r="N2339" s="3"/>
      <c r="O2339" s="3"/>
    </row>
    <row r="2340" spans="1:15" hidden="1" x14ac:dyDescent="0.25">
      <c r="A2340" t="s">
        <v>420</v>
      </c>
      <c r="B2340" s="4">
        <v>62612</v>
      </c>
      <c r="C2340" t="s">
        <v>1</v>
      </c>
      <c r="D2340" t="s">
        <v>6</v>
      </c>
      <c r="E2340" t="s">
        <v>354</v>
      </c>
      <c r="F2340" s="9">
        <v>2020</v>
      </c>
      <c r="G2340" s="3">
        <v>21000</v>
      </c>
      <c r="H2340" s="3">
        <v>16</v>
      </c>
      <c r="I2340" s="3">
        <v>1400</v>
      </c>
      <c r="J2340" s="3">
        <v>5</v>
      </c>
      <c r="K2340" s="3">
        <v>11</v>
      </c>
      <c r="L2340" s="3">
        <v>7000</v>
      </c>
      <c r="M2340" s="3">
        <v>14000</v>
      </c>
      <c r="N2340" s="3"/>
      <c r="O2340" s="3"/>
    </row>
    <row r="2341" spans="1:15" hidden="1" x14ac:dyDescent="0.25">
      <c r="A2341" t="s">
        <v>420</v>
      </c>
      <c r="B2341" s="4">
        <v>62612</v>
      </c>
      <c r="C2341" t="s">
        <v>1</v>
      </c>
      <c r="D2341" t="s">
        <v>6</v>
      </c>
      <c r="E2341" t="s">
        <v>354</v>
      </c>
      <c r="F2341" s="9">
        <v>2019</v>
      </c>
      <c r="G2341" s="3">
        <v>24800</v>
      </c>
      <c r="H2341" s="3">
        <v>14</v>
      </c>
      <c r="I2341" s="3">
        <v>1905</v>
      </c>
      <c r="J2341" s="3">
        <v>5</v>
      </c>
      <c r="K2341" s="3">
        <v>9</v>
      </c>
      <c r="L2341" s="3">
        <v>8700</v>
      </c>
      <c r="M2341" s="3">
        <v>16100</v>
      </c>
      <c r="N2341" s="3"/>
      <c r="O2341" s="3"/>
    </row>
    <row r="2342" spans="1:15" hidden="1" x14ac:dyDescent="0.25">
      <c r="A2342" t="s">
        <v>39</v>
      </c>
      <c r="B2342" s="4">
        <v>31273</v>
      </c>
      <c r="C2342" t="s">
        <v>3</v>
      </c>
      <c r="D2342" t="s">
        <v>5</v>
      </c>
      <c r="E2342" t="s">
        <v>352</v>
      </c>
      <c r="F2342" s="9">
        <v>2023</v>
      </c>
      <c r="G2342" s="3">
        <v>63600</v>
      </c>
      <c r="H2342" s="3">
        <v>115</v>
      </c>
      <c r="I2342" s="3">
        <v>560</v>
      </c>
      <c r="J2342" s="3">
        <v>0</v>
      </c>
      <c r="K2342" s="3">
        <v>115</v>
      </c>
      <c r="L2342" s="3">
        <v>0</v>
      </c>
      <c r="M2342" s="3">
        <v>63600</v>
      </c>
      <c r="N2342" s="3"/>
      <c r="O2342" s="3"/>
    </row>
    <row r="2343" spans="1:15" hidden="1" x14ac:dyDescent="0.25">
      <c r="A2343" t="s">
        <v>39</v>
      </c>
      <c r="B2343" s="4">
        <v>31273</v>
      </c>
      <c r="C2343" t="s">
        <v>3</v>
      </c>
      <c r="D2343" t="s">
        <v>5</v>
      </c>
      <c r="E2343" t="s">
        <v>352</v>
      </c>
      <c r="F2343" s="9">
        <v>2022</v>
      </c>
      <c r="G2343" s="3">
        <v>58000</v>
      </c>
      <c r="H2343" s="3">
        <v>112</v>
      </c>
      <c r="I2343" s="3">
        <v>530</v>
      </c>
      <c r="J2343" s="3">
        <v>0</v>
      </c>
      <c r="K2343" s="3">
        <v>112</v>
      </c>
      <c r="L2343" s="3">
        <v>0</v>
      </c>
      <c r="M2343" s="3">
        <v>58000</v>
      </c>
      <c r="N2343" s="3"/>
      <c r="O2343" s="3"/>
    </row>
    <row r="2344" spans="1:15" hidden="1" x14ac:dyDescent="0.25">
      <c r="A2344" t="s">
        <v>39</v>
      </c>
      <c r="B2344" s="4">
        <v>31273</v>
      </c>
      <c r="C2344" t="s">
        <v>3</v>
      </c>
      <c r="D2344" t="s">
        <v>5</v>
      </c>
      <c r="E2344" t="s">
        <v>352</v>
      </c>
      <c r="F2344" s="9">
        <v>2021</v>
      </c>
      <c r="G2344" s="3">
        <v>51700</v>
      </c>
      <c r="H2344" s="3">
        <v>107</v>
      </c>
      <c r="I2344" s="3">
        <v>485</v>
      </c>
      <c r="J2344" s="3">
        <v>0</v>
      </c>
      <c r="K2344" s="3">
        <v>107</v>
      </c>
      <c r="L2344" s="3">
        <v>0</v>
      </c>
      <c r="M2344" s="3">
        <v>51700</v>
      </c>
      <c r="N2344" s="3"/>
      <c r="O2344" s="3"/>
    </row>
    <row r="2345" spans="1:15" hidden="1" x14ac:dyDescent="0.25">
      <c r="A2345" t="s">
        <v>39</v>
      </c>
      <c r="B2345" s="4">
        <v>31273</v>
      </c>
      <c r="C2345" t="s">
        <v>3</v>
      </c>
      <c r="D2345" t="s">
        <v>5</v>
      </c>
      <c r="E2345" t="s">
        <v>352</v>
      </c>
      <c r="F2345" s="9">
        <v>2020</v>
      </c>
      <c r="G2345" s="3">
        <v>44300</v>
      </c>
      <c r="H2345" s="3">
        <v>106</v>
      </c>
      <c r="I2345" s="3">
        <v>420</v>
      </c>
      <c r="J2345" s="3">
        <v>0</v>
      </c>
      <c r="K2345" s="3">
        <v>106</v>
      </c>
      <c r="L2345" s="3">
        <v>0</v>
      </c>
      <c r="M2345" s="3">
        <v>44300</v>
      </c>
      <c r="N2345" s="3"/>
      <c r="O2345" s="3"/>
    </row>
    <row r="2346" spans="1:15" hidden="1" x14ac:dyDescent="0.25">
      <c r="A2346" t="s">
        <v>39</v>
      </c>
      <c r="B2346" s="4">
        <v>31273</v>
      </c>
      <c r="C2346" t="s">
        <v>3</v>
      </c>
      <c r="D2346" t="s">
        <v>5</v>
      </c>
      <c r="E2346" t="s">
        <v>352</v>
      </c>
      <c r="F2346" s="9">
        <v>2019</v>
      </c>
      <c r="G2346" s="3">
        <v>48600</v>
      </c>
      <c r="H2346" s="3">
        <v>105</v>
      </c>
      <c r="I2346" s="3">
        <v>450</v>
      </c>
      <c r="J2346" s="3">
        <v>0</v>
      </c>
      <c r="K2346" s="3">
        <v>105</v>
      </c>
      <c r="L2346" s="3">
        <v>0</v>
      </c>
      <c r="M2346" s="3">
        <v>48600</v>
      </c>
      <c r="N2346" s="3"/>
      <c r="O2346" s="3"/>
    </row>
    <row r="2347" spans="1:15" hidden="1" x14ac:dyDescent="0.25">
      <c r="A2347" t="s">
        <v>381</v>
      </c>
      <c r="B2347" s="4">
        <v>2517</v>
      </c>
      <c r="C2347" t="s">
        <v>3</v>
      </c>
      <c r="D2347" t="s">
        <v>5</v>
      </c>
      <c r="E2347" t="s">
        <v>446</v>
      </c>
      <c r="F2347" s="9">
        <v>2023</v>
      </c>
      <c r="G2347" s="3">
        <v>63600</v>
      </c>
      <c r="H2347" s="3">
        <v>155</v>
      </c>
      <c r="I2347" s="3">
        <v>410</v>
      </c>
      <c r="J2347" s="3">
        <v>50</v>
      </c>
      <c r="K2347" s="3">
        <v>105</v>
      </c>
      <c r="L2347" s="3">
        <v>20500</v>
      </c>
      <c r="M2347" s="3">
        <v>43100</v>
      </c>
      <c r="N2347" s="3"/>
      <c r="O2347" s="3"/>
    </row>
    <row r="2348" spans="1:15" hidden="1" x14ac:dyDescent="0.25">
      <c r="A2348" t="s">
        <v>381</v>
      </c>
      <c r="B2348" s="4">
        <v>2517</v>
      </c>
      <c r="C2348" t="s">
        <v>3</v>
      </c>
      <c r="D2348" t="s">
        <v>5</v>
      </c>
      <c r="E2348" t="s">
        <v>446</v>
      </c>
      <c r="F2348" s="9">
        <v>2022</v>
      </c>
      <c r="G2348" s="3">
        <v>61000</v>
      </c>
      <c r="H2348" s="3">
        <v>155</v>
      </c>
      <c r="I2348" s="3">
        <v>395</v>
      </c>
      <c r="J2348" s="3">
        <v>50</v>
      </c>
      <c r="K2348" s="3">
        <v>105</v>
      </c>
      <c r="L2348" s="3">
        <v>19400</v>
      </c>
      <c r="M2348" s="3">
        <v>41600</v>
      </c>
      <c r="N2348" s="3"/>
      <c r="O2348" s="3"/>
    </row>
    <row r="2349" spans="1:15" hidden="1" x14ac:dyDescent="0.25">
      <c r="A2349" t="s">
        <v>381</v>
      </c>
      <c r="B2349" s="4">
        <v>2517</v>
      </c>
      <c r="C2349" t="s">
        <v>3</v>
      </c>
      <c r="D2349" t="s">
        <v>5</v>
      </c>
      <c r="E2349" t="s">
        <v>446</v>
      </c>
      <c r="F2349" s="9">
        <v>2021</v>
      </c>
      <c r="G2349" s="3">
        <v>57700</v>
      </c>
      <c r="H2349" s="3">
        <v>154</v>
      </c>
      <c r="I2349" s="3">
        <v>376</v>
      </c>
      <c r="J2349" s="3">
        <v>48</v>
      </c>
      <c r="K2349" s="3">
        <v>106</v>
      </c>
      <c r="L2349" s="3">
        <v>17500</v>
      </c>
      <c r="M2349" s="3">
        <v>40200</v>
      </c>
      <c r="N2349" s="3"/>
      <c r="O2349" s="3"/>
    </row>
    <row r="2350" spans="1:15" hidden="1" x14ac:dyDescent="0.25">
      <c r="A2350" t="s">
        <v>381</v>
      </c>
      <c r="B2350" s="4">
        <v>2517</v>
      </c>
      <c r="C2350" t="s">
        <v>3</v>
      </c>
      <c r="D2350" t="s">
        <v>5</v>
      </c>
      <c r="E2350" t="s">
        <v>446</v>
      </c>
      <c r="F2350" s="9">
        <v>2020</v>
      </c>
      <c r="G2350" s="3">
        <v>47900</v>
      </c>
      <c r="H2350" s="3">
        <v>153</v>
      </c>
      <c r="I2350" s="3">
        <v>316</v>
      </c>
      <c r="J2350" s="3">
        <v>45</v>
      </c>
      <c r="K2350" s="3">
        <v>108</v>
      </c>
      <c r="L2350" s="3">
        <v>13600</v>
      </c>
      <c r="M2350" s="3">
        <v>34300</v>
      </c>
      <c r="N2350" s="3"/>
      <c r="O2350" s="3"/>
    </row>
    <row r="2351" spans="1:15" hidden="1" x14ac:dyDescent="0.25">
      <c r="A2351" t="s">
        <v>381</v>
      </c>
      <c r="B2351" s="4">
        <v>2517</v>
      </c>
      <c r="C2351" t="s">
        <v>3</v>
      </c>
      <c r="D2351" t="s">
        <v>5</v>
      </c>
      <c r="E2351" t="s">
        <v>446</v>
      </c>
      <c r="F2351" s="9">
        <v>2019</v>
      </c>
      <c r="G2351" s="3">
        <v>51200</v>
      </c>
      <c r="H2351" s="3">
        <v>150</v>
      </c>
      <c r="I2351" s="3">
        <v>343</v>
      </c>
      <c r="J2351" s="3">
        <v>41</v>
      </c>
      <c r="K2351" s="3">
        <v>109</v>
      </c>
      <c r="L2351" s="3">
        <v>13700</v>
      </c>
      <c r="M2351" s="3">
        <v>37500</v>
      </c>
      <c r="N2351" s="3"/>
      <c r="O2351" s="3"/>
    </row>
    <row r="2352" spans="1:15" hidden="1" x14ac:dyDescent="0.25">
      <c r="A2352" t="s">
        <v>421</v>
      </c>
      <c r="B2352" s="4">
        <v>562783</v>
      </c>
      <c r="C2352" t="s">
        <v>3</v>
      </c>
      <c r="D2352" t="s">
        <v>5</v>
      </c>
      <c r="E2352" t="s">
        <v>446</v>
      </c>
      <c r="F2352" s="9">
        <v>2023</v>
      </c>
      <c r="G2352" s="3">
        <v>63500</v>
      </c>
      <c r="H2352" s="3">
        <v>161</v>
      </c>
      <c r="I2352" s="3">
        <v>415</v>
      </c>
      <c r="J2352" s="3">
        <v>0</v>
      </c>
      <c r="K2352" s="3">
        <v>161</v>
      </c>
      <c r="L2352" s="3">
        <v>0</v>
      </c>
      <c r="M2352" s="3">
        <v>63500</v>
      </c>
      <c r="N2352" s="3">
        <v>224</v>
      </c>
      <c r="O2352" s="3">
        <v>64500</v>
      </c>
    </row>
    <row r="2353" spans="1:15" hidden="1" x14ac:dyDescent="0.25">
      <c r="A2353" t="s">
        <v>421</v>
      </c>
      <c r="B2353" s="4">
        <v>562783</v>
      </c>
      <c r="C2353" t="s">
        <v>3</v>
      </c>
      <c r="D2353" t="s">
        <v>5</v>
      </c>
      <c r="E2353" t="s">
        <v>446</v>
      </c>
      <c r="F2353" s="9">
        <v>2022</v>
      </c>
      <c r="G2353" s="3">
        <v>54000</v>
      </c>
      <c r="H2353" s="3">
        <v>146</v>
      </c>
      <c r="I2353" s="3">
        <v>400</v>
      </c>
      <c r="J2353" s="3">
        <v>0</v>
      </c>
      <c r="K2353" s="3">
        <v>146</v>
      </c>
      <c r="L2353" s="3">
        <v>0</v>
      </c>
      <c r="M2353" s="3">
        <v>54000</v>
      </c>
      <c r="N2353" s="3">
        <v>213</v>
      </c>
      <c r="O2353" s="3">
        <v>56900</v>
      </c>
    </row>
    <row r="2354" spans="1:15" hidden="1" x14ac:dyDescent="0.25">
      <c r="A2354" t="s">
        <v>421</v>
      </c>
      <c r="B2354" s="4">
        <v>562783</v>
      </c>
      <c r="C2354" t="s">
        <v>3</v>
      </c>
      <c r="D2354" t="s">
        <v>5</v>
      </c>
      <c r="E2354" t="s">
        <v>446</v>
      </c>
      <c r="F2354" s="9">
        <v>2021</v>
      </c>
      <c r="G2354" s="3">
        <v>43500</v>
      </c>
      <c r="H2354" s="3">
        <v>124</v>
      </c>
      <c r="I2354" s="3">
        <v>390</v>
      </c>
      <c r="J2354" s="3">
        <v>0</v>
      </c>
      <c r="K2354" s="3">
        <v>124</v>
      </c>
      <c r="L2354" s="3">
        <v>0</v>
      </c>
      <c r="M2354" s="3">
        <v>43500</v>
      </c>
      <c r="N2354" s="3">
        <v>201</v>
      </c>
      <c r="O2354" s="3">
        <v>50500</v>
      </c>
    </row>
    <row r="2355" spans="1:15" hidden="1" x14ac:dyDescent="0.25">
      <c r="A2355" t="s">
        <v>421</v>
      </c>
      <c r="B2355" s="4">
        <v>562783</v>
      </c>
      <c r="C2355" t="s">
        <v>3</v>
      </c>
      <c r="D2355" t="s">
        <v>5</v>
      </c>
      <c r="E2355" t="s">
        <v>446</v>
      </c>
      <c r="F2355" s="9">
        <v>2020</v>
      </c>
      <c r="G2355" s="3">
        <v>30500</v>
      </c>
      <c r="H2355" s="3">
        <v>99</v>
      </c>
      <c r="I2355" s="3">
        <v>335</v>
      </c>
      <c r="J2355" s="3">
        <v>0</v>
      </c>
      <c r="K2355" s="3">
        <v>99</v>
      </c>
      <c r="L2355" s="3">
        <v>0</v>
      </c>
      <c r="M2355" s="3">
        <v>30500</v>
      </c>
      <c r="N2355" s="3">
        <v>195</v>
      </c>
      <c r="O2355" s="3">
        <v>42400</v>
      </c>
    </row>
    <row r="2356" spans="1:15" hidden="1" x14ac:dyDescent="0.25">
      <c r="A2356" t="s">
        <v>421</v>
      </c>
      <c r="B2356" s="4">
        <v>562783</v>
      </c>
      <c r="C2356" t="s">
        <v>3</v>
      </c>
      <c r="D2356" t="s">
        <v>5</v>
      </c>
      <c r="E2356" t="s">
        <v>446</v>
      </c>
      <c r="F2356" s="9">
        <v>2019</v>
      </c>
      <c r="G2356" s="3">
        <v>28100</v>
      </c>
      <c r="H2356" s="3">
        <v>83</v>
      </c>
      <c r="I2356" s="3">
        <v>410</v>
      </c>
      <c r="J2356" s="3">
        <v>0</v>
      </c>
      <c r="K2356" s="3">
        <v>83</v>
      </c>
      <c r="L2356" s="3">
        <v>0</v>
      </c>
      <c r="M2356" s="3">
        <v>28100</v>
      </c>
      <c r="N2356" s="3">
        <v>190</v>
      </c>
      <c r="O2356" s="3">
        <v>53400</v>
      </c>
    </row>
    <row r="2357" spans="1:15" hidden="1" x14ac:dyDescent="0.25">
      <c r="A2357" t="s">
        <v>459</v>
      </c>
      <c r="B2357" s="4">
        <v>563079</v>
      </c>
      <c r="C2357" t="s">
        <v>3</v>
      </c>
      <c r="D2357" t="s">
        <v>4</v>
      </c>
      <c r="E2357" t="s">
        <v>364</v>
      </c>
      <c r="F2357" s="9">
        <v>2023</v>
      </c>
      <c r="G2357" s="3">
        <v>63300</v>
      </c>
      <c r="H2357" s="3">
        <v>28</v>
      </c>
      <c r="I2357" s="3">
        <v>2435</v>
      </c>
      <c r="J2357" s="3">
        <v>5</v>
      </c>
      <c r="K2357" s="3">
        <v>23</v>
      </c>
      <c r="L2357" s="3">
        <v>12200</v>
      </c>
      <c r="M2357" s="3">
        <v>51100</v>
      </c>
      <c r="N2357" s="3"/>
      <c r="O2357" s="3"/>
    </row>
    <row r="2358" spans="1:15" hidden="1" x14ac:dyDescent="0.25">
      <c r="A2358" t="s">
        <v>459</v>
      </c>
      <c r="B2358" s="4">
        <v>563079</v>
      </c>
      <c r="C2358" t="s">
        <v>3</v>
      </c>
      <c r="D2358" t="s">
        <v>4</v>
      </c>
      <c r="E2358" t="s">
        <v>364</v>
      </c>
      <c r="F2358" s="9">
        <v>2022</v>
      </c>
      <c r="G2358" s="3">
        <v>56260</v>
      </c>
      <c r="H2358" s="3">
        <v>24</v>
      </c>
      <c r="I2358" s="3">
        <v>2285</v>
      </c>
      <c r="J2358" s="3">
        <v>5</v>
      </c>
      <c r="K2358" s="3">
        <v>19</v>
      </c>
      <c r="L2358" s="3">
        <v>11800</v>
      </c>
      <c r="M2358" s="3">
        <v>44460</v>
      </c>
      <c r="N2358" s="3"/>
      <c r="O2358" s="3"/>
    </row>
    <row r="2359" spans="1:15" hidden="1" x14ac:dyDescent="0.25">
      <c r="A2359" t="s">
        <v>459</v>
      </c>
      <c r="B2359" s="4">
        <v>563079</v>
      </c>
      <c r="C2359" t="s">
        <v>3</v>
      </c>
      <c r="D2359" t="s">
        <v>4</v>
      </c>
      <c r="E2359" t="s">
        <v>364</v>
      </c>
      <c r="F2359" s="9">
        <v>2021</v>
      </c>
      <c r="G2359" s="3">
        <v>22600</v>
      </c>
      <c r="H2359" s="3">
        <v>10</v>
      </c>
      <c r="I2359" s="3">
        <v>2288</v>
      </c>
      <c r="J2359" s="3">
        <v>5</v>
      </c>
      <c r="K2359" s="3">
        <v>5</v>
      </c>
      <c r="L2359" s="3">
        <v>10400</v>
      </c>
      <c r="M2359" s="3">
        <v>12200</v>
      </c>
      <c r="N2359" s="3"/>
      <c r="O2359" s="3"/>
    </row>
    <row r="2360" spans="1:15" hidden="1" x14ac:dyDescent="0.25">
      <c r="A2360" t="s">
        <v>459</v>
      </c>
      <c r="B2360" s="4">
        <v>563079</v>
      </c>
      <c r="C2360" t="s">
        <v>3</v>
      </c>
      <c r="D2360" t="s">
        <v>4</v>
      </c>
      <c r="E2360" t="s">
        <v>364</v>
      </c>
      <c r="F2360" s="9">
        <v>2020</v>
      </c>
      <c r="G2360" s="3">
        <v>12800</v>
      </c>
      <c r="H2360" s="3">
        <v>7</v>
      </c>
      <c r="I2360" s="3">
        <v>1830</v>
      </c>
      <c r="J2360" s="3">
        <v>5</v>
      </c>
      <c r="K2360" s="3">
        <v>2</v>
      </c>
      <c r="L2360" s="3">
        <v>9100</v>
      </c>
      <c r="M2360" s="3">
        <v>3700</v>
      </c>
      <c r="N2360" s="3"/>
      <c r="O2360" s="3"/>
    </row>
    <row r="2361" spans="1:15" hidden="1" x14ac:dyDescent="0.25">
      <c r="A2361" t="s">
        <v>459</v>
      </c>
      <c r="B2361" s="4">
        <v>563079</v>
      </c>
      <c r="C2361" t="s">
        <v>3</v>
      </c>
      <c r="D2361" t="s">
        <v>4</v>
      </c>
      <c r="E2361" t="s">
        <v>364</v>
      </c>
      <c r="F2361" s="9">
        <v>2019</v>
      </c>
      <c r="G2361" s="3">
        <v>15500</v>
      </c>
      <c r="H2361" s="3">
        <v>7</v>
      </c>
      <c r="I2361" s="3">
        <v>2210</v>
      </c>
      <c r="J2361" s="3">
        <v>5</v>
      </c>
      <c r="K2361" s="3">
        <v>2</v>
      </c>
      <c r="L2361" s="3">
        <v>11100</v>
      </c>
      <c r="M2361" s="3">
        <v>4400</v>
      </c>
      <c r="N2361" s="3"/>
      <c r="O2361" s="3"/>
    </row>
    <row r="2362" spans="1:15" hidden="1" x14ac:dyDescent="0.25">
      <c r="A2362" t="s">
        <v>493</v>
      </c>
      <c r="B2362" s="4">
        <v>61995</v>
      </c>
      <c r="C2362" t="s">
        <v>1</v>
      </c>
      <c r="D2362" t="s">
        <v>6</v>
      </c>
      <c r="E2362" t="s">
        <v>354</v>
      </c>
      <c r="F2362" s="9">
        <v>2023</v>
      </c>
      <c r="G2362" s="3">
        <v>63200</v>
      </c>
      <c r="H2362" s="3">
        <v>25</v>
      </c>
      <c r="I2362" s="3">
        <v>2750</v>
      </c>
      <c r="J2362" s="3">
        <v>25</v>
      </c>
      <c r="K2362" s="3">
        <v>0</v>
      </c>
      <c r="L2362" s="3">
        <v>63200</v>
      </c>
      <c r="M2362" s="3">
        <v>0</v>
      </c>
      <c r="N2362" s="3"/>
      <c r="O2362" s="3"/>
    </row>
    <row r="2363" spans="1:15" hidden="1" x14ac:dyDescent="0.25">
      <c r="A2363" t="s">
        <v>493</v>
      </c>
      <c r="B2363" s="4">
        <v>61995</v>
      </c>
      <c r="C2363" t="s">
        <v>1</v>
      </c>
      <c r="D2363" t="s">
        <v>6</v>
      </c>
      <c r="E2363" t="s">
        <v>354</v>
      </c>
      <c r="F2363" s="9">
        <v>2022</v>
      </c>
      <c r="G2363" s="3">
        <v>48200</v>
      </c>
      <c r="H2363" s="3">
        <v>21</v>
      </c>
      <c r="I2363" s="3">
        <v>2680</v>
      </c>
      <c r="J2363" s="3">
        <v>21</v>
      </c>
      <c r="K2363" s="3">
        <v>0</v>
      </c>
      <c r="L2363" s="3">
        <v>48200</v>
      </c>
      <c r="M2363" s="3">
        <v>0</v>
      </c>
      <c r="N2363" s="3"/>
      <c r="O2363" s="3"/>
    </row>
    <row r="2364" spans="1:15" hidden="1" x14ac:dyDescent="0.25">
      <c r="A2364" t="s">
        <v>493</v>
      </c>
      <c r="B2364" s="4">
        <v>61995</v>
      </c>
      <c r="C2364" t="s">
        <v>1</v>
      </c>
      <c r="D2364" t="s">
        <v>6</v>
      </c>
      <c r="E2364" t="s">
        <v>354</v>
      </c>
      <c r="F2364" s="9">
        <v>2021</v>
      </c>
      <c r="G2364" s="3">
        <v>34400</v>
      </c>
      <c r="H2364" s="3">
        <v>15</v>
      </c>
      <c r="I2364" s="3">
        <v>2550</v>
      </c>
      <c r="J2364" s="3">
        <v>15</v>
      </c>
      <c r="K2364" s="3">
        <v>0</v>
      </c>
      <c r="L2364" s="3">
        <v>34400</v>
      </c>
      <c r="M2364" s="3">
        <v>0</v>
      </c>
      <c r="N2364" s="3"/>
      <c r="O2364" s="3"/>
    </row>
    <row r="2365" spans="1:15" hidden="1" x14ac:dyDescent="0.25">
      <c r="A2365" t="s">
        <v>493</v>
      </c>
      <c r="B2365" s="4">
        <v>61995</v>
      </c>
      <c r="C2365" t="s">
        <v>1</v>
      </c>
      <c r="D2365" t="s">
        <v>6</v>
      </c>
      <c r="E2365" t="s">
        <v>354</v>
      </c>
      <c r="F2365" s="9">
        <v>2020</v>
      </c>
      <c r="G2365" s="3">
        <v>23700</v>
      </c>
      <c r="H2365" s="3">
        <v>12</v>
      </c>
      <c r="I2365" s="3">
        <v>2060</v>
      </c>
      <c r="J2365" s="3">
        <v>12</v>
      </c>
      <c r="K2365" s="3">
        <v>0</v>
      </c>
      <c r="L2365" s="3">
        <v>23700</v>
      </c>
      <c r="M2365" s="3">
        <v>0</v>
      </c>
      <c r="N2365" s="3"/>
      <c r="O2365" s="3"/>
    </row>
    <row r="2366" spans="1:15" hidden="1" x14ac:dyDescent="0.25">
      <c r="A2366" t="s">
        <v>493</v>
      </c>
      <c r="B2366" s="4">
        <v>61995</v>
      </c>
      <c r="C2366" t="s">
        <v>1</v>
      </c>
      <c r="D2366" t="s">
        <v>6</v>
      </c>
      <c r="E2366" t="s">
        <v>354</v>
      </c>
      <c r="F2366" s="9">
        <v>2019</v>
      </c>
      <c r="G2366" s="3">
        <v>29400</v>
      </c>
      <c r="H2366" s="3">
        <v>11</v>
      </c>
      <c r="I2366" s="3">
        <v>2800</v>
      </c>
      <c r="J2366" s="3">
        <v>11</v>
      </c>
      <c r="K2366" s="3">
        <v>0</v>
      </c>
      <c r="L2366" s="3">
        <v>29400</v>
      </c>
      <c r="M2366" s="3">
        <v>0</v>
      </c>
      <c r="N2366" s="3"/>
      <c r="O2366" s="3"/>
    </row>
    <row r="2367" spans="1:15" hidden="1" x14ac:dyDescent="0.25">
      <c r="A2367" t="s">
        <v>306</v>
      </c>
      <c r="B2367" s="4">
        <v>5995</v>
      </c>
      <c r="C2367" t="s">
        <v>3</v>
      </c>
      <c r="D2367" t="s">
        <v>5</v>
      </c>
      <c r="E2367" t="s">
        <v>358</v>
      </c>
      <c r="F2367" s="9">
        <v>2023</v>
      </c>
      <c r="G2367" s="3">
        <v>62600</v>
      </c>
      <c r="H2367" s="3">
        <v>102</v>
      </c>
      <c r="I2367" s="3">
        <v>620</v>
      </c>
      <c r="J2367" s="3">
        <v>0</v>
      </c>
      <c r="K2367" s="3">
        <v>102</v>
      </c>
      <c r="L2367" s="3">
        <v>0</v>
      </c>
      <c r="M2367" s="3">
        <v>62600</v>
      </c>
      <c r="N2367" s="3"/>
      <c r="O2367" s="3"/>
    </row>
    <row r="2368" spans="1:15" hidden="1" x14ac:dyDescent="0.25">
      <c r="A2368" t="s">
        <v>306</v>
      </c>
      <c r="B2368" s="4">
        <v>5995</v>
      </c>
      <c r="C2368" t="s">
        <v>3</v>
      </c>
      <c r="D2368" t="s">
        <v>5</v>
      </c>
      <c r="E2368" t="s">
        <v>358</v>
      </c>
      <c r="F2368" s="9">
        <v>2022</v>
      </c>
      <c r="G2368" s="3">
        <v>59500</v>
      </c>
      <c r="H2368" s="3">
        <v>100</v>
      </c>
      <c r="I2368" s="3">
        <v>610</v>
      </c>
      <c r="J2368" s="3">
        <v>0</v>
      </c>
      <c r="K2368" s="3">
        <v>100</v>
      </c>
      <c r="L2368" s="3">
        <v>0</v>
      </c>
      <c r="M2368" s="3">
        <v>59500</v>
      </c>
      <c r="N2368" s="3"/>
      <c r="O2368" s="3"/>
    </row>
    <row r="2369" spans="1:15" hidden="1" x14ac:dyDescent="0.25">
      <c r="A2369" t="s">
        <v>306</v>
      </c>
      <c r="B2369" s="4">
        <v>5995</v>
      </c>
      <c r="C2369" t="s">
        <v>3</v>
      </c>
      <c r="D2369" t="s">
        <v>5</v>
      </c>
      <c r="E2369" t="s">
        <v>358</v>
      </c>
      <c r="F2369" s="9">
        <v>2021</v>
      </c>
      <c r="G2369" s="3">
        <v>54900</v>
      </c>
      <c r="H2369" s="3">
        <v>95</v>
      </c>
      <c r="I2369" s="3">
        <v>590</v>
      </c>
      <c r="J2369" s="3">
        <v>0</v>
      </c>
      <c r="K2369" s="3">
        <v>95</v>
      </c>
      <c r="L2369" s="3">
        <v>0</v>
      </c>
      <c r="M2369" s="3">
        <v>54900</v>
      </c>
      <c r="N2369" s="3"/>
      <c r="O2369" s="3"/>
    </row>
    <row r="2370" spans="1:15" hidden="1" x14ac:dyDescent="0.25">
      <c r="A2370" t="s">
        <v>306</v>
      </c>
      <c r="B2370" s="4">
        <v>5995</v>
      </c>
      <c r="C2370" t="s">
        <v>3</v>
      </c>
      <c r="D2370" t="s">
        <v>5</v>
      </c>
      <c r="E2370" t="s">
        <v>358</v>
      </c>
      <c r="F2370" s="9">
        <v>2020</v>
      </c>
      <c r="G2370" s="3">
        <v>49200</v>
      </c>
      <c r="H2370" s="3">
        <v>91</v>
      </c>
      <c r="I2370" s="3">
        <v>550</v>
      </c>
      <c r="J2370" s="3">
        <v>0</v>
      </c>
      <c r="K2370" s="3">
        <v>91</v>
      </c>
      <c r="L2370" s="3">
        <v>0</v>
      </c>
      <c r="M2370" s="3">
        <v>49200</v>
      </c>
      <c r="N2370" s="3"/>
      <c r="O2370" s="3"/>
    </row>
    <row r="2371" spans="1:15" hidden="1" x14ac:dyDescent="0.25">
      <c r="A2371" t="s">
        <v>306</v>
      </c>
      <c r="B2371" s="4">
        <v>5995</v>
      </c>
      <c r="C2371" t="s">
        <v>3</v>
      </c>
      <c r="D2371" t="s">
        <v>5</v>
      </c>
      <c r="E2371" t="s">
        <v>358</v>
      </c>
      <c r="F2371" s="9">
        <v>2019</v>
      </c>
      <c r="G2371" s="3">
        <v>54100</v>
      </c>
      <c r="H2371" s="3">
        <v>88</v>
      </c>
      <c r="I2371" s="3">
        <v>625</v>
      </c>
      <c r="J2371" s="3">
        <v>0</v>
      </c>
      <c r="K2371" s="3">
        <v>88</v>
      </c>
      <c r="L2371" s="3">
        <v>0</v>
      </c>
      <c r="M2371" s="3">
        <v>54100</v>
      </c>
      <c r="N2371" s="3"/>
      <c r="O2371" s="3"/>
    </row>
    <row r="2372" spans="1:15" hidden="1" x14ac:dyDescent="0.25">
      <c r="A2372" t="s">
        <v>507</v>
      </c>
      <c r="B2372" s="4">
        <v>31346</v>
      </c>
      <c r="C2372" t="s">
        <v>3</v>
      </c>
      <c r="D2372" t="s">
        <v>4</v>
      </c>
      <c r="E2372" t="s">
        <v>351</v>
      </c>
      <c r="F2372" s="9">
        <v>2023</v>
      </c>
      <c r="G2372" s="3">
        <v>62433</v>
      </c>
      <c r="H2372" s="3">
        <v>26</v>
      </c>
      <c r="I2372" s="3">
        <v>2445</v>
      </c>
      <c r="J2372" s="3">
        <v>23</v>
      </c>
      <c r="K2372" s="3">
        <v>3</v>
      </c>
      <c r="L2372" s="3">
        <v>53700</v>
      </c>
      <c r="M2372" s="3">
        <v>8733</v>
      </c>
      <c r="N2372" s="3"/>
      <c r="O2372" s="3"/>
    </row>
    <row r="2373" spans="1:15" hidden="1" x14ac:dyDescent="0.25">
      <c r="A2373" t="s">
        <v>507</v>
      </c>
      <c r="B2373" s="4">
        <v>31346</v>
      </c>
      <c r="C2373" t="s">
        <v>3</v>
      </c>
      <c r="D2373" t="s">
        <v>4</v>
      </c>
      <c r="E2373" t="s">
        <v>351</v>
      </c>
      <c r="F2373" s="9">
        <v>2022</v>
      </c>
      <c r="G2373" s="3">
        <v>56600</v>
      </c>
      <c r="H2373" s="3">
        <v>25</v>
      </c>
      <c r="I2373" s="3">
        <v>2265</v>
      </c>
      <c r="J2373" s="3">
        <v>22</v>
      </c>
      <c r="K2373" s="3">
        <v>3</v>
      </c>
      <c r="L2373" s="3">
        <v>53200</v>
      </c>
      <c r="M2373" s="3">
        <v>3400</v>
      </c>
      <c r="N2373" s="3"/>
      <c r="O2373" s="3"/>
    </row>
    <row r="2374" spans="1:15" hidden="1" x14ac:dyDescent="0.25">
      <c r="A2374" t="s">
        <v>507</v>
      </c>
      <c r="B2374" s="4">
        <v>31346</v>
      </c>
      <c r="C2374" t="s">
        <v>3</v>
      </c>
      <c r="D2374" t="s">
        <v>4</v>
      </c>
      <c r="E2374" t="s">
        <v>351</v>
      </c>
      <c r="F2374" s="9">
        <v>2021</v>
      </c>
      <c r="G2374" s="3">
        <v>55000</v>
      </c>
      <c r="H2374" s="3">
        <v>25</v>
      </c>
      <c r="I2374" s="3">
        <v>2200</v>
      </c>
      <c r="J2374" s="3">
        <v>25</v>
      </c>
      <c r="K2374" s="3">
        <v>0</v>
      </c>
      <c r="L2374" s="3">
        <v>55000</v>
      </c>
      <c r="M2374" s="3">
        <v>0</v>
      </c>
      <c r="N2374" s="3"/>
      <c r="O2374" s="3"/>
    </row>
    <row r="2375" spans="1:15" hidden="1" x14ac:dyDescent="0.25">
      <c r="A2375" t="s">
        <v>507</v>
      </c>
      <c r="B2375" s="4">
        <v>31346</v>
      </c>
      <c r="C2375" t="s">
        <v>3</v>
      </c>
      <c r="D2375" t="s">
        <v>4</v>
      </c>
      <c r="E2375" t="s">
        <v>351</v>
      </c>
      <c r="F2375" s="9">
        <v>2020</v>
      </c>
      <c r="G2375" s="3">
        <v>52400</v>
      </c>
      <c r="H2375" s="3">
        <v>25</v>
      </c>
      <c r="I2375" s="3">
        <v>2055</v>
      </c>
      <c r="J2375" s="3">
        <v>25</v>
      </c>
      <c r="K2375" s="3">
        <v>0</v>
      </c>
      <c r="L2375" s="3">
        <v>52400</v>
      </c>
      <c r="M2375" s="3">
        <v>0</v>
      </c>
      <c r="N2375" s="3"/>
      <c r="O2375" s="3"/>
    </row>
    <row r="2376" spans="1:15" hidden="1" x14ac:dyDescent="0.25">
      <c r="A2376" t="s">
        <v>507</v>
      </c>
      <c r="B2376" s="4">
        <v>31346</v>
      </c>
      <c r="C2376" t="s">
        <v>3</v>
      </c>
      <c r="D2376" t="s">
        <v>4</v>
      </c>
      <c r="E2376" t="s">
        <v>351</v>
      </c>
      <c r="F2376" s="9">
        <v>2019</v>
      </c>
      <c r="G2376" s="3">
        <v>67600</v>
      </c>
      <c r="H2376" s="3">
        <v>26</v>
      </c>
      <c r="I2376" s="3">
        <v>2550</v>
      </c>
      <c r="J2376" s="3">
        <v>26</v>
      </c>
      <c r="K2376" s="3">
        <v>0</v>
      </c>
      <c r="L2376" s="3">
        <v>67600</v>
      </c>
      <c r="M2376" s="3">
        <v>0</v>
      </c>
      <c r="N2376" s="3"/>
      <c r="O2376" s="3"/>
    </row>
    <row r="2377" spans="1:15" hidden="1" x14ac:dyDescent="0.25">
      <c r="A2377" t="s">
        <v>297</v>
      </c>
      <c r="B2377" s="4">
        <v>2821</v>
      </c>
      <c r="C2377" t="s">
        <v>1</v>
      </c>
      <c r="D2377" t="s">
        <v>7</v>
      </c>
      <c r="E2377" t="s">
        <v>355</v>
      </c>
      <c r="F2377" s="9">
        <v>2023</v>
      </c>
      <c r="G2377" s="3">
        <v>62300</v>
      </c>
      <c r="H2377" s="3">
        <v>15</v>
      </c>
      <c r="I2377" s="3">
        <v>4300</v>
      </c>
      <c r="J2377" s="3">
        <v>15</v>
      </c>
      <c r="K2377" s="3">
        <v>0</v>
      </c>
      <c r="L2377" s="3">
        <v>62300</v>
      </c>
      <c r="M2377" s="3">
        <v>0</v>
      </c>
      <c r="N2377" s="3"/>
      <c r="O2377" s="3"/>
    </row>
    <row r="2378" spans="1:15" hidden="1" x14ac:dyDescent="0.25">
      <c r="A2378" t="s">
        <v>297</v>
      </c>
      <c r="B2378" s="4">
        <v>2821</v>
      </c>
      <c r="C2378" t="s">
        <v>1</v>
      </c>
      <c r="D2378" t="s">
        <v>7</v>
      </c>
      <c r="E2378" t="s">
        <v>355</v>
      </c>
      <c r="F2378" s="9">
        <v>2022</v>
      </c>
      <c r="G2378" s="3">
        <v>53400</v>
      </c>
      <c r="H2378" s="3">
        <v>14</v>
      </c>
      <c r="I2378" s="3">
        <v>3955</v>
      </c>
      <c r="J2378" s="3">
        <v>14</v>
      </c>
      <c r="K2378" s="3">
        <v>0</v>
      </c>
      <c r="L2378" s="3">
        <v>53400</v>
      </c>
      <c r="M2378" s="3">
        <v>0</v>
      </c>
      <c r="N2378" s="3"/>
      <c r="O2378" s="3"/>
    </row>
    <row r="2379" spans="1:15" hidden="1" x14ac:dyDescent="0.25">
      <c r="A2379" t="s">
        <v>297</v>
      </c>
      <c r="B2379" s="4">
        <v>2821</v>
      </c>
      <c r="C2379" t="s">
        <v>1</v>
      </c>
      <c r="D2379" t="s">
        <v>7</v>
      </c>
      <c r="E2379" t="s">
        <v>355</v>
      </c>
      <c r="F2379" s="9">
        <v>2021</v>
      </c>
      <c r="G2379" s="3">
        <v>45500</v>
      </c>
      <c r="H2379" s="3">
        <v>13</v>
      </c>
      <c r="I2379" s="3">
        <v>3500</v>
      </c>
      <c r="J2379" s="3">
        <v>13</v>
      </c>
      <c r="K2379" s="3">
        <v>0</v>
      </c>
      <c r="L2379" s="3">
        <v>45500</v>
      </c>
      <c r="M2379" s="3">
        <v>0</v>
      </c>
      <c r="N2379" s="3"/>
      <c r="O2379" s="3"/>
    </row>
    <row r="2380" spans="1:15" hidden="1" x14ac:dyDescent="0.25">
      <c r="A2380" t="s">
        <v>297</v>
      </c>
      <c r="B2380" s="4">
        <v>2821</v>
      </c>
      <c r="C2380" t="s">
        <v>1</v>
      </c>
      <c r="D2380" t="s">
        <v>7</v>
      </c>
      <c r="E2380" t="s">
        <v>355</v>
      </c>
      <c r="F2380" s="9">
        <v>2020</v>
      </c>
      <c r="G2380" s="3">
        <v>26000</v>
      </c>
      <c r="H2380" s="3">
        <v>13</v>
      </c>
      <c r="I2380" s="3">
        <v>2000</v>
      </c>
      <c r="J2380" s="3">
        <v>13</v>
      </c>
      <c r="K2380" s="3">
        <v>0</v>
      </c>
      <c r="L2380" s="3">
        <v>26000</v>
      </c>
      <c r="M2380" s="3">
        <v>0</v>
      </c>
      <c r="N2380" s="3"/>
      <c r="O2380" s="3"/>
    </row>
    <row r="2381" spans="1:15" hidden="1" x14ac:dyDescent="0.25">
      <c r="A2381" t="s">
        <v>297</v>
      </c>
      <c r="B2381" s="4">
        <v>2821</v>
      </c>
      <c r="C2381" t="s">
        <v>1</v>
      </c>
      <c r="D2381" t="s">
        <v>7</v>
      </c>
      <c r="E2381" t="s">
        <v>355</v>
      </c>
      <c r="F2381" s="9">
        <v>2019</v>
      </c>
      <c r="G2381" s="3">
        <v>52500</v>
      </c>
      <c r="H2381" s="3">
        <v>13</v>
      </c>
      <c r="I2381" s="3">
        <v>4040</v>
      </c>
      <c r="J2381" s="3">
        <v>13</v>
      </c>
      <c r="K2381" s="3">
        <v>0</v>
      </c>
      <c r="L2381" s="3">
        <v>52500</v>
      </c>
      <c r="M2381" s="3">
        <v>0</v>
      </c>
      <c r="N2381" s="3"/>
      <c r="O2381" s="3"/>
    </row>
    <row r="2382" spans="1:15" hidden="1" x14ac:dyDescent="0.25">
      <c r="A2382" t="s">
        <v>384</v>
      </c>
      <c r="B2382" s="4">
        <v>61755</v>
      </c>
      <c r="C2382" t="s">
        <v>3</v>
      </c>
      <c r="D2382" t="s">
        <v>5</v>
      </c>
      <c r="E2382" t="s">
        <v>364</v>
      </c>
      <c r="F2382" s="9">
        <v>2023</v>
      </c>
      <c r="G2382" s="3">
        <v>61700</v>
      </c>
      <c r="H2382" s="3">
        <v>32</v>
      </c>
      <c r="I2382" s="3">
        <v>1960</v>
      </c>
      <c r="J2382" s="3">
        <v>0</v>
      </c>
      <c r="K2382" s="3">
        <v>32</v>
      </c>
      <c r="L2382" s="3">
        <v>0</v>
      </c>
      <c r="M2382" s="3">
        <v>61700</v>
      </c>
      <c r="N2382" s="3"/>
      <c r="O2382" s="3"/>
    </row>
    <row r="2383" spans="1:15" hidden="1" x14ac:dyDescent="0.25">
      <c r="A2383" t="s">
        <v>384</v>
      </c>
      <c r="B2383" s="4">
        <v>61755</v>
      </c>
      <c r="C2383" t="s">
        <v>3</v>
      </c>
      <c r="D2383" t="s">
        <v>5</v>
      </c>
      <c r="E2383" t="s">
        <v>364</v>
      </c>
      <c r="F2383" s="9">
        <v>2022</v>
      </c>
      <c r="G2383" s="3">
        <v>57100</v>
      </c>
      <c r="H2383" s="3">
        <v>31</v>
      </c>
      <c r="I2383" s="3">
        <v>2005</v>
      </c>
      <c r="J2383" s="3">
        <v>0</v>
      </c>
      <c r="K2383" s="3">
        <v>31</v>
      </c>
      <c r="L2383" s="3">
        <v>0</v>
      </c>
      <c r="M2383" s="3">
        <v>57100</v>
      </c>
      <c r="N2383" s="3"/>
      <c r="O2383" s="3"/>
    </row>
    <row r="2384" spans="1:15" hidden="1" x14ac:dyDescent="0.25">
      <c r="A2384" t="s">
        <v>384</v>
      </c>
      <c r="B2384" s="4">
        <v>61755</v>
      </c>
      <c r="C2384" t="s">
        <v>3</v>
      </c>
      <c r="D2384" t="s">
        <v>5</v>
      </c>
      <c r="E2384" t="s">
        <v>364</v>
      </c>
      <c r="F2384" s="9">
        <v>2021</v>
      </c>
      <c r="G2384" s="3">
        <v>47300</v>
      </c>
      <c r="H2384" s="3">
        <v>26</v>
      </c>
      <c r="I2384" s="3">
        <v>1970</v>
      </c>
      <c r="J2384" s="3">
        <v>0</v>
      </c>
      <c r="K2384" s="3">
        <v>26</v>
      </c>
      <c r="L2384" s="3">
        <v>0</v>
      </c>
      <c r="M2384" s="3">
        <v>47300</v>
      </c>
      <c r="N2384" s="3"/>
      <c r="O2384" s="3"/>
    </row>
    <row r="2385" spans="1:15" hidden="1" x14ac:dyDescent="0.25">
      <c r="A2385" t="s">
        <v>384</v>
      </c>
      <c r="B2385" s="4">
        <v>61755</v>
      </c>
      <c r="C2385" t="s">
        <v>3</v>
      </c>
      <c r="D2385" t="s">
        <v>5</v>
      </c>
      <c r="E2385" t="s">
        <v>364</v>
      </c>
      <c r="F2385" s="9">
        <v>2020</v>
      </c>
      <c r="G2385" s="3">
        <v>40500</v>
      </c>
      <c r="H2385" s="3">
        <v>20</v>
      </c>
      <c r="I2385" s="3">
        <v>2080</v>
      </c>
      <c r="J2385" s="3">
        <v>0</v>
      </c>
      <c r="K2385" s="3">
        <v>20</v>
      </c>
      <c r="L2385" s="3">
        <v>0</v>
      </c>
      <c r="M2385" s="3">
        <v>40500</v>
      </c>
      <c r="N2385" s="3"/>
      <c r="O2385" s="3"/>
    </row>
    <row r="2386" spans="1:15" hidden="1" x14ac:dyDescent="0.25">
      <c r="A2386" t="s">
        <v>384</v>
      </c>
      <c r="B2386" s="4">
        <v>61755</v>
      </c>
      <c r="C2386" t="s">
        <v>3</v>
      </c>
      <c r="D2386" t="s">
        <v>5</v>
      </c>
      <c r="E2386" t="s">
        <v>364</v>
      </c>
      <c r="F2386" s="9">
        <v>2019</v>
      </c>
      <c r="G2386" s="3">
        <v>37700</v>
      </c>
      <c r="H2386" s="3">
        <v>19</v>
      </c>
      <c r="I2386" s="3">
        <v>2040</v>
      </c>
      <c r="J2386" s="3">
        <v>0</v>
      </c>
      <c r="K2386" s="3">
        <v>19</v>
      </c>
      <c r="L2386" s="3">
        <v>0</v>
      </c>
      <c r="M2386" s="3">
        <v>37700</v>
      </c>
      <c r="N2386" s="3"/>
      <c r="O2386" s="3"/>
    </row>
    <row r="2387" spans="1:15" hidden="1" x14ac:dyDescent="0.25">
      <c r="A2387" t="s">
        <v>445</v>
      </c>
      <c r="B2387" s="4">
        <v>11895</v>
      </c>
      <c r="C2387" t="s">
        <v>3</v>
      </c>
      <c r="D2387" t="s">
        <v>5</v>
      </c>
      <c r="E2387" t="s">
        <v>352</v>
      </c>
      <c r="F2387" s="9">
        <v>2023</v>
      </c>
      <c r="G2387" s="3">
        <v>61200</v>
      </c>
      <c r="H2387" s="3">
        <v>216</v>
      </c>
      <c r="I2387" s="3">
        <v>280</v>
      </c>
      <c r="J2387" s="3">
        <v>0</v>
      </c>
      <c r="K2387" s="3">
        <v>216</v>
      </c>
      <c r="L2387" s="3">
        <v>0</v>
      </c>
      <c r="M2387" s="3">
        <v>61200</v>
      </c>
      <c r="N2387" s="3"/>
      <c r="O2387" s="3"/>
    </row>
    <row r="2388" spans="1:15" hidden="1" x14ac:dyDescent="0.25">
      <c r="A2388" t="s">
        <v>445</v>
      </c>
      <c r="B2388" s="4">
        <v>11895</v>
      </c>
      <c r="C2388" t="s">
        <v>3</v>
      </c>
      <c r="D2388" t="s">
        <v>5</v>
      </c>
      <c r="E2388" t="s">
        <v>352</v>
      </c>
      <c r="F2388" s="9">
        <v>2022</v>
      </c>
      <c r="G2388" s="3">
        <v>63100</v>
      </c>
      <c r="H2388" s="3">
        <v>221</v>
      </c>
      <c r="I2388" s="3">
        <v>275</v>
      </c>
      <c r="J2388" s="3">
        <v>0</v>
      </c>
      <c r="K2388" s="3">
        <v>221</v>
      </c>
      <c r="L2388" s="3">
        <v>0</v>
      </c>
      <c r="M2388" s="3">
        <v>63100</v>
      </c>
      <c r="N2388" s="3"/>
      <c r="O2388" s="3"/>
    </row>
    <row r="2389" spans="1:15" hidden="1" x14ac:dyDescent="0.25">
      <c r="A2389" t="s">
        <v>445</v>
      </c>
      <c r="B2389" s="4">
        <v>11895</v>
      </c>
      <c r="C2389" t="s">
        <v>3</v>
      </c>
      <c r="D2389" t="s">
        <v>5</v>
      </c>
      <c r="E2389" t="s">
        <v>352</v>
      </c>
      <c r="F2389" s="9">
        <v>2021</v>
      </c>
      <c r="G2389" s="3">
        <v>66800</v>
      </c>
      <c r="H2389" s="3">
        <v>238</v>
      </c>
      <c r="I2389" s="3">
        <v>270</v>
      </c>
      <c r="J2389" s="3">
        <v>0</v>
      </c>
      <c r="K2389" s="3">
        <v>238</v>
      </c>
      <c r="L2389" s="3">
        <v>0</v>
      </c>
      <c r="M2389" s="3">
        <v>66800</v>
      </c>
      <c r="N2389" s="3"/>
      <c r="O2389" s="3"/>
    </row>
    <row r="2390" spans="1:15" hidden="1" x14ac:dyDescent="0.25">
      <c r="A2390" t="s">
        <v>445</v>
      </c>
      <c r="B2390" s="4">
        <v>11895</v>
      </c>
      <c r="C2390" t="s">
        <v>3</v>
      </c>
      <c r="D2390" t="s">
        <v>5</v>
      </c>
      <c r="E2390" t="s">
        <v>352</v>
      </c>
      <c r="F2390" s="9">
        <v>2020</v>
      </c>
      <c r="G2390" s="3">
        <v>67900</v>
      </c>
      <c r="H2390" s="3">
        <v>257</v>
      </c>
      <c r="I2390" s="3">
        <v>250</v>
      </c>
      <c r="J2390" s="3">
        <v>0</v>
      </c>
      <c r="K2390" s="3">
        <v>257</v>
      </c>
      <c r="L2390" s="3">
        <v>0</v>
      </c>
      <c r="M2390" s="3">
        <v>67900</v>
      </c>
      <c r="N2390" s="3"/>
      <c r="O2390" s="3"/>
    </row>
    <row r="2391" spans="1:15" hidden="1" x14ac:dyDescent="0.25">
      <c r="A2391" t="s">
        <v>445</v>
      </c>
      <c r="B2391" s="4">
        <v>11895</v>
      </c>
      <c r="C2391" t="s">
        <v>3</v>
      </c>
      <c r="D2391" t="s">
        <v>5</v>
      </c>
      <c r="E2391" t="s">
        <v>352</v>
      </c>
      <c r="F2391" s="9">
        <v>2019</v>
      </c>
      <c r="G2391" s="3">
        <v>88500</v>
      </c>
      <c r="H2391" s="3">
        <v>286</v>
      </c>
      <c r="I2391" s="3">
        <v>295</v>
      </c>
      <c r="J2391" s="3">
        <v>0</v>
      </c>
      <c r="K2391" s="3">
        <v>286</v>
      </c>
      <c r="L2391" s="3">
        <v>0</v>
      </c>
      <c r="M2391" s="3">
        <v>88500</v>
      </c>
      <c r="N2391" s="3"/>
      <c r="O2391" s="3"/>
    </row>
    <row r="2392" spans="1:15" hidden="1" x14ac:dyDescent="0.25">
      <c r="A2392" t="s">
        <v>130</v>
      </c>
      <c r="B2392" s="4">
        <v>2766</v>
      </c>
      <c r="C2392" t="s">
        <v>3</v>
      </c>
      <c r="D2392" t="s">
        <v>5</v>
      </c>
      <c r="E2392" t="s">
        <v>462</v>
      </c>
      <c r="F2392" s="9">
        <v>2023</v>
      </c>
      <c r="G2392" s="3">
        <v>60100</v>
      </c>
      <c r="H2392" s="3">
        <v>61</v>
      </c>
      <c r="I2392" s="3">
        <v>970</v>
      </c>
      <c r="J2392" s="3">
        <v>7</v>
      </c>
      <c r="K2392" s="3">
        <v>54</v>
      </c>
      <c r="L2392" s="3">
        <v>6800</v>
      </c>
      <c r="M2392" s="3">
        <v>53300</v>
      </c>
      <c r="N2392" s="3"/>
      <c r="O2392" s="3"/>
    </row>
    <row r="2393" spans="1:15" hidden="1" x14ac:dyDescent="0.25">
      <c r="A2393" t="s">
        <v>130</v>
      </c>
      <c r="B2393" s="4">
        <v>2766</v>
      </c>
      <c r="C2393" t="s">
        <v>3</v>
      </c>
      <c r="D2393" t="s">
        <v>5</v>
      </c>
      <c r="E2393" t="s">
        <v>462</v>
      </c>
      <c r="F2393" s="9">
        <v>2022</v>
      </c>
      <c r="G2393" s="3">
        <v>61400</v>
      </c>
      <c r="H2393" s="3">
        <v>63</v>
      </c>
      <c r="I2393" s="3">
        <v>960</v>
      </c>
      <c r="J2393" s="3">
        <v>7</v>
      </c>
      <c r="K2393" s="3">
        <v>56</v>
      </c>
      <c r="L2393" s="3">
        <v>6700</v>
      </c>
      <c r="M2393" s="3">
        <v>54700</v>
      </c>
      <c r="N2393" s="3"/>
      <c r="O2393" s="3"/>
    </row>
    <row r="2394" spans="1:15" hidden="1" x14ac:dyDescent="0.25">
      <c r="A2394" t="s">
        <v>130</v>
      </c>
      <c r="B2394" s="4">
        <v>2766</v>
      </c>
      <c r="C2394" t="s">
        <v>3</v>
      </c>
      <c r="D2394" t="s">
        <v>5</v>
      </c>
      <c r="E2394" t="s">
        <v>462</v>
      </c>
      <c r="F2394" s="9">
        <v>2021</v>
      </c>
      <c r="G2394" s="3">
        <v>61507</v>
      </c>
      <c r="H2394" s="3">
        <v>65</v>
      </c>
      <c r="I2394" s="3">
        <v>911</v>
      </c>
      <c r="J2394" s="3">
        <v>7</v>
      </c>
      <c r="K2394" s="3">
        <v>58</v>
      </c>
      <c r="L2394" s="3">
        <v>6523</v>
      </c>
      <c r="M2394" s="3">
        <v>54984</v>
      </c>
      <c r="N2394" s="3"/>
      <c r="O2394" s="3"/>
    </row>
    <row r="2395" spans="1:15" hidden="1" x14ac:dyDescent="0.25">
      <c r="A2395" t="s">
        <v>130</v>
      </c>
      <c r="B2395" s="4">
        <v>2766</v>
      </c>
      <c r="C2395" t="s">
        <v>3</v>
      </c>
      <c r="D2395" t="s">
        <v>5</v>
      </c>
      <c r="E2395" t="s">
        <v>462</v>
      </c>
      <c r="F2395" s="9">
        <v>2020</v>
      </c>
      <c r="G2395" s="3">
        <v>52638</v>
      </c>
      <c r="H2395" s="3">
        <v>70</v>
      </c>
      <c r="I2395" s="3">
        <v>726</v>
      </c>
      <c r="J2395" s="3">
        <v>10</v>
      </c>
      <c r="K2395" s="3">
        <v>60</v>
      </c>
      <c r="L2395" s="3">
        <v>6154</v>
      </c>
      <c r="M2395" s="3">
        <v>46484</v>
      </c>
      <c r="N2395" s="3"/>
      <c r="O2395" s="3"/>
    </row>
    <row r="2396" spans="1:15" hidden="1" x14ac:dyDescent="0.25">
      <c r="A2396" t="s">
        <v>130</v>
      </c>
      <c r="B2396" s="4">
        <v>2766</v>
      </c>
      <c r="C2396" t="s">
        <v>3</v>
      </c>
      <c r="D2396" t="s">
        <v>5</v>
      </c>
      <c r="E2396" t="s">
        <v>462</v>
      </c>
      <c r="F2396" s="9">
        <v>2019</v>
      </c>
      <c r="G2396" s="3">
        <v>68800</v>
      </c>
      <c r="H2396" s="3">
        <v>75</v>
      </c>
      <c r="I2396" s="3">
        <v>900</v>
      </c>
      <c r="J2396" s="3">
        <v>9</v>
      </c>
      <c r="K2396" s="3">
        <v>66</v>
      </c>
      <c r="L2396" s="3">
        <v>9000</v>
      </c>
      <c r="M2396" s="3">
        <v>59800</v>
      </c>
      <c r="N2396" s="3"/>
      <c r="O2396" s="3"/>
    </row>
    <row r="2397" spans="1:15" hidden="1" x14ac:dyDescent="0.25">
      <c r="A2397" t="s">
        <v>182</v>
      </c>
      <c r="B2397" s="4">
        <v>9182</v>
      </c>
      <c r="C2397" t="s">
        <v>3</v>
      </c>
      <c r="D2397" t="s">
        <v>4</v>
      </c>
      <c r="E2397" t="s">
        <v>351</v>
      </c>
      <c r="F2397" s="9">
        <v>2023</v>
      </c>
      <c r="G2397" s="3">
        <v>59900</v>
      </c>
      <c r="H2397" s="3">
        <v>20</v>
      </c>
      <c r="I2397" s="3">
        <v>2990</v>
      </c>
      <c r="J2397" s="3">
        <v>20</v>
      </c>
      <c r="K2397" s="3">
        <v>0</v>
      </c>
      <c r="L2397" s="3">
        <v>59900</v>
      </c>
      <c r="M2397" s="3">
        <v>0</v>
      </c>
      <c r="N2397" s="3"/>
      <c r="O2397" s="3"/>
    </row>
    <row r="2398" spans="1:15" hidden="1" x14ac:dyDescent="0.25">
      <c r="A2398" t="s">
        <v>182</v>
      </c>
      <c r="B2398" s="4">
        <v>9182</v>
      </c>
      <c r="C2398" t="s">
        <v>3</v>
      </c>
      <c r="D2398" t="s">
        <v>4</v>
      </c>
      <c r="E2398" t="s">
        <v>351</v>
      </c>
      <c r="F2398" s="9">
        <v>2022</v>
      </c>
      <c r="G2398" s="3">
        <v>57000</v>
      </c>
      <c r="H2398" s="3">
        <v>20</v>
      </c>
      <c r="I2398" s="3">
        <v>2850</v>
      </c>
      <c r="J2398" s="3">
        <v>20</v>
      </c>
      <c r="K2398" s="3">
        <v>0</v>
      </c>
      <c r="L2398" s="3">
        <v>57000</v>
      </c>
      <c r="M2398" s="3">
        <v>0</v>
      </c>
      <c r="N2398" s="3"/>
      <c r="O2398" s="3"/>
    </row>
    <row r="2399" spans="1:15" hidden="1" x14ac:dyDescent="0.25">
      <c r="A2399" t="s">
        <v>182</v>
      </c>
      <c r="B2399" s="4">
        <v>9182</v>
      </c>
      <c r="C2399" t="s">
        <v>3</v>
      </c>
      <c r="D2399" t="s">
        <v>4</v>
      </c>
      <c r="E2399" t="s">
        <v>351</v>
      </c>
      <c r="F2399" s="9">
        <v>2021</v>
      </c>
      <c r="G2399" s="3">
        <v>54000</v>
      </c>
      <c r="H2399" s="3">
        <v>20</v>
      </c>
      <c r="I2399" s="3">
        <v>2700</v>
      </c>
      <c r="J2399" s="3">
        <v>20</v>
      </c>
      <c r="K2399" s="3">
        <v>0</v>
      </c>
      <c r="L2399" s="3">
        <v>54000</v>
      </c>
      <c r="M2399" s="3">
        <v>0</v>
      </c>
      <c r="N2399" s="3"/>
      <c r="O2399" s="3"/>
    </row>
    <row r="2400" spans="1:15" hidden="1" x14ac:dyDescent="0.25">
      <c r="A2400" t="s">
        <v>182</v>
      </c>
      <c r="B2400" s="4">
        <v>9182</v>
      </c>
      <c r="C2400" t="s">
        <v>3</v>
      </c>
      <c r="D2400" t="s">
        <v>4</v>
      </c>
      <c r="E2400" t="s">
        <v>351</v>
      </c>
      <c r="F2400" s="9">
        <v>2020</v>
      </c>
      <c r="G2400" s="3">
        <v>51900</v>
      </c>
      <c r="H2400" s="3">
        <v>20</v>
      </c>
      <c r="I2400" s="3">
        <v>2205</v>
      </c>
      <c r="J2400" s="3">
        <v>20</v>
      </c>
      <c r="K2400" s="3">
        <v>0</v>
      </c>
      <c r="L2400" s="3">
        <v>51900</v>
      </c>
      <c r="M2400" s="3">
        <v>0</v>
      </c>
      <c r="N2400" s="3"/>
      <c r="O2400" s="3"/>
    </row>
    <row r="2401" spans="1:15" hidden="1" x14ac:dyDescent="0.25">
      <c r="A2401" t="s">
        <v>182</v>
      </c>
      <c r="B2401" s="4">
        <v>9182</v>
      </c>
      <c r="C2401" t="s">
        <v>3</v>
      </c>
      <c r="D2401" t="s">
        <v>4</v>
      </c>
      <c r="E2401" t="s">
        <v>351</v>
      </c>
      <c r="F2401" s="9">
        <v>2019</v>
      </c>
      <c r="G2401" s="3">
        <v>78600</v>
      </c>
      <c r="H2401" s="3">
        <v>27</v>
      </c>
      <c r="I2401" s="3">
        <v>2860</v>
      </c>
      <c r="J2401" s="3">
        <v>27</v>
      </c>
      <c r="K2401" s="3">
        <v>0</v>
      </c>
      <c r="L2401" s="3">
        <v>78600</v>
      </c>
      <c r="M2401" s="3">
        <v>0</v>
      </c>
      <c r="N2401" s="3"/>
      <c r="O2401" s="3"/>
    </row>
    <row r="2402" spans="1:15" hidden="1" x14ac:dyDescent="0.25">
      <c r="A2402" t="s">
        <v>253</v>
      </c>
      <c r="B2402" s="4">
        <v>1660</v>
      </c>
      <c r="C2402" t="s">
        <v>3</v>
      </c>
      <c r="D2402" t="s">
        <v>5</v>
      </c>
      <c r="E2402" t="s">
        <v>446</v>
      </c>
      <c r="F2402" s="9">
        <v>2023</v>
      </c>
      <c r="G2402" s="3">
        <v>59645</v>
      </c>
      <c r="H2402" s="3">
        <v>136</v>
      </c>
      <c r="I2402" s="3">
        <v>432</v>
      </c>
      <c r="J2402" s="3">
        <v>0</v>
      </c>
      <c r="K2402" s="3">
        <v>136</v>
      </c>
      <c r="L2402" s="3">
        <v>0</v>
      </c>
      <c r="M2402" s="3">
        <v>59645</v>
      </c>
      <c r="N2402" s="3">
        <v>71</v>
      </c>
      <c r="O2402" s="3">
        <v>10968</v>
      </c>
    </row>
    <row r="2403" spans="1:15" hidden="1" x14ac:dyDescent="0.25">
      <c r="A2403" t="s">
        <v>253</v>
      </c>
      <c r="B2403" s="4">
        <v>1660</v>
      </c>
      <c r="C2403" t="s">
        <v>3</v>
      </c>
      <c r="D2403" t="s">
        <v>5</v>
      </c>
      <c r="E2403" t="s">
        <v>446</v>
      </c>
      <c r="F2403" s="9">
        <v>2022</v>
      </c>
      <c r="G2403" s="3">
        <v>57245</v>
      </c>
      <c r="H2403" s="3">
        <v>146</v>
      </c>
      <c r="I2403" s="3">
        <v>384</v>
      </c>
      <c r="J2403" s="3">
        <v>0</v>
      </c>
      <c r="K2403" s="3">
        <v>146</v>
      </c>
      <c r="L2403" s="3">
        <v>0</v>
      </c>
      <c r="M2403" s="3">
        <v>57245</v>
      </c>
      <c r="N2403" s="3">
        <v>73</v>
      </c>
      <c r="O2403" s="3">
        <v>11530</v>
      </c>
    </row>
    <row r="2404" spans="1:15" hidden="1" x14ac:dyDescent="0.25">
      <c r="A2404" t="s">
        <v>253</v>
      </c>
      <c r="B2404" s="4">
        <v>1660</v>
      </c>
      <c r="C2404" t="s">
        <v>3</v>
      </c>
      <c r="D2404" t="s">
        <v>5</v>
      </c>
      <c r="E2404" t="s">
        <v>446</v>
      </c>
      <c r="F2404" s="9">
        <v>2021</v>
      </c>
      <c r="G2404" s="3">
        <v>56795</v>
      </c>
      <c r="H2404" s="3">
        <v>152</v>
      </c>
      <c r="I2404" s="3">
        <v>363</v>
      </c>
      <c r="J2404" s="3">
        <v>0</v>
      </c>
      <c r="K2404" s="3">
        <v>152</v>
      </c>
      <c r="L2404" s="3">
        <v>0</v>
      </c>
      <c r="M2404" s="3">
        <v>56795</v>
      </c>
      <c r="N2404" s="3">
        <v>75</v>
      </c>
      <c r="O2404" s="3">
        <v>8961</v>
      </c>
    </row>
    <row r="2405" spans="1:15" hidden="1" x14ac:dyDescent="0.25">
      <c r="A2405" t="s">
        <v>253</v>
      </c>
      <c r="B2405" s="4">
        <v>1660</v>
      </c>
      <c r="C2405" t="s">
        <v>3</v>
      </c>
      <c r="D2405" t="s">
        <v>5</v>
      </c>
      <c r="E2405" t="s">
        <v>446</v>
      </c>
      <c r="F2405" s="9">
        <v>2020</v>
      </c>
      <c r="G2405" s="3">
        <v>51100</v>
      </c>
      <c r="H2405" s="3">
        <v>161</v>
      </c>
      <c r="I2405" s="3">
        <v>300</v>
      </c>
      <c r="J2405" s="3">
        <v>0</v>
      </c>
      <c r="K2405" s="3">
        <v>161</v>
      </c>
      <c r="L2405" s="3">
        <v>0</v>
      </c>
      <c r="M2405" s="3">
        <v>51100</v>
      </c>
      <c r="N2405" s="3">
        <v>75</v>
      </c>
      <c r="O2405" s="3">
        <v>7500</v>
      </c>
    </row>
    <row r="2406" spans="1:15" hidden="1" x14ac:dyDescent="0.25">
      <c r="A2406" t="s">
        <v>253</v>
      </c>
      <c r="B2406" s="4">
        <v>1660</v>
      </c>
      <c r="C2406" t="s">
        <v>3</v>
      </c>
      <c r="D2406" t="s">
        <v>5</v>
      </c>
      <c r="E2406" t="s">
        <v>446</v>
      </c>
      <c r="F2406" s="9">
        <v>2019</v>
      </c>
      <c r="G2406" s="3">
        <v>72700</v>
      </c>
      <c r="H2406" s="3">
        <v>180</v>
      </c>
      <c r="I2406" s="3">
        <v>390</v>
      </c>
      <c r="J2406" s="3">
        <v>0</v>
      </c>
      <c r="K2406" s="3">
        <v>180</v>
      </c>
      <c r="L2406" s="3">
        <v>0</v>
      </c>
      <c r="M2406" s="3">
        <v>72700</v>
      </c>
      <c r="N2406" s="3">
        <v>75</v>
      </c>
      <c r="O2406" s="3">
        <v>11900</v>
      </c>
    </row>
    <row r="2407" spans="1:15" hidden="1" x14ac:dyDescent="0.25">
      <c r="A2407" t="s">
        <v>123</v>
      </c>
      <c r="B2407" s="4">
        <v>7055</v>
      </c>
      <c r="C2407" t="s">
        <v>1</v>
      </c>
      <c r="D2407" t="s">
        <v>2</v>
      </c>
      <c r="E2407" t="s">
        <v>362</v>
      </c>
      <c r="F2407" s="9">
        <v>2023</v>
      </c>
      <c r="G2407" s="3">
        <v>59500</v>
      </c>
      <c r="H2407" s="3">
        <v>24</v>
      </c>
      <c r="I2407" s="3">
        <v>2480</v>
      </c>
      <c r="J2407" s="3">
        <v>17</v>
      </c>
      <c r="K2407" s="3">
        <v>7</v>
      </c>
      <c r="L2407" s="3">
        <v>42100</v>
      </c>
      <c r="M2407" s="3">
        <v>17400</v>
      </c>
      <c r="N2407" s="3"/>
      <c r="O2407" s="3"/>
    </row>
    <row r="2408" spans="1:15" hidden="1" x14ac:dyDescent="0.25">
      <c r="A2408" t="s">
        <v>123</v>
      </c>
      <c r="B2408" s="4">
        <v>7055</v>
      </c>
      <c r="C2408" t="s">
        <v>1</v>
      </c>
      <c r="D2408" t="s">
        <v>2</v>
      </c>
      <c r="E2408" t="s">
        <v>362</v>
      </c>
      <c r="F2408" s="9">
        <v>2022</v>
      </c>
      <c r="G2408" s="3">
        <v>59300</v>
      </c>
      <c r="H2408" s="3">
        <v>24</v>
      </c>
      <c r="I2408" s="3">
        <v>2470</v>
      </c>
      <c r="J2408" s="3">
        <v>17</v>
      </c>
      <c r="K2408" s="3">
        <v>7</v>
      </c>
      <c r="L2408" s="3">
        <v>42000</v>
      </c>
      <c r="M2408" s="3">
        <v>17300</v>
      </c>
      <c r="N2408" s="3"/>
      <c r="O2408" s="3"/>
    </row>
    <row r="2409" spans="1:15" hidden="1" x14ac:dyDescent="0.25">
      <c r="A2409" t="s">
        <v>123</v>
      </c>
      <c r="B2409" s="4">
        <v>7055</v>
      </c>
      <c r="C2409" t="s">
        <v>1</v>
      </c>
      <c r="D2409" t="s">
        <v>2</v>
      </c>
      <c r="E2409" t="s">
        <v>362</v>
      </c>
      <c r="F2409" s="9">
        <v>2021</v>
      </c>
      <c r="G2409" s="3">
        <v>56500</v>
      </c>
      <c r="H2409" s="3">
        <v>24</v>
      </c>
      <c r="I2409" s="3">
        <v>2355</v>
      </c>
      <c r="J2409" s="3">
        <v>17</v>
      </c>
      <c r="K2409" s="3">
        <v>7</v>
      </c>
      <c r="L2409" s="3">
        <v>40000</v>
      </c>
      <c r="M2409" s="3">
        <v>16500</v>
      </c>
      <c r="N2409" s="3"/>
      <c r="O2409" s="3"/>
    </row>
    <row r="2410" spans="1:15" hidden="1" x14ac:dyDescent="0.25">
      <c r="A2410" t="s">
        <v>123</v>
      </c>
      <c r="B2410" s="4">
        <v>7055</v>
      </c>
      <c r="C2410" t="s">
        <v>1</v>
      </c>
      <c r="D2410" t="s">
        <v>2</v>
      </c>
      <c r="E2410" t="s">
        <v>362</v>
      </c>
      <c r="F2410" s="9">
        <v>2020</v>
      </c>
      <c r="G2410" s="3">
        <v>46600</v>
      </c>
      <c r="H2410" s="3">
        <v>24</v>
      </c>
      <c r="I2410" s="3">
        <v>1940</v>
      </c>
      <c r="J2410" s="3">
        <v>17</v>
      </c>
      <c r="K2410" s="3">
        <v>7</v>
      </c>
      <c r="L2410" s="3">
        <v>33000</v>
      </c>
      <c r="M2410" s="3">
        <v>13600</v>
      </c>
      <c r="N2410" s="3"/>
      <c r="O2410" s="3"/>
    </row>
    <row r="2411" spans="1:15" hidden="1" x14ac:dyDescent="0.25">
      <c r="A2411" t="s">
        <v>123</v>
      </c>
      <c r="B2411" s="4">
        <v>7055</v>
      </c>
      <c r="C2411" t="s">
        <v>1</v>
      </c>
      <c r="D2411" t="s">
        <v>2</v>
      </c>
      <c r="E2411" t="s">
        <v>362</v>
      </c>
      <c r="F2411" s="9">
        <v>2019</v>
      </c>
      <c r="G2411" s="3">
        <v>58800</v>
      </c>
      <c r="H2411" s="3">
        <v>24</v>
      </c>
      <c r="I2411" s="3">
        <v>2450</v>
      </c>
      <c r="J2411" s="3">
        <v>17</v>
      </c>
      <c r="K2411" s="3">
        <v>7</v>
      </c>
      <c r="L2411" s="3">
        <v>41700</v>
      </c>
      <c r="M2411" s="3">
        <v>17100</v>
      </c>
      <c r="N2411" s="3"/>
      <c r="O2411" s="3"/>
    </row>
    <row r="2412" spans="1:15" hidden="1" x14ac:dyDescent="0.25">
      <c r="A2412" t="s">
        <v>230</v>
      </c>
      <c r="B2412" s="4">
        <v>907</v>
      </c>
      <c r="C2412" t="s">
        <v>3</v>
      </c>
      <c r="D2412" t="s">
        <v>5</v>
      </c>
      <c r="E2412" t="s">
        <v>350</v>
      </c>
      <c r="F2412" s="9">
        <v>2023</v>
      </c>
      <c r="G2412" s="3">
        <v>58900</v>
      </c>
      <c r="H2412" s="3">
        <v>79</v>
      </c>
      <c r="I2412" s="3">
        <v>745</v>
      </c>
      <c r="J2412" s="3">
        <v>77</v>
      </c>
      <c r="K2412" s="3">
        <v>2</v>
      </c>
      <c r="L2412" s="3">
        <v>57400</v>
      </c>
      <c r="M2412" s="3">
        <v>1500</v>
      </c>
      <c r="N2412" s="3"/>
      <c r="O2412" s="3"/>
    </row>
    <row r="2413" spans="1:15" hidden="1" x14ac:dyDescent="0.25">
      <c r="A2413" t="s">
        <v>230</v>
      </c>
      <c r="B2413" s="4">
        <v>907</v>
      </c>
      <c r="C2413" t="s">
        <v>3</v>
      </c>
      <c r="D2413" t="s">
        <v>5</v>
      </c>
      <c r="E2413" t="s">
        <v>350</v>
      </c>
      <c r="F2413" s="9">
        <v>2022</v>
      </c>
      <c r="G2413" s="3">
        <v>60400</v>
      </c>
      <c r="H2413" s="3">
        <v>79</v>
      </c>
      <c r="I2413" s="3">
        <v>755</v>
      </c>
      <c r="J2413" s="3">
        <v>77</v>
      </c>
      <c r="K2413" s="3">
        <v>2</v>
      </c>
      <c r="L2413" s="3">
        <v>58900</v>
      </c>
      <c r="M2413" s="3">
        <v>1500</v>
      </c>
      <c r="N2413" s="3"/>
      <c r="O2413" s="3"/>
    </row>
    <row r="2414" spans="1:15" hidden="1" x14ac:dyDescent="0.25">
      <c r="A2414" t="s">
        <v>230</v>
      </c>
      <c r="B2414" s="4">
        <v>907</v>
      </c>
      <c r="C2414" t="s">
        <v>3</v>
      </c>
      <c r="D2414" t="s">
        <v>5</v>
      </c>
      <c r="E2414" t="s">
        <v>350</v>
      </c>
      <c r="F2414" s="9">
        <v>2021</v>
      </c>
      <c r="G2414" s="3">
        <v>62300</v>
      </c>
      <c r="H2414" s="3">
        <v>81</v>
      </c>
      <c r="I2414" s="3">
        <v>755</v>
      </c>
      <c r="J2414" s="3">
        <v>79</v>
      </c>
      <c r="K2414" s="3">
        <v>2</v>
      </c>
      <c r="L2414" s="3">
        <v>60800</v>
      </c>
      <c r="M2414" s="3">
        <v>1500</v>
      </c>
      <c r="N2414" s="3"/>
      <c r="O2414" s="3"/>
    </row>
    <row r="2415" spans="1:15" hidden="1" x14ac:dyDescent="0.25">
      <c r="A2415" t="s">
        <v>230</v>
      </c>
      <c r="B2415" s="4">
        <v>907</v>
      </c>
      <c r="C2415" t="s">
        <v>3</v>
      </c>
      <c r="D2415" t="s">
        <v>5</v>
      </c>
      <c r="E2415" t="s">
        <v>350</v>
      </c>
      <c r="F2415" s="9">
        <v>2020</v>
      </c>
      <c r="G2415" s="3">
        <v>60300</v>
      </c>
      <c r="H2415" s="3">
        <v>84</v>
      </c>
      <c r="I2415" s="3">
        <v>705</v>
      </c>
      <c r="J2415" s="3">
        <v>82</v>
      </c>
      <c r="K2415" s="3">
        <v>2</v>
      </c>
      <c r="L2415" s="3">
        <v>58500</v>
      </c>
      <c r="M2415" s="3">
        <v>1800</v>
      </c>
      <c r="N2415" s="3"/>
      <c r="O2415" s="3"/>
    </row>
    <row r="2416" spans="1:15" hidden="1" x14ac:dyDescent="0.25">
      <c r="A2416" t="s">
        <v>230</v>
      </c>
      <c r="B2416" s="4">
        <v>907</v>
      </c>
      <c r="C2416" t="s">
        <v>3</v>
      </c>
      <c r="D2416" t="s">
        <v>5</v>
      </c>
      <c r="E2416" t="s">
        <v>350</v>
      </c>
      <c r="F2416" s="9">
        <v>2019</v>
      </c>
      <c r="G2416" s="3">
        <v>72000</v>
      </c>
      <c r="H2416" s="3">
        <v>87</v>
      </c>
      <c r="I2416" s="3">
        <v>770</v>
      </c>
      <c r="J2416" s="3">
        <v>84</v>
      </c>
      <c r="K2416" s="3">
        <v>3</v>
      </c>
      <c r="L2416" s="3">
        <v>69700</v>
      </c>
      <c r="M2416" s="3">
        <v>2300</v>
      </c>
      <c r="N2416" s="3"/>
      <c r="O2416" s="3"/>
    </row>
    <row r="2417" spans="1:15" hidden="1" x14ac:dyDescent="0.25">
      <c r="A2417" t="s">
        <v>372</v>
      </c>
      <c r="B2417" s="4">
        <v>35929</v>
      </c>
      <c r="C2417" t="s">
        <v>3</v>
      </c>
      <c r="D2417" t="s">
        <v>4</v>
      </c>
      <c r="E2417" t="s">
        <v>363</v>
      </c>
      <c r="F2417" s="9">
        <v>2023</v>
      </c>
      <c r="G2417" s="3">
        <v>58750</v>
      </c>
      <c r="H2417" s="3">
        <v>67</v>
      </c>
      <c r="I2417" s="3">
        <v>895</v>
      </c>
      <c r="J2417" s="3">
        <v>7</v>
      </c>
      <c r="K2417" s="3">
        <v>60</v>
      </c>
      <c r="L2417" s="3">
        <v>8148</v>
      </c>
      <c r="M2417" s="3">
        <v>50602</v>
      </c>
      <c r="N2417" s="3"/>
      <c r="O2417" s="3"/>
    </row>
    <row r="2418" spans="1:15" hidden="1" x14ac:dyDescent="0.25">
      <c r="A2418" t="s">
        <v>372</v>
      </c>
      <c r="B2418" s="4">
        <v>35929</v>
      </c>
      <c r="C2418" t="s">
        <v>3</v>
      </c>
      <c r="D2418" t="s">
        <v>4</v>
      </c>
      <c r="E2418" t="s">
        <v>363</v>
      </c>
      <c r="F2418" s="9">
        <v>2022</v>
      </c>
      <c r="G2418" s="3">
        <v>56857</v>
      </c>
      <c r="H2418" s="3">
        <v>64</v>
      </c>
      <c r="I2418" s="3">
        <v>910</v>
      </c>
      <c r="J2418" s="3">
        <v>7</v>
      </c>
      <c r="K2418" s="3">
        <v>57</v>
      </c>
      <c r="L2418" s="3">
        <v>8129</v>
      </c>
      <c r="M2418" s="3">
        <v>48728</v>
      </c>
      <c r="N2418" s="3"/>
      <c r="O2418" s="3"/>
    </row>
    <row r="2419" spans="1:15" hidden="1" x14ac:dyDescent="0.25">
      <c r="A2419" t="s">
        <v>372</v>
      </c>
      <c r="B2419" s="4">
        <v>35929</v>
      </c>
      <c r="C2419" t="s">
        <v>3</v>
      </c>
      <c r="D2419" t="s">
        <v>4</v>
      </c>
      <c r="E2419" t="s">
        <v>363</v>
      </c>
      <c r="F2419" s="9">
        <v>2021</v>
      </c>
      <c r="G2419" s="3">
        <v>42849</v>
      </c>
      <c r="H2419" s="3">
        <v>61</v>
      </c>
      <c r="I2419" s="3">
        <v>725</v>
      </c>
      <c r="J2419" s="3">
        <v>8</v>
      </c>
      <c r="K2419" s="3">
        <v>53</v>
      </c>
      <c r="L2419" s="3">
        <v>5326</v>
      </c>
      <c r="M2419" s="3">
        <v>37523</v>
      </c>
      <c r="N2419" s="3"/>
      <c r="O2419" s="3"/>
    </row>
    <row r="2420" spans="1:15" hidden="1" x14ac:dyDescent="0.25">
      <c r="A2420" t="s">
        <v>372</v>
      </c>
      <c r="B2420" s="4">
        <v>35929</v>
      </c>
      <c r="C2420" t="s">
        <v>3</v>
      </c>
      <c r="D2420" t="s">
        <v>4</v>
      </c>
      <c r="E2420" t="s">
        <v>363</v>
      </c>
      <c r="F2420" s="9">
        <v>2020</v>
      </c>
      <c r="G2420" s="3">
        <v>34700</v>
      </c>
      <c r="H2420" s="3">
        <v>57</v>
      </c>
      <c r="I2420" s="3">
        <v>660</v>
      </c>
      <c r="J2420" s="3">
        <v>8</v>
      </c>
      <c r="K2420" s="3">
        <v>49</v>
      </c>
      <c r="L2420" s="3">
        <v>5300</v>
      </c>
      <c r="M2420" s="3">
        <v>29400</v>
      </c>
      <c r="N2420" s="3"/>
      <c r="O2420" s="3"/>
    </row>
    <row r="2421" spans="1:15" hidden="1" x14ac:dyDescent="0.25">
      <c r="A2421" t="s">
        <v>372</v>
      </c>
      <c r="B2421" s="4">
        <v>35929</v>
      </c>
      <c r="C2421" t="s">
        <v>3</v>
      </c>
      <c r="D2421" t="s">
        <v>4</v>
      </c>
      <c r="E2421" t="s">
        <v>363</v>
      </c>
      <c r="F2421" s="9">
        <v>2019</v>
      </c>
      <c r="G2421" s="3">
        <v>33600</v>
      </c>
      <c r="H2421" s="3">
        <v>48</v>
      </c>
      <c r="I2421" s="3">
        <v>840</v>
      </c>
      <c r="J2421" s="3">
        <v>8</v>
      </c>
      <c r="K2421" s="3">
        <v>40</v>
      </c>
      <c r="L2421" s="3">
        <v>8000</v>
      </c>
      <c r="M2421" s="3">
        <v>25600</v>
      </c>
      <c r="N2421" s="3"/>
      <c r="O2421" s="3"/>
    </row>
    <row r="2422" spans="1:15" hidden="1" x14ac:dyDescent="0.25">
      <c r="A2422" t="s">
        <v>466</v>
      </c>
      <c r="B2422" s="4">
        <v>57270</v>
      </c>
      <c r="C2422" t="s">
        <v>3</v>
      </c>
      <c r="D2422" t="s">
        <v>4</v>
      </c>
      <c r="E2422" t="s">
        <v>356</v>
      </c>
      <c r="F2422" s="9">
        <v>2023</v>
      </c>
      <c r="G2422" s="3">
        <v>58400</v>
      </c>
      <c r="H2422" s="3">
        <v>26</v>
      </c>
      <c r="I2422" s="3">
        <v>2245</v>
      </c>
      <c r="J2422" s="3">
        <v>26</v>
      </c>
      <c r="K2422" s="3">
        <v>0</v>
      </c>
      <c r="L2422" s="3">
        <v>58400</v>
      </c>
      <c r="M2422" s="3">
        <v>0</v>
      </c>
      <c r="N2422" s="3"/>
      <c r="O2422" s="3"/>
    </row>
    <row r="2423" spans="1:15" hidden="1" x14ac:dyDescent="0.25">
      <c r="A2423" t="s">
        <v>466</v>
      </c>
      <c r="B2423" s="4">
        <v>57270</v>
      </c>
      <c r="C2423" t="s">
        <v>3</v>
      </c>
      <c r="D2423" t="s">
        <v>4</v>
      </c>
      <c r="E2423" t="s">
        <v>356</v>
      </c>
      <c r="F2423" s="9">
        <v>2022</v>
      </c>
      <c r="G2423" s="3">
        <v>55900</v>
      </c>
      <c r="H2423" s="3">
        <v>26</v>
      </c>
      <c r="I2423" s="3">
        <v>2150</v>
      </c>
      <c r="J2423" s="3">
        <v>26</v>
      </c>
      <c r="K2423" s="3">
        <v>0</v>
      </c>
      <c r="L2423" s="3">
        <v>55900</v>
      </c>
      <c r="M2423" s="3">
        <v>0</v>
      </c>
      <c r="N2423" s="3"/>
      <c r="O2423" s="3"/>
    </row>
    <row r="2424" spans="1:15" hidden="1" x14ac:dyDescent="0.25">
      <c r="A2424" t="s">
        <v>466</v>
      </c>
      <c r="B2424" s="4">
        <v>57270</v>
      </c>
      <c r="C2424" t="s">
        <v>3</v>
      </c>
      <c r="D2424" t="s">
        <v>4</v>
      </c>
      <c r="E2424" t="s">
        <v>356</v>
      </c>
      <c r="F2424" s="9">
        <v>2021</v>
      </c>
      <c r="G2424" s="3">
        <v>49000</v>
      </c>
      <c r="H2424" s="3">
        <v>26</v>
      </c>
      <c r="I2424" s="3">
        <v>1920</v>
      </c>
      <c r="J2424" s="3">
        <v>26</v>
      </c>
      <c r="K2424" s="3">
        <v>0</v>
      </c>
      <c r="L2424" s="3">
        <v>49000</v>
      </c>
      <c r="M2424" s="3">
        <v>0</v>
      </c>
      <c r="N2424" s="3"/>
      <c r="O2424" s="3"/>
    </row>
    <row r="2425" spans="1:15" hidden="1" x14ac:dyDescent="0.25">
      <c r="A2425" t="s">
        <v>466</v>
      </c>
      <c r="B2425" s="4">
        <v>57270</v>
      </c>
      <c r="C2425" t="s">
        <v>3</v>
      </c>
      <c r="D2425" t="s">
        <v>4</v>
      </c>
      <c r="E2425" t="s">
        <v>356</v>
      </c>
      <c r="F2425" s="9">
        <v>2020</v>
      </c>
      <c r="G2425" s="3">
        <v>43900</v>
      </c>
      <c r="H2425" s="3">
        <v>25</v>
      </c>
      <c r="I2425" s="3">
        <v>1790</v>
      </c>
      <c r="J2425" s="3">
        <v>25</v>
      </c>
      <c r="K2425" s="3">
        <v>0</v>
      </c>
      <c r="L2425" s="3">
        <v>43900</v>
      </c>
      <c r="M2425" s="3">
        <v>0</v>
      </c>
      <c r="N2425" s="3"/>
      <c r="O2425" s="3"/>
    </row>
    <row r="2426" spans="1:15" hidden="1" x14ac:dyDescent="0.25">
      <c r="A2426" t="s">
        <v>466</v>
      </c>
      <c r="B2426" s="4">
        <v>57270</v>
      </c>
      <c r="C2426" t="s">
        <v>3</v>
      </c>
      <c r="D2426" t="s">
        <v>4</v>
      </c>
      <c r="E2426" t="s">
        <v>356</v>
      </c>
      <c r="F2426" s="9">
        <v>2019</v>
      </c>
      <c r="G2426" s="3">
        <v>47200</v>
      </c>
      <c r="H2426" s="3">
        <v>24</v>
      </c>
      <c r="I2426" s="3">
        <v>2100</v>
      </c>
      <c r="J2426" s="3">
        <v>24</v>
      </c>
      <c r="K2426" s="3">
        <v>0</v>
      </c>
      <c r="L2426" s="3">
        <v>47200</v>
      </c>
      <c r="M2426" s="3">
        <v>0</v>
      </c>
      <c r="N2426" s="3"/>
      <c r="O2426" s="3"/>
    </row>
    <row r="2427" spans="1:15" hidden="1" x14ac:dyDescent="0.25">
      <c r="A2427" t="s">
        <v>194</v>
      </c>
      <c r="B2427" s="4">
        <v>6582</v>
      </c>
      <c r="C2427" t="s">
        <v>1</v>
      </c>
      <c r="D2427" t="s">
        <v>2</v>
      </c>
      <c r="E2427" t="s">
        <v>358</v>
      </c>
      <c r="F2427" s="9">
        <v>2023</v>
      </c>
      <c r="G2427" s="3">
        <v>58200</v>
      </c>
      <c r="H2427" s="3">
        <v>25</v>
      </c>
      <c r="I2427" s="3">
        <v>2330</v>
      </c>
      <c r="J2427" s="3">
        <v>18</v>
      </c>
      <c r="K2427" s="3">
        <v>7</v>
      </c>
      <c r="L2427" s="3">
        <v>41900</v>
      </c>
      <c r="M2427" s="3">
        <v>16300</v>
      </c>
      <c r="N2427" s="3"/>
      <c r="O2427" s="3"/>
    </row>
    <row r="2428" spans="1:15" hidden="1" x14ac:dyDescent="0.25">
      <c r="A2428" t="s">
        <v>194</v>
      </c>
      <c r="B2428" s="4">
        <v>6582</v>
      </c>
      <c r="C2428" t="s">
        <v>1</v>
      </c>
      <c r="D2428" t="s">
        <v>2</v>
      </c>
      <c r="E2428" t="s">
        <v>358</v>
      </c>
      <c r="F2428" s="9">
        <v>2022</v>
      </c>
      <c r="G2428" s="3">
        <v>55800</v>
      </c>
      <c r="H2428" s="3">
        <v>25</v>
      </c>
      <c r="I2428" s="3">
        <v>2235</v>
      </c>
      <c r="J2428" s="3">
        <v>18</v>
      </c>
      <c r="K2428" s="3">
        <v>7</v>
      </c>
      <c r="L2428" s="3">
        <v>40200</v>
      </c>
      <c r="M2428" s="3">
        <v>15600</v>
      </c>
      <c r="N2428" s="3"/>
      <c r="O2428" s="3"/>
    </row>
    <row r="2429" spans="1:15" hidden="1" x14ac:dyDescent="0.25">
      <c r="A2429" t="s">
        <v>194</v>
      </c>
      <c r="B2429" s="4">
        <v>6582</v>
      </c>
      <c r="C2429" t="s">
        <v>1</v>
      </c>
      <c r="D2429" t="s">
        <v>2</v>
      </c>
      <c r="E2429" t="s">
        <v>358</v>
      </c>
      <c r="F2429" s="9">
        <v>2021</v>
      </c>
      <c r="G2429" s="3">
        <v>50500</v>
      </c>
      <c r="H2429" s="3">
        <v>25</v>
      </c>
      <c r="I2429" s="3">
        <v>2020</v>
      </c>
      <c r="J2429" s="3">
        <v>18</v>
      </c>
      <c r="K2429" s="3">
        <v>7</v>
      </c>
      <c r="L2429" s="3">
        <v>36400</v>
      </c>
      <c r="M2429" s="3">
        <v>14100</v>
      </c>
      <c r="N2429" s="3"/>
      <c r="O2429" s="3"/>
    </row>
    <row r="2430" spans="1:15" hidden="1" x14ac:dyDescent="0.25">
      <c r="A2430" t="s">
        <v>194</v>
      </c>
      <c r="B2430" s="4">
        <v>6582</v>
      </c>
      <c r="C2430" t="s">
        <v>1</v>
      </c>
      <c r="D2430" t="s">
        <v>2</v>
      </c>
      <c r="E2430" t="s">
        <v>358</v>
      </c>
      <c r="F2430" s="9">
        <v>2020</v>
      </c>
      <c r="G2430" s="3">
        <v>41300</v>
      </c>
      <c r="H2430" s="3">
        <v>25</v>
      </c>
      <c r="I2430" s="3">
        <v>1620</v>
      </c>
      <c r="J2430" s="3">
        <v>18</v>
      </c>
      <c r="K2430" s="3">
        <v>7</v>
      </c>
      <c r="L2430" s="3">
        <v>30000</v>
      </c>
      <c r="M2430" s="3">
        <v>11300</v>
      </c>
      <c r="N2430" s="3"/>
      <c r="O2430" s="3"/>
    </row>
    <row r="2431" spans="1:15" hidden="1" x14ac:dyDescent="0.25">
      <c r="A2431" t="s">
        <v>194</v>
      </c>
      <c r="B2431" s="4">
        <v>6582</v>
      </c>
      <c r="C2431" t="s">
        <v>1</v>
      </c>
      <c r="D2431" t="s">
        <v>2</v>
      </c>
      <c r="E2431" t="s">
        <v>358</v>
      </c>
      <c r="F2431" s="9">
        <v>2019</v>
      </c>
      <c r="G2431" s="3">
        <v>57700</v>
      </c>
      <c r="H2431" s="3">
        <v>26</v>
      </c>
      <c r="I2431" s="3">
        <v>2220</v>
      </c>
      <c r="J2431" s="3">
        <v>19</v>
      </c>
      <c r="K2431" s="3">
        <v>7</v>
      </c>
      <c r="L2431" s="3">
        <v>42200</v>
      </c>
      <c r="M2431" s="3">
        <v>15500</v>
      </c>
      <c r="N2431" s="3"/>
      <c r="O2431" s="3"/>
    </row>
    <row r="2432" spans="1:15" hidden="1" x14ac:dyDescent="0.25">
      <c r="A2432" t="s">
        <v>464</v>
      </c>
      <c r="B2432" s="4">
        <v>563091</v>
      </c>
      <c r="C2432" t="s">
        <v>3</v>
      </c>
      <c r="D2432" t="s">
        <v>5</v>
      </c>
      <c r="E2432" t="s">
        <v>352</v>
      </c>
      <c r="F2432" s="9">
        <v>2023</v>
      </c>
      <c r="G2432" s="3">
        <v>57762</v>
      </c>
      <c r="H2432" s="3">
        <v>136</v>
      </c>
      <c r="I2432" s="3">
        <v>495</v>
      </c>
      <c r="J2432" s="3">
        <v>19</v>
      </c>
      <c r="K2432" s="3">
        <v>117</v>
      </c>
      <c r="L2432" s="3">
        <v>13671</v>
      </c>
      <c r="M2432" s="3">
        <v>44091</v>
      </c>
      <c r="N2432" s="3"/>
      <c r="O2432" s="3"/>
    </row>
    <row r="2433" spans="1:15" hidden="1" x14ac:dyDescent="0.25">
      <c r="A2433" t="s">
        <v>464</v>
      </c>
      <c r="B2433" s="4">
        <v>563091</v>
      </c>
      <c r="C2433" t="s">
        <v>3</v>
      </c>
      <c r="D2433" t="s">
        <v>5</v>
      </c>
      <c r="E2433" t="s">
        <v>352</v>
      </c>
      <c r="F2433" s="9">
        <v>2022</v>
      </c>
      <c r="G2433" s="3">
        <v>42198</v>
      </c>
      <c r="H2433" s="3">
        <v>97</v>
      </c>
      <c r="I2433" s="3">
        <v>540</v>
      </c>
      <c r="J2433" s="3">
        <v>19</v>
      </c>
      <c r="K2433" s="3">
        <v>78</v>
      </c>
      <c r="L2433" s="3">
        <v>13039</v>
      </c>
      <c r="M2433" s="3">
        <v>29159</v>
      </c>
      <c r="N2433" s="3"/>
      <c r="O2433" s="3"/>
    </row>
    <row r="2434" spans="1:15" hidden="1" x14ac:dyDescent="0.25">
      <c r="A2434" t="s">
        <v>464</v>
      </c>
      <c r="B2434" s="4">
        <v>563091</v>
      </c>
      <c r="C2434" t="s">
        <v>3</v>
      </c>
      <c r="D2434" t="s">
        <v>5</v>
      </c>
      <c r="E2434" t="s">
        <v>352</v>
      </c>
      <c r="F2434" s="9">
        <v>2021</v>
      </c>
      <c r="G2434" s="3">
        <v>28390</v>
      </c>
      <c r="H2434" s="3">
        <v>60</v>
      </c>
      <c r="I2434" s="3">
        <v>611</v>
      </c>
      <c r="J2434" s="3">
        <v>19</v>
      </c>
      <c r="K2434" s="3">
        <v>41</v>
      </c>
      <c r="L2434" s="3">
        <v>13466</v>
      </c>
      <c r="M2434" s="3">
        <v>14924</v>
      </c>
      <c r="N2434" s="3"/>
      <c r="O2434" s="3"/>
    </row>
    <row r="2435" spans="1:15" hidden="1" x14ac:dyDescent="0.25">
      <c r="A2435" t="s">
        <v>464</v>
      </c>
      <c r="B2435" s="4">
        <v>563091</v>
      </c>
      <c r="C2435" t="s">
        <v>3</v>
      </c>
      <c r="D2435" t="s">
        <v>5</v>
      </c>
      <c r="E2435" t="s">
        <v>352</v>
      </c>
      <c r="F2435" s="9">
        <v>2020</v>
      </c>
      <c r="G2435" s="3">
        <v>14014</v>
      </c>
      <c r="H2435" s="3">
        <v>33</v>
      </c>
      <c r="I2435" s="3">
        <v>501</v>
      </c>
      <c r="J2435" s="3">
        <v>22</v>
      </c>
      <c r="K2435" s="3">
        <v>11</v>
      </c>
      <c r="L2435" s="3">
        <v>12054</v>
      </c>
      <c r="M2435" s="3">
        <v>1960</v>
      </c>
      <c r="N2435" s="3"/>
      <c r="O2435" s="3"/>
    </row>
    <row r="2436" spans="1:15" hidden="1" x14ac:dyDescent="0.25">
      <c r="A2436" t="s">
        <v>464</v>
      </c>
      <c r="B2436" s="4">
        <v>563091</v>
      </c>
      <c r="C2436" t="s">
        <v>3</v>
      </c>
      <c r="D2436" t="s">
        <v>5</v>
      </c>
      <c r="E2436" t="s">
        <v>352</v>
      </c>
      <c r="F2436" s="9">
        <v>2019</v>
      </c>
      <c r="G2436" s="3">
        <v>11600</v>
      </c>
      <c r="H2436" s="3">
        <v>23</v>
      </c>
      <c r="I2436" s="3">
        <v>515</v>
      </c>
      <c r="J2436" s="3">
        <v>22</v>
      </c>
      <c r="K2436" s="3">
        <v>1</v>
      </c>
      <c r="L2436" s="3">
        <v>11300</v>
      </c>
      <c r="M2436" s="3">
        <v>300</v>
      </c>
      <c r="N2436" s="3"/>
      <c r="O2436" s="3"/>
    </row>
    <row r="2437" spans="1:15" hidden="1" x14ac:dyDescent="0.25">
      <c r="A2437" t="s">
        <v>495</v>
      </c>
      <c r="B2437" s="4">
        <v>563233</v>
      </c>
      <c r="C2437" t="s">
        <v>1</v>
      </c>
      <c r="D2437" t="s">
        <v>2</v>
      </c>
      <c r="E2437" t="s">
        <v>360</v>
      </c>
      <c r="F2437" s="9">
        <v>2023</v>
      </c>
      <c r="G2437" s="3">
        <v>57600</v>
      </c>
      <c r="H2437" s="3">
        <v>11</v>
      </c>
      <c r="I2437" s="3">
        <v>5760</v>
      </c>
      <c r="J2437" s="3">
        <v>11</v>
      </c>
      <c r="K2437" s="3">
        <v>0</v>
      </c>
      <c r="L2437" s="3">
        <v>57600</v>
      </c>
      <c r="M2437" s="3">
        <v>0</v>
      </c>
      <c r="N2437" s="3"/>
      <c r="O2437" s="3"/>
    </row>
    <row r="2438" spans="1:15" hidden="1" x14ac:dyDescent="0.25">
      <c r="A2438" t="s">
        <v>495</v>
      </c>
      <c r="B2438" s="4">
        <v>563233</v>
      </c>
      <c r="C2438" t="s">
        <v>1</v>
      </c>
      <c r="D2438" t="s">
        <v>2</v>
      </c>
      <c r="E2438" t="s">
        <v>360</v>
      </c>
      <c r="F2438" s="9">
        <v>2022</v>
      </c>
      <c r="G2438" s="3">
        <v>47600</v>
      </c>
      <c r="H2438" s="3">
        <v>9</v>
      </c>
      <c r="I2438" s="3">
        <v>5600</v>
      </c>
      <c r="J2438" s="3">
        <v>9</v>
      </c>
      <c r="K2438" s="3">
        <v>0</v>
      </c>
      <c r="L2438" s="3">
        <v>47600</v>
      </c>
      <c r="M2438" s="3">
        <v>0</v>
      </c>
      <c r="N2438" s="3"/>
      <c r="O2438" s="3"/>
    </row>
    <row r="2439" spans="1:15" hidden="1" x14ac:dyDescent="0.25">
      <c r="A2439" t="s">
        <v>495</v>
      </c>
      <c r="B2439" s="4">
        <v>563233</v>
      </c>
      <c r="C2439" t="s">
        <v>1</v>
      </c>
      <c r="D2439" t="s">
        <v>2</v>
      </c>
      <c r="E2439" t="s">
        <v>360</v>
      </c>
      <c r="F2439" s="9">
        <v>2021</v>
      </c>
      <c r="G2439" s="3">
        <v>36900</v>
      </c>
      <c r="H2439" s="3">
        <v>8</v>
      </c>
      <c r="I2439" s="3">
        <v>4925</v>
      </c>
      <c r="J2439" s="3">
        <v>8</v>
      </c>
      <c r="K2439" s="3">
        <v>0</v>
      </c>
      <c r="L2439" s="3">
        <v>36900</v>
      </c>
      <c r="M2439" s="3">
        <v>0</v>
      </c>
      <c r="N2439" s="3"/>
      <c r="O2439" s="3"/>
    </row>
    <row r="2440" spans="1:15" hidden="1" x14ac:dyDescent="0.25">
      <c r="A2440" t="s">
        <v>495</v>
      </c>
      <c r="B2440" s="4">
        <v>563233</v>
      </c>
      <c r="C2440" t="s">
        <v>1</v>
      </c>
      <c r="D2440" t="s">
        <v>2</v>
      </c>
      <c r="E2440" t="s">
        <v>360</v>
      </c>
      <c r="F2440" s="9">
        <v>2020</v>
      </c>
      <c r="G2440" s="3">
        <v>18200</v>
      </c>
      <c r="H2440" s="3">
        <v>7</v>
      </c>
      <c r="I2440" s="3">
        <v>2800</v>
      </c>
      <c r="J2440" s="3">
        <v>7</v>
      </c>
      <c r="K2440" s="3">
        <v>0</v>
      </c>
      <c r="L2440" s="3">
        <v>18200</v>
      </c>
      <c r="M2440" s="3">
        <v>0</v>
      </c>
      <c r="N2440" s="3"/>
      <c r="O2440" s="3"/>
    </row>
    <row r="2441" spans="1:15" hidden="1" x14ac:dyDescent="0.25">
      <c r="A2441" t="s">
        <v>495</v>
      </c>
      <c r="B2441" s="4">
        <v>563233</v>
      </c>
      <c r="C2441" t="s">
        <v>1</v>
      </c>
      <c r="D2441" t="s">
        <v>2</v>
      </c>
      <c r="E2441" t="s">
        <v>360</v>
      </c>
      <c r="F2441" s="9">
        <v>2019</v>
      </c>
      <c r="G2441" s="3">
        <v>29800</v>
      </c>
      <c r="H2441" s="3">
        <v>6</v>
      </c>
      <c r="I2441" s="3">
        <v>5960</v>
      </c>
      <c r="J2441" s="3">
        <v>6</v>
      </c>
      <c r="K2441" s="3">
        <v>0</v>
      </c>
      <c r="L2441" s="3">
        <v>29800</v>
      </c>
      <c r="M2441" s="3">
        <v>0</v>
      </c>
      <c r="N2441" s="3"/>
      <c r="O2441" s="3"/>
    </row>
    <row r="2442" spans="1:15" hidden="1" x14ac:dyDescent="0.25">
      <c r="A2442" t="s">
        <v>339</v>
      </c>
      <c r="B2442" s="4">
        <v>33367</v>
      </c>
      <c r="C2442" t="s">
        <v>3</v>
      </c>
      <c r="D2442" t="s">
        <v>5</v>
      </c>
      <c r="E2442" t="s">
        <v>446</v>
      </c>
      <c r="F2442" s="9">
        <v>2023</v>
      </c>
      <c r="G2442" s="3">
        <v>56800</v>
      </c>
      <c r="H2442" s="3">
        <v>170</v>
      </c>
      <c r="I2442" s="3">
        <v>335</v>
      </c>
      <c r="J2442" s="3">
        <v>5</v>
      </c>
      <c r="K2442" s="3">
        <v>165</v>
      </c>
      <c r="L2442" s="3">
        <v>1700</v>
      </c>
      <c r="M2442" s="3">
        <v>55100</v>
      </c>
      <c r="N2442" s="3"/>
      <c r="O2442" s="3"/>
    </row>
    <row r="2443" spans="1:15" hidden="1" x14ac:dyDescent="0.25">
      <c r="A2443" t="s">
        <v>339</v>
      </c>
      <c r="B2443" s="4">
        <v>33367</v>
      </c>
      <c r="C2443" t="s">
        <v>3</v>
      </c>
      <c r="D2443" t="s">
        <v>5</v>
      </c>
      <c r="E2443" t="s">
        <v>446</v>
      </c>
      <c r="F2443" s="9">
        <v>2022</v>
      </c>
      <c r="G2443" s="3">
        <v>54400</v>
      </c>
      <c r="H2443" s="3">
        <v>169</v>
      </c>
      <c r="I2443" s="3">
        <v>325</v>
      </c>
      <c r="J2443" s="3">
        <v>5</v>
      </c>
      <c r="K2443" s="3">
        <v>164</v>
      </c>
      <c r="L2443" s="3">
        <v>1700</v>
      </c>
      <c r="M2443" s="3">
        <v>52700</v>
      </c>
      <c r="N2443" s="3"/>
      <c r="O2443" s="3"/>
    </row>
    <row r="2444" spans="1:15" hidden="1" x14ac:dyDescent="0.25">
      <c r="A2444" t="s">
        <v>339</v>
      </c>
      <c r="B2444" s="4">
        <v>33367</v>
      </c>
      <c r="C2444" t="s">
        <v>3</v>
      </c>
      <c r="D2444" t="s">
        <v>5</v>
      </c>
      <c r="E2444" t="s">
        <v>446</v>
      </c>
      <c r="F2444" s="9">
        <v>2021</v>
      </c>
      <c r="G2444" s="3">
        <v>52600</v>
      </c>
      <c r="H2444" s="3">
        <v>166</v>
      </c>
      <c r="I2444" s="3">
        <v>320</v>
      </c>
      <c r="J2444" s="3">
        <v>5</v>
      </c>
      <c r="K2444" s="3">
        <v>161</v>
      </c>
      <c r="L2444" s="3">
        <v>1500</v>
      </c>
      <c r="M2444" s="3">
        <v>51100</v>
      </c>
      <c r="N2444" s="3"/>
      <c r="O2444" s="3"/>
    </row>
    <row r="2445" spans="1:15" hidden="1" x14ac:dyDescent="0.25">
      <c r="A2445" t="s">
        <v>339</v>
      </c>
      <c r="B2445" s="4">
        <v>33367</v>
      </c>
      <c r="C2445" t="s">
        <v>3</v>
      </c>
      <c r="D2445" t="s">
        <v>5</v>
      </c>
      <c r="E2445" t="s">
        <v>446</v>
      </c>
      <c r="F2445" s="9">
        <v>2020</v>
      </c>
      <c r="G2445" s="3">
        <v>47300</v>
      </c>
      <c r="H2445" s="3">
        <v>163</v>
      </c>
      <c r="I2445" s="3">
        <v>290</v>
      </c>
      <c r="J2445" s="3">
        <v>4</v>
      </c>
      <c r="K2445" s="3">
        <v>159</v>
      </c>
      <c r="L2445" s="3">
        <v>1200</v>
      </c>
      <c r="M2445" s="3">
        <v>46100</v>
      </c>
      <c r="N2445" s="3"/>
      <c r="O2445" s="3"/>
    </row>
    <row r="2446" spans="1:15" hidden="1" x14ac:dyDescent="0.25">
      <c r="A2446" t="s">
        <v>339</v>
      </c>
      <c r="B2446" s="4">
        <v>33367</v>
      </c>
      <c r="C2446" t="s">
        <v>3</v>
      </c>
      <c r="D2446" t="s">
        <v>5</v>
      </c>
      <c r="E2446" t="s">
        <v>446</v>
      </c>
      <c r="F2446" s="9">
        <v>2019</v>
      </c>
      <c r="G2446" s="3">
        <v>61900</v>
      </c>
      <c r="H2446" s="3">
        <v>163</v>
      </c>
      <c r="I2446" s="3">
        <v>380</v>
      </c>
      <c r="J2446" s="3">
        <v>4</v>
      </c>
      <c r="K2446" s="3">
        <v>159</v>
      </c>
      <c r="L2446" s="3">
        <v>1500</v>
      </c>
      <c r="M2446" s="3">
        <v>60400</v>
      </c>
      <c r="N2446" s="3"/>
      <c r="O2446" s="3"/>
    </row>
    <row r="2447" spans="1:15" hidden="1" x14ac:dyDescent="0.25">
      <c r="A2447" t="s">
        <v>488</v>
      </c>
      <c r="B2447" s="4">
        <v>563247</v>
      </c>
      <c r="C2447" t="s">
        <v>1</v>
      </c>
      <c r="D2447" t="s">
        <v>2</v>
      </c>
      <c r="E2447" t="s">
        <v>362</v>
      </c>
      <c r="F2447" s="9">
        <v>2023</v>
      </c>
      <c r="G2447" s="3">
        <v>56700</v>
      </c>
      <c r="H2447" s="3">
        <v>26</v>
      </c>
      <c r="I2447" s="3">
        <v>2180</v>
      </c>
      <c r="J2447" s="3">
        <v>26</v>
      </c>
      <c r="K2447" s="3">
        <v>0</v>
      </c>
      <c r="L2447" s="3">
        <v>56700</v>
      </c>
      <c r="M2447" s="3">
        <v>0</v>
      </c>
      <c r="N2447" s="3"/>
      <c r="O2447" s="3"/>
    </row>
    <row r="2448" spans="1:15" hidden="1" x14ac:dyDescent="0.25">
      <c r="A2448" t="s">
        <v>488</v>
      </c>
      <c r="B2448" s="4">
        <v>563247</v>
      </c>
      <c r="C2448" t="s">
        <v>1</v>
      </c>
      <c r="D2448" t="s">
        <v>2</v>
      </c>
      <c r="E2448" t="s">
        <v>362</v>
      </c>
      <c r="F2448" s="9">
        <v>2022</v>
      </c>
      <c r="G2448" s="3">
        <v>53600</v>
      </c>
      <c r="H2448" s="3">
        <v>26</v>
      </c>
      <c r="I2448" s="3">
        <v>2060</v>
      </c>
      <c r="J2448" s="3">
        <v>26</v>
      </c>
      <c r="K2448" s="3">
        <v>0</v>
      </c>
      <c r="L2448" s="3">
        <v>53600</v>
      </c>
      <c r="M2448" s="3">
        <v>0</v>
      </c>
      <c r="N2448" s="3"/>
      <c r="O2448" s="3"/>
    </row>
    <row r="2449" spans="1:15" hidden="1" x14ac:dyDescent="0.25">
      <c r="A2449" t="s">
        <v>488</v>
      </c>
      <c r="B2449" s="4">
        <v>563247</v>
      </c>
      <c r="C2449" t="s">
        <v>1</v>
      </c>
      <c r="D2449" t="s">
        <v>2</v>
      </c>
      <c r="E2449" t="s">
        <v>362</v>
      </c>
      <c r="F2449" s="9">
        <v>2021</v>
      </c>
      <c r="G2449" s="3">
        <v>50400</v>
      </c>
      <c r="H2449" s="3">
        <v>26</v>
      </c>
      <c r="I2449" s="3">
        <v>1940</v>
      </c>
      <c r="J2449" s="3">
        <v>26</v>
      </c>
      <c r="K2449" s="3">
        <v>0</v>
      </c>
      <c r="L2449" s="3">
        <v>50400</v>
      </c>
      <c r="M2449" s="3">
        <v>0</v>
      </c>
      <c r="N2449" s="3"/>
      <c r="O2449" s="3"/>
    </row>
    <row r="2450" spans="1:15" hidden="1" x14ac:dyDescent="0.25">
      <c r="A2450" t="s">
        <v>488</v>
      </c>
      <c r="B2450" s="4">
        <v>563247</v>
      </c>
      <c r="C2450" t="s">
        <v>1</v>
      </c>
      <c r="D2450" t="s">
        <v>2</v>
      </c>
      <c r="E2450" t="s">
        <v>362</v>
      </c>
      <c r="F2450" s="9">
        <v>2020</v>
      </c>
      <c r="G2450" s="3">
        <v>41200</v>
      </c>
      <c r="H2450" s="3">
        <v>26</v>
      </c>
      <c r="I2450" s="3">
        <v>1555</v>
      </c>
      <c r="J2450" s="3">
        <v>26</v>
      </c>
      <c r="K2450" s="3">
        <v>0</v>
      </c>
      <c r="L2450" s="3">
        <v>41200</v>
      </c>
      <c r="M2450" s="3">
        <v>0</v>
      </c>
      <c r="N2450" s="3"/>
      <c r="O2450" s="3"/>
    </row>
    <row r="2451" spans="1:15" hidden="1" x14ac:dyDescent="0.25">
      <c r="A2451" t="s">
        <v>488</v>
      </c>
      <c r="B2451" s="4">
        <v>563247</v>
      </c>
      <c r="C2451" t="s">
        <v>1</v>
      </c>
      <c r="D2451" t="s">
        <v>2</v>
      </c>
      <c r="E2451" t="s">
        <v>362</v>
      </c>
      <c r="F2451" s="9">
        <v>2019</v>
      </c>
      <c r="G2451" s="3">
        <v>55100</v>
      </c>
      <c r="H2451" s="3">
        <v>27</v>
      </c>
      <c r="I2451" s="3">
        <v>2040</v>
      </c>
      <c r="J2451" s="3">
        <v>27</v>
      </c>
      <c r="K2451" s="3">
        <v>0</v>
      </c>
      <c r="L2451" s="3">
        <v>55100</v>
      </c>
      <c r="M2451" s="3">
        <v>0</v>
      </c>
      <c r="N2451" s="3"/>
      <c r="O2451" s="3"/>
    </row>
    <row r="2452" spans="1:15" hidden="1" x14ac:dyDescent="0.25">
      <c r="A2452" t="s">
        <v>376</v>
      </c>
      <c r="B2452" s="4">
        <v>8343</v>
      </c>
      <c r="C2452" t="s">
        <v>1</v>
      </c>
      <c r="D2452" t="s">
        <v>2</v>
      </c>
      <c r="E2452" t="s">
        <v>362</v>
      </c>
      <c r="F2452" s="9">
        <v>2023</v>
      </c>
      <c r="G2452" s="3">
        <v>56600</v>
      </c>
      <c r="H2452" s="3">
        <v>34</v>
      </c>
      <c r="I2452" s="3">
        <v>1720</v>
      </c>
      <c r="J2452" s="3">
        <v>5</v>
      </c>
      <c r="K2452" s="3">
        <v>29</v>
      </c>
      <c r="L2452" s="3">
        <v>7700</v>
      </c>
      <c r="M2452" s="3">
        <v>48900</v>
      </c>
      <c r="N2452" s="3"/>
      <c r="O2452" s="3"/>
    </row>
    <row r="2453" spans="1:15" hidden="1" x14ac:dyDescent="0.25">
      <c r="A2453" t="s">
        <v>376</v>
      </c>
      <c r="B2453" s="4">
        <v>8343</v>
      </c>
      <c r="C2453" t="s">
        <v>1</v>
      </c>
      <c r="D2453" t="s">
        <v>2</v>
      </c>
      <c r="E2453" t="s">
        <v>362</v>
      </c>
      <c r="F2453" s="9">
        <v>2022</v>
      </c>
      <c r="G2453" s="3">
        <v>52900</v>
      </c>
      <c r="H2453" s="3">
        <v>32</v>
      </c>
      <c r="I2453" s="3">
        <v>1630</v>
      </c>
      <c r="J2453" s="3">
        <v>4</v>
      </c>
      <c r="K2453" s="3">
        <v>28</v>
      </c>
      <c r="L2453" s="3">
        <v>5700</v>
      </c>
      <c r="M2453" s="3">
        <v>47200</v>
      </c>
      <c r="N2453" s="3"/>
      <c r="O2453" s="3"/>
    </row>
    <row r="2454" spans="1:15" hidden="1" x14ac:dyDescent="0.25">
      <c r="A2454" t="s">
        <v>376</v>
      </c>
      <c r="B2454" s="4">
        <v>8343</v>
      </c>
      <c r="C2454" t="s">
        <v>1</v>
      </c>
      <c r="D2454" t="s">
        <v>2</v>
      </c>
      <c r="E2454" t="s">
        <v>362</v>
      </c>
      <c r="F2454" s="9">
        <v>2021</v>
      </c>
      <c r="G2454" s="3">
        <v>56300</v>
      </c>
      <c r="H2454" s="3">
        <v>33</v>
      </c>
      <c r="I2454" s="3">
        <v>1680</v>
      </c>
      <c r="J2454" s="3">
        <v>3</v>
      </c>
      <c r="K2454" s="3">
        <v>30</v>
      </c>
      <c r="L2454" s="3">
        <v>5100</v>
      </c>
      <c r="M2454" s="3">
        <v>51200</v>
      </c>
      <c r="N2454" s="3"/>
      <c r="O2454" s="3"/>
    </row>
    <row r="2455" spans="1:15" hidden="1" x14ac:dyDescent="0.25">
      <c r="A2455" t="s">
        <v>376</v>
      </c>
      <c r="B2455" s="4">
        <v>8343</v>
      </c>
      <c r="C2455" t="s">
        <v>1</v>
      </c>
      <c r="D2455" t="s">
        <v>2</v>
      </c>
      <c r="E2455" t="s">
        <v>362</v>
      </c>
      <c r="F2455" s="9">
        <v>2020</v>
      </c>
      <c r="G2455" s="3">
        <v>47400</v>
      </c>
      <c r="H2455" s="3">
        <v>34</v>
      </c>
      <c r="I2455" s="3">
        <v>1355</v>
      </c>
      <c r="J2455" s="3">
        <v>3</v>
      </c>
      <c r="K2455" s="3">
        <v>31</v>
      </c>
      <c r="L2455" s="3">
        <v>4100</v>
      </c>
      <c r="M2455" s="3">
        <v>43300</v>
      </c>
      <c r="N2455" s="3"/>
      <c r="O2455" s="3"/>
    </row>
    <row r="2456" spans="1:15" hidden="1" x14ac:dyDescent="0.25">
      <c r="A2456" t="s">
        <v>376</v>
      </c>
      <c r="B2456" s="4">
        <v>8343</v>
      </c>
      <c r="C2456" t="s">
        <v>1</v>
      </c>
      <c r="D2456" t="s">
        <v>2</v>
      </c>
      <c r="E2456" t="s">
        <v>362</v>
      </c>
      <c r="F2456" s="9">
        <v>2019</v>
      </c>
      <c r="G2456" s="3">
        <v>61900</v>
      </c>
      <c r="H2456" s="3">
        <v>36</v>
      </c>
      <c r="I2456" s="3">
        <v>1720</v>
      </c>
      <c r="J2456" s="3">
        <v>3</v>
      </c>
      <c r="K2456" s="3">
        <v>33</v>
      </c>
      <c r="L2456" s="3">
        <v>4300</v>
      </c>
      <c r="M2456" s="3">
        <v>57600</v>
      </c>
      <c r="N2456" s="3"/>
      <c r="O2456" s="3"/>
    </row>
    <row r="2457" spans="1:15" hidden="1" x14ac:dyDescent="0.25">
      <c r="A2457" t="s">
        <v>171</v>
      </c>
      <c r="B2457" s="4">
        <v>5210</v>
      </c>
      <c r="C2457" t="s">
        <v>3</v>
      </c>
      <c r="D2457" t="s">
        <v>5</v>
      </c>
      <c r="E2457" t="s">
        <v>351</v>
      </c>
      <c r="F2457" s="9">
        <v>2023</v>
      </c>
      <c r="G2457" s="3">
        <v>56360</v>
      </c>
      <c r="H2457" s="3">
        <v>60</v>
      </c>
      <c r="I2457" s="3">
        <v>940</v>
      </c>
      <c r="J2457" s="3">
        <v>30</v>
      </c>
      <c r="K2457" s="3">
        <v>30</v>
      </c>
      <c r="L2457" s="3">
        <v>29246</v>
      </c>
      <c r="M2457" s="3">
        <v>27114</v>
      </c>
      <c r="N2457" s="3"/>
      <c r="O2457" s="3"/>
    </row>
    <row r="2458" spans="1:15" hidden="1" x14ac:dyDescent="0.25">
      <c r="A2458" t="s">
        <v>171</v>
      </c>
      <c r="B2458" s="4">
        <v>5210</v>
      </c>
      <c r="C2458" t="s">
        <v>3</v>
      </c>
      <c r="D2458" t="s">
        <v>5</v>
      </c>
      <c r="E2458" t="s">
        <v>351</v>
      </c>
      <c r="F2458" s="9">
        <v>2022</v>
      </c>
      <c r="G2458" s="3">
        <v>51680</v>
      </c>
      <c r="H2458" s="3">
        <v>60</v>
      </c>
      <c r="I2458" s="3">
        <v>861</v>
      </c>
      <c r="J2458" s="3">
        <v>29</v>
      </c>
      <c r="K2458" s="3">
        <v>31</v>
      </c>
      <c r="L2458" s="3">
        <v>26204</v>
      </c>
      <c r="M2458" s="3">
        <v>25476</v>
      </c>
      <c r="N2458" s="3"/>
      <c r="O2458" s="3"/>
    </row>
    <row r="2459" spans="1:15" hidden="1" x14ac:dyDescent="0.25">
      <c r="A2459" t="s">
        <v>171</v>
      </c>
      <c r="B2459" s="4">
        <v>5210</v>
      </c>
      <c r="C2459" t="s">
        <v>3</v>
      </c>
      <c r="D2459" t="s">
        <v>5</v>
      </c>
      <c r="E2459" t="s">
        <v>351</v>
      </c>
      <c r="F2459" s="9">
        <v>2021</v>
      </c>
      <c r="G2459" s="3">
        <v>45688</v>
      </c>
      <c r="H2459" s="3">
        <v>59</v>
      </c>
      <c r="I2459" s="3">
        <v>774</v>
      </c>
      <c r="J2459" s="3">
        <v>29</v>
      </c>
      <c r="K2459" s="3">
        <v>30</v>
      </c>
      <c r="L2459" s="3">
        <v>23705</v>
      </c>
      <c r="M2459" s="3">
        <v>21983</v>
      </c>
      <c r="N2459" s="3"/>
      <c r="O2459" s="3"/>
    </row>
    <row r="2460" spans="1:15" hidden="1" x14ac:dyDescent="0.25">
      <c r="A2460" t="s">
        <v>171</v>
      </c>
      <c r="B2460" s="4">
        <v>5210</v>
      </c>
      <c r="C2460" t="s">
        <v>3</v>
      </c>
      <c r="D2460" t="s">
        <v>5</v>
      </c>
      <c r="E2460" t="s">
        <v>351</v>
      </c>
      <c r="F2460" s="9">
        <v>2020</v>
      </c>
      <c r="G2460" s="3">
        <v>35388</v>
      </c>
      <c r="H2460" s="3">
        <v>57</v>
      </c>
      <c r="I2460" s="3">
        <v>626</v>
      </c>
      <c r="J2460" s="3">
        <v>29</v>
      </c>
      <c r="K2460" s="3">
        <v>28</v>
      </c>
      <c r="L2460" s="3">
        <v>18676</v>
      </c>
      <c r="M2460" s="3">
        <v>16712</v>
      </c>
      <c r="N2460" s="3"/>
      <c r="O2460" s="3"/>
    </row>
    <row r="2461" spans="1:15" hidden="1" x14ac:dyDescent="0.25">
      <c r="A2461" t="s">
        <v>171</v>
      </c>
      <c r="B2461" s="4">
        <v>5210</v>
      </c>
      <c r="C2461" t="s">
        <v>3</v>
      </c>
      <c r="D2461" t="s">
        <v>5</v>
      </c>
      <c r="E2461" t="s">
        <v>351</v>
      </c>
      <c r="F2461" s="9">
        <v>2019</v>
      </c>
      <c r="G2461" s="3">
        <v>41900</v>
      </c>
      <c r="H2461" s="3">
        <v>56</v>
      </c>
      <c r="I2461" s="3">
        <v>755</v>
      </c>
      <c r="J2461" s="3">
        <v>29</v>
      </c>
      <c r="K2461" s="3">
        <v>27</v>
      </c>
      <c r="L2461" s="3">
        <v>21100</v>
      </c>
      <c r="M2461" s="3">
        <v>20800</v>
      </c>
      <c r="N2461" s="3"/>
      <c r="O2461" s="3"/>
    </row>
    <row r="2462" spans="1:15" hidden="1" x14ac:dyDescent="0.25">
      <c r="A2462" t="s">
        <v>484</v>
      </c>
      <c r="B2462" s="4">
        <v>563232</v>
      </c>
      <c r="C2462" t="s">
        <v>3</v>
      </c>
      <c r="D2462" t="s">
        <v>5</v>
      </c>
      <c r="E2462" t="s">
        <v>446</v>
      </c>
      <c r="F2462" s="9">
        <v>2023</v>
      </c>
      <c r="G2462" s="3">
        <v>56200</v>
      </c>
      <c r="H2462" s="3">
        <v>60</v>
      </c>
      <c r="I2462" s="3">
        <v>1070</v>
      </c>
      <c r="J2462" s="3">
        <v>55</v>
      </c>
      <c r="K2462" s="3">
        <v>5</v>
      </c>
      <c r="L2462" s="3">
        <v>53500</v>
      </c>
      <c r="M2462" s="3">
        <v>2700</v>
      </c>
      <c r="N2462" s="3"/>
      <c r="O2462" s="3"/>
    </row>
    <row r="2463" spans="1:15" hidden="1" x14ac:dyDescent="0.25">
      <c r="A2463" t="s">
        <v>484</v>
      </c>
      <c r="B2463" s="4">
        <v>563232</v>
      </c>
      <c r="C2463" t="s">
        <v>3</v>
      </c>
      <c r="D2463" t="s">
        <v>5</v>
      </c>
      <c r="E2463" t="s">
        <v>446</v>
      </c>
      <c r="F2463" s="9">
        <v>2022</v>
      </c>
      <c r="G2463" s="3">
        <v>40400</v>
      </c>
      <c r="H2463" s="3">
        <v>45</v>
      </c>
      <c r="I2463" s="3">
        <v>985</v>
      </c>
      <c r="J2463" s="3">
        <v>45</v>
      </c>
      <c r="K2463" s="3">
        <v>0</v>
      </c>
      <c r="L2463" s="3">
        <v>40400</v>
      </c>
      <c r="M2463" s="3">
        <v>0</v>
      </c>
      <c r="N2463" s="3"/>
      <c r="O2463" s="3"/>
    </row>
    <row r="2464" spans="1:15" hidden="1" x14ac:dyDescent="0.25">
      <c r="A2464" t="s">
        <v>484</v>
      </c>
      <c r="B2464" s="4">
        <v>563232</v>
      </c>
      <c r="C2464" t="s">
        <v>3</v>
      </c>
      <c r="D2464" t="s">
        <v>5</v>
      </c>
      <c r="E2464" t="s">
        <v>446</v>
      </c>
      <c r="F2464" s="9">
        <v>2021</v>
      </c>
      <c r="G2464" s="3">
        <v>29400</v>
      </c>
      <c r="H2464" s="3">
        <v>37</v>
      </c>
      <c r="I2464" s="3">
        <v>890</v>
      </c>
      <c r="J2464" s="3">
        <v>37</v>
      </c>
      <c r="K2464" s="3">
        <v>0</v>
      </c>
      <c r="L2464" s="3">
        <v>29400</v>
      </c>
      <c r="M2464" s="3">
        <v>0</v>
      </c>
      <c r="N2464" s="3"/>
      <c r="O2464" s="3"/>
    </row>
    <row r="2465" spans="1:15" hidden="1" x14ac:dyDescent="0.25">
      <c r="A2465" t="s">
        <v>484</v>
      </c>
      <c r="B2465" s="4">
        <v>563232</v>
      </c>
      <c r="C2465" t="s">
        <v>3</v>
      </c>
      <c r="D2465" t="s">
        <v>5</v>
      </c>
      <c r="E2465" t="s">
        <v>446</v>
      </c>
      <c r="F2465" s="9">
        <v>2020</v>
      </c>
      <c r="G2465" s="3">
        <v>19100</v>
      </c>
      <c r="H2465" s="3">
        <v>29</v>
      </c>
      <c r="I2465" s="3">
        <v>780</v>
      </c>
      <c r="J2465" s="3">
        <v>29</v>
      </c>
      <c r="K2465" s="3">
        <v>0</v>
      </c>
      <c r="L2465" s="3">
        <v>19100</v>
      </c>
      <c r="M2465" s="3">
        <v>0</v>
      </c>
      <c r="N2465" s="3"/>
      <c r="O2465" s="3"/>
    </row>
    <row r="2466" spans="1:15" hidden="1" x14ac:dyDescent="0.25">
      <c r="A2466" t="s">
        <v>484</v>
      </c>
      <c r="B2466" s="4">
        <v>563232</v>
      </c>
      <c r="C2466" t="s">
        <v>3</v>
      </c>
      <c r="D2466" t="s">
        <v>5</v>
      </c>
      <c r="E2466" t="s">
        <v>446</v>
      </c>
      <c r="F2466" s="9">
        <v>2019</v>
      </c>
      <c r="G2466" s="3">
        <v>17600</v>
      </c>
      <c r="H2466" s="3">
        <v>20</v>
      </c>
      <c r="I2466" s="3">
        <v>900</v>
      </c>
      <c r="J2466" s="3">
        <v>20</v>
      </c>
      <c r="K2466" s="3">
        <v>0</v>
      </c>
      <c r="L2466" s="3">
        <v>17600</v>
      </c>
      <c r="M2466" s="3">
        <v>0</v>
      </c>
      <c r="N2466" s="3"/>
      <c r="O2466" s="3"/>
    </row>
    <row r="2467" spans="1:15" x14ac:dyDescent="0.25">
      <c r="A2467" t="s">
        <v>448</v>
      </c>
      <c r="B2467" s="4">
        <v>562982</v>
      </c>
      <c r="C2467" t="s">
        <v>3</v>
      </c>
      <c r="D2467" t="s">
        <v>5</v>
      </c>
      <c r="E2467" t="s">
        <v>361</v>
      </c>
      <c r="F2467" s="9">
        <v>2023</v>
      </c>
      <c r="G2467" s="3">
        <v>56006</v>
      </c>
      <c r="H2467" s="3">
        <v>78</v>
      </c>
      <c r="I2467" s="3">
        <v>785</v>
      </c>
      <c r="J2467" s="3">
        <v>7</v>
      </c>
      <c r="K2467" s="3">
        <v>71</v>
      </c>
      <c r="L2467" s="3">
        <v>7215</v>
      </c>
      <c r="M2467" s="3">
        <v>48791</v>
      </c>
      <c r="N2467" s="3"/>
      <c r="O2467" s="3"/>
    </row>
    <row r="2468" spans="1:15" x14ac:dyDescent="0.25">
      <c r="A2468" t="s">
        <v>448</v>
      </c>
      <c r="B2468" s="4">
        <v>562982</v>
      </c>
      <c r="C2468" t="s">
        <v>3</v>
      </c>
      <c r="D2468" t="s">
        <v>5</v>
      </c>
      <c r="E2468" t="s">
        <v>361</v>
      </c>
      <c r="F2468" s="9">
        <v>2022</v>
      </c>
      <c r="G2468" s="3">
        <v>43641</v>
      </c>
      <c r="H2468" s="3">
        <v>65</v>
      </c>
      <c r="I2468" s="3">
        <v>795</v>
      </c>
      <c r="J2468" s="3">
        <v>8</v>
      </c>
      <c r="K2468" s="3">
        <v>57</v>
      </c>
      <c r="L2468" s="3">
        <v>7614</v>
      </c>
      <c r="M2468" s="3">
        <v>36027</v>
      </c>
      <c r="N2468" s="3"/>
      <c r="O2468" s="3"/>
    </row>
    <row r="2469" spans="1:15" x14ac:dyDescent="0.25">
      <c r="A2469" t="s">
        <v>448</v>
      </c>
      <c r="B2469" s="4">
        <v>562982</v>
      </c>
      <c r="C2469" t="s">
        <v>3</v>
      </c>
      <c r="D2469" t="s">
        <v>5</v>
      </c>
      <c r="E2469" t="s">
        <v>361</v>
      </c>
      <c r="F2469" s="9">
        <v>2021</v>
      </c>
      <c r="G2469" s="3">
        <v>29900</v>
      </c>
      <c r="H2469" s="3">
        <v>45</v>
      </c>
      <c r="I2469" s="3">
        <v>830</v>
      </c>
      <c r="J2469" s="3">
        <v>8</v>
      </c>
      <c r="K2469" s="3">
        <v>37</v>
      </c>
      <c r="L2469" s="3">
        <v>6200</v>
      </c>
      <c r="M2469" s="3">
        <v>23700</v>
      </c>
      <c r="N2469" s="3"/>
      <c r="O2469" s="3"/>
    </row>
    <row r="2470" spans="1:15" x14ac:dyDescent="0.25">
      <c r="A2470" t="s">
        <v>448</v>
      </c>
      <c r="B2470" s="4">
        <v>562982</v>
      </c>
      <c r="C2470" t="s">
        <v>3</v>
      </c>
      <c r="D2470" t="s">
        <v>5</v>
      </c>
      <c r="E2470" t="s">
        <v>361</v>
      </c>
      <c r="F2470" s="9">
        <v>2020</v>
      </c>
      <c r="G2470" s="3">
        <v>15800</v>
      </c>
      <c r="H2470" s="3">
        <v>27</v>
      </c>
      <c r="I2470" s="3">
        <v>660</v>
      </c>
      <c r="J2470" s="3">
        <v>7</v>
      </c>
      <c r="K2470" s="3">
        <v>20</v>
      </c>
      <c r="L2470" s="3">
        <v>4600</v>
      </c>
      <c r="M2470" s="3">
        <v>11200</v>
      </c>
      <c r="N2470" s="3"/>
      <c r="O2470" s="3"/>
    </row>
    <row r="2471" spans="1:15" x14ac:dyDescent="0.25">
      <c r="A2471" t="s">
        <v>448</v>
      </c>
      <c r="B2471" s="4">
        <v>562982</v>
      </c>
      <c r="C2471" t="s">
        <v>3</v>
      </c>
      <c r="D2471" t="s">
        <v>5</v>
      </c>
      <c r="E2471" t="s">
        <v>361</v>
      </c>
      <c r="F2471" s="9">
        <v>2019</v>
      </c>
      <c r="G2471" s="3">
        <v>14300</v>
      </c>
      <c r="H2471" s="3">
        <v>21</v>
      </c>
      <c r="I2471" s="3">
        <v>815</v>
      </c>
      <c r="J2471" s="3">
        <v>7</v>
      </c>
      <c r="K2471" s="3">
        <v>14</v>
      </c>
      <c r="L2471" s="3">
        <v>5300</v>
      </c>
      <c r="M2471" s="3">
        <v>9000</v>
      </c>
      <c r="N2471" s="3"/>
      <c r="O2471" s="3"/>
    </row>
    <row r="2472" spans="1:15" hidden="1" x14ac:dyDescent="0.25">
      <c r="A2472" t="s">
        <v>347</v>
      </c>
      <c r="B2472" s="4">
        <v>33379</v>
      </c>
      <c r="C2472" t="s">
        <v>1</v>
      </c>
      <c r="D2472" t="s">
        <v>2</v>
      </c>
      <c r="E2472" t="s">
        <v>359</v>
      </c>
      <c r="F2472" s="9">
        <v>2023</v>
      </c>
      <c r="G2472" s="3">
        <v>55800</v>
      </c>
      <c r="H2472" s="3">
        <v>20</v>
      </c>
      <c r="I2472" s="3">
        <v>2860</v>
      </c>
      <c r="J2472" s="3">
        <v>20</v>
      </c>
      <c r="K2472" s="3">
        <v>0</v>
      </c>
      <c r="L2472" s="3">
        <v>55800</v>
      </c>
      <c r="M2472" s="3">
        <v>0</v>
      </c>
      <c r="N2472" s="3">
        <v>5</v>
      </c>
      <c r="O2472" s="3">
        <v>14300</v>
      </c>
    </row>
    <row r="2473" spans="1:15" hidden="1" x14ac:dyDescent="0.25">
      <c r="A2473" t="s">
        <v>347</v>
      </c>
      <c r="B2473" s="4">
        <v>33379</v>
      </c>
      <c r="C2473" t="s">
        <v>1</v>
      </c>
      <c r="D2473" t="s">
        <v>2</v>
      </c>
      <c r="E2473" t="s">
        <v>359</v>
      </c>
      <c r="F2473" s="9">
        <v>2022</v>
      </c>
      <c r="G2473" s="3">
        <v>51300</v>
      </c>
      <c r="H2473" s="3">
        <v>19</v>
      </c>
      <c r="I2473" s="3">
        <v>2700</v>
      </c>
      <c r="J2473" s="3">
        <v>19</v>
      </c>
      <c r="K2473" s="3">
        <v>0</v>
      </c>
      <c r="L2473" s="3">
        <v>51300</v>
      </c>
      <c r="M2473" s="3">
        <v>0</v>
      </c>
      <c r="N2473" s="3">
        <v>5</v>
      </c>
      <c r="O2473" s="3">
        <v>12200</v>
      </c>
    </row>
    <row r="2474" spans="1:15" hidden="1" x14ac:dyDescent="0.25">
      <c r="A2474" t="s">
        <v>347</v>
      </c>
      <c r="B2474" s="4">
        <v>33379</v>
      </c>
      <c r="C2474" t="s">
        <v>1</v>
      </c>
      <c r="D2474" t="s">
        <v>2</v>
      </c>
      <c r="E2474" t="s">
        <v>359</v>
      </c>
      <c r="F2474" s="9">
        <v>2021</v>
      </c>
      <c r="G2474" s="3">
        <v>47700</v>
      </c>
      <c r="H2474" s="3">
        <v>19</v>
      </c>
      <c r="I2474" s="3">
        <v>2510</v>
      </c>
      <c r="J2474" s="3">
        <v>19</v>
      </c>
      <c r="K2474" s="3">
        <v>0</v>
      </c>
      <c r="L2474" s="3">
        <v>47700</v>
      </c>
      <c r="M2474" s="3">
        <v>0</v>
      </c>
      <c r="N2474" s="3">
        <v>4</v>
      </c>
      <c r="O2474" s="3">
        <v>10000</v>
      </c>
    </row>
    <row r="2475" spans="1:15" hidden="1" x14ac:dyDescent="0.25">
      <c r="A2475" t="s">
        <v>347</v>
      </c>
      <c r="B2475" s="4">
        <v>33379</v>
      </c>
      <c r="C2475" t="s">
        <v>1</v>
      </c>
      <c r="D2475" t="s">
        <v>2</v>
      </c>
      <c r="E2475" t="s">
        <v>359</v>
      </c>
      <c r="F2475" s="9">
        <v>2020</v>
      </c>
      <c r="G2475" s="3">
        <v>39500</v>
      </c>
      <c r="H2475" s="3">
        <v>19</v>
      </c>
      <c r="I2475" s="3">
        <v>2080</v>
      </c>
      <c r="J2475" s="3">
        <v>19</v>
      </c>
      <c r="K2475" s="3">
        <v>0</v>
      </c>
      <c r="L2475" s="3">
        <v>39500</v>
      </c>
      <c r="M2475" s="3">
        <v>0</v>
      </c>
      <c r="N2475" s="3">
        <v>4</v>
      </c>
      <c r="O2475" s="3">
        <v>9000</v>
      </c>
    </row>
    <row r="2476" spans="1:15" hidden="1" x14ac:dyDescent="0.25">
      <c r="A2476" t="s">
        <v>347</v>
      </c>
      <c r="B2476" s="4">
        <v>33379</v>
      </c>
      <c r="C2476" t="s">
        <v>1</v>
      </c>
      <c r="D2476" t="s">
        <v>2</v>
      </c>
      <c r="E2476" t="s">
        <v>359</v>
      </c>
      <c r="F2476" s="9">
        <v>2019</v>
      </c>
      <c r="G2476" s="3">
        <v>52000</v>
      </c>
      <c r="H2476" s="3">
        <v>19</v>
      </c>
      <c r="I2476" s="3">
        <v>2810</v>
      </c>
      <c r="J2476" s="3">
        <v>19</v>
      </c>
      <c r="K2476" s="3">
        <v>0</v>
      </c>
      <c r="L2476" s="3">
        <v>52000</v>
      </c>
      <c r="M2476" s="3">
        <v>0</v>
      </c>
      <c r="N2476" s="3">
        <v>5</v>
      </c>
      <c r="O2476" s="3">
        <v>13800</v>
      </c>
    </row>
    <row r="2477" spans="1:15" hidden="1" x14ac:dyDescent="0.25">
      <c r="A2477" t="s">
        <v>375</v>
      </c>
      <c r="B2477" s="4">
        <v>61739</v>
      </c>
      <c r="C2477" t="s">
        <v>1</v>
      </c>
      <c r="D2477" t="s">
        <v>2</v>
      </c>
      <c r="E2477" t="s">
        <v>362</v>
      </c>
      <c r="F2477" s="9">
        <v>2023</v>
      </c>
      <c r="G2477" s="3">
        <v>55723</v>
      </c>
      <c r="H2477" s="3">
        <v>12</v>
      </c>
      <c r="I2477" s="3">
        <v>4645</v>
      </c>
      <c r="J2477" s="3">
        <v>12</v>
      </c>
      <c r="K2477" s="3">
        <v>0</v>
      </c>
      <c r="L2477" s="3">
        <v>55723</v>
      </c>
      <c r="M2477" s="3">
        <v>0</v>
      </c>
      <c r="N2477" s="3"/>
      <c r="O2477" s="3"/>
    </row>
    <row r="2478" spans="1:15" hidden="1" x14ac:dyDescent="0.25">
      <c r="A2478" t="s">
        <v>375</v>
      </c>
      <c r="B2478" s="4">
        <v>61739</v>
      </c>
      <c r="C2478" t="s">
        <v>1</v>
      </c>
      <c r="D2478" t="s">
        <v>2</v>
      </c>
      <c r="E2478" t="s">
        <v>362</v>
      </c>
      <c r="F2478" s="9">
        <v>2022</v>
      </c>
      <c r="G2478" s="3">
        <v>59925</v>
      </c>
      <c r="H2478" s="3">
        <v>12</v>
      </c>
      <c r="I2478" s="3">
        <v>5450</v>
      </c>
      <c r="J2478" s="3">
        <v>12</v>
      </c>
      <c r="K2478" s="3">
        <v>0</v>
      </c>
      <c r="L2478" s="3">
        <v>59925</v>
      </c>
      <c r="M2478" s="3">
        <v>0</v>
      </c>
      <c r="N2478" s="3"/>
      <c r="O2478" s="3"/>
    </row>
    <row r="2479" spans="1:15" hidden="1" x14ac:dyDescent="0.25">
      <c r="A2479" t="s">
        <v>375</v>
      </c>
      <c r="B2479" s="4">
        <v>61739</v>
      </c>
      <c r="C2479" t="s">
        <v>1</v>
      </c>
      <c r="D2479" t="s">
        <v>2</v>
      </c>
      <c r="E2479" t="s">
        <v>362</v>
      </c>
      <c r="F2479" s="9">
        <v>2021</v>
      </c>
      <c r="G2479" s="3">
        <v>56621</v>
      </c>
      <c r="H2479" s="3">
        <v>10</v>
      </c>
      <c r="I2479" s="3">
        <v>5660</v>
      </c>
      <c r="J2479" s="3">
        <v>10</v>
      </c>
      <c r="K2479" s="3">
        <v>0</v>
      </c>
      <c r="L2479" s="3">
        <v>56621</v>
      </c>
      <c r="M2479" s="3">
        <v>0</v>
      </c>
      <c r="N2479" s="3"/>
      <c r="O2479" s="3"/>
    </row>
    <row r="2480" spans="1:15" hidden="1" x14ac:dyDescent="0.25">
      <c r="A2480" t="s">
        <v>375</v>
      </c>
      <c r="B2480" s="4">
        <v>61739</v>
      </c>
      <c r="C2480" t="s">
        <v>1</v>
      </c>
      <c r="D2480" t="s">
        <v>2</v>
      </c>
      <c r="E2480" t="s">
        <v>362</v>
      </c>
      <c r="F2480" s="9">
        <v>2020</v>
      </c>
      <c r="G2480" s="3">
        <v>43215</v>
      </c>
      <c r="H2480" s="3">
        <v>10</v>
      </c>
      <c r="I2480" s="3">
        <v>4800</v>
      </c>
      <c r="J2480" s="3">
        <v>10</v>
      </c>
      <c r="K2480" s="3">
        <v>0</v>
      </c>
      <c r="L2480" s="3">
        <v>43215</v>
      </c>
      <c r="M2480" s="3">
        <v>0</v>
      </c>
      <c r="N2480" s="3"/>
      <c r="O2480" s="3"/>
    </row>
    <row r="2481" spans="1:15" hidden="1" x14ac:dyDescent="0.25">
      <c r="A2481" t="s">
        <v>375</v>
      </c>
      <c r="B2481" s="4">
        <v>61739</v>
      </c>
      <c r="C2481" t="s">
        <v>1</v>
      </c>
      <c r="D2481" t="s">
        <v>2</v>
      </c>
      <c r="E2481" t="s">
        <v>362</v>
      </c>
      <c r="F2481" s="9">
        <v>2019</v>
      </c>
      <c r="G2481" s="3">
        <v>30828</v>
      </c>
      <c r="H2481" s="3">
        <v>8</v>
      </c>
      <c r="I2481" s="3">
        <v>4405</v>
      </c>
      <c r="J2481" s="3">
        <v>8</v>
      </c>
      <c r="K2481" s="3">
        <v>0</v>
      </c>
      <c r="L2481" s="3">
        <v>30828</v>
      </c>
      <c r="M2481" s="3">
        <v>0</v>
      </c>
      <c r="N2481" s="3"/>
      <c r="O2481" s="3"/>
    </row>
    <row r="2482" spans="1:15" hidden="1" x14ac:dyDescent="0.25">
      <c r="A2482" t="s">
        <v>107</v>
      </c>
      <c r="B2482" s="4">
        <v>2672</v>
      </c>
      <c r="C2482" t="s">
        <v>1</v>
      </c>
      <c r="D2482" t="s">
        <v>7</v>
      </c>
      <c r="E2482" t="s">
        <v>355</v>
      </c>
      <c r="F2482" s="9">
        <v>2023</v>
      </c>
      <c r="G2482" s="3">
        <v>54900</v>
      </c>
      <c r="H2482" s="3">
        <v>12</v>
      </c>
      <c r="I2482" s="3">
        <v>4575</v>
      </c>
      <c r="J2482" s="3">
        <v>12</v>
      </c>
      <c r="K2482" s="3">
        <v>0</v>
      </c>
      <c r="L2482" s="3">
        <v>54900</v>
      </c>
      <c r="M2482" s="3">
        <v>0</v>
      </c>
      <c r="N2482" s="3"/>
      <c r="O2482" s="3"/>
    </row>
    <row r="2483" spans="1:15" hidden="1" x14ac:dyDescent="0.25">
      <c r="A2483" t="s">
        <v>107</v>
      </c>
      <c r="B2483" s="4">
        <v>2672</v>
      </c>
      <c r="C2483" t="s">
        <v>1</v>
      </c>
      <c r="D2483" t="s">
        <v>7</v>
      </c>
      <c r="E2483" t="s">
        <v>355</v>
      </c>
      <c r="F2483" s="9">
        <v>2022</v>
      </c>
      <c r="G2483" s="3">
        <v>51600</v>
      </c>
      <c r="H2483" s="3">
        <v>12</v>
      </c>
      <c r="I2483" s="3">
        <v>4300</v>
      </c>
      <c r="J2483" s="3">
        <v>12</v>
      </c>
      <c r="K2483" s="3">
        <v>0</v>
      </c>
      <c r="L2483" s="3">
        <v>51600</v>
      </c>
      <c r="M2483" s="3">
        <v>0</v>
      </c>
      <c r="N2483" s="3"/>
      <c r="O2483" s="3"/>
    </row>
    <row r="2484" spans="1:15" hidden="1" x14ac:dyDescent="0.25">
      <c r="A2484" t="s">
        <v>107</v>
      </c>
      <c r="B2484" s="4">
        <v>2672</v>
      </c>
      <c r="C2484" t="s">
        <v>1</v>
      </c>
      <c r="D2484" t="s">
        <v>7</v>
      </c>
      <c r="E2484" t="s">
        <v>355</v>
      </c>
      <c r="F2484" s="9">
        <v>2021</v>
      </c>
      <c r="G2484" s="3">
        <v>48000</v>
      </c>
      <c r="H2484" s="3">
        <v>12</v>
      </c>
      <c r="I2484" s="3">
        <v>4000</v>
      </c>
      <c r="J2484" s="3">
        <v>12</v>
      </c>
      <c r="K2484" s="3">
        <v>0</v>
      </c>
      <c r="L2484" s="3">
        <v>48000</v>
      </c>
      <c r="M2484" s="3">
        <v>0</v>
      </c>
      <c r="N2484" s="3"/>
      <c r="O2484" s="3"/>
    </row>
    <row r="2485" spans="1:15" hidden="1" x14ac:dyDescent="0.25">
      <c r="A2485" t="s">
        <v>107</v>
      </c>
      <c r="B2485" s="4">
        <v>2672</v>
      </c>
      <c r="C2485" t="s">
        <v>1</v>
      </c>
      <c r="D2485" t="s">
        <v>7</v>
      </c>
      <c r="E2485" t="s">
        <v>355</v>
      </c>
      <c r="F2485" s="9">
        <v>2020</v>
      </c>
      <c r="G2485" s="3">
        <v>34600</v>
      </c>
      <c r="H2485" s="3">
        <v>12</v>
      </c>
      <c r="I2485" s="3">
        <v>2770</v>
      </c>
      <c r="J2485" s="3">
        <v>12</v>
      </c>
      <c r="K2485" s="3">
        <v>0</v>
      </c>
      <c r="L2485" s="3">
        <v>34600</v>
      </c>
      <c r="M2485" s="3">
        <v>0</v>
      </c>
      <c r="N2485" s="3"/>
      <c r="O2485" s="3"/>
    </row>
    <row r="2486" spans="1:15" hidden="1" x14ac:dyDescent="0.25">
      <c r="A2486" t="s">
        <v>107</v>
      </c>
      <c r="B2486" s="4">
        <v>2672</v>
      </c>
      <c r="C2486" t="s">
        <v>1</v>
      </c>
      <c r="D2486" t="s">
        <v>7</v>
      </c>
      <c r="E2486" t="s">
        <v>355</v>
      </c>
      <c r="F2486" s="9">
        <v>2019</v>
      </c>
      <c r="G2486" s="3">
        <v>60100</v>
      </c>
      <c r="H2486" s="3">
        <v>13</v>
      </c>
      <c r="I2486" s="3">
        <v>4625</v>
      </c>
      <c r="J2486" s="3">
        <v>13</v>
      </c>
      <c r="K2486" s="3">
        <v>0</v>
      </c>
      <c r="L2486" s="3">
        <v>60100</v>
      </c>
      <c r="M2486" s="3">
        <v>0</v>
      </c>
      <c r="N2486" s="3"/>
      <c r="O2486" s="3"/>
    </row>
    <row r="2487" spans="1:15" hidden="1" x14ac:dyDescent="0.25">
      <c r="A2487" t="s">
        <v>410</v>
      </c>
      <c r="B2487" s="4">
        <v>62225</v>
      </c>
      <c r="C2487" t="s">
        <v>3</v>
      </c>
      <c r="D2487" t="s">
        <v>4</v>
      </c>
      <c r="E2487" t="s">
        <v>462</v>
      </c>
      <c r="F2487" s="9">
        <v>2023</v>
      </c>
      <c r="G2487" s="3">
        <v>54700</v>
      </c>
      <c r="H2487" s="3">
        <v>46</v>
      </c>
      <c r="I2487" s="3">
        <v>1460</v>
      </c>
      <c r="J2487" s="3">
        <v>1</v>
      </c>
      <c r="K2487" s="3">
        <v>45</v>
      </c>
      <c r="L2487" s="3">
        <v>1500</v>
      </c>
      <c r="M2487" s="3">
        <v>53200</v>
      </c>
      <c r="N2487" s="3"/>
      <c r="O2487" s="3"/>
    </row>
    <row r="2488" spans="1:15" hidden="1" x14ac:dyDescent="0.25">
      <c r="A2488" t="s">
        <v>410</v>
      </c>
      <c r="B2488" s="4">
        <v>62225</v>
      </c>
      <c r="C2488" t="s">
        <v>3</v>
      </c>
      <c r="D2488" t="s">
        <v>4</v>
      </c>
      <c r="E2488" t="s">
        <v>462</v>
      </c>
      <c r="F2488" s="9">
        <v>2022</v>
      </c>
      <c r="G2488" s="3">
        <v>38100</v>
      </c>
      <c r="H2488" s="3">
        <v>29</v>
      </c>
      <c r="I2488" s="3">
        <v>1730</v>
      </c>
      <c r="J2488" s="3">
        <v>1</v>
      </c>
      <c r="K2488" s="3">
        <v>28</v>
      </c>
      <c r="L2488" s="3">
        <v>3500</v>
      </c>
      <c r="M2488" s="3">
        <v>34600</v>
      </c>
      <c r="N2488" s="3"/>
      <c r="O2488" s="3"/>
    </row>
    <row r="2489" spans="1:15" hidden="1" x14ac:dyDescent="0.25">
      <c r="A2489" t="s">
        <v>410</v>
      </c>
      <c r="B2489" s="4">
        <v>62225</v>
      </c>
      <c r="C2489" t="s">
        <v>3</v>
      </c>
      <c r="D2489" t="s">
        <v>4</v>
      </c>
      <c r="E2489" t="s">
        <v>462</v>
      </c>
      <c r="F2489" s="9">
        <v>2021</v>
      </c>
      <c r="G2489" s="3">
        <v>19000</v>
      </c>
      <c r="H2489" s="3">
        <v>15</v>
      </c>
      <c r="I2489" s="3">
        <v>1580</v>
      </c>
      <c r="J2489" s="3">
        <v>3</v>
      </c>
      <c r="K2489" s="3">
        <v>12</v>
      </c>
      <c r="L2489" s="3">
        <v>5600</v>
      </c>
      <c r="M2489" s="3">
        <v>13400</v>
      </c>
      <c r="N2489" s="3"/>
      <c r="O2489" s="3"/>
    </row>
    <row r="2490" spans="1:15" hidden="1" x14ac:dyDescent="0.25">
      <c r="A2490" t="s">
        <v>410</v>
      </c>
      <c r="B2490" s="4">
        <v>62225</v>
      </c>
      <c r="C2490" t="s">
        <v>3</v>
      </c>
      <c r="D2490" t="s">
        <v>4</v>
      </c>
      <c r="E2490" t="s">
        <v>462</v>
      </c>
      <c r="F2490" s="9">
        <v>2020</v>
      </c>
      <c r="G2490" s="3">
        <v>11000</v>
      </c>
      <c r="H2490" s="3">
        <v>9</v>
      </c>
      <c r="I2490" s="3">
        <v>1380</v>
      </c>
      <c r="J2490" s="3">
        <v>4</v>
      </c>
      <c r="K2490" s="3">
        <v>5</v>
      </c>
      <c r="L2490" s="3">
        <v>4800</v>
      </c>
      <c r="M2490" s="3">
        <v>6200</v>
      </c>
      <c r="N2490" s="3"/>
      <c r="O2490" s="3"/>
    </row>
    <row r="2491" spans="1:15" hidden="1" x14ac:dyDescent="0.25">
      <c r="A2491" t="s">
        <v>410</v>
      </c>
      <c r="B2491" s="4">
        <v>62225</v>
      </c>
      <c r="C2491" t="s">
        <v>3</v>
      </c>
      <c r="D2491" t="s">
        <v>4</v>
      </c>
      <c r="E2491" t="s">
        <v>462</v>
      </c>
      <c r="F2491" s="9">
        <v>2019</v>
      </c>
      <c r="G2491" s="3">
        <v>8300</v>
      </c>
      <c r="H2491" s="3">
        <v>7</v>
      </c>
      <c r="I2491" s="3">
        <v>1650</v>
      </c>
      <c r="J2491" s="3">
        <v>3</v>
      </c>
      <c r="K2491" s="3">
        <v>4</v>
      </c>
      <c r="L2491" s="3">
        <v>5000</v>
      </c>
      <c r="M2491" s="3">
        <v>3300</v>
      </c>
      <c r="N2491" s="3"/>
      <c r="O2491" s="3"/>
    </row>
    <row r="2492" spans="1:15" hidden="1" x14ac:dyDescent="0.25">
      <c r="A2492" t="s">
        <v>443</v>
      </c>
      <c r="B2492" s="4">
        <v>562841</v>
      </c>
      <c r="C2492" t="s">
        <v>1</v>
      </c>
      <c r="D2492" t="s">
        <v>2</v>
      </c>
      <c r="E2492" t="s">
        <v>360</v>
      </c>
      <c r="F2492" s="9">
        <v>2023</v>
      </c>
      <c r="G2492" s="3">
        <v>54250</v>
      </c>
      <c r="H2492" s="3">
        <v>19</v>
      </c>
      <c r="I2492" s="3">
        <v>3190</v>
      </c>
      <c r="J2492" s="3">
        <v>5</v>
      </c>
      <c r="K2492" s="3">
        <v>14</v>
      </c>
      <c r="L2492" s="3">
        <v>21100</v>
      </c>
      <c r="M2492" s="3">
        <v>33150</v>
      </c>
      <c r="N2492" s="3"/>
      <c r="O2492" s="3"/>
    </row>
    <row r="2493" spans="1:15" hidden="1" x14ac:dyDescent="0.25">
      <c r="A2493" t="s">
        <v>443</v>
      </c>
      <c r="B2493" s="4">
        <v>562841</v>
      </c>
      <c r="C2493" t="s">
        <v>1</v>
      </c>
      <c r="D2493" t="s">
        <v>2</v>
      </c>
      <c r="E2493" t="s">
        <v>360</v>
      </c>
      <c r="F2493" s="9">
        <v>2022</v>
      </c>
      <c r="G2493" s="3">
        <v>53150</v>
      </c>
      <c r="H2493" s="3">
        <v>15</v>
      </c>
      <c r="I2493" s="3">
        <v>3665</v>
      </c>
      <c r="J2493" s="3">
        <v>5</v>
      </c>
      <c r="K2493" s="3">
        <v>10</v>
      </c>
      <c r="L2493" s="3">
        <v>24750</v>
      </c>
      <c r="M2493" s="3">
        <v>28400</v>
      </c>
      <c r="N2493" s="3"/>
      <c r="O2493" s="3"/>
    </row>
    <row r="2494" spans="1:15" hidden="1" x14ac:dyDescent="0.25">
      <c r="A2494" t="s">
        <v>443</v>
      </c>
      <c r="B2494" s="4">
        <v>562841</v>
      </c>
      <c r="C2494" t="s">
        <v>1</v>
      </c>
      <c r="D2494" t="s">
        <v>2</v>
      </c>
      <c r="E2494" t="s">
        <v>360</v>
      </c>
      <c r="F2494" s="9">
        <v>2021</v>
      </c>
      <c r="G2494" s="3">
        <v>55500</v>
      </c>
      <c r="H2494" s="3">
        <v>14</v>
      </c>
      <c r="I2494" s="3">
        <v>3964</v>
      </c>
      <c r="J2494" s="3">
        <v>5</v>
      </c>
      <c r="K2494" s="3">
        <v>9</v>
      </c>
      <c r="L2494" s="3">
        <v>27900</v>
      </c>
      <c r="M2494" s="3">
        <v>27600</v>
      </c>
      <c r="N2494" s="3"/>
      <c r="O2494" s="3"/>
    </row>
    <row r="2495" spans="1:15" hidden="1" x14ac:dyDescent="0.25">
      <c r="A2495" t="s">
        <v>443</v>
      </c>
      <c r="B2495" s="4">
        <v>562841</v>
      </c>
      <c r="C2495" t="s">
        <v>1</v>
      </c>
      <c r="D2495" t="s">
        <v>2</v>
      </c>
      <c r="E2495" t="s">
        <v>360</v>
      </c>
      <c r="F2495" s="9">
        <v>2020</v>
      </c>
      <c r="G2495" s="3">
        <v>33500</v>
      </c>
      <c r="H2495" s="3">
        <v>11</v>
      </c>
      <c r="I2495" s="3">
        <v>3045</v>
      </c>
      <c r="J2495" s="3">
        <v>6</v>
      </c>
      <c r="K2495" s="3">
        <v>5</v>
      </c>
      <c r="L2495" s="3">
        <v>21500</v>
      </c>
      <c r="M2495" s="3">
        <v>12000</v>
      </c>
      <c r="N2495" s="3"/>
      <c r="O2495" s="3"/>
    </row>
    <row r="2496" spans="1:15" hidden="1" x14ac:dyDescent="0.25">
      <c r="A2496" t="s">
        <v>443</v>
      </c>
      <c r="B2496" s="4">
        <v>562841</v>
      </c>
      <c r="C2496" t="s">
        <v>1</v>
      </c>
      <c r="D2496" t="s">
        <v>2</v>
      </c>
      <c r="E2496" t="s">
        <v>360</v>
      </c>
      <c r="F2496" s="9">
        <v>2019</v>
      </c>
      <c r="G2496" s="3">
        <v>32800</v>
      </c>
      <c r="H2496" s="3">
        <v>10</v>
      </c>
      <c r="I2496" s="3">
        <v>3855</v>
      </c>
      <c r="J2496" s="3">
        <v>6</v>
      </c>
      <c r="K2496" s="3">
        <v>4</v>
      </c>
      <c r="L2496" s="3">
        <v>21200</v>
      </c>
      <c r="M2496" s="3">
        <v>11600</v>
      </c>
      <c r="N2496" s="3"/>
      <c r="O2496" s="3"/>
    </row>
    <row r="2497" spans="1:15" hidden="1" x14ac:dyDescent="0.25">
      <c r="A2497" t="s">
        <v>369</v>
      </c>
      <c r="B2497" s="4">
        <v>35696</v>
      </c>
      <c r="C2497" t="s">
        <v>1</v>
      </c>
      <c r="D2497" t="s">
        <v>2</v>
      </c>
      <c r="E2497" t="s">
        <v>355</v>
      </c>
      <c r="F2497" s="9">
        <v>2023</v>
      </c>
      <c r="G2497" s="3">
        <v>54182</v>
      </c>
      <c r="H2497" s="3">
        <v>13</v>
      </c>
      <c r="I2497" s="3">
        <v>4335</v>
      </c>
      <c r="J2497" s="3">
        <v>12</v>
      </c>
      <c r="K2497" s="3">
        <v>1</v>
      </c>
      <c r="L2497" s="3">
        <v>50890</v>
      </c>
      <c r="M2497" s="3">
        <v>3292</v>
      </c>
      <c r="N2497" s="3"/>
      <c r="O2497" s="3"/>
    </row>
    <row r="2498" spans="1:15" hidden="1" x14ac:dyDescent="0.25">
      <c r="A2498" t="s">
        <v>369</v>
      </c>
      <c r="B2498" s="4">
        <v>35696</v>
      </c>
      <c r="C2498" t="s">
        <v>1</v>
      </c>
      <c r="D2498" t="s">
        <v>2</v>
      </c>
      <c r="E2498" t="s">
        <v>355</v>
      </c>
      <c r="F2498" s="9">
        <v>2022</v>
      </c>
      <c r="G2498" s="3">
        <v>53011</v>
      </c>
      <c r="H2498" s="3">
        <v>12</v>
      </c>
      <c r="I2498" s="3">
        <v>4610</v>
      </c>
      <c r="J2498" s="3">
        <v>10</v>
      </c>
      <c r="K2498" s="3">
        <v>2</v>
      </c>
      <c r="L2498" s="3">
        <v>44810</v>
      </c>
      <c r="M2498" s="3">
        <v>8201</v>
      </c>
      <c r="N2498" s="3"/>
      <c r="O2498" s="3"/>
    </row>
    <row r="2499" spans="1:15" hidden="1" x14ac:dyDescent="0.25">
      <c r="A2499" t="s">
        <v>369</v>
      </c>
      <c r="B2499" s="4">
        <v>35696</v>
      </c>
      <c r="C2499" t="s">
        <v>1</v>
      </c>
      <c r="D2499" t="s">
        <v>2</v>
      </c>
      <c r="E2499" t="s">
        <v>355</v>
      </c>
      <c r="F2499" s="9">
        <v>2021</v>
      </c>
      <c r="G2499" s="3">
        <v>47500</v>
      </c>
      <c r="H2499" s="3">
        <v>11</v>
      </c>
      <c r="I2499" s="3">
        <v>4525</v>
      </c>
      <c r="J2499" s="3">
        <v>9</v>
      </c>
      <c r="K2499" s="3">
        <v>2</v>
      </c>
      <c r="L2499" s="3">
        <v>39500</v>
      </c>
      <c r="M2499" s="3">
        <v>8000</v>
      </c>
      <c r="N2499" s="3"/>
      <c r="O2499" s="3"/>
    </row>
    <row r="2500" spans="1:15" hidden="1" x14ac:dyDescent="0.25">
      <c r="A2500" t="s">
        <v>369</v>
      </c>
      <c r="B2500" s="4">
        <v>35696</v>
      </c>
      <c r="C2500" t="s">
        <v>1</v>
      </c>
      <c r="D2500" t="s">
        <v>2</v>
      </c>
      <c r="E2500" t="s">
        <v>355</v>
      </c>
      <c r="F2500" s="9">
        <v>2020</v>
      </c>
      <c r="G2500" s="3">
        <v>37800</v>
      </c>
      <c r="H2500" s="3">
        <v>10</v>
      </c>
      <c r="I2500" s="3">
        <v>3780</v>
      </c>
      <c r="J2500" s="3">
        <v>8</v>
      </c>
      <c r="K2500" s="3">
        <v>2</v>
      </c>
      <c r="L2500" s="3">
        <v>30200</v>
      </c>
      <c r="M2500" s="3">
        <v>7600</v>
      </c>
      <c r="N2500" s="3"/>
      <c r="O2500" s="3"/>
    </row>
    <row r="2501" spans="1:15" hidden="1" x14ac:dyDescent="0.25">
      <c r="A2501" t="s">
        <v>369</v>
      </c>
      <c r="B2501" s="4">
        <v>35696</v>
      </c>
      <c r="C2501" t="s">
        <v>1</v>
      </c>
      <c r="D2501" t="s">
        <v>2</v>
      </c>
      <c r="E2501" t="s">
        <v>355</v>
      </c>
      <c r="F2501" s="9">
        <v>2019</v>
      </c>
      <c r="G2501" s="3">
        <v>48000</v>
      </c>
      <c r="H2501" s="3">
        <v>10</v>
      </c>
      <c r="I2501" s="3">
        <v>4800</v>
      </c>
      <c r="J2501" s="3">
        <v>8</v>
      </c>
      <c r="K2501" s="3">
        <v>2</v>
      </c>
      <c r="L2501" s="3">
        <v>38400</v>
      </c>
      <c r="M2501" s="3">
        <v>9600</v>
      </c>
      <c r="N2501" s="3"/>
      <c r="O2501" s="3"/>
    </row>
    <row r="2502" spans="1:15" x14ac:dyDescent="0.25">
      <c r="G2502" s="3"/>
      <c r="H2502" s="3"/>
      <c r="I2502" s="3"/>
      <c r="J2502" s="3"/>
      <c r="K2502" s="3"/>
      <c r="L2502" s="3"/>
      <c r="M2502" s="3"/>
      <c r="N2502" s="3"/>
      <c r="O2502" s="3"/>
    </row>
  </sheetData>
  <autoFilter ref="A1:O2501" xr:uid="{561C6A83-A341-4ACC-9339-8333D66DC2ED}">
    <filterColumn colId="4">
      <filters>
        <filter val="Coffee Cafe"/>
      </filters>
    </filterColumn>
  </autoFilter>
  <phoneticPr fontId="22" type="noConversion"/>
  <pageMargins left="0.7" right="0.7" top="0.75" bottom="0.75" header="0.3" footer="0.3"/>
  <pageSetup orientation="portrait" r:id="rId1"/>
  <headerFooter>
    <oddFooter>&amp;C_x000D_&amp;1#&amp;"Arial"&amp;9&amp;K7C7C80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65B7-BD49-4DC2-8260-10B000204553}">
  <dimension ref="B1:W66"/>
  <sheetViews>
    <sheetView showGridLines="0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RowHeight="15" x14ac:dyDescent="0.25"/>
  <cols>
    <col min="1" max="1" width="0.85546875" customWidth="1"/>
    <col min="2" max="2" width="21.140625" bestFit="1" customWidth="1"/>
    <col min="3" max="8" width="22.28515625" bestFit="1" customWidth="1"/>
    <col min="9" max="9" width="4.28515625" customWidth="1"/>
    <col min="10" max="10" width="21.140625" bestFit="1" customWidth="1"/>
    <col min="11" max="16" width="15.7109375" bestFit="1" customWidth="1"/>
    <col min="17" max="17" width="3.42578125" customWidth="1"/>
    <col min="18" max="18" width="21.140625" bestFit="1" customWidth="1"/>
  </cols>
  <sheetData>
    <row r="1" spans="2:23" ht="5.45" customHeight="1" x14ac:dyDescent="0.25"/>
    <row r="2" spans="2:23" x14ac:dyDescent="0.25">
      <c r="B2" s="36" t="s">
        <v>552</v>
      </c>
      <c r="C2" s="36" t="s">
        <v>709</v>
      </c>
      <c r="D2" s="36" t="s">
        <v>539</v>
      </c>
      <c r="E2" s="36" t="s">
        <v>541</v>
      </c>
      <c r="F2" s="36" t="s">
        <v>543</v>
      </c>
      <c r="G2" s="36" t="s">
        <v>545</v>
      </c>
      <c r="H2" s="36" t="s">
        <v>547</v>
      </c>
      <c r="J2" s="36" t="s">
        <v>552</v>
      </c>
      <c r="K2" s="36" t="s">
        <v>710</v>
      </c>
      <c r="L2" s="36" t="s">
        <v>540</v>
      </c>
      <c r="M2" s="36" t="s">
        <v>542</v>
      </c>
      <c r="N2" s="36" t="s">
        <v>544</v>
      </c>
      <c r="O2" s="36" t="s">
        <v>546</v>
      </c>
      <c r="P2" s="36" t="s">
        <v>548</v>
      </c>
      <c r="R2" s="36" t="s">
        <v>552</v>
      </c>
      <c r="S2" s="36" t="s">
        <v>585</v>
      </c>
      <c r="T2" s="36" t="s">
        <v>586</v>
      </c>
      <c r="U2" s="36" t="s">
        <v>587</v>
      </c>
      <c r="V2" s="36" t="s">
        <v>588</v>
      </c>
      <c r="W2" s="36" t="s">
        <v>589</v>
      </c>
    </row>
    <row r="3" spans="2:23" x14ac:dyDescent="0.25">
      <c r="B3" t="s">
        <v>5</v>
      </c>
      <c r="C3" s="69">
        <v>276000000</v>
      </c>
      <c r="D3" s="11">
        <f>SUMIF('Technomic Top 500 Chains'!$D$2:$D$501,'Category gains &amp; losses'!$B3,'Technomic Top 500 Chains'!$P$2:$P$501)</f>
        <v>269838150</v>
      </c>
      <c r="E3" s="11">
        <f>SUMIF('Technomic Top 500 Chains'!$D$2:$D$501,'Category gains &amp; losses'!$B3,'Technomic Top 500 Chains'!$AA$2:$AA$501)</f>
        <v>250354780</v>
      </c>
      <c r="F3" s="11">
        <f>SUMIF('Technomic Top 500 Chains'!$D$2:$D$501,'Category gains &amp; losses'!$B3,'Technomic Top 500 Chains'!$AE$2:$AE$501)</f>
        <v>234281964</v>
      </c>
      <c r="G3" s="11">
        <f>SUMIF('Technomic Top 500 Chains'!$D$2:$D$501,'Category gains &amp; losses'!$B3,'Technomic Top 500 Chains'!$AI$2:$AI$501)</f>
        <v>206315626</v>
      </c>
      <c r="H3" s="11">
        <f>SUMIF('Technomic Top 500 Chains'!$D$2:$D$501,'Category gains &amp; losses'!$B3,'Technomic Top 500 Chains'!$AM$2:$AM$501)</f>
        <v>207579544</v>
      </c>
      <c r="J3" t="s">
        <v>5</v>
      </c>
      <c r="L3" s="11">
        <f>SUMIF('Technomic Top 500 Chains'!$D$2:$D$501,'Category gains &amp; losses'!$B3,'Technomic Top 500 Chains'!$T$2:$T$501)</f>
        <v>171055</v>
      </c>
      <c r="M3" s="11">
        <f>SUMIF('Technomic Top 500 Chains'!$D$2:$D$501,'Category gains &amp; losses'!$B3,'Technomic Top 500 Chains'!$AC$2:$AC$501)</f>
        <v>168748</v>
      </c>
      <c r="N3" s="11">
        <f>SUMIF('Technomic Top 500 Chains'!$D$2:$D$501,'Category gains &amp; losses'!$B3,'Technomic Top 500 Chains'!$AG$2:$AG$501)</f>
        <v>166860</v>
      </c>
      <c r="O3" s="11">
        <f>SUMIF('Technomic Top 500 Chains'!$D$2:$D$501,'Category gains &amp; losses'!$B3,'Technomic Top 500 Chains'!$AK$2:$AK$501)</f>
        <v>166311</v>
      </c>
      <c r="P3" s="11">
        <f>SUMIF('Technomic Top 500 Chains'!$D$2:$D$501,'Category gains &amp; losses'!$B3,'Technomic Top 500 Chains'!$AO$2:$AO$501)</f>
        <v>169262</v>
      </c>
    </row>
    <row r="4" spans="2:23" x14ac:dyDescent="0.25">
      <c r="B4" t="s">
        <v>4</v>
      </c>
      <c r="C4" s="69">
        <v>73000000</v>
      </c>
      <c r="D4" s="11">
        <f>SUMIF('Technomic Top 500 Chains'!$D$2:$D$501,'Category gains &amp; losses'!$B4,'Technomic Top 500 Chains'!$P$2:$P$501)</f>
        <v>66689200</v>
      </c>
      <c r="E4" s="11">
        <f>SUMIF('Technomic Top 500 Chains'!$D$2:$D$501,'Category gains &amp; losses'!$B4,'Technomic Top 500 Chains'!$AA$2:$AA$501)</f>
        <v>60070729</v>
      </c>
      <c r="F4" s="11">
        <f>SUMIF('Technomic Top 500 Chains'!$D$2:$D$501,'Category gains &amp; losses'!$B4,'Technomic Top 500 Chains'!$AE$2:$AE$501)</f>
        <v>52869860</v>
      </c>
      <c r="G4" s="11">
        <f>SUMIF('Technomic Top 500 Chains'!$D$2:$D$501,'Category gains &amp; losses'!$B4,'Technomic Top 500 Chains'!$AI$2:$AI$501)</f>
        <v>43091711</v>
      </c>
      <c r="H4" s="11">
        <f>SUMIF('Technomic Top 500 Chains'!$D$2:$D$501,'Category gains &amp; losses'!$B4,'Technomic Top 500 Chains'!$AM$2:$AM$501)</f>
        <v>45984264</v>
      </c>
      <c r="J4" t="s">
        <v>4</v>
      </c>
      <c r="L4" s="11">
        <f>SUMIF('Technomic Top 500 Chains'!$D$2:$D$501,'Category gains &amp; losses'!$B4,'Technomic Top 500 Chains'!$T$2:$T$501)</f>
        <v>35535</v>
      </c>
      <c r="M4" s="11">
        <f>SUMIF('Technomic Top 500 Chains'!$D$2:$D$501,'Category gains &amp; losses'!$B4,'Technomic Top 500 Chains'!$AC$2:$AC$501)</f>
        <v>34018</v>
      </c>
      <c r="N4" s="11">
        <f>SUMIF('Technomic Top 500 Chains'!$D$2:$D$501,'Category gains &amp; losses'!$B4,'Technomic Top 500 Chains'!$AG$2:$AG$501)</f>
        <v>32521</v>
      </c>
      <c r="O4" s="11">
        <f>SUMIF('Technomic Top 500 Chains'!$D$2:$D$501,'Category gains &amp; losses'!$B4,'Technomic Top 500 Chains'!$AK$2:$AK$501)</f>
        <v>31233</v>
      </c>
      <c r="P4" s="11">
        <f>SUMIF('Technomic Top 500 Chains'!$D$2:$D$501,'Category gains &amp; losses'!$B4,'Technomic Top 500 Chains'!$AO$2:$AO$501)</f>
        <v>30962</v>
      </c>
    </row>
    <row r="5" spans="2:23" x14ac:dyDescent="0.25">
      <c r="B5" t="s">
        <v>3</v>
      </c>
      <c r="C5" s="11">
        <f>SUM(C3:C4)</f>
        <v>349000000</v>
      </c>
      <c r="D5" s="11">
        <f t="shared" ref="D5:H5" si="0">SUM(D3:D4)</f>
        <v>336527350</v>
      </c>
      <c r="E5" s="11">
        <f t="shared" si="0"/>
        <v>310425509</v>
      </c>
      <c r="F5" s="11">
        <f t="shared" si="0"/>
        <v>287151824</v>
      </c>
      <c r="G5" s="11">
        <f t="shared" si="0"/>
        <v>249407337</v>
      </c>
      <c r="H5" s="11">
        <f t="shared" si="0"/>
        <v>253563808</v>
      </c>
      <c r="J5" t="s">
        <v>3</v>
      </c>
      <c r="L5" s="11">
        <f>SUM(L3:L4)</f>
        <v>206590</v>
      </c>
      <c r="M5" s="11">
        <f t="shared" ref="M5:P5" si="1">SUM(M3:M4)</f>
        <v>202766</v>
      </c>
      <c r="N5" s="11">
        <f t="shared" si="1"/>
        <v>199381</v>
      </c>
      <c r="O5" s="11">
        <f t="shared" si="1"/>
        <v>197544</v>
      </c>
      <c r="P5" s="11">
        <f t="shared" si="1"/>
        <v>200224</v>
      </c>
    </row>
    <row r="6" spans="2:23" x14ac:dyDescent="0.25">
      <c r="B6" t="s">
        <v>2</v>
      </c>
      <c r="D6" s="11">
        <f>SUMIF('Technomic Top 500 Chains'!$D$2:$D$501,'Category gains &amp; losses'!$B6,'Technomic Top 500 Chains'!$P$2:$P$501)</f>
        <v>65773670</v>
      </c>
      <c r="E6" s="11">
        <f>SUMIF('Technomic Top 500 Chains'!$D$2:$D$501,'Category gains &amp; losses'!$B6,'Technomic Top 500 Chains'!$AA$2:$AA$501)</f>
        <v>62895309</v>
      </c>
      <c r="F6" s="11">
        <f>SUMIF('Technomic Top 500 Chains'!$D$2:$D$501,'Category gains &amp; losses'!$B6,'Technomic Top 500 Chains'!$AE$2:$AE$501)</f>
        <v>57390680</v>
      </c>
      <c r="G6" s="11">
        <f>SUMIF('Technomic Top 500 Chains'!$D$2:$D$501,'Category gains &amp; losses'!$B6,'Technomic Top 500 Chains'!$AI$2:$AI$501)</f>
        <v>43658257</v>
      </c>
      <c r="H6" s="11">
        <f>SUMIF('Technomic Top 500 Chains'!$D$2:$D$501,'Category gains &amp; losses'!$B6,'Technomic Top 500 Chains'!$AM$2:$AM$501)</f>
        <v>58837588</v>
      </c>
      <c r="J6" t="s">
        <v>2</v>
      </c>
      <c r="L6" s="11">
        <f>SUMIF('Technomic Top 500 Chains'!$D$2:$D$501,'Category gains &amp; losses'!$B6,'Technomic Top 500 Chains'!$T$2:$T$501)</f>
        <v>16885</v>
      </c>
      <c r="M6" s="11">
        <f>SUMIF('Technomic Top 500 Chains'!$D$2:$D$501,'Category gains &amp; losses'!$B6,'Technomic Top 500 Chains'!$AC$2:$AC$501)</f>
        <v>16796</v>
      </c>
      <c r="N6" s="11">
        <f>SUMIF('Technomic Top 500 Chains'!$D$2:$D$501,'Category gains &amp; losses'!$B6,'Technomic Top 500 Chains'!$AG$2:$AG$501)</f>
        <v>16660</v>
      </c>
      <c r="O6" s="11">
        <f>SUMIF('Technomic Top 500 Chains'!$D$2:$D$501,'Category gains &amp; losses'!$B6,'Technomic Top 500 Chains'!$AK$2:$AK$501)</f>
        <v>16527</v>
      </c>
      <c r="P6" s="11">
        <f>SUMIF('Technomic Top 500 Chains'!$D$2:$D$501,'Category gains &amp; losses'!$B6,'Technomic Top 500 Chains'!$AO$2:$AO$501)</f>
        <v>17266</v>
      </c>
    </row>
    <row r="7" spans="2:23" x14ac:dyDescent="0.25">
      <c r="B7" t="s">
        <v>6</v>
      </c>
      <c r="D7" s="11">
        <f>SUMIF('Technomic Top 500 Chains'!$D$2:$D$501,'Category gains &amp; losses'!$B7,'Technomic Top 500 Chains'!$P$2:$P$501)</f>
        <v>17500345</v>
      </c>
      <c r="E7" s="11">
        <f>SUMIF('Technomic Top 500 Chains'!$D$2:$D$501,'Category gains &amp; losses'!$B7,'Technomic Top 500 Chains'!$AA$2:$AA$501)</f>
        <v>16516354</v>
      </c>
      <c r="F7" s="11">
        <f>SUMIF('Technomic Top 500 Chains'!$D$2:$D$501,'Category gains &amp; losses'!$B7,'Technomic Top 500 Chains'!$AE$2:$AE$501)</f>
        <v>15097583</v>
      </c>
      <c r="G7" s="11">
        <f>SUMIF('Technomic Top 500 Chains'!$D$2:$D$501,'Category gains &amp; losses'!$B7,'Technomic Top 500 Chains'!$AI$2:$AI$501)</f>
        <v>10671911</v>
      </c>
      <c r="H7" s="11">
        <f>SUMIF('Technomic Top 500 Chains'!$D$2:$D$501,'Category gains &amp; losses'!$B7,'Technomic Top 500 Chains'!$AM$2:$AM$501)</f>
        <v>16944415</v>
      </c>
      <c r="J7" t="s">
        <v>6</v>
      </c>
      <c r="L7" s="11">
        <f>SUMIF('Technomic Top 500 Chains'!$D$2:$D$501,'Category gains &amp; losses'!$B7,'Technomic Top 500 Chains'!$T$2:$T$501)</f>
        <v>9143</v>
      </c>
      <c r="M7" s="11">
        <f>SUMIF('Technomic Top 500 Chains'!$D$2:$D$501,'Category gains &amp; losses'!$B7,'Technomic Top 500 Chains'!$AC$2:$AC$501)</f>
        <v>9113</v>
      </c>
      <c r="N7" s="11">
        <f>SUMIF('Technomic Top 500 Chains'!$D$2:$D$501,'Category gains &amp; losses'!$B7,'Technomic Top 500 Chains'!$AG$2:$AG$501)</f>
        <v>9107</v>
      </c>
      <c r="O7" s="11">
        <f>SUMIF('Technomic Top 500 Chains'!$D$2:$D$501,'Category gains &amp; losses'!$B7,'Technomic Top 500 Chains'!$AK$2:$AK$501)</f>
        <v>9192</v>
      </c>
      <c r="P7" s="11">
        <f>SUMIF('Technomic Top 500 Chains'!$D$2:$D$501,'Category gains &amp; losses'!$B7,'Technomic Top 500 Chains'!$AO$2:$AO$501)</f>
        <v>9537</v>
      </c>
    </row>
    <row r="8" spans="2:23" x14ac:dyDescent="0.25">
      <c r="B8" t="s">
        <v>7</v>
      </c>
      <c r="D8" s="11">
        <f>SUMIF('Technomic Top 500 Chains'!$D$2:$D$501,'Category gains &amp; losses'!$B8,'Technomic Top 500 Chains'!$P$2:$P$501)</f>
        <v>4576908</v>
      </c>
      <c r="E8" s="11">
        <f>SUMIF('Technomic Top 500 Chains'!$D$2:$D$501,'Category gains &amp; losses'!$B8,'Technomic Top 500 Chains'!$AA$2:$AA$501)</f>
        <v>4247011</v>
      </c>
      <c r="F8" s="11">
        <f>SUMIF('Technomic Top 500 Chains'!$D$2:$D$501,'Category gains &amp; losses'!$B8,'Technomic Top 500 Chains'!$AE$2:$AE$501)</f>
        <v>3579858</v>
      </c>
      <c r="G8" s="11">
        <f>SUMIF('Technomic Top 500 Chains'!$D$2:$D$501,'Category gains &amp; losses'!$B8,'Technomic Top 500 Chains'!$AI$2:$AI$501)</f>
        <v>2342359</v>
      </c>
      <c r="H8" s="11">
        <f>SUMIF('Technomic Top 500 Chains'!$D$2:$D$501,'Category gains &amp; losses'!$B8,'Technomic Top 500 Chains'!$AM$2:$AM$501)</f>
        <v>3972660</v>
      </c>
      <c r="J8" t="s">
        <v>7</v>
      </c>
      <c r="L8" s="11">
        <f>SUMIF('Technomic Top 500 Chains'!$D$2:$D$501,'Category gains &amp; losses'!$B8,'Technomic Top 500 Chains'!$T$2:$T$501)</f>
        <v>625</v>
      </c>
      <c r="M8" s="11">
        <f>SUMIF('Technomic Top 500 Chains'!$D$2:$D$501,'Category gains &amp; losses'!$B8,'Technomic Top 500 Chains'!$AC$2:$AC$501)</f>
        <v>618</v>
      </c>
      <c r="N8" s="11">
        <f>SUMIF('Technomic Top 500 Chains'!$D$2:$D$501,'Category gains &amp; losses'!$B8,'Technomic Top 500 Chains'!$AG$2:$AG$501)</f>
        <v>607</v>
      </c>
      <c r="O8" s="11">
        <f>SUMIF('Technomic Top 500 Chains'!$D$2:$D$501,'Category gains &amp; losses'!$B8,'Technomic Top 500 Chains'!$AK$2:$AK$501)</f>
        <v>605</v>
      </c>
      <c r="P8" s="11">
        <f>SUMIF('Technomic Top 500 Chains'!$D$2:$D$501,'Category gains &amp; losses'!$B8,'Technomic Top 500 Chains'!$AO$2:$AO$501)</f>
        <v>634</v>
      </c>
    </row>
    <row r="9" spans="2:23" x14ac:dyDescent="0.25">
      <c r="B9" t="s">
        <v>1</v>
      </c>
      <c r="C9" s="69">
        <v>88300000</v>
      </c>
      <c r="D9" s="11">
        <f>SUM(D6:D8)</f>
        <v>87850923</v>
      </c>
      <c r="E9" s="11">
        <f t="shared" ref="E9:H9" si="2">SUM(E6:E8)</f>
        <v>83658674</v>
      </c>
      <c r="F9" s="11">
        <f t="shared" si="2"/>
        <v>76068121</v>
      </c>
      <c r="G9" s="11">
        <f t="shared" si="2"/>
        <v>56672527</v>
      </c>
      <c r="H9" s="11">
        <f t="shared" si="2"/>
        <v>79754663</v>
      </c>
      <c r="I9" s="11"/>
      <c r="J9" t="s">
        <v>1</v>
      </c>
      <c r="L9" s="11">
        <f>SUM(L6:L8)</f>
        <v>26653</v>
      </c>
      <c r="M9" s="11">
        <f t="shared" ref="M9:P9" si="3">SUM(M6:M8)</f>
        <v>26527</v>
      </c>
      <c r="N9" s="11">
        <f t="shared" si="3"/>
        <v>26374</v>
      </c>
      <c r="O9" s="11">
        <f t="shared" si="3"/>
        <v>26324</v>
      </c>
      <c r="P9" s="11">
        <f t="shared" si="3"/>
        <v>27437</v>
      </c>
    </row>
    <row r="11" spans="2:23" x14ac:dyDescent="0.25">
      <c r="B11" t="s">
        <v>359</v>
      </c>
      <c r="D11" s="11">
        <f>SUMIF('Technomic Top 500 Chains'!$E$2:$E$501,'Category gains &amp; losses'!$B11,'Technomic Top 500 Chains'!$P$2:$P$501)</f>
        <v>3542906</v>
      </c>
      <c r="E11" s="11">
        <f>SUMIF('Technomic Top 500 Chains'!$E$2:$E$501,'Category gains &amp; losses'!$B11,'Technomic Top 500 Chains'!$AA$2:$AA$501)</f>
        <v>3148216</v>
      </c>
      <c r="F11" s="11">
        <f>SUMIF('Technomic Top 500 Chains'!$E$2:$E$501,'Category gains &amp; losses'!$B11,'Technomic Top 500 Chains'!$AE$2:$AE$501)</f>
        <v>2659356</v>
      </c>
      <c r="G11" s="11">
        <f>SUMIF('Technomic Top 500 Chains'!$E$2:$E$501,'Category gains &amp; losses'!$B11,'Technomic Top 500 Chains'!$AI$2:$AI$501)</f>
        <v>1894989</v>
      </c>
      <c r="H11" s="11">
        <f>SUMIF('Technomic Top 500 Chains'!$E$2:$E$501,'Category gains &amp; losses'!$B11,'Technomic Top 500 Chains'!$AM$2:$AM$501)</f>
        <v>2654839</v>
      </c>
      <c r="J11" t="s">
        <v>359</v>
      </c>
      <c r="L11" s="21">
        <f>SUMIF('Technomic Top 500 Chains'!$E$2:$E$501,'Category gains &amp; losses'!$B11,'Technomic Top 500 Chains'!$T$2:$T$501)</f>
        <v>946</v>
      </c>
      <c r="M11" s="21">
        <f>SUMIF('Technomic Top 500 Chains'!$E$2:$E$501,'Category gains &amp; losses'!$B11,'Technomic Top 500 Chains'!$AC$2:$AC$501)</f>
        <v>856</v>
      </c>
      <c r="N11" s="21">
        <f>SUMIF('Technomic Top 500 Chains'!$E$2:$E$501,'Category gains &amp; losses'!$B11,'Technomic Top 500 Chains'!$AG$2:$AG$501)</f>
        <v>803</v>
      </c>
      <c r="O11" s="21">
        <f>SUMIF('Technomic Top 500 Chains'!$E$2:$E$501,'Category gains &amp; losses'!$B11,'Technomic Top 500 Chains'!$AK$2:$AK$501)</f>
        <v>768</v>
      </c>
      <c r="P11" s="21">
        <f>SUMIF('Technomic Top 500 Chains'!$E$2:$E$501,'Category gains &amp; losses'!$B11,'Technomic Top 500 Chains'!$AO$2:$AO$501)</f>
        <v>752</v>
      </c>
      <c r="W11" s="12"/>
    </row>
    <row r="12" spans="2:23" x14ac:dyDescent="0.25">
      <c r="B12" t="s">
        <v>363</v>
      </c>
      <c r="D12" s="11">
        <f>SUMIF('Technomic Top 500 Chains'!$E$2:$E$501,'Category gains &amp; losses'!B12,'Technomic Top 500 Chains'!$P$2:$P$501)</f>
        <v>8258358</v>
      </c>
      <c r="E12" s="11">
        <f>SUMIF('Technomic Top 500 Chains'!$E$2:$E$501,'Category gains &amp; losses'!$B12,'Technomic Top 500 Chains'!$AA$2:$AA$501)</f>
        <v>7604782</v>
      </c>
      <c r="F12" s="11">
        <f>SUMIF('Technomic Top 500 Chains'!$E$2:$E$501,'Category gains &amp; losses'!$B12,'Technomic Top 500 Chains'!$AE$2:$AE$501)</f>
        <v>6625018</v>
      </c>
      <c r="G12" s="11">
        <f>SUMIF('Technomic Top 500 Chains'!$E$2:$E$501,'Category gains &amp; losses'!$B12,'Technomic Top 500 Chains'!$AI$2:$AI$501)</f>
        <v>5484929</v>
      </c>
      <c r="H12" s="11">
        <f>SUMIF('Technomic Top 500 Chains'!$E$2:$E$501,'Category gains &amp; losses'!$B12,'Technomic Top 500 Chains'!$AM$2:$AM$501)</f>
        <v>5835130</v>
      </c>
      <c r="J12" t="s">
        <v>363</v>
      </c>
      <c r="L12" s="21">
        <f>SUMIF('Technomic Top 500 Chains'!$E$2:$E$501,'Category gains &amp; losses'!$B12,'Technomic Top 500 Chains'!$T$2:$T$501)</f>
        <v>4344</v>
      </c>
      <c r="M12" s="21">
        <f>SUMIF('Technomic Top 500 Chains'!$E$2:$E$501,'Category gains &amp; losses'!$B12,'Technomic Top 500 Chains'!$AC$2:$AC$501)</f>
        <v>4208</v>
      </c>
      <c r="N12" s="21">
        <f>SUMIF('Technomic Top 500 Chains'!$E$2:$E$501,'Category gains &amp; losses'!$B12,'Technomic Top 500 Chains'!$AG$2:$AG$501)</f>
        <v>4130</v>
      </c>
      <c r="O12" s="21">
        <f>SUMIF('Technomic Top 500 Chains'!$E$2:$E$501,'Category gains &amp; losses'!$B12,'Technomic Top 500 Chains'!$AK$2:$AK$501)</f>
        <v>4072</v>
      </c>
      <c r="P12" s="21">
        <f>SUMIF('Technomic Top 500 Chains'!$E$2:$E$501,'Category gains &amp; losses'!$B12,'Technomic Top 500 Chains'!$AO$2:$AO$501)</f>
        <v>3991</v>
      </c>
      <c r="W12" s="12"/>
    </row>
    <row r="13" spans="2:23" x14ac:dyDescent="0.25">
      <c r="B13" t="s">
        <v>356</v>
      </c>
      <c r="D13" s="11">
        <f>SUMIF('Technomic Top 500 Chains'!$E$2:$E$501,'Category gains &amp; losses'!B13,'Technomic Top 500 Chains'!$P$2:$P$501)</f>
        <v>109483059</v>
      </c>
      <c r="E13" s="11">
        <f>SUMIF('Technomic Top 500 Chains'!$E$2:$E$501,'Category gains &amp; losses'!$B13,'Technomic Top 500 Chains'!$AA$2:$AA$501)</f>
        <v>102170620</v>
      </c>
      <c r="F13" s="11">
        <f>SUMIF('Technomic Top 500 Chains'!$E$2:$E$501,'Category gains &amp; losses'!$B13,'Technomic Top 500 Chains'!$AE$2:$AE$501)</f>
        <v>97293156</v>
      </c>
      <c r="G13" s="11">
        <f>SUMIF('Technomic Top 500 Chains'!$E$2:$E$501,'Category gains &amp; losses'!$B13,'Technomic Top 500 Chains'!$AI$2:$AI$501)</f>
        <v>87383355</v>
      </c>
      <c r="H13" s="11">
        <f>SUMIF('Technomic Top 500 Chains'!$E$2:$E$501,'Category gains &amp; losses'!$B13,'Technomic Top 500 Chains'!$AM$2:$AM$501)</f>
        <v>86508410</v>
      </c>
      <c r="J13" t="s">
        <v>356</v>
      </c>
      <c r="L13" s="21">
        <f>SUMIF('Technomic Top 500 Chains'!$E$2:$E$501,'Category gains &amp; losses'!$B13,'Technomic Top 500 Chains'!$T$2:$T$501)</f>
        <v>43604</v>
      </c>
      <c r="M13" s="21">
        <f>SUMIF('Technomic Top 500 Chains'!$E$2:$E$501,'Category gains &amp; losses'!$B13,'Technomic Top 500 Chains'!$AC$2:$AC$501)</f>
        <v>43752</v>
      </c>
      <c r="N13" s="21">
        <f>SUMIF('Technomic Top 500 Chains'!$E$2:$E$501,'Category gains &amp; losses'!$B13,'Technomic Top 500 Chains'!$AG$2:$AG$501)</f>
        <v>43607</v>
      </c>
      <c r="O13" s="21">
        <f>SUMIF('Technomic Top 500 Chains'!$E$2:$E$501,'Category gains &amp; losses'!$B13,'Technomic Top 500 Chains'!$AK$2:$AK$501)</f>
        <v>43576</v>
      </c>
      <c r="P13" s="21">
        <f>SUMIF('Technomic Top 500 Chains'!$E$2:$E$501,'Category gains &amp; losses'!$B13,'Technomic Top 500 Chains'!$AO$2:$AO$501)</f>
        <v>44058</v>
      </c>
      <c r="W13" s="12"/>
    </row>
    <row r="14" spans="2:23" x14ac:dyDescent="0.25">
      <c r="B14" t="s">
        <v>364</v>
      </c>
      <c r="D14" s="11">
        <f>SUMIF('Technomic Top 500 Chains'!$E$2:$E$501,'Category gains &amp; losses'!B14,'Technomic Top 500 Chains'!$P$2:$P$501)</f>
        <v>48982716</v>
      </c>
      <c r="E14" s="11">
        <f>SUMIF('Technomic Top 500 Chains'!$E$2:$E$501,'Category gains &amp; losses'!$B14,'Technomic Top 500 Chains'!$AA$2:$AA$501)</f>
        <v>43631788</v>
      </c>
      <c r="F14" s="11">
        <f>SUMIF('Technomic Top 500 Chains'!$E$2:$E$501,'Category gains &amp; losses'!$B14,'Technomic Top 500 Chains'!$AE$2:$AE$501)</f>
        <v>39314867</v>
      </c>
      <c r="G14" s="11">
        <f>SUMIF('Technomic Top 500 Chains'!$E$2:$E$501,'Category gains &amp; losses'!$B14,'Technomic Top 500 Chains'!$AI$2:$AI$501)</f>
        <v>33819321</v>
      </c>
      <c r="H14" s="11">
        <f>SUMIF('Technomic Top 500 Chains'!$E$2:$E$501,'Category gains &amp; losses'!$B14,'Technomic Top 500 Chains'!$AM$2:$AM$501)</f>
        <v>30699649</v>
      </c>
      <c r="J14" t="s">
        <v>364</v>
      </c>
      <c r="L14" s="21">
        <f>SUMIF('Technomic Top 500 Chains'!$E$2:$E$501,'Category gains &amp; losses'!$B14,'Technomic Top 500 Chains'!$T$2:$T$501)</f>
        <v>17591</v>
      </c>
      <c r="M14" s="21">
        <f>SUMIF('Technomic Top 500 Chains'!$E$2:$E$501,'Category gains &amp; losses'!$B14,'Technomic Top 500 Chains'!$AC$2:$AC$501)</f>
        <v>17190</v>
      </c>
      <c r="N14" s="21">
        <f>SUMIF('Technomic Top 500 Chains'!$E$2:$E$501,'Category gains &amp; losses'!$B14,'Technomic Top 500 Chains'!$AG$2:$AG$501)</f>
        <v>16561</v>
      </c>
      <c r="O14" s="21">
        <f>SUMIF('Technomic Top 500 Chains'!$E$2:$E$501,'Category gains &amp; losses'!$B14,'Technomic Top 500 Chains'!$AK$2:$AK$501)</f>
        <v>15899</v>
      </c>
      <c r="P14" s="21">
        <f>SUMIF('Technomic Top 500 Chains'!$E$2:$E$501,'Category gains &amp; losses'!$B14,'Technomic Top 500 Chains'!$AO$2:$AO$501)</f>
        <v>15581</v>
      </c>
      <c r="W14" s="12"/>
    </row>
    <row r="15" spans="2:23" x14ac:dyDescent="0.25">
      <c r="B15" t="s">
        <v>361</v>
      </c>
      <c r="D15" s="11">
        <f>SUMIF('Technomic Top 500 Chains'!$E$2:$E$501,'Category gains &amp; losses'!B15,'Technomic Top 500 Chains'!$P$2:$P$501)</f>
        <v>49023598</v>
      </c>
      <c r="E15" s="11">
        <f>SUMIF('Technomic Top 500 Chains'!$E$2:$E$501,'Category gains &amp; losses'!$B15,'Technomic Top 500 Chains'!$AA$2:$AA$501)</f>
        <v>44001312</v>
      </c>
      <c r="F15" s="11">
        <f>SUMIF('Technomic Top 500 Chains'!$E$2:$E$501,'Category gains &amp; losses'!$B15,'Technomic Top 500 Chains'!$AE$2:$AE$501)</f>
        <v>38810089</v>
      </c>
      <c r="G15" s="11">
        <f>SUMIF('Technomic Top 500 Chains'!$E$2:$E$501,'Category gains &amp; losses'!$B15,'Technomic Top 500 Chains'!$AI$2:$AI$501)</f>
        <v>31008545</v>
      </c>
      <c r="H15" s="11">
        <f>SUMIF('Technomic Top 500 Chains'!$E$2:$E$501,'Category gains &amp; losses'!$B15,'Technomic Top 500 Chains'!$AM$2:$AM$501)</f>
        <v>34985642</v>
      </c>
      <c r="J15" t="s">
        <v>361</v>
      </c>
      <c r="L15" s="21">
        <f>SUMIF('Technomic Top 500 Chains'!$E$2:$E$501,'Category gains &amp; losses'!$B15,'Technomic Top 500 Chains'!$T$2:$T$501)</f>
        <v>30844</v>
      </c>
      <c r="M15" s="21">
        <f>SUMIF('Technomic Top 500 Chains'!$E$2:$E$501,'Category gains &amp; losses'!$B15,'Technomic Top 500 Chains'!$AC$2:$AC$501)</f>
        <v>29515</v>
      </c>
      <c r="N15" s="21">
        <f>SUMIF('Technomic Top 500 Chains'!$E$2:$E$501,'Category gains &amp; losses'!$B15,'Technomic Top 500 Chains'!$AG$2:$AG$501)</f>
        <v>28473</v>
      </c>
      <c r="O15" s="21">
        <f>SUMIF('Technomic Top 500 Chains'!$E$2:$E$501,'Category gains &amp; losses'!$B15,'Technomic Top 500 Chains'!$AK$2:$AK$501)</f>
        <v>27894</v>
      </c>
      <c r="P15" s="21">
        <f>SUMIF('Technomic Top 500 Chains'!$E$2:$E$501,'Category gains &amp; losses'!$B15,'Technomic Top 500 Chains'!$AO$2:$AO$501)</f>
        <v>28080</v>
      </c>
      <c r="Q15" s="11"/>
      <c r="W15" s="12"/>
    </row>
    <row r="16" spans="2:23" x14ac:dyDescent="0.25">
      <c r="B16" t="s">
        <v>354</v>
      </c>
      <c r="D16" s="11">
        <f>SUMIF('Technomic Top 500 Chains'!$E$2:$E$501,'Category gains &amp; losses'!B16,'Technomic Top 500 Chains'!$P$2:$P$501)</f>
        <v>17500345</v>
      </c>
      <c r="E16" s="11">
        <f>SUMIF('Technomic Top 500 Chains'!$E$2:$E$501,'Category gains &amp; losses'!$B16,'Technomic Top 500 Chains'!$AA$2:$AA$501)</f>
        <v>16516354</v>
      </c>
      <c r="F16" s="11">
        <f>SUMIF('Technomic Top 500 Chains'!$E$2:$E$501,'Category gains &amp; losses'!$B16,'Technomic Top 500 Chains'!$AE$2:$AE$501)</f>
        <v>15097583</v>
      </c>
      <c r="G16" s="11">
        <f>SUMIF('Technomic Top 500 Chains'!$E$2:$E$501,'Category gains &amp; losses'!$B16,'Technomic Top 500 Chains'!$AI$2:$AI$501)</f>
        <v>10671911</v>
      </c>
      <c r="H16" s="11">
        <f>SUMIF('Technomic Top 500 Chains'!$E$2:$E$501,'Category gains &amp; losses'!$B16,'Technomic Top 500 Chains'!$AM$2:$AM$501)</f>
        <v>16944415</v>
      </c>
      <c r="J16" t="s">
        <v>354</v>
      </c>
      <c r="L16" s="21">
        <f>SUMIF('Technomic Top 500 Chains'!$E$2:$E$501,'Category gains &amp; losses'!$B16,'Technomic Top 500 Chains'!$T$2:$T$501)</f>
        <v>9143</v>
      </c>
      <c r="M16" s="21">
        <f>SUMIF('Technomic Top 500 Chains'!$E$2:$E$501,'Category gains &amp; losses'!$B16,'Technomic Top 500 Chains'!$AC$2:$AC$501)</f>
        <v>9113</v>
      </c>
      <c r="N16" s="21">
        <f>SUMIF('Technomic Top 500 Chains'!$E$2:$E$501,'Category gains &amp; losses'!$B16,'Technomic Top 500 Chains'!$AG$2:$AG$501)</f>
        <v>9107</v>
      </c>
      <c r="O16" s="21">
        <f>SUMIF('Technomic Top 500 Chains'!$E$2:$E$501,'Category gains &amp; losses'!$B16,'Technomic Top 500 Chains'!$AK$2:$AK$501)</f>
        <v>9192</v>
      </c>
      <c r="P16" s="21">
        <f>SUMIF('Technomic Top 500 Chains'!$E$2:$E$501,'Category gains &amp; losses'!$B16,'Technomic Top 500 Chains'!$AO$2:$AO$501)</f>
        <v>9537</v>
      </c>
      <c r="Q16" s="11"/>
      <c r="W16" s="12"/>
    </row>
    <row r="17" spans="2:23" x14ac:dyDescent="0.25">
      <c r="B17" t="s">
        <v>352</v>
      </c>
      <c r="D17" s="11">
        <f>SUMIF('Technomic Top 500 Chains'!$E$2:$E$501,'Category gains &amp; losses'!B17,'Technomic Top 500 Chains'!$P$2:$P$501)</f>
        <v>8113768</v>
      </c>
      <c r="E17" s="11">
        <f>SUMIF('Technomic Top 500 Chains'!$E$2:$E$501,'Category gains &amp; losses'!$B17,'Technomic Top 500 Chains'!$AA$2:$AA$501)</f>
        <v>7529719</v>
      </c>
      <c r="F17" s="11">
        <f>SUMIF('Technomic Top 500 Chains'!$E$2:$E$501,'Category gains &amp; losses'!$B17,'Technomic Top 500 Chains'!$AE$2:$AE$501)</f>
        <v>7301052</v>
      </c>
      <c r="G17" s="11">
        <f>SUMIF('Technomic Top 500 Chains'!$E$2:$E$501,'Category gains &amp; losses'!$B17,'Technomic Top 500 Chains'!$AI$2:$AI$501)</f>
        <v>6390214</v>
      </c>
      <c r="H17" s="11">
        <f>SUMIF('Technomic Top 500 Chains'!$E$2:$E$501,'Category gains &amp; losses'!$B17,'Technomic Top 500 Chains'!$AM$2:$AM$501)</f>
        <v>6349158</v>
      </c>
      <c r="J17" t="s">
        <v>352</v>
      </c>
      <c r="L17" s="21">
        <f>SUMIF('Technomic Top 500 Chains'!$E$2:$E$501,'Category gains &amp; losses'!$B17,'Technomic Top 500 Chains'!$T$2:$T$501)</f>
        <v>10931</v>
      </c>
      <c r="M17" s="21">
        <f>SUMIF('Technomic Top 500 Chains'!$E$2:$E$501,'Category gains &amp; losses'!$B17,'Technomic Top 500 Chains'!$AC$2:$AC$501)</f>
        <v>10827</v>
      </c>
      <c r="N17" s="21">
        <f>SUMIF('Technomic Top 500 Chains'!$E$2:$E$501,'Category gains &amp; losses'!$B17,'Technomic Top 500 Chains'!$AG$2:$AG$501)</f>
        <v>10870</v>
      </c>
      <c r="O17" s="21">
        <f>SUMIF('Technomic Top 500 Chains'!$E$2:$E$501,'Category gains &amp; losses'!$B17,'Technomic Top 500 Chains'!$AK$2:$AK$501)</f>
        <v>10996</v>
      </c>
      <c r="P17" s="21">
        <f>SUMIF('Technomic Top 500 Chains'!$E$2:$E$501,'Category gains &amp; losses'!$B17,'Technomic Top 500 Chains'!$AO$2:$AO$501)</f>
        <v>11218</v>
      </c>
      <c r="W17" s="12"/>
    </row>
    <row r="18" spans="2:23" x14ac:dyDescent="0.25">
      <c r="B18" t="s">
        <v>357</v>
      </c>
      <c r="D18" s="11">
        <f>SUMIF('Technomic Top 500 Chains'!$E$2:$E$501,'Category gains &amp; losses'!B18,'Technomic Top 500 Chains'!$P$2:$P$501)</f>
        <v>9610003</v>
      </c>
      <c r="E18" s="11">
        <f>SUMIF('Technomic Top 500 Chains'!$E$2:$E$501,'Category gains &amp; losses'!$B18,'Technomic Top 500 Chains'!$AA$2:$AA$501)</f>
        <v>9183868</v>
      </c>
      <c r="F18" s="11">
        <f>SUMIF('Technomic Top 500 Chains'!$E$2:$E$501,'Category gains &amp; losses'!$B18,'Technomic Top 500 Chains'!$AE$2:$AE$501)</f>
        <v>8373442</v>
      </c>
      <c r="G18" s="11">
        <f>SUMIF('Technomic Top 500 Chains'!$E$2:$E$501,'Category gains &amp; losses'!$B18,'Technomic Top 500 Chains'!$AI$2:$AI$501)</f>
        <v>6898879</v>
      </c>
      <c r="H18" s="11">
        <f>SUMIF('Technomic Top 500 Chains'!$E$2:$E$501,'Category gains &amp; losses'!$B18,'Technomic Top 500 Chains'!$AM$2:$AM$501)</f>
        <v>9121284</v>
      </c>
      <c r="J18" t="s">
        <v>357</v>
      </c>
      <c r="L18" s="21">
        <f>SUMIF('Technomic Top 500 Chains'!$E$2:$E$501,'Category gains &amp; losses'!$B18,'Technomic Top 500 Chains'!$T$2:$T$501)</f>
        <v>2353</v>
      </c>
      <c r="M18" s="21">
        <f>SUMIF('Technomic Top 500 Chains'!$E$2:$E$501,'Category gains &amp; losses'!$B18,'Technomic Top 500 Chains'!$AC$2:$AC$501)</f>
        <v>2375</v>
      </c>
      <c r="N18" s="21">
        <f>SUMIF('Technomic Top 500 Chains'!$E$2:$E$501,'Category gains &amp; losses'!$B18,'Technomic Top 500 Chains'!$AG$2:$AG$501)</f>
        <v>2394</v>
      </c>
      <c r="O18" s="21">
        <f>SUMIF('Technomic Top 500 Chains'!$E$2:$E$501,'Category gains &amp; losses'!$B18,'Technomic Top 500 Chains'!$AK$2:$AK$501)</f>
        <v>2388</v>
      </c>
      <c r="P18" s="21">
        <f>SUMIF('Technomic Top 500 Chains'!$E$2:$E$501,'Category gains &amp; losses'!$B18,'Technomic Top 500 Chains'!$AO$2:$AO$501)</f>
        <v>2550</v>
      </c>
      <c r="W18" s="12"/>
    </row>
    <row r="19" spans="2:23" x14ac:dyDescent="0.25">
      <c r="B19" t="s">
        <v>358</v>
      </c>
      <c r="D19" s="11">
        <f>SUMIF('Technomic Top 500 Chains'!$E$2:$E$501,'Category gains &amp; losses'!B19,'Technomic Top 500 Chains'!$P$2:$P$501)</f>
        <v>33088844</v>
      </c>
      <c r="E19" s="11">
        <f>SUMIF('Technomic Top 500 Chains'!$E$2:$E$501,'Category gains &amp; losses'!$B19,'Technomic Top 500 Chains'!$AA$2:$AA$501)</f>
        <v>30288477</v>
      </c>
      <c r="F19" s="11">
        <f>SUMIF('Technomic Top 500 Chains'!$E$2:$E$501,'Category gains &amp; losses'!$B19,'Technomic Top 500 Chains'!$AE$2:$AE$501)</f>
        <v>27409256</v>
      </c>
      <c r="G19" s="11">
        <f>SUMIF('Technomic Top 500 Chains'!$E$2:$E$501,'Category gains &amp; losses'!$B19,'Technomic Top 500 Chains'!$AI$2:$AI$501)</f>
        <v>23571637</v>
      </c>
      <c r="H19" s="11">
        <f>SUMIF('Technomic Top 500 Chains'!$E$2:$E$501,'Category gains &amp; losses'!$B19,'Technomic Top 500 Chains'!$AM$2:$AM$501)</f>
        <v>24242800</v>
      </c>
      <c r="J19" t="s">
        <v>358</v>
      </c>
      <c r="L19" s="21">
        <f>SUMIF('Technomic Top 500 Chains'!$E$2:$E$501,'Category gains &amp; losses'!$B19,'Technomic Top 500 Chains'!$T$2:$T$501)</f>
        <v>15506</v>
      </c>
      <c r="M19" s="21">
        <f>SUMIF('Technomic Top 500 Chains'!$E$2:$E$501,'Category gains &amp; losses'!$B19,'Technomic Top 500 Chains'!$AC$2:$AC$501)</f>
        <v>15043</v>
      </c>
      <c r="N19" s="21">
        <f>SUMIF('Technomic Top 500 Chains'!$E$2:$E$501,'Category gains &amp; losses'!$B19,'Technomic Top 500 Chains'!$AG$2:$AG$501)</f>
        <v>14616</v>
      </c>
      <c r="O19" s="21">
        <f>SUMIF('Technomic Top 500 Chains'!$E$2:$E$501,'Category gains &amp; losses'!$B19,'Technomic Top 500 Chains'!$AK$2:$AK$501)</f>
        <v>14218</v>
      </c>
      <c r="P19" s="21">
        <f>SUMIF('Technomic Top 500 Chains'!$E$2:$E$501,'Category gains &amp; losses'!$B19,'Technomic Top 500 Chains'!$AO$2:$AO$501)</f>
        <v>14171</v>
      </c>
      <c r="W19" s="12"/>
    </row>
    <row r="20" spans="2:23" x14ac:dyDescent="0.25">
      <c r="B20" t="s">
        <v>446</v>
      </c>
      <c r="D20" s="11">
        <f>SUMIF('Technomic Top 500 Chains'!$E$2:$E$501,'Category gains &amp; losses'!B20,'Technomic Top 500 Chains'!$P$2:$P$501)</f>
        <v>8275331</v>
      </c>
      <c r="E20" s="11">
        <f>SUMIF('Technomic Top 500 Chains'!$E$2:$E$501,'Category gains &amp; losses'!$B20,'Technomic Top 500 Chains'!$AA$2:$AA$501)</f>
        <v>7380423</v>
      </c>
      <c r="F20" s="11">
        <f>SUMIF('Technomic Top 500 Chains'!$E$2:$E$501,'Category gains &amp; losses'!$B20,'Technomic Top 500 Chains'!$AE$2:$AE$501)</f>
        <v>6255880</v>
      </c>
      <c r="G20" s="11">
        <f>SUMIF('Technomic Top 500 Chains'!$E$2:$E$501,'Category gains &amp; losses'!$B20,'Technomic Top 500 Chains'!$AI$2:$AI$501)</f>
        <v>4615342</v>
      </c>
      <c r="H20" s="11">
        <f>SUMIF('Technomic Top 500 Chains'!$E$2:$E$501,'Category gains &amp; losses'!$B20,'Technomic Top 500 Chains'!$AM$2:$AM$501)</f>
        <v>4856747</v>
      </c>
      <c r="J20" t="s">
        <v>446</v>
      </c>
      <c r="L20" s="21">
        <f>SUMIF('Technomic Top 500 Chains'!$E$2:$E$501,'Category gains &amp; losses'!$B20,'Technomic Top 500 Chains'!$T$2:$T$501)</f>
        <v>11172</v>
      </c>
      <c r="M20" s="21">
        <f>SUMIF('Technomic Top 500 Chains'!$E$2:$E$501,'Category gains &amp; losses'!$B20,'Technomic Top 500 Chains'!$AC$2:$AC$501)</f>
        <v>10266</v>
      </c>
      <c r="N20" s="21">
        <f>SUMIF('Technomic Top 500 Chains'!$E$2:$E$501,'Category gains &amp; losses'!$B20,'Technomic Top 500 Chains'!$AG$2:$AG$501)</f>
        <v>9414</v>
      </c>
      <c r="O20" s="21">
        <f>SUMIF('Technomic Top 500 Chains'!$E$2:$E$501,'Category gains &amp; losses'!$B20,'Technomic Top 500 Chains'!$AK$2:$AK$501)</f>
        <v>8839</v>
      </c>
      <c r="P20" s="21">
        <f>SUMIF('Technomic Top 500 Chains'!$E$2:$E$501,'Category gains &amp; losses'!$B20,'Technomic Top 500 Chains'!$AO$2:$AO$501)</f>
        <v>8536</v>
      </c>
      <c r="W20" s="12"/>
    </row>
    <row r="21" spans="2:23" x14ac:dyDescent="0.25">
      <c r="B21" t="s">
        <v>350</v>
      </c>
      <c r="D21" s="11">
        <f>SUMIF('Technomic Top 500 Chains'!$E$2:$E$501,'Category gains &amp; losses'!B21,'Technomic Top 500 Chains'!$P$2:$P$501)</f>
        <v>30546777</v>
      </c>
      <c r="E21" s="11">
        <f>SUMIF('Technomic Top 500 Chains'!$E$2:$E$501,'Category gains &amp; losses'!$B21,'Technomic Top 500 Chains'!$AA$2:$AA$501)</f>
        <v>29683736</v>
      </c>
      <c r="F21" s="11">
        <f>SUMIF('Technomic Top 500 Chains'!$E$2:$E$501,'Category gains &amp; losses'!$B21,'Technomic Top 500 Chains'!$AE$2:$AE$501)</f>
        <v>29068560</v>
      </c>
      <c r="G21" s="11">
        <f>SUMIF('Technomic Top 500 Chains'!$E$2:$E$501,'Category gains &amp; losses'!$B21,'Technomic Top 500 Chains'!$AI$2:$AI$501)</f>
        <v>27066919</v>
      </c>
      <c r="H21" s="11">
        <f>SUMIF('Technomic Top 500 Chains'!$E$2:$E$501,'Category gains &amp; losses'!$B21,'Technomic Top 500 Chains'!$AM$2:$AM$501)</f>
        <v>25808657</v>
      </c>
      <c r="J21" t="s">
        <v>350</v>
      </c>
      <c r="L21" s="21">
        <f>SUMIF('Technomic Top 500 Chains'!$E$2:$E$501,'Category gains &amp; losses'!$B21,'Technomic Top 500 Chains'!$T$2:$T$501)</f>
        <v>29495</v>
      </c>
      <c r="M21" s="21">
        <f>SUMIF('Technomic Top 500 Chains'!$E$2:$E$501,'Category gains &amp; losses'!$B21,'Technomic Top 500 Chains'!$AC$2:$AC$501)</f>
        <v>29124</v>
      </c>
      <c r="N21" s="21">
        <f>SUMIF('Technomic Top 500 Chains'!$E$2:$E$501,'Category gains &amp; losses'!$B21,'Technomic Top 500 Chains'!$AG$2:$AG$501)</f>
        <v>28878</v>
      </c>
      <c r="O21" s="21">
        <f>SUMIF('Technomic Top 500 Chains'!$E$2:$E$501,'Category gains &amp; losses'!$B21,'Technomic Top 500 Chains'!$AK$2:$AK$501)</f>
        <v>28642</v>
      </c>
      <c r="P21" s="21">
        <f>SUMIF('Technomic Top 500 Chains'!$E$2:$E$501,'Category gains &amp; losses'!$B21,'Technomic Top 500 Chains'!$AO$2:$AO$501)</f>
        <v>29297</v>
      </c>
      <c r="W21" s="12"/>
    </row>
    <row r="22" spans="2:23" x14ac:dyDescent="0.25">
      <c r="B22" t="s">
        <v>351</v>
      </c>
      <c r="D22" s="11">
        <f>SUMIF('Technomic Top 500 Chains'!$E$2:$E$501,'Category gains &amp; losses'!B22,'Technomic Top 500 Chains'!$P$2:$P$501)</f>
        <v>37770932</v>
      </c>
      <c r="E22" s="11">
        <f>SUMIF('Technomic Top 500 Chains'!$E$2:$E$501,'Category gains &amp; losses'!$B22,'Technomic Top 500 Chains'!$AA$2:$AA$501)</f>
        <v>35781127</v>
      </c>
      <c r="F22" s="11">
        <f>SUMIF('Technomic Top 500 Chains'!$E$2:$E$501,'Category gains &amp; losses'!$B22,'Technomic Top 500 Chains'!$AE$2:$AE$501)</f>
        <v>33178154</v>
      </c>
      <c r="G22" s="11">
        <f>SUMIF('Technomic Top 500 Chains'!$E$2:$E$501,'Category gains &amp; losses'!$B22,'Technomic Top 500 Chains'!$AI$2:$AI$501)</f>
        <v>28479456</v>
      </c>
      <c r="H22" s="11">
        <f>SUMIF('Technomic Top 500 Chains'!$E$2:$E$501,'Category gains &amp; losses'!$B22,'Technomic Top 500 Chains'!$AM$2:$AM$501)</f>
        <v>32664912</v>
      </c>
      <c r="J22" t="s">
        <v>351</v>
      </c>
      <c r="L22" s="21">
        <f>SUMIF('Technomic Top 500 Chains'!$E$2:$E$501,'Category gains &amp; losses'!$B22,'Technomic Top 500 Chains'!$T$2:$T$501)</f>
        <v>39808</v>
      </c>
      <c r="M22" s="21">
        <f>SUMIF('Technomic Top 500 Chains'!$E$2:$E$501,'Category gains &amp; losses'!$B22,'Technomic Top 500 Chains'!$AC$2:$AC$501)</f>
        <v>39771</v>
      </c>
      <c r="N22" s="21">
        <f>SUMIF('Technomic Top 500 Chains'!$E$2:$E$501,'Category gains &amp; losses'!$B22,'Technomic Top 500 Chains'!$AG$2:$AG$501)</f>
        <v>39938</v>
      </c>
      <c r="O22" s="21">
        <f>SUMIF('Technomic Top 500 Chains'!$E$2:$E$501,'Category gains &amp; losses'!$B22,'Technomic Top 500 Chains'!$AK$2:$AK$501)</f>
        <v>40682</v>
      </c>
      <c r="P22" s="21">
        <f>SUMIF('Technomic Top 500 Chains'!$E$2:$E$501,'Category gains &amp; losses'!$B22,'Technomic Top 500 Chains'!$AO$2:$AO$501)</f>
        <v>42555</v>
      </c>
      <c r="W22" s="12"/>
    </row>
    <row r="23" spans="2:23" x14ac:dyDescent="0.25">
      <c r="B23" t="s">
        <v>360</v>
      </c>
      <c r="D23" s="11">
        <f>SUMIF('Technomic Top 500 Chains'!$E$2:$E$501,'Category gains &amp; losses'!B23,'Technomic Top 500 Chains'!$P$2:$P$501)</f>
        <v>5145566</v>
      </c>
      <c r="E23" s="11">
        <f>SUMIF('Technomic Top 500 Chains'!$E$2:$E$501,'Category gains &amp; losses'!$B23,'Technomic Top 500 Chains'!$AA$2:$AA$501)</f>
        <v>5222310</v>
      </c>
      <c r="F23" s="11">
        <f>SUMIF('Technomic Top 500 Chains'!$E$2:$E$501,'Category gains &amp; losses'!$B23,'Technomic Top 500 Chains'!$AE$2:$AE$501)</f>
        <v>4814566</v>
      </c>
      <c r="G23" s="11">
        <f>SUMIF('Technomic Top 500 Chains'!$E$2:$E$501,'Category gains &amp; losses'!$B23,'Technomic Top 500 Chains'!$AI$2:$AI$501)</f>
        <v>3406645</v>
      </c>
      <c r="H23" s="11">
        <f>SUMIF('Technomic Top 500 Chains'!$E$2:$E$501,'Category gains &amp; losses'!$B23,'Technomic Top 500 Chains'!$AM$2:$AM$501)</f>
        <v>5143594</v>
      </c>
      <c r="J23" t="s">
        <v>360</v>
      </c>
      <c r="L23" s="21">
        <f>SUMIF('Technomic Top 500 Chains'!$E$2:$E$501,'Category gains &amp; losses'!$B23,'Technomic Top 500 Chains'!$T$2:$T$501)</f>
        <v>1393</v>
      </c>
      <c r="M23" s="21">
        <f>SUMIF('Technomic Top 500 Chains'!$E$2:$E$501,'Category gains &amp; losses'!$B23,'Technomic Top 500 Chains'!$AC$2:$AC$501)</f>
        <v>1403</v>
      </c>
      <c r="N23" s="21">
        <f>SUMIF('Technomic Top 500 Chains'!$E$2:$E$501,'Category gains &amp; losses'!$B23,'Technomic Top 500 Chains'!$AG$2:$AG$501)</f>
        <v>1401</v>
      </c>
      <c r="O23" s="21">
        <f>SUMIF('Technomic Top 500 Chains'!$E$2:$E$501,'Category gains &amp; losses'!$B23,'Technomic Top 500 Chains'!$AK$2:$AK$501)</f>
        <v>1358</v>
      </c>
      <c r="P23" s="21">
        <f>SUMIF('Technomic Top 500 Chains'!$E$2:$E$501,'Category gains &amp; losses'!$B23,'Technomic Top 500 Chains'!$AO$2:$AO$501)</f>
        <v>1345</v>
      </c>
      <c r="W23" s="12"/>
    </row>
    <row r="24" spans="2:23" x14ac:dyDescent="0.25">
      <c r="B24" t="s">
        <v>362</v>
      </c>
      <c r="D24" s="11">
        <f>SUMIF('Technomic Top 500 Chains'!$E$2:$E$501,'Category gains &amp; losses'!B24,'Technomic Top 500 Chains'!$P$2:$P$501)</f>
        <v>9750905</v>
      </c>
      <c r="E24" s="11">
        <f>SUMIF('Technomic Top 500 Chains'!$E$2:$E$501,'Category gains &amp; losses'!$B24,'Technomic Top 500 Chains'!$AA$2:$AA$501)</f>
        <v>9363032</v>
      </c>
      <c r="F24" s="11">
        <f>SUMIF('Technomic Top 500 Chains'!$E$2:$E$501,'Category gains &amp; losses'!$B24,'Technomic Top 500 Chains'!$AE$2:$AE$501)</f>
        <v>8528558</v>
      </c>
      <c r="G24" s="11">
        <f>SUMIF('Technomic Top 500 Chains'!$E$2:$E$501,'Category gains &amp; losses'!$B24,'Technomic Top 500 Chains'!$AI$2:$AI$501)</f>
        <v>6625553</v>
      </c>
      <c r="H24" s="11">
        <f>SUMIF('Technomic Top 500 Chains'!$E$2:$E$501,'Category gains &amp; losses'!$B24,'Technomic Top 500 Chains'!$AM$2:$AM$501)</f>
        <v>8558852</v>
      </c>
      <c r="J24" t="s">
        <v>362</v>
      </c>
      <c r="L24" s="21">
        <f>SUMIF('Technomic Top 500 Chains'!$E$2:$E$501,'Category gains &amp; losses'!$B24,'Technomic Top 500 Chains'!$T$2:$T$501)</f>
        <v>3019</v>
      </c>
      <c r="M24" s="21">
        <f>SUMIF('Technomic Top 500 Chains'!$E$2:$E$501,'Category gains &amp; losses'!$B24,'Technomic Top 500 Chains'!$AC$2:$AC$501)</f>
        <v>2934</v>
      </c>
      <c r="N24" s="21">
        <f>SUMIF('Technomic Top 500 Chains'!$E$2:$E$501,'Category gains &amp; losses'!$B24,'Technomic Top 500 Chains'!$AG$2:$AG$501)</f>
        <v>2843</v>
      </c>
      <c r="O24" s="21">
        <f>SUMIF('Technomic Top 500 Chains'!$E$2:$E$501,'Category gains &amp; losses'!$B24,'Technomic Top 500 Chains'!$AK$2:$AK$501)</f>
        <v>2763</v>
      </c>
      <c r="P24" s="21">
        <f>SUMIF('Technomic Top 500 Chains'!$E$2:$E$501,'Category gains &amp; losses'!$B24,'Technomic Top 500 Chains'!$AO$2:$AO$501)</f>
        <v>2813</v>
      </c>
      <c r="W24" s="12"/>
    </row>
    <row r="25" spans="2:23" x14ac:dyDescent="0.25">
      <c r="B25" t="s">
        <v>355</v>
      </c>
      <c r="D25" s="11">
        <f>SUMIF('Technomic Top 500 Chains'!$E$2:$E$501,'Category gains &amp; losses'!B25,'Technomic Top 500 Chains'!$P$2:$P$501)</f>
        <v>15965167</v>
      </c>
      <c r="E25" s="11">
        <f>SUMIF('Technomic Top 500 Chains'!$E$2:$E$501,'Category gains &amp; losses'!$B25,'Technomic Top 500 Chains'!$AA$2:$AA$501)</f>
        <v>14631518</v>
      </c>
      <c r="F25" s="11">
        <f>SUMIF('Technomic Top 500 Chains'!$E$2:$E$501,'Category gains &amp; losses'!$B25,'Technomic Top 500 Chains'!$AE$2:$AE$501)</f>
        <v>12997455</v>
      </c>
      <c r="G25" s="11">
        <f>SUMIF('Technomic Top 500 Chains'!$E$2:$E$501,'Category gains &amp; losses'!$B25,'Technomic Top 500 Chains'!$AI$2:$AI$501)</f>
        <v>9391502</v>
      </c>
      <c r="H25" s="11">
        <f>SUMIF('Technomic Top 500 Chains'!$E$2:$E$501,'Category gains &amp; losses'!$B25,'Technomic Top 500 Chains'!$AM$2:$AM$501)</f>
        <v>12538907</v>
      </c>
      <c r="J25" t="s">
        <v>355</v>
      </c>
      <c r="L25" s="21">
        <f>SUMIF('Technomic Top 500 Chains'!$E$2:$E$501,'Category gains &amp; losses'!$B25,'Technomic Top 500 Chains'!$T$2:$T$501)</f>
        <v>2810</v>
      </c>
      <c r="M25" s="21">
        <f>SUMIF('Technomic Top 500 Chains'!$E$2:$E$501,'Category gains &amp; losses'!$B25,'Technomic Top 500 Chains'!$AC$2:$AC$501)</f>
        <v>2758</v>
      </c>
      <c r="N25" s="21">
        <f>SUMIF('Technomic Top 500 Chains'!$E$2:$E$501,'Category gains &amp; losses'!$B25,'Technomic Top 500 Chains'!$AG$2:$AG$501)</f>
        <v>2710</v>
      </c>
      <c r="O25" s="21">
        <f>SUMIF('Technomic Top 500 Chains'!$E$2:$E$501,'Category gains &amp; losses'!$B25,'Technomic Top 500 Chains'!$AK$2:$AK$501)</f>
        <v>2684</v>
      </c>
      <c r="P25" s="21">
        <f>SUMIF('Technomic Top 500 Chains'!$E$2:$E$501,'Category gains &amp; losses'!$B25,'Technomic Top 500 Chains'!$AO$2:$AO$501)</f>
        <v>2760</v>
      </c>
      <c r="W25" s="12"/>
    </row>
    <row r="26" spans="2:23" x14ac:dyDescent="0.25">
      <c r="B26" t="s">
        <v>353</v>
      </c>
      <c r="D26" s="11">
        <f>SUMIF('Technomic Top 500 Chains'!$E$2:$E$501,'Category gains &amp; losses'!B26,'Technomic Top 500 Chains'!$P$2:$P$501)</f>
        <v>24122686</v>
      </c>
      <c r="E26" s="11">
        <f>SUMIF('Technomic Top 500 Chains'!$E$2:$E$501,'Category gains &amp; losses'!$B26,'Technomic Top 500 Chains'!$AA$2:$AA$501)</f>
        <v>23516809</v>
      </c>
      <c r="F26" s="11">
        <f>SUMIF('Technomic Top 500 Chains'!$E$2:$E$501,'Category gains &amp; losses'!$B26,'Technomic Top 500 Chains'!$AE$2:$AE$501)</f>
        <v>21720105</v>
      </c>
      <c r="G26" s="11">
        <f>SUMIF('Technomic Top 500 Chains'!$E$2:$E$501,'Category gains &amp; losses'!$B26,'Technomic Top 500 Chains'!$AI$2:$AI$501)</f>
        <v>16306297</v>
      </c>
      <c r="H26" s="11">
        <f>SUMIF('Technomic Top 500 Chains'!$E$2:$E$501,'Category gains &amp; losses'!$B26,'Technomic Top 500 Chains'!$AM$2:$AM$501)</f>
        <v>22836866</v>
      </c>
      <c r="J26" t="s">
        <v>353</v>
      </c>
      <c r="L26" s="21">
        <f>SUMIF('Technomic Top 500 Chains'!$E$2:$E$501,'Category gains &amp; losses'!$B26,'Technomic Top 500 Chains'!$T$2:$T$501)</f>
        <v>6401</v>
      </c>
      <c r="M26" s="21">
        <f>SUMIF('Technomic Top 500 Chains'!$E$2:$E$501,'Category gains &amp; losses'!$B26,'Technomic Top 500 Chains'!$AC$2:$AC$501)</f>
        <v>6517</v>
      </c>
      <c r="N26" s="21">
        <f>SUMIF('Technomic Top 500 Chains'!$E$2:$E$501,'Category gains &amp; losses'!$B26,'Technomic Top 500 Chains'!$AG$2:$AG$501)</f>
        <v>6569</v>
      </c>
      <c r="O26" s="21">
        <f>SUMIF('Technomic Top 500 Chains'!$E$2:$E$501,'Category gains &amp; losses'!$B26,'Technomic Top 500 Chains'!$AK$2:$AK$501)</f>
        <v>6633</v>
      </c>
      <c r="P26" s="21">
        <f>SUMIF('Technomic Top 500 Chains'!$E$2:$E$501,'Category gains &amp; losses'!$B26,'Technomic Top 500 Chains'!$AO$2:$AO$501)</f>
        <v>7130</v>
      </c>
      <c r="W26" s="12"/>
    </row>
    <row r="28" spans="2:23" x14ac:dyDescent="0.25">
      <c r="B28" t="s">
        <v>553</v>
      </c>
    </row>
    <row r="29" spans="2:23" x14ac:dyDescent="0.25">
      <c r="B29" t="s">
        <v>5</v>
      </c>
      <c r="D29" s="12">
        <f>D3/E3-1</f>
        <v>7.7823039767804802E-2</v>
      </c>
      <c r="E29" s="12">
        <f t="shared" ref="E29:G29" si="4">E3/F3-1</f>
        <v>6.860458110211165E-2</v>
      </c>
      <c r="F29" s="12">
        <f t="shared" si="4"/>
        <v>0.13555123546483094</v>
      </c>
      <c r="G29" s="12">
        <f t="shared" si="4"/>
        <v>-6.0888369616998173E-3</v>
      </c>
      <c r="L29" s="12">
        <f>L3/M3-1</f>
        <v>1.3671273141014906E-2</v>
      </c>
      <c r="M29" s="12">
        <f t="shared" ref="M29:M30" si="5">M3/N3-1</f>
        <v>1.1314874745295356E-2</v>
      </c>
      <c r="N29" s="12">
        <f t="shared" ref="N29:N30" si="6">N3/O3-1</f>
        <v>3.301044428811073E-3</v>
      </c>
      <c r="O29" s="12">
        <f t="shared" ref="O29:O30" si="7">O3/P3-1</f>
        <v>-1.7434509813189059E-2</v>
      </c>
      <c r="S29" s="12">
        <f>D29-L29</f>
        <v>6.4151766626789897E-2</v>
      </c>
      <c r="T29" s="12">
        <f t="shared" ref="T29:V29" si="8">E29-M29</f>
        <v>5.7289706356816295E-2</v>
      </c>
      <c r="U29" s="12">
        <f t="shared" si="8"/>
        <v>0.13225019103601987</v>
      </c>
      <c r="V29" s="12">
        <f t="shared" si="8"/>
        <v>1.1345672851489241E-2</v>
      </c>
    </row>
    <row r="30" spans="2:23" x14ac:dyDescent="0.25">
      <c r="B30" t="s">
        <v>4</v>
      </c>
      <c r="D30" s="12">
        <f t="shared" ref="D30:G30" si="9">D4/E4-1</f>
        <v>0.11017797037222565</v>
      </c>
      <c r="E30" s="12">
        <f t="shared" si="9"/>
        <v>0.13619988779996772</v>
      </c>
      <c r="F30" s="12">
        <f t="shared" si="9"/>
        <v>0.22691484680197549</v>
      </c>
      <c r="G30" s="12">
        <f t="shared" si="9"/>
        <v>-6.2903105288365624E-2</v>
      </c>
      <c r="L30" s="12">
        <f t="shared" ref="L30" si="10">L4/M4-1</f>
        <v>4.4594038450232132E-2</v>
      </c>
      <c r="M30" s="12">
        <f t="shared" si="5"/>
        <v>4.6031794840257101E-2</v>
      </c>
      <c r="N30" s="12">
        <f t="shared" si="6"/>
        <v>4.1238433707937228E-2</v>
      </c>
      <c r="O30" s="12">
        <f t="shared" si="7"/>
        <v>8.7526645565532135E-3</v>
      </c>
      <c r="S30" s="12">
        <f t="shared" ref="S30:S31" si="11">D30-L30</f>
        <v>6.5583931921993521E-2</v>
      </c>
      <c r="T30" s="12">
        <f t="shared" ref="T30:T31" si="12">E30-M30</f>
        <v>9.0168092959710622E-2</v>
      </c>
      <c r="U30" s="12">
        <f t="shared" ref="U30:U31" si="13">F30-N30</f>
        <v>0.18567641309403826</v>
      </c>
      <c r="V30" s="12">
        <f t="shared" ref="V30:V31" si="14">G30-O30</f>
        <v>-7.1655769844918837E-2</v>
      </c>
    </row>
    <row r="31" spans="2:23" x14ac:dyDescent="0.25">
      <c r="B31" t="s">
        <v>2</v>
      </c>
      <c r="D31" s="12">
        <f t="shared" ref="D31:G31" si="15">D6/E6-1</f>
        <v>4.5764319243586149E-2</v>
      </c>
      <c r="E31" s="12">
        <f t="shared" si="15"/>
        <v>9.5915033590819876E-2</v>
      </c>
      <c r="F31" s="12">
        <f t="shared" si="15"/>
        <v>0.31454354671099205</v>
      </c>
      <c r="G31" s="12">
        <f t="shared" si="15"/>
        <v>-0.25798696914632191</v>
      </c>
      <c r="L31" s="12">
        <f t="shared" ref="L31" si="16">L6/M6-1</f>
        <v>5.2988806858775828E-3</v>
      </c>
      <c r="M31" s="12">
        <f t="shared" ref="M31" si="17">M6/N6-1</f>
        <v>8.1632653061225469E-3</v>
      </c>
      <c r="N31" s="12">
        <f t="shared" ref="N31" si="18">N6/O6-1</f>
        <v>8.0474375264718567E-3</v>
      </c>
      <c r="O31" s="12">
        <f t="shared" ref="O31" si="19">O6/P6-1</f>
        <v>-4.2800880342870329E-2</v>
      </c>
      <c r="S31" s="12">
        <f t="shared" si="11"/>
        <v>4.0465438557708566E-2</v>
      </c>
      <c r="T31" s="12">
        <f t="shared" si="12"/>
        <v>8.7751768284697329E-2</v>
      </c>
      <c r="U31" s="12">
        <f t="shared" si="13"/>
        <v>0.30649610918452019</v>
      </c>
      <c r="V31" s="12">
        <f t="shared" si="14"/>
        <v>-0.21518608880345158</v>
      </c>
    </row>
    <row r="33" spans="2:22" x14ac:dyDescent="0.25">
      <c r="B33" t="s">
        <v>359</v>
      </c>
      <c r="D33" s="12">
        <f>D11/E11-1</f>
        <v>0.12536941556741987</v>
      </c>
      <c r="E33" s="12">
        <f t="shared" ref="E33:G33" si="20">E11/F11-1</f>
        <v>0.18382646024075</v>
      </c>
      <c r="F33" s="12">
        <f t="shared" si="20"/>
        <v>0.40336223587577558</v>
      </c>
      <c r="G33" s="12">
        <f t="shared" si="20"/>
        <v>-0.28621321292929625</v>
      </c>
      <c r="J33" t="s">
        <v>359</v>
      </c>
      <c r="L33" s="12">
        <f t="shared" ref="L33:O48" si="21">L11/M11-1</f>
        <v>0.10514018691588789</v>
      </c>
      <c r="M33" s="12">
        <f t="shared" si="21"/>
        <v>6.6002490660024948E-2</v>
      </c>
      <c r="N33" s="12">
        <f t="shared" si="21"/>
        <v>4.5572916666666741E-2</v>
      </c>
      <c r="O33" s="12">
        <f t="shared" si="21"/>
        <v>2.1276595744680771E-2</v>
      </c>
      <c r="R33" t="s">
        <v>359</v>
      </c>
      <c r="S33" s="12">
        <f t="shared" ref="S33:S48" si="22">D33-L33</f>
        <v>2.0229228651531983E-2</v>
      </c>
      <c r="T33" s="12">
        <f t="shared" ref="T33:T48" si="23">E33-M33</f>
        <v>0.11782396958072505</v>
      </c>
      <c r="U33" s="12">
        <f t="shared" ref="U33:U48" si="24">F33-N33</f>
        <v>0.35778931920910884</v>
      </c>
      <c r="V33" s="12">
        <f t="shared" ref="V33:V48" si="25">G33-O33</f>
        <v>-0.30748980867397702</v>
      </c>
    </row>
    <row r="34" spans="2:22" x14ac:dyDescent="0.25">
      <c r="B34" t="s">
        <v>363</v>
      </c>
      <c r="D34" s="12">
        <f t="shared" ref="D34:G34" si="26">D12/E12-1</f>
        <v>8.5942766012227612E-2</v>
      </c>
      <c r="E34" s="12">
        <f t="shared" si="26"/>
        <v>0.14788850385010277</v>
      </c>
      <c r="F34" s="12">
        <f t="shared" si="26"/>
        <v>0.20785847911613797</v>
      </c>
      <c r="G34" s="12">
        <f t="shared" si="26"/>
        <v>-6.0015972223412373E-2</v>
      </c>
      <c r="J34" t="s">
        <v>363</v>
      </c>
      <c r="L34" s="12">
        <f t="shared" si="21"/>
        <v>3.2319391634981098E-2</v>
      </c>
      <c r="M34" s="12">
        <f t="shared" si="21"/>
        <v>1.8886198547215516E-2</v>
      </c>
      <c r="N34" s="12">
        <f t="shared" si="21"/>
        <v>1.4243614931237714E-2</v>
      </c>
      <c r="O34" s="12">
        <f t="shared" si="21"/>
        <v>2.0295665246805372E-2</v>
      </c>
      <c r="R34" t="s">
        <v>363</v>
      </c>
      <c r="S34" s="12">
        <f t="shared" si="22"/>
        <v>5.3623374377246513E-2</v>
      </c>
      <c r="T34" s="12">
        <f t="shared" si="23"/>
        <v>0.12900230530288725</v>
      </c>
      <c r="U34" s="12">
        <f t="shared" si="24"/>
        <v>0.19361486418490026</v>
      </c>
      <c r="V34" s="12">
        <f t="shared" si="25"/>
        <v>-8.0311637470217745E-2</v>
      </c>
    </row>
    <row r="35" spans="2:22" x14ac:dyDescent="0.25">
      <c r="B35" t="s">
        <v>356</v>
      </c>
      <c r="D35" s="12">
        <f t="shared" ref="D35:G35" si="27">D13/E13-1</f>
        <v>7.1570858628439371E-2</v>
      </c>
      <c r="E35" s="12">
        <f t="shared" si="27"/>
        <v>5.0131624880171533E-2</v>
      </c>
      <c r="F35" s="12">
        <f t="shared" si="27"/>
        <v>0.1134060485546704</v>
      </c>
      <c r="G35" s="12">
        <f t="shared" si="27"/>
        <v>1.0113987761421139E-2</v>
      </c>
      <c r="J35" t="s">
        <v>356</v>
      </c>
      <c r="L35" s="12">
        <f t="shared" si="21"/>
        <v>-3.3827025050283677E-3</v>
      </c>
      <c r="M35" s="12">
        <f t="shared" si="21"/>
        <v>3.3251542183594385E-3</v>
      </c>
      <c r="N35" s="12">
        <f t="shared" si="21"/>
        <v>7.1140077106668365E-4</v>
      </c>
      <c r="O35" s="12">
        <f t="shared" si="21"/>
        <v>-1.0940124381497163E-2</v>
      </c>
      <c r="R35" t="s">
        <v>356</v>
      </c>
      <c r="S35" s="12">
        <f t="shared" si="22"/>
        <v>7.4953561133467739E-2</v>
      </c>
      <c r="T35" s="12">
        <f t="shared" si="23"/>
        <v>4.6806470661812094E-2</v>
      </c>
      <c r="U35" s="12">
        <f t="shared" si="24"/>
        <v>0.11269464778360372</v>
      </c>
      <c r="V35" s="12">
        <f t="shared" si="25"/>
        <v>2.1054112142918302E-2</v>
      </c>
    </row>
    <row r="36" spans="2:22" x14ac:dyDescent="0.25">
      <c r="B36" t="s">
        <v>364</v>
      </c>
      <c r="D36" s="12">
        <f t="shared" ref="D36:G36" si="28">D14/E14-1</f>
        <v>0.12263829298033802</v>
      </c>
      <c r="E36" s="12">
        <f t="shared" si="28"/>
        <v>0.10980377982710721</v>
      </c>
      <c r="F36" s="12">
        <f t="shared" si="28"/>
        <v>0.16249723050323817</v>
      </c>
      <c r="G36" s="12">
        <f t="shared" si="28"/>
        <v>0.10161914229051927</v>
      </c>
      <c r="J36" t="s">
        <v>364</v>
      </c>
      <c r="L36" s="12">
        <f t="shared" si="21"/>
        <v>2.3327515997673132E-2</v>
      </c>
      <c r="M36" s="12">
        <f t="shared" si="21"/>
        <v>3.7980798260974558E-2</v>
      </c>
      <c r="N36" s="12">
        <f t="shared" si="21"/>
        <v>4.1637838857789822E-2</v>
      </c>
      <c r="O36" s="12">
        <f t="shared" si="21"/>
        <v>2.0409473076182572E-2</v>
      </c>
      <c r="R36" t="s">
        <v>364</v>
      </c>
      <c r="S36" s="12">
        <f t="shared" si="22"/>
        <v>9.9310776982664883E-2</v>
      </c>
      <c r="T36" s="12">
        <f t="shared" si="23"/>
        <v>7.1822981566132649E-2</v>
      </c>
      <c r="U36" s="12">
        <f t="shared" si="24"/>
        <v>0.12085939164544834</v>
      </c>
      <c r="V36" s="12">
        <f t="shared" si="25"/>
        <v>8.1209669214336699E-2</v>
      </c>
    </row>
    <row r="37" spans="2:22" x14ac:dyDescent="0.25">
      <c r="B37" t="s">
        <v>361</v>
      </c>
      <c r="D37" s="12">
        <f t="shared" ref="D37:G37" si="29">D15/E15-1</f>
        <v>0.11413946020518662</v>
      </c>
      <c r="E37" s="12">
        <f t="shared" si="29"/>
        <v>0.1337596262662526</v>
      </c>
      <c r="F37" s="12">
        <f t="shared" si="29"/>
        <v>0.2515933591853472</v>
      </c>
      <c r="G37" s="12">
        <f t="shared" si="29"/>
        <v>-0.11367797681117298</v>
      </c>
      <c r="J37" t="s">
        <v>361</v>
      </c>
      <c r="L37" s="12">
        <f t="shared" si="21"/>
        <v>4.5027951888870099E-2</v>
      </c>
      <c r="M37" s="12">
        <f t="shared" si="21"/>
        <v>3.6596073473114776E-2</v>
      </c>
      <c r="N37" s="12">
        <f t="shared" si="21"/>
        <v>2.0757152075715268E-2</v>
      </c>
      <c r="O37" s="12">
        <f t="shared" si="21"/>
        <v>-6.6239316239316004E-3</v>
      </c>
      <c r="R37" t="s">
        <v>361</v>
      </c>
      <c r="S37" s="12">
        <f t="shared" si="22"/>
        <v>6.9111508316316517E-2</v>
      </c>
      <c r="T37" s="12">
        <f t="shared" si="23"/>
        <v>9.716355279313782E-2</v>
      </c>
      <c r="U37" s="12">
        <f t="shared" si="24"/>
        <v>0.23083620710963193</v>
      </c>
      <c r="V37" s="12">
        <f t="shared" si="25"/>
        <v>-0.10705404518724138</v>
      </c>
    </row>
    <row r="38" spans="2:22" x14ac:dyDescent="0.25">
      <c r="B38" t="s">
        <v>354</v>
      </c>
      <c r="D38" s="12">
        <f t="shared" ref="D38:G38" si="30">D16/E16-1</f>
        <v>5.9576768577374928E-2</v>
      </c>
      <c r="E38" s="12">
        <f t="shared" si="30"/>
        <v>9.3973386336077658E-2</v>
      </c>
      <c r="F38" s="12">
        <f t="shared" si="30"/>
        <v>0.41470285874760382</v>
      </c>
      <c r="G38" s="12">
        <f t="shared" si="30"/>
        <v>-0.37018120720013059</v>
      </c>
      <c r="J38" t="s">
        <v>354</v>
      </c>
      <c r="L38" s="12">
        <f t="shared" si="21"/>
        <v>3.2920004389334068E-3</v>
      </c>
      <c r="M38" s="12">
        <f t="shared" si="21"/>
        <v>6.5883386406051514E-4</v>
      </c>
      <c r="N38" s="12">
        <f t="shared" si="21"/>
        <v>-9.2471714534377858E-3</v>
      </c>
      <c r="O38" s="12">
        <f t="shared" si="21"/>
        <v>-3.6174897766593217E-2</v>
      </c>
      <c r="R38" t="s">
        <v>354</v>
      </c>
      <c r="S38" s="12">
        <f t="shared" si="22"/>
        <v>5.6284768138441521E-2</v>
      </c>
      <c r="T38" s="12">
        <f t="shared" si="23"/>
        <v>9.3314552472017143E-2</v>
      </c>
      <c r="U38" s="12">
        <f t="shared" si="24"/>
        <v>0.42395003020104161</v>
      </c>
      <c r="V38" s="12">
        <f t="shared" si="25"/>
        <v>-0.33400630943353737</v>
      </c>
    </row>
    <row r="39" spans="2:22" x14ac:dyDescent="0.25">
      <c r="B39" t="s">
        <v>352</v>
      </c>
      <c r="D39" s="12">
        <f t="shared" ref="D39:G39" si="31">D17/E17-1</f>
        <v>7.7565842762525428E-2</v>
      </c>
      <c r="E39" s="12">
        <f t="shared" si="31"/>
        <v>3.1319733101476288E-2</v>
      </c>
      <c r="F39" s="12">
        <f t="shared" si="31"/>
        <v>0.14253638454048634</v>
      </c>
      <c r="G39" s="12">
        <f t="shared" si="31"/>
        <v>6.4663692414017593E-3</v>
      </c>
      <c r="J39" t="s">
        <v>352</v>
      </c>
      <c r="L39" s="12">
        <f t="shared" si="21"/>
        <v>9.6056155906529828E-3</v>
      </c>
      <c r="M39" s="12">
        <f t="shared" si="21"/>
        <v>-3.9558417663293488E-3</v>
      </c>
      <c r="N39" s="12">
        <f t="shared" si="21"/>
        <v>-1.1458712259003301E-2</v>
      </c>
      <c r="O39" s="12">
        <f t="shared" si="21"/>
        <v>-1.9789623818862512E-2</v>
      </c>
      <c r="R39" t="s">
        <v>352</v>
      </c>
      <c r="S39" s="12">
        <f t="shared" si="22"/>
        <v>6.7960227171872445E-2</v>
      </c>
      <c r="T39" s="12">
        <f t="shared" si="23"/>
        <v>3.5275574867805637E-2</v>
      </c>
      <c r="U39" s="12">
        <f t="shared" si="24"/>
        <v>0.15399509679948964</v>
      </c>
      <c r="V39" s="12">
        <f t="shared" si="25"/>
        <v>2.6255993060264271E-2</v>
      </c>
    </row>
    <row r="40" spans="2:22" x14ac:dyDescent="0.25">
      <c r="B40" t="s">
        <v>357</v>
      </c>
      <c r="D40" s="12">
        <f t="shared" ref="D40:G40" si="32">D18/E18-1</f>
        <v>4.6400383803425704E-2</v>
      </c>
      <c r="E40" s="12">
        <f t="shared" si="32"/>
        <v>9.6785288534870118E-2</v>
      </c>
      <c r="F40" s="12">
        <f t="shared" si="32"/>
        <v>0.21373950753448501</v>
      </c>
      <c r="G40" s="12">
        <f t="shared" si="32"/>
        <v>-0.2436504553525578</v>
      </c>
      <c r="J40" t="s">
        <v>357</v>
      </c>
      <c r="L40" s="12">
        <f t="shared" si="21"/>
        <v>-9.263157894736862E-3</v>
      </c>
      <c r="M40" s="12">
        <f t="shared" si="21"/>
        <v>-7.9365079365079083E-3</v>
      </c>
      <c r="N40" s="12">
        <f t="shared" si="21"/>
        <v>2.5125628140703071E-3</v>
      </c>
      <c r="O40" s="12">
        <f t="shared" si="21"/>
        <v>-6.3529411764705834E-2</v>
      </c>
      <c r="R40" t="s">
        <v>357</v>
      </c>
      <c r="S40" s="12">
        <f t="shared" si="22"/>
        <v>5.5663541698162566E-2</v>
      </c>
      <c r="T40" s="12">
        <f t="shared" si="23"/>
        <v>0.10472179647137803</v>
      </c>
      <c r="U40" s="12">
        <f t="shared" si="24"/>
        <v>0.2112269447204147</v>
      </c>
      <c r="V40" s="12">
        <f t="shared" si="25"/>
        <v>-0.18012104358785197</v>
      </c>
    </row>
    <row r="41" spans="2:22" x14ac:dyDescent="0.25">
      <c r="B41" t="s">
        <v>358</v>
      </c>
      <c r="D41" s="12">
        <f t="shared" ref="D41:G41" si="33">D19/E19-1</f>
        <v>9.2456514072992269E-2</v>
      </c>
      <c r="E41" s="12">
        <f t="shared" si="33"/>
        <v>0.10504557292616767</v>
      </c>
      <c r="F41" s="12">
        <f t="shared" si="33"/>
        <v>0.1628066391825056</v>
      </c>
      <c r="G41" s="12">
        <f t="shared" si="33"/>
        <v>-2.7685044631808209E-2</v>
      </c>
      <c r="J41" t="s">
        <v>358</v>
      </c>
      <c r="L41" s="12">
        <f t="shared" si="21"/>
        <v>3.0778435152562622E-2</v>
      </c>
      <c r="M41" s="12">
        <f t="shared" si="21"/>
        <v>2.921455938697326E-2</v>
      </c>
      <c r="N41" s="12">
        <f t="shared" si="21"/>
        <v>2.799268532845689E-2</v>
      </c>
      <c r="O41" s="12">
        <f t="shared" si="21"/>
        <v>3.3166325594524704E-3</v>
      </c>
      <c r="R41" t="s">
        <v>358</v>
      </c>
      <c r="S41" s="12">
        <f t="shared" si="22"/>
        <v>6.1678078920429646E-2</v>
      </c>
      <c r="T41" s="12">
        <f t="shared" si="23"/>
        <v>7.5831013539194414E-2</v>
      </c>
      <c r="U41" s="12">
        <f t="shared" si="24"/>
        <v>0.13481395385404871</v>
      </c>
      <c r="V41" s="12">
        <f t="shared" si="25"/>
        <v>-3.1001677191260679E-2</v>
      </c>
    </row>
    <row r="42" spans="2:22" x14ac:dyDescent="0.25">
      <c r="B42" t="s">
        <v>446</v>
      </c>
      <c r="D42" s="12">
        <f t="shared" ref="D42:G42" si="34">D20/E20-1</f>
        <v>0.12125429667107146</v>
      </c>
      <c r="E42" s="12">
        <f t="shared" si="34"/>
        <v>0.17975776389572684</v>
      </c>
      <c r="F42" s="12">
        <f t="shared" si="34"/>
        <v>0.35545318201771403</v>
      </c>
      <c r="G42" s="12">
        <f t="shared" si="34"/>
        <v>-4.9705080375815336E-2</v>
      </c>
      <c r="J42" t="s">
        <v>446</v>
      </c>
      <c r="L42" s="12">
        <f t="shared" si="21"/>
        <v>8.8252483927527825E-2</v>
      </c>
      <c r="M42" s="12">
        <f t="shared" si="21"/>
        <v>9.0503505417463437E-2</v>
      </c>
      <c r="N42" s="12">
        <f t="shared" si="21"/>
        <v>6.5052607761058923E-2</v>
      </c>
      <c r="O42" s="12">
        <f t="shared" si="21"/>
        <v>3.5496719775070185E-2</v>
      </c>
      <c r="R42" t="s">
        <v>446</v>
      </c>
      <c r="S42" s="12">
        <f t="shared" si="22"/>
        <v>3.3001812743543635E-2</v>
      </c>
      <c r="T42" s="12">
        <f t="shared" si="23"/>
        <v>8.9254258478263404E-2</v>
      </c>
      <c r="U42" s="12">
        <f t="shared" si="24"/>
        <v>0.29040057425665511</v>
      </c>
      <c r="V42" s="12">
        <f t="shared" si="25"/>
        <v>-8.5201800150885521E-2</v>
      </c>
    </row>
    <row r="43" spans="2:22" x14ac:dyDescent="0.25">
      <c r="B43" t="s">
        <v>350</v>
      </c>
      <c r="D43" s="12">
        <f t="shared" ref="D43:G43" si="35">D21/E21-1</f>
        <v>2.907454102138618E-2</v>
      </c>
      <c r="E43" s="12">
        <f t="shared" si="35"/>
        <v>2.1162933423602759E-2</v>
      </c>
      <c r="F43" s="12">
        <f t="shared" si="35"/>
        <v>7.3951564269283843E-2</v>
      </c>
      <c r="G43" s="12">
        <f t="shared" si="35"/>
        <v>4.875348608802077E-2</v>
      </c>
      <c r="J43" t="s">
        <v>350</v>
      </c>
      <c r="L43" s="12">
        <f t="shared" si="21"/>
        <v>1.2738634802911708E-2</v>
      </c>
      <c r="M43" s="12">
        <f t="shared" si="21"/>
        <v>8.5185954706004097E-3</v>
      </c>
      <c r="N43" s="12">
        <f t="shared" si="21"/>
        <v>8.2396480692688012E-3</v>
      </c>
      <c r="O43" s="12">
        <f t="shared" si="21"/>
        <v>-2.235723794245148E-2</v>
      </c>
      <c r="R43" t="s">
        <v>350</v>
      </c>
      <c r="S43" s="12">
        <f t="shared" si="22"/>
        <v>1.6335906218474472E-2</v>
      </c>
      <c r="T43" s="12">
        <f t="shared" si="23"/>
        <v>1.2644337953002349E-2</v>
      </c>
      <c r="U43" s="12">
        <f t="shared" si="24"/>
        <v>6.5711916200015041E-2</v>
      </c>
      <c r="V43" s="12">
        <f t="shared" si="25"/>
        <v>7.111072403047225E-2</v>
      </c>
    </row>
    <row r="44" spans="2:22" x14ac:dyDescent="0.25">
      <c r="B44" t="s">
        <v>351</v>
      </c>
      <c r="D44" s="12">
        <f t="shared" ref="D44:G44" si="36">D22/E22-1</f>
        <v>5.5610461906356434E-2</v>
      </c>
      <c r="E44" s="12">
        <f t="shared" si="36"/>
        <v>7.8454425161809782E-2</v>
      </c>
      <c r="F44" s="12">
        <f t="shared" si="36"/>
        <v>0.16498552500441011</v>
      </c>
      <c r="G44" s="12">
        <f t="shared" si="36"/>
        <v>-0.12813308665885892</v>
      </c>
      <c r="J44" t="s">
        <v>351</v>
      </c>
      <c r="L44" s="12">
        <f t="shared" si="21"/>
        <v>9.3032611701993062E-4</v>
      </c>
      <c r="M44" s="12">
        <f t="shared" si="21"/>
        <v>-4.1814812960088155E-3</v>
      </c>
      <c r="N44" s="12">
        <f t="shared" si="21"/>
        <v>-1.8288186421513197E-2</v>
      </c>
      <c r="O44" s="12">
        <f t="shared" si="21"/>
        <v>-4.40136294207496E-2</v>
      </c>
      <c r="R44" t="s">
        <v>351</v>
      </c>
      <c r="S44" s="12">
        <f t="shared" si="22"/>
        <v>5.4680135789336504E-2</v>
      </c>
      <c r="T44" s="12">
        <f t="shared" si="23"/>
        <v>8.2635906457818598E-2</v>
      </c>
      <c r="U44" s="12">
        <f t="shared" si="24"/>
        <v>0.1832737114259233</v>
      </c>
      <c r="V44" s="12">
        <f t="shared" si="25"/>
        <v>-8.4119457238109319E-2</v>
      </c>
    </row>
    <row r="45" spans="2:22" x14ac:dyDescent="0.25">
      <c r="B45" t="s">
        <v>360</v>
      </c>
      <c r="D45" s="12">
        <f t="shared" ref="D45:G45" si="37">D23/E23-1</f>
        <v>-1.4695412566469668E-2</v>
      </c>
      <c r="E45" s="12">
        <f t="shared" si="37"/>
        <v>8.4689668809192709E-2</v>
      </c>
      <c r="F45" s="12">
        <f t="shared" si="37"/>
        <v>0.41328667941625863</v>
      </c>
      <c r="G45" s="12">
        <f t="shared" si="37"/>
        <v>-0.33769169961703815</v>
      </c>
      <c r="J45" t="s">
        <v>360</v>
      </c>
      <c r="L45" s="12">
        <f t="shared" si="21"/>
        <v>-7.1275837491090455E-3</v>
      </c>
      <c r="M45" s="12">
        <f t="shared" si="21"/>
        <v>1.427551748750977E-3</v>
      </c>
      <c r="N45" s="12">
        <f t="shared" si="21"/>
        <v>3.166421207658332E-2</v>
      </c>
      <c r="O45" s="12">
        <f t="shared" si="21"/>
        <v>9.665427509293778E-3</v>
      </c>
      <c r="R45" t="s">
        <v>360</v>
      </c>
      <c r="S45" s="12">
        <f t="shared" si="22"/>
        <v>-7.5678288173606223E-3</v>
      </c>
      <c r="T45" s="12">
        <f t="shared" si="23"/>
        <v>8.3262117060441732E-2</v>
      </c>
      <c r="U45" s="12">
        <f t="shared" si="24"/>
        <v>0.38162246733967531</v>
      </c>
      <c r="V45" s="12">
        <f t="shared" si="25"/>
        <v>-0.34735712712633193</v>
      </c>
    </row>
    <row r="46" spans="2:22" x14ac:dyDescent="0.25">
      <c r="B46" t="s">
        <v>362</v>
      </c>
      <c r="D46" s="12">
        <f t="shared" ref="D46:G46" si="38">D24/E24-1</f>
        <v>4.1426003884211804E-2</v>
      </c>
      <c r="E46" s="12">
        <f t="shared" si="38"/>
        <v>9.7844676673360276E-2</v>
      </c>
      <c r="F46" s="12">
        <f t="shared" si="38"/>
        <v>0.28722206282252971</v>
      </c>
      <c r="G46" s="12">
        <f t="shared" si="38"/>
        <v>-0.22588298056795464</v>
      </c>
      <c r="J46" t="s">
        <v>362</v>
      </c>
      <c r="L46" s="12">
        <f t="shared" si="21"/>
        <v>2.8970688479891038E-2</v>
      </c>
      <c r="M46" s="12">
        <f t="shared" si="21"/>
        <v>3.2008441786844921E-2</v>
      </c>
      <c r="N46" s="12">
        <f t="shared" si="21"/>
        <v>2.8954035468693462E-2</v>
      </c>
      <c r="O46" s="12">
        <f t="shared" si="21"/>
        <v>-1.7774617845716323E-2</v>
      </c>
      <c r="R46" t="s">
        <v>362</v>
      </c>
      <c r="S46" s="12">
        <f t="shared" si="22"/>
        <v>1.2455315404320766E-2</v>
      </c>
      <c r="T46" s="12">
        <f t="shared" si="23"/>
        <v>6.5836234886515355E-2</v>
      </c>
      <c r="U46" s="12">
        <f t="shared" si="24"/>
        <v>0.25826802735383625</v>
      </c>
      <c r="V46" s="12">
        <f t="shared" si="25"/>
        <v>-0.20810836272223832</v>
      </c>
    </row>
    <row r="47" spans="2:22" x14ac:dyDescent="0.25">
      <c r="B47" t="s">
        <v>355</v>
      </c>
      <c r="D47" s="12">
        <f t="shared" ref="D47:G47" si="39">D25/E25-1</f>
        <v>9.1149052340297132E-2</v>
      </c>
      <c r="E47" s="12">
        <f t="shared" si="39"/>
        <v>0.12572176629963328</v>
      </c>
      <c r="F47" s="12">
        <f t="shared" si="39"/>
        <v>0.3839591366748365</v>
      </c>
      <c r="G47" s="12">
        <f t="shared" si="39"/>
        <v>-0.25101111285058575</v>
      </c>
      <c r="J47" t="s">
        <v>355</v>
      </c>
      <c r="L47" s="12">
        <f t="shared" si="21"/>
        <v>1.8854242204495941E-2</v>
      </c>
      <c r="M47" s="12">
        <f t="shared" si="21"/>
        <v>1.77121771217712E-2</v>
      </c>
      <c r="N47" s="12">
        <f t="shared" si="21"/>
        <v>9.6870342771981921E-3</v>
      </c>
      <c r="O47" s="12">
        <f t="shared" si="21"/>
        <v>-2.753623188405796E-2</v>
      </c>
      <c r="R47" t="s">
        <v>355</v>
      </c>
      <c r="S47" s="12">
        <f t="shared" si="22"/>
        <v>7.2294810135801191E-2</v>
      </c>
      <c r="T47" s="12">
        <f t="shared" si="23"/>
        <v>0.10800958917786208</v>
      </c>
      <c r="U47" s="12">
        <f t="shared" si="24"/>
        <v>0.37427210239763831</v>
      </c>
      <c r="V47" s="12">
        <f t="shared" si="25"/>
        <v>-0.22347488096652779</v>
      </c>
    </row>
    <row r="48" spans="2:22" x14ac:dyDescent="0.25">
      <c r="B48" t="s">
        <v>353</v>
      </c>
      <c r="D48" s="12">
        <f t="shared" ref="D48:G48" si="40">D26/E26-1</f>
        <v>2.5763571919982908E-2</v>
      </c>
      <c r="E48" s="12">
        <f t="shared" si="40"/>
        <v>8.2720778743933243E-2</v>
      </c>
      <c r="F48" s="12">
        <f t="shared" si="40"/>
        <v>0.33200719942731327</v>
      </c>
      <c r="G48" s="12">
        <f t="shared" si="40"/>
        <v>-0.28596607783222094</v>
      </c>
      <c r="J48" t="s">
        <v>353</v>
      </c>
      <c r="L48" s="12">
        <f t="shared" si="21"/>
        <v>-1.7799601043424929E-2</v>
      </c>
      <c r="M48" s="12">
        <f t="shared" si="21"/>
        <v>-7.9159689450448711E-3</v>
      </c>
      <c r="N48" s="12">
        <f t="shared" si="21"/>
        <v>-9.6487260666364705E-3</v>
      </c>
      <c r="O48" s="12">
        <f t="shared" si="21"/>
        <v>-6.9705469845722345E-2</v>
      </c>
      <c r="R48" t="s">
        <v>353</v>
      </c>
      <c r="S48" s="12">
        <f t="shared" si="22"/>
        <v>4.3563172963407837E-2</v>
      </c>
      <c r="T48" s="12">
        <f t="shared" si="23"/>
        <v>9.0636747688978114E-2</v>
      </c>
      <c r="U48" s="12">
        <f t="shared" si="24"/>
        <v>0.34165592549394974</v>
      </c>
      <c r="V48" s="12">
        <f t="shared" si="25"/>
        <v>-0.2162606079864986</v>
      </c>
    </row>
    <row r="50" spans="2:23" x14ac:dyDescent="0.25">
      <c r="B50" t="s">
        <v>554</v>
      </c>
      <c r="D50" s="5" t="s">
        <v>555</v>
      </c>
      <c r="E50" t="s">
        <v>610</v>
      </c>
      <c r="I50" s="9"/>
      <c r="J50" t="s">
        <v>590</v>
      </c>
      <c r="R50" t="s">
        <v>609</v>
      </c>
      <c r="S50" t="s">
        <v>593</v>
      </c>
      <c r="T50" t="s">
        <v>592</v>
      </c>
    </row>
    <row r="51" spans="2:23" x14ac:dyDescent="0.25">
      <c r="B51" t="s">
        <v>359</v>
      </c>
      <c r="D51" s="12">
        <f t="shared" ref="D51:D66" si="41">_xlfn.RRI(4,H11,D11)</f>
        <v>7.4806688165988566E-2</v>
      </c>
      <c r="J51" t="s">
        <v>359</v>
      </c>
      <c r="L51" s="12">
        <f t="shared" ref="L51:L66" si="42">_xlfn.RRI(4,P11,L11)</f>
        <v>5.9054534245057466E-2</v>
      </c>
      <c r="R51" t="s">
        <v>359</v>
      </c>
      <c r="S51" s="12">
        <f>D51-L51</f>
        <v>1.57521539209311E-2</v>
      </c>
      <c r="T51" s="12">
        <f>L51</f>
        <v>5.9054534245057466E-2</v>
      </c>
    </row>
    <row r="52" spans="2:23" x14ac:dyDescent="0.25">
      <c r="B52" t="s">
        <v>363</v>
      </c>
      <c r="D52" s="12">
        <f t="shared" si="41"/>
        <v>9.0713760842299429E-2</v>
      </c>
      <c r="J52" t="s">
        <v>363</v>
      </c>
      <c r="L52" s="12">
        <f t="shared" si="42"/>
        <v>2.1414507976558417E-2</v>
      </c>
      <c r="R52" t="s">
        <v>363</v>
      </c>
      <c r="S52" s="12">
        <f t="shared" ref="S52:S66" si="43">D52-L52</f>
        <v>6.9299252865741012E-2</v>
      </c>
      <c r="T52" s="12">
        <f t="shared" ref="T52:T66" si="44">L52</f>
        <v>2.1414507976558417E-2</v>
      </c>
    </row>
    <row r="53" spans="2:23" x14ac:dyDescent="0.25">
      <c r="B53" t="s">
        <v>356</v>
      </c>
      <c r="D53" s="12">
        <f t="shared" si="41"/>
        <v>6.0650127110541074E-2</v>
      </c>
      <c r="E53" s="12">
        <v>3.6999999999999998E-2</v>
      </c>
      <c r="J53" t="s">
        <v>356</v>
      </c>
      <c r="L53" s="12">
        <f t="shared" si="42"/>
        <v>-2.586164707064853E-3</v>
      </c>
      <c r="R53" t="s">
        <v>356</v>
      </c>
      <c r="S53" s="12">
        <f t="shared" si="43"/>
        <v>6.3236291817605927E-2</v>
      </c>
      <c r="T53" s="12">
        <f t="shared" si="44"/>
        <v>-2.586164707064853E-3</v>
      </c>
    </row>
    <row r="54" spans="2:23" x14ac:dyDescent="0.25">
      <c r="B54" t="s">
        <v>364</v>
      </c>
      <c r="D54" s="12">
        <f t="shared" si="41"/>
        <v>0.12389920251452069</v>
      </c>
      <c r="E54" s="12">
        <v>0.09</v>
      </c>
      <c r="F54" s="11">
        <f>D54/AVERAGE($D$61,$D$62,$D$53)</f>
        <v>2.6424382283471113</v>
      </c>
      <c r="J54" t="s">
        <v>364</v>
      </c>
      <c r="L54" s="12">
        <f t="shared" si="42"/>
        <v>3.0798553066349266E-2</v>
      </c>
      <c r="R54" t="s">
        <v>364</v>
      </c>
      <c r="S54" s="12">
        <f t="shared" si="43"/>
        <v>9.3100649448171424E-2</v>
      </c>
      <c r="T54" s="12">
        <f t="shared" si="44"/>
        <v>3.0798553066349266E-2</v>
      </c>
      <c r="V54" s="12"/>
      <c r="W54" s="11"/>
    </row>
    <row r="55" spans="2:23" x14ac:dyDescent="0.25">
      <c r="B55" t="s">
        <v>634</v>
      </c>
      <c r="D55" s="12">
        <f t="shared" si="41"/>
        <v>8.7999845376987684E-2</v>
      </c>
      <c r="E55" s="12">
        <v>7.4999999999999997E-2</v>
      </c>
      <c r="F55" s="11">
        <f>D55/AVERAGE($D$61,$D$62,$D$53)</f>
        <v>1.8768010672670361</v>
      </c>
      <c r="J55" t="s">
        <v>634</v>
      </c>
      <c r="L55" s="12">
        <f t="shared" si="42"/>
        <v>2.3748781244914863E-2</v>
      </c>
      <c r="R55" t="s">
        <v>634</v>
      </c>
      <c r="S55" s="12">
        <f t="shared" si="43"/>
        <v>6.4251064132072822E-2</v>
      </c>
      <c r="T55" s="12">
        <f t="shared" si="44"/>
        <v>2.3748781244914863E-2</v>
      </c>
      <c r="V55" s="12"/>
      <c r="W55" s="11"/>
    </row>
    <row r="56" spans="2:23" x14ac:dyDescent="0.25">
      <c r="B56" t="s">
        <v>354</v>
      </c>
      <c r="D56" s="12">
        <f t="shared" si="41"/>
        <v>8.1032334115891391E-3</v>
      </c>
      <c r="E56" s="12"/>
      <c r="J56" t="s">
        <v>354</v>
      </c>
      <c r="L56" s="12">
        <f t="shared" si="42"/>
        <v>-1.049217194954255E-2</v>
      </c>
      <c r="R56" t="s">
        <v>354</v>
      </c>
      <c r="S56" s="12">
        <f t="shared" si="43"/>
        <v>1.8595405361131689E-2</v>
      </c>
      <c r="T56" s="12">
        <f t="shared" si="44"/>
        <v>-1.049217194954255E-2</v>
      </c>
    </row>
    <row r="57" spans="2:23" x14ac:dyDescent="0.25">
      <c r="B57" t="s">
        <v>352</v>
      </c>
      <c r="D57" s="12">
        <f t="shared" si="41"/>
        <v>6.3228508087219248E-2</v>
      </c>
      <c r="E57" s="12"/>
      <c r="J57" t="s">
        <v>352</v>
      </c>
      <c r="L57" s="12">
        <f t="shared" si="42"/>
        <v>-6.4582656193469257E-3</v>
      </c>
      <c r="R57" t="s">
        <v>352</v>
      </c>
      <c r="S57" s="12">
        <f t="shared" si="43"/>
        <v>6.9686773706566174E-2</v>
      </c>
      <c r="T57" s="12">
        <f t="shared" si="44"/>
        <v>-6.4582656193469257E-3</v>
      </c>
    </row>
    <row r="58" spans="2:23" x14ac:dyDescent="0.25">
      <c r="B58" t="s">
        <v>357</v>
      </c>
      <c r="D58" s="12">
        <f t="shared" si="41"/>
        <v>1.3133990884921287E-2</v>
      </c>
      <c r="E58" s="12"/>
      <c r="J58" t="s">
        <v>357</v>
      </c>
      <c r="L58" s="12">
        <f t="shared" si="42"/>
        <v>-1.9899892825347987E-2</v>
      </c>
      <c r="R58" t="s">
        <v>357</v>
      </c>
      <c r="S58" s="12">
        <f t="shared" si="43"/>
        <v>3.3033883710269274E-2</v>
      </c>
      <c r="T58" s="12">
        <f t="shared" si="44"/>
        <v>-1.9899892825347987E-2</v>
      </c>
    </row>
    <row r="59" spans="2:23" x14ac:dyDescent="0.25">
      <c r="B59" t="s">
        <v>358</v>
      </c>
      <c r="D59" s="12">
        <f t="shared" si="41"/>
        <v>8.087308875053445E-2</v>
      </c>
      <c r="E59" s="12">
        <v>0.06</v>
      </c>
      <c r="F59" s="11">
        <f>D59/AVERAGE($D$61,$D$62,$D$53)</f>
        <v>1.724806431533533</v>
      </c>
      <c r="J59" t="s">
        <v>358</v>
      </c>
      <c r="L59" s="12">
        <f t="shared" si="42"/>
        <v>2.2762557310704645E-2</v>
      </c>
      <c r="R59" t="s">
        <v>358</v>
      </c>
      <c r="S59" s="12">
        <f t="shared" si="43"/>
        <v>5.8110531439829805E-2</v>
      </c>
      <c r="T59" s="12">
        <f t="shared" si="44"/>
        <v>2.2762557310704645E-2</v>
      </c>
      <c r="V59" s="12"/>
      <c r="W59" s="11"/>
    </row>
    <row r="60" spans="2:23" x14ac:dyDescent="0.25">
      <c r="B60" t="s">
        <v>446</v>
      </c>
      <c r="D60" s="12">
        <f t="shared" si="41"/>
        <v>0.1425099035410311</v>
      </c>
      <c r="E60" s="12"/>
      <c r="J60" t="s">
        <v>446</v>
      </c>
      <c r="L60" s="12">
        <f t="shared" si="42"/>
        <v>6.9594423885191103E-2</v>
      </c>
      <c r="R60" t="s">
        <v>446</v>
      </c>
      <c r="S60" s="12">
        <f t="shared" si="43"/>
        <v>7.2915479655839999E-2</v>
      </c>
      <c r="T60" s="12">
        <f t="shared" si="44"/>
        <v>6.9594423885191103E-2</v>
      </c>
    </row>
    <row r="61" spans="2:23" x14ac:dyDescent="0.25">
      <c r="B61" t="s">
        <v>350</v>
      </c>
      <c r="D61" s="12">
        <f t="shared" si="41"/>
        <v>4.3037678668234713E-2</v>
      </c>
      <c r="E61" s="12">
        <v>4.2999999999999997E-2</v>
      </c>
      <c r="J61" t="s">
        <v>350</v>
      </c>
      <c r="L61" s="12">
        <f t="shared" si="42"/>
        <v>1.6853275089510067E-3</v>
      </c>
      <c r="R61" t="s">
        <v>350</v>
      </c>
      <c r="S61" s="12">
        <f t="shared" si="43"/>
        <v>4.1352351159283707E-2</v>
      </c>
      <c r="T61" s="12">
        <f t="shared" si="44"/>
        <v>1.6853275089510067E-3</v>
      </c>
    </row>
    <row r="62" spans="2:23" x14ac:dyDescent="0.25">
      <c r="B62" t="s">
        <v>351</v>
      </c>
      <c r="D62" s="12">
        <f t="shared" si="41"/>
        <v>3.6976828707709464E-2</v>
      </c>
      <c r="E62" s="12">
        <v>0.03</v>
      </c>
      <c r="J62" t="s">
        <v>351</v>
      </c>
      <c r="L62" s="12">
        <f t="shared" si="42"/>
        <v>-1.6543984873736095E-2</v>
      </c>
      <c r="R62" t="s">
        <v>351</v>
      </c>
      <c r="S62" s="12">
        <f t="shared" si="43"/>
        <v>5.3520813581445559E-2</v>
      </c>
      <c r="T62" s="12">
        <f t="shared" si="44"/>
        <v>-1.6543984873736095E-2</v>
      </c>
    </row>
    <row r="63" spans="2:23" x14ac:dyDescent="0.25">
      <c r="B63" t="s">
        <v>360</v>
      </c>
      <c r="D63" s="12">
        <f>_xlfn.RRI(4,H23,D23)</f>
        <v>9.5833601312822481E-5</v>
      </c>
      <c r="E63" s="12"/>
      <c r="J63" t="s">
        <v>360</v>
      </c>
      <c r="L63" s="12">
        <f t="shared" si="42"/>
        <v>8.8049580295306296E-3</v>
      </c>
      <c r="R63" t="s">
        <v>360</v>
      </c>
      <c r="S63" s="12">
        <f t="shared" si="43"/>
        <v>-8.7091244282178071E-3</v>
      </c>
      <c r="T63" s="12">
        <f t="shared" si="44"/>
        <v>8.8049580295306296E-3</v>
      </c>
    </row>
    <row r="64" spans="2:23" x14ac:dyDescent="0.25">
      <c r="B64" t="s">
        <v>362</v>
      </c>
      <c r="D64" s="12">
        <f t="shared" si="41"/>
        <v>3.3135660311954585E-2</v>
      </c>
      <c r="E64" s="12"/>
      <c r="J64" t="s">
        <v>362</v>
      </c>
      <c r="L64" s="12">
        <f t="shared" si="42"/>
        <v>1.7825542145484041E-2</v>
      </c>
      <c r="R64" t="s">
        <v>362</v>
      </c>
      <c r="S64" s="12">
        <f t="shared" si="43"/>
        <v>1.5310118166470543E-2</v>
      </c>
      <c r="T64" s="12">
        <f t="shared" si="44"/>
        <v>1.7825542145484041E-2</v>
      </c>
    </row>
    <row r="65" spans="2:20" x14ac:dyDescent="0.25">
      <c r="B65" t="s">
        <v>355</v>
      </c>
      <c r="D65" s="12">
        <f t="shared" si="41"/>
        <v>6.2254173620712061E-2</v>
      </c>
      <c r="E65" s="12"/>
      <c r="J65" t="s">
        <v>355</v>
      </c>
      <c r="L65" s="12">
        <f t="shared" si="42"/>
        <v>4.4985390877001485E-3</v>
      </c>
      <c r="R65" t="s">
        <v>355</v>
      </c>
      <c r="S65" s="12">
        <f t="shared" si="43"/>
        <v>5.7755634533011913E-2</v>
      </c>
      <c r="T65" s="12">
        <f t="shared" si="44"/>
        <v>4.4985390877001485E-3</v>
      </c>
    </row>
    <row r="66" spans="2:20" x14ac:dyDescent="0.25">
      <c r="B66" t="s">
        <v>353</v>
      </c>
      <c r="D66" s="12">
        <f t="shared" si="41"/>
        <v>1.3788335624043579E-2</v>
      </c>
      <c r="E66" s="12"/>
      <c r="J66" t="s">
        <v>353</v>
      </c>
      <c r="L66" s="12">
        <f t="shared" si="42"/>
        <v>-2.6603961714170232E-2</v>
      </c>
      <c r="R66" t="s">
        <v>353</v>
      </c>
      <c r="S66" s="12">
        <f t="shared" si="43"/>
        <v>4.0392297338213812E-2</v>
      </c>
      <c r="T66" s="12">
        <f t="shared" si="44"/>
        <v>-2.6603961714170232E-2</v>
      </c>
    </row>
  </sheetData>
  <autoFilter ref="B50:D66" xr:uid="{484165B7-BD49-4DC2-8260-10B000204553}"/>
  <phoneticPr fontId="22" type="noConversion"/>
  <pageMargins left="0.7" right="0.7" top="0.75" bottom="0.75" header="0.3" footer="0.3"/>
  <headerFooter>
    <oddFooter>&amp;C_x000D_&amp;1#&amp;"Arial"&amp;9&amp;K7C7C80 Internal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AFD7-A5AA-4206-96A2-E6EFE4307884}">
  <dimension ref="B1:X49"/>
  <sheetViews>
    <sheetView showGridLines="0" zoomScale="85" zoomScaleNormal="85" workbookViewId="0">
      <selection activeCell="S31" sqref="S31"/>
    </sheetView>
  </sheetViews>
  <sheetFormatPr defaultRowHeight="15" x14ac:dyDescent="0.25"/>
  <cols>
    <col min="1" max="1" width="0.85546875" customWidth="1"/>
    <col min="2" max="2" width="39" bestFit="1" customWidth="1"/>
    <col min="3" max="6" width="9.140625" customWidth="1"/>
    <col min="13" max="13" width="0.85546875" customWidth="1"/>
    <col min="14" max="15" width="18.5703125" bestFit="1" customWidth="1"/>
    <col min="16" max="16" width="13.28515625" customWidth="1"/>
    <col min="17" max="17" width="2.85546875" customWidth="1"/>
  </cols>
  <sheetData>
    <row r="1" spans="2:24" ht="5.45" customHeight="1" x14ac:dyDescent="0.25"/>
    <row r="2" spans="2:24" x14ac:dyDescent="0.25">
      <c r="B2" s="36" t="s">
        <v>556</v>
      </c>
      <c r="C2" s="36"/>
      <c r="D2" s="36"/>
      <c r="E2" s="36"/>
      <c r="F2" s="36"/>
      <c r="G2" s="36"/>
      <c r="H2" s="36"/>
      <c r="I2" s="36"/>
      <c r="J2" s="36"/>
      <c r="K2" s="36"/>
      <c r="L2" s="36"/>
      <c r="N2" s="28" t="s">
        <v>694</v>
      </c>
      <c r="O2" s="28" t="s">
        <v>696</v>
      </c>
      <c r="P2" s="36" t="s">
        <v>691</v>
      </c>
    </row>
    <row r="3" spans="2:24" x14ac:dyDescent="0.25">
      <c r="B3" s="15"/>
      <c r="C3" s="56">
        <v>2015</v>
      </c>
      <c r="D3" s="56">
        <v>2016</v>
      </c>
      <c r="E3" s="56">
        <v>2017</v>
      </c>
      <c r="F3" s="56">
        <v>2018</v>
      </c>
      <c r="G3" s="56">
        <v>2019</v>
      </c>
      <c r="H3" s="56">
        <v>2020</v>
      </c>
      <c r="I3" s="56">
        <v>2021</v>
      </c>
      <c r="J3" s="56">
        <v>2022</v>
      </c>
      <c r="K3" s="56">
        <v>2023</v>
      </c>
      <c r="L3" s="56">
        <v>2024</v>
      </c>
    </row>
    <row r="4" spans="2:24" x14ac:dyDescent="0.25">
      <c r="B4" t="s">
        <v>557</v>
      </c>
      <c r="C4" s="13">
        <v>117.1</v>
      </c>
      <c r="D4" s="13">
        <v>120.7</v>
      </c>
      <c r="E4" s="13">
        <v>125.1</v>
      </c>
      <c r="F4" s="13">
        <v>130.4</v>
      </c>
      <c r="G4" s="13">
        <v>138.6</v>
      </c>
      <c r="H4" s="13">
        <v>135.80000000000001</v>
      </c>
      <c r="I4" s="13">
        <v>156.9</v>
      </c>
      <c r="J4" s="13">
        <v>169.9</v>
      </c>
      <c r="K4" s="13">
        <v>185.4</v>
      </c>
      <c r="L4" s="13">
        <v>190</v>
      </c>
      <c r="N4" s="25">
        <f>_xlfn.RRI(3,D4,G4)</f>
        <v>4.7173524260413435E-2</v>
      </c>
      <c r="O4" s="25">
        <f>_xlfn.RRI(4,H4,L4)</f>
        <v>8.7585622548118414E-2</v>
      </c>
      <c r="P4" s="25">
        <f>L4/G4-1</f>
        <v>0.37085137085137099</v>
      </c>
    </row>
    <row r="5" spans="2:24" x14ac:dyDescent="0.25">
      <c r="B5" t="s">
        <v>558</v>
      </c>
      <c r="C5" s="13">
        <v>215</v>
      </c>
      <c r="D5" s="13">
        <v>221</v>
      </c>
      <c r="E5" s="13">
        <v>227.5</v>
      </c>
      <c r="F5" s="13">
        <v>235.4</v>
      </c>
      <c r="G5" s="13">
        <v>248</v>
      </c>
      <c r="H5" s="13">
        <v>238.5</v>
      </c>
      <c r="I5" s="13">
        <v>277.60000000000002</v>
      </c>
      <c r="J5" s="13">
        <v>298.3</v>
      </c>
      <c r="K5" s="13">
        <v>322.89999999999998</v>
      </c>
      <c r="L5" s="13">
        <v>332</v>
      </c>
      <c r="N5" s="25">
        <f t="shared" ref="N5:N8" si="0">_xlfn.RRI(3,D5,G5)</f>
        <v>3.9169685427839607E-2</v>
      </c>
      <c r="O5" s="25">
        <f t="shared" ref="O5:O13" si="1">_xlfn.RRI(4,H5,L5)</f>
        <v>8.6206569388330712E-2</v>
      </c>
      <c r="P5" s="25">
        <f t="shared" ref="P5:P13" si="2">L5/G5-1</f>
        <v>0.33870967741935476</v>
      </c>
      <c r="W5" s="12"/>
      <c r="X5" s="12"/>
    </row>
    <row r="6" spans="2:24" x14ac:dyDescent="0.25">
      <c r="B6" t="s">
        <v>559</v>
      </c>
      <c r="C6" s="13">
        <v>244.2</v>
      </c>
      <c r="D6" s="13">
        <v>251</v>
      </c>
      <c r="E6" s="13">
        <v>258</v>
      </c>
      <c r="F6" s="13">
        <v>266.60000000000002</v>
      </c>
      <c r="G6" s="13">
        <v>279.7</v>
      </c>
      <c r="H6" s="13">
        <v>265</v>
      </c>
      <c r="I6" s="13">
        <v>310.5</v>
      </c>
      <c r="J6" s="13">
        <v>334.3</v>
      </c>
      <c r="K6" s="13">
        <v>361.7</v>
      </c>
      <c r="L6" s="13">
        <v>372</v>
      </c>
      <c r="N6" s="25">
        <f t="shared" si="0"/>
        <v>3.6747304675737613E-2</v>
      </c>
      <c r="O6" s="25">
        <f t="shared" si="1"/>
        <v>8.8489556305432648E-2</v>
      </c>
      <c r="P6" s="25">
        <f t="shared" si="2"/>
        <v>0.32999642474079383</v>
      </c>
      <c r="W6" s="12"/>
      <c r="X6" s="12"/>
    </row>
    <row r="7" spans="2:24" x14ac:dyDescent="0.25">
      <c r="B7" t="s">
        <v>560</v>
      </c>
      <c r="C7" s="13">
        <v>274</v>
      </c>
      <c r="D7" s="13">
        <v>283</v>
      </c>
      <c r="E7" s="13">
        <v>291.2</v>
      </c>
      <c r="F7" s="13">
        <v>300.8</v>
      </c>
      <c r="G7" s="13">
        <v>314.5</v>
      </c>
      <c r="H7" s="13">
        <v>291.5</v>
      </c>
      <c r="I7" s="13">
        <v>344.2</v>
      </c>
      <c r="J7" s="13">
        <v>371.9</v>
      </c>
      <c r="K7" s="13">
        <v>400.9</v>
      </c>
      <c r="L7" s="13">
        <v>414</v>
      </c>
      <c r="N7" s="25">
        <f t="shared" si="0"/>
        <v>3.5805162949092306E-2</v>
      </c>
      <c r="O7" s="25">
        <f t="shared" si="1"/>
        <v>9.1667661819085255E-2</v>
      </c>
      <c r="P7" s="25">
        <f t="shared" si="2"/>
        <v>0.31637519872813979</v>
      </c>
    </row>
    <row r="8" spans="2:24" ht="15.75" thickBot="1" x14ac:dyDescent="0.3">
      <c r="B8" s="103" t="s">
        <v>561</v>
      </c>
      <c r="C8" s="105">
        <v>286.10000000000002</v>
      </c>
      <c r="D8" s="105">
        <v>295.39999999999998</v>
      </c>
      <c r="E8" s="105">
        <v>305.10000000000002</v>
      </c>
      <c r="F8" s="105">
        <v>318.3</v>
      </c>
      <c r="G8" s="105">
        <v>333.2</v>
      </c>
      <c r="H8" s="105">
        <v>306.3</v>
      </c>
      <c r="I8" s="105">
        <v>363.2</v>
      </c>
      <c r="J8" s="105">
        <v>393.1</v>
      </c>
      <c r="K8" s="105">
        <v>423.2</v>
      </c>
      <c r="L8" s="105">
        <v>437</v>
      </c>
      <c r="N8" s="25">
        <f t="shared" si="0"/>
        <v>4.0953909460394122E-2</v>
      </c>
      <c r="O8" s="25">
        <f t="shared" si="1"/>
        <v>9.2908012750012592E-2</v>
      </c>
      <c r="P8" s="25">
        <f>L8/G8-1</f>
        <v>0.31152460984393771</v>
      </c>
    </row>
    <row r="9" spans="2:24" x14ac:dyDescent="0.25">
      <c r="B9" t="s">
        <v>562</v>
      </c>
      <c r="C9" s="3">
        <v>96895</v>
      </c>
      <c r="D9" s="3">
        <v>97246</v>
      </c>
      <c r="E9" s="3">
        <v>97790</v>
      </c>
      <c r="F9" s="3">
        <v>92793</v>
      </c>
      <c r="G9" s="3">
        <v>93091</v>
      </c>
      <c r="H9" s="3">
        <v>91730</v>
      </c>
      <c r="I9" s="3">
        <v>91506</v>
      </c>
      <c r="J9" s="3">
        <v>92123</v>
      </c>
      <c r="K9" s="3">
        <v>93075</v>
      </c>
      <c r="L9" s="3">
        <v>93733</v>
      </c>
      <c r="N9" s="25">
        <f>_xlfn.RRI(3,D9,G9)</f>
        <v>-1.4450028632378431E-2</v>
      </c>
      <c r="O9" s="25">
        <f>_xlfn.RRI(4,H9,L9)</f>
        <v>5.4148162987233128E-3</v>
      </c>
      <c r="P9" s="25">
        <f t="shared" si="2"/>
        <v>6.8964776401585492E-3</v>
      </c>
    </row>
    <row r="10" spans="2:24" x14ac:dyDescent="0.25">
      <c r="B10" t="s">
        <v>563</v>
      </c>
      <c r="C10" s="3">
        <v>158015</v>
      </c>
      <c r="D10" s="3">
        <v>158829</v>
      </c>
      <c r="E10" s="3">
        <v>159475</v>
      </c>
      <c r="F10" s="3">
        <v>161160</v>
      </c>
      <c r="G10" s="3">
        <v>161713</v>
      </c>
      <c r="H10" s="3">
        <v>160460</v>
      </c>
      <c r="I10" s="3">
        <v>160553</v>
      </c>
      <c r="J10" s="3">
        <v>161494</v>
      </c>
      <c r="K10" s="3">
        <v>163510</v>
      </c>
      <c r="L10" s="3">
        <v>166446</v>
      </c>
      <c r="N10" s="25">
        <f t="shared" ref="N10:N13" si="3">_xlfn.RRI(3,D10,G10)</f>
        <v>6.0163618263999741E-3</v>
      </c>
      <c r="O10" s="25">
        <f t="shared" si="1"/>
        <v>9.1986100870928844E-3</v>
      </c>
      <c r="P10" s="25">
        <f t="shared" si="2"/>
        <v>2.9267900539845293E-2</v>
      </c>
    </row>
    <row r="11" spans="2:24" x14ac:dyDescent="0.25">
      <c r="B11" t="s">
        <v>564</v>
      </c>
      <c r="C11" s="3">
        <v>184022</v>
      </c>
      <c r="D11" s="3">
        <v>184918</v>
      </c>
      <c r="E11" s="3">
        <v>186232</v>
      </c>
      <c r="F11" s="3">
        <v>185710</v>
      </c>
      <c r="G11" s="3">
        <v>187129</v>
      </c>
      <c r="H11" s="3">
        <v>185590</v>
      </c>
      <c r="I11" s="3">
        <v>185271</v>
      </c>
      <c r="J11" s="3">
        <v>187282</v>
      </c>
      <c r="K11" s="3">
        <v>190055</v>
      </c>
      <c r="L11" s="3">
        <v>192724</v>
      </c>
      <c r="N11" s="25">
        <f t="shared" si="3"/>
        <v>3.9697704215420071E-3</v>
      </c>
      <c r="O11" s="25">
        <f t="shared" si="1"/>
        <v>9.4743940842318963E-3</v>
      </c>
      <c r="P11" s="25">
        <f t="shared" si="2"/>
        <v>2.9899160472187658E-2</v>
      </c>
    </row>
    <row r="12" spans="2:24" x14ac:dyDescent="0.25">
      <c r="B12" t="s">
        <v>565</v>
      </c>
      <c r="C12" s="3">
        <v>208150</v>
      </c>
      <c r="D12" s="3">
        <v>209780</v>
      </c>
      <c r="E12" s="3">
        <v>211828</v>
      </c>
      <c r="F12" s="3">
        <v>212609</v>
      </c>
      <c r="G12" s="3">
        <v>212681</v>
      </c>
      <c r="H12" s="3">
        <v>209307</v>
      </c>
      <c r="I12" s="3">
        <v>209670</v>
      </c>
      <c r="J12" s="3">
        <v>212156</v>
      </c>
      <c r="K12" s="3">
        <v>214894</v>
      </c>
      <c r="L12" s="3">
        <v>219484</v>
      </c>
      <c r="N12" s="25">
        <f t="shared" si="3"/>
        <v>4.5885044245468354E-3</v>
      </c>
      <c r="O12" s="25">
        <f t="shared" si="1"/>
        <v>1.194003565338142E-2</v>
      </c>
      <c r="P12" s="25">
        <f t="shared" si="2"/>
        <v>3.198687235813269E-2</v>
      </c>
    </row>
    <row r="13" spans="2:24" ht="15.75" thickBot="1" x14ac:dyDescent="0.3">
      <c r="B13" s="14" t="s">
        <v>566</v>
      </c>
      <c r="C13" s="17">
        <v>218756</v>
      </c>
      <c r="D13" s="17">
        <v>220746</v>
      </c>
      <c r="E13" s="17">
        <v>223641</v>
      </c>
      <c r="F13" s="17">
        <v>227289</v>
      </c>
      <c r="G13" s="17">
        <v>228396</v>
      </c>
      <c r="H13" s="17">
        <v>224548</v>
      </c>
      <c r="I13" s="17">
        <v>226235</v>
      </c>
      <c r="J13" s="17">
        <v>229684</v>
      </c>
      <c r="K13" s="17">
        <v>232093</v>
      </c>
      <c r="L13" s="102">
        <v>236402</v>
      </c>
      <c r="N13" s="25">
        <f t="shared" si="3"/>
        <v>1.142080681162172E-2</v>
      </c>
      <c r="O13" s="25">
        <f t="shared" si="1"/>
        <v>1.294412240353604E-2</v>
      </c>
      <c r="P13" s="25">
        <f t="shared" si="2"/>
        <v>3.5053153295154127E-2</v>
      </c>
    </row>
    <row r="14" spans="2:24" x14ac:dyDescent="0.25">
      <c r="B14" s="129" t="s">
        <v>572</v>
      </c>
      <c r="C14" s="129"/>
      <c r="D14" s="129"/>
      <c r="E14" s="129"/>
      <c r="F14" s="129"/>
      <c r="G14" s="129"/>
      <c r="H14" s="129"/>
      <c r="I14" s="129"/>
      <c r="J14" s="129"/>
      <c r="K14" s="129"/>
      <c r="L14" s="46"/>
      <c r="N14" s="5"/>
      <c r="O14" s="5"/>
      <c r="P14" s="5"/>
    </row>
    <row r="15" spans="2:24" x14ac:dyDescent="0.25">
      <c r="B15" t="s">
        <v>567</v>
      </c>
      <c r="C15" s="16">
        <v>1.4</v>
      </c>
      <c r="D15" s="16">
        <v>1.5</v>
      </c>
      <c r="E15" s="16">
        <v>1.6</v>
      </c>
      <c r="F15" s="16">
        <v>1.8</v>
      </c>
      <c r="G15" s="16">
        <v>2</v>
      </c>
      <c r="H15" s="16">
        <v>1.9</v>
      </c>
      <c r="I15" s="16">
        <v>2.2000000000000002</v>
      </c>
      <c r="J15" s="16">
        <v>2.2999999999999998</v>
      </c>
      <c r="K15" s="16">
        <v>2.5</v>
      </c>
      <c r="L15" s="16">
        <v>2.6</v>
      </c>
      <c r="N15" s="25">
        <f>_xlfn.RRI(3,D15,G15)</f>
        <v>0.10064241629820891</v>
      </c>
      <c r="O15" s="25">
        <f>_xlfn.RRI(4,H15,L15)</f>
        <v>8.1570757616534095E-2</v>
      </c>
      <c r="P15" s="25">
        <f>L15/G15-1</f>
        <v>0.30000000000000004</v>
      </c>
    </row>
    <row r="16" spans="2:24" x14ac:dyDescent="0.25">
      <c r="B16" t="s">
        <v>568</v>
      </c>
      <c r="C16" s="16">
        <v>2.15</v>
      </c>
      <c r="D16" s="16">
        <v>2.2000000000000002</v>
      </c>
      <c r="E16" s="16">
        <v>2.2999999999999998</v>
      </c>
      <c r="F16" s="16">
        <v>2.2999999999999998</v>
      </c>
      <c r="G16" s="16">
        <v>2.4</v>
      </c>
      <c r="H16" s="16">
        <v>2.1</v>
      </c>
      <c r="I16" s="16">
        <v>2.6</v>
      </c>
      <c r="J16" s="16">
        <v>2.8</v>
      </c>
      <c r="K16" s="16">
        <v>2.9</v>
      </c>
      <c r="L16" s="16">
        <v>2.9</v>
      </c>
      <c r="N16" s="25">
        <f t="shared" ref="N16:N19" si="4">_xlfn.RRI(3,D16,G16)</f>
        <v>2.9428498400178693E-2</v>
      </c>
      <c r="O16" s="25">
        <f t="shared" ref="O16:O19" si="5">_xlfn.RRI(4,H16,L16)</f>
        <v>8.4038423113316663E-2</v>
      </c>
      <c r="P16" s="25">
        <f t="shared" ref="P16:P19" si="6">L16/G16-1</f>
        <v>0.20833333333333326</v>
      </c>
    </row>
    <row r="17" spans="2:17" x14ac:dyDescent="0.25">
      <c r="B17" t="s">
        <v>569</v>
      </c>
      <c r="C17" s="16">
        <v>2.15</v>
      </c>
      <c r="D17" s="16">
        <v>2.2000000000000002</v>
      </c>
      <c r="E17" s="16">
        <v>2.2000000000000002</v>
      </c>
      <c r="F17" s="16">
        <v>2.2999999999999998</v>
      </c>
      <c r="G17" s="16">
        <v>2.4</v>
      </c>
      <c r="H17" s="16">
        <v>1.9</v>
      </c>
      <c r="I17" s="16">
        <v>2.5</v>
      </c>
      <c r="J17" s="16">
        <v>2.8</v>
      </c>
      <c r="K17" s="16">
        <v>2.9</v>
      </c>
      <c r="L17" s="16">
        <v>2.9</v>
      </c>
      <c r="N17" s="25">
        <f t="shared" si="4"/>
        <v>2.9428498400178693E-2</v>
      </c>
      <c r="O17" s="25">
        <f t="shared" si="5"/>
        <v>0.11150417733928664</v>
      </c>
      <c r="P17" s="25">
        <f t="shared" si="6"/>
        <v>0.20833333333333326</v>
      </c>
    </row>
    <row r="18" spans="2:17" x14ac:dyDescent="0.25">
      <c r="B18" t="s">
        <v>570</v>
      </c>
      <c r="C18" s="16">
        <v>2.4500000000000002</v>
      </c>
      <c r="D18" s="16">
        <v>2.5</v>
      </c>
      <c r="E18" s="16">
        <v>2.5</v>
      </c>
      <c r="F18" s="16">
        <v>2.6</v>
      </c>
      <c r="G18" s="16">
        <v>2.7</v>
      </c>
      <c r="H18" s="16">
        <v>1.9</v>
      </c>
      <c r="I18" s="16">
        <v>2.6</v>
      </c>
      <c r="J18" s="16">
        <v>2.9</v>
      </c>
      <c r="K18" s="16">
        <v>3</v>
      </c>
      <c r="L18" s="16">
        <v>3.1</v>
      </c>
      <c r="N18" s="25">
        <f t="shared" si="4"/>
        <v>2.5985568006018145E-2</v>
      </c>
      <c r="O18" s="25">
        <f t="shared" si="5"/>
        <v>0.13019146489301114</v>
      </c>
      <c r="P18" s="25">
        <f t="shared" si="6"/>
        <v>0.14814814814814814</v>
      </c>
    </row>
    <row r="19" spans="2:17" ht="15.75" thickBot="1" x14ac:dyDescent="0.3">
      <c r="B19" s="103" t="s">
        <v>571</v>
      </c>
      <c r="C19" s="104">
        <v>2.35</v>
      </c>
      <c r="D19" s="104">
        <v>2.4</v>
      </c>
      <c r="E19" s="104">
        <v>2.4</v>
      </c>
      <c r="F19" s="104">
        <v>2.4</v>
      </c>
      <c r="G19" s="104">
        <v>2.4</v>
      </c>
      <c r="H19" s="104">
        <v>1.8</v>
      </c>
      <c r="I19" s="104">
        <v>2.2999999999999998</v>
      </c>
      <c r="J19" s="104">
        <v>2.6</v>
      </c>
      <c r="K19" s="104">
        <v>2.7</v>
      </c>
      <c r="L19" s="104">
        <v>2.7</v>
      </c>
      <c r="N19" s="25">
        <f t="shared" si="4"/>
        <v>0</v>
      </c>
      <c r="O19" s="25">
        <f t="shared" si="5"/>
        <v>0.1066819197003217</v>
      </c>
      <c r="P19" s="25">
        <f t="shared" si="6"/>
        <v>0.12500000000000022</v>
      </c>
      <c r="Q19" s="12"/>
    </row>
    <row r="20" spans="2:17" ht="2.25" customHeight="1" x14ac:dyDescent="0.25">
      <c r="B20" s="29"/>
      <c r="C20" s="65"/>
      <c r="D20" s="65"/>
      <c r="E20" s="65"/>
      <c r="F20" s="65"/>
      <c r="G20" s="65"/>
      <c r="H20" s="65"/>
      <c r="I20" s="65"/>
      <c r="J20" s="65"/>
      <c r="K20" s="65"/>
      <c r="L20" s="65"/>
    </row>
    <row r="21" spans="2:17" x14ac:dyDescent="0.25">
      <c r="B21" s="36" t="s">
        <v>584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2:17" x14ac:dyDescent="0.25">
      <c r="B22" s="15"/>
      <c r="C22" s="56">
        <v>2015</v>
      </c>
      <c r="D22" s="56">
        <v>2016</v>
      </c>
      <c r="E22" s="56">
        <v>2017</v>
      </c>
      <c r="F22" s="56">
        <v>2018</v>
      </c>
      <c r="G22" s="56">
        <v>2019</v>
      </c>
      <c r="H22" s="56">
        <v>2020</v>
      </c>
      <c r="I22" s="56">
        <v>2021</v>
      </c>
      <c r="J22" s="56">
        <v>2022</v>
      </c>
      <c r="K22" s="56">
        <v>2023</v>
      </c>
      <c r="L22" s="56">
        <v>2024</v>
      </c>
    </row>
    <row r="23" spans="2:17" x14ac:dyDescent="0.25">
      <c r="B23" t="s">
        <v>557</v>
      </c>
      <c r="C23" s="27">
        <f t="shared" ref="C23:L23" si="7">C4/C$8</f>
        <v>0.40929744844459975</v>
      </c>
      <c r="D23" s="27">
        <f t="shared" si="7"/>
        <v>0.40859851049424512</v>
      </c>
      <c r="E23" s="27">
        <f t="shared" si="7"/>
        <v>0.4100294985250737</v>
      </c>
      <c r="F23" s="27">
        <f t="shared" si="7"/>
        <v>0.40967640590637766</v>
      </c>
      <c r="G23" s="27">
        <f t="shared" si="7"/>
        <v>0.41596638655462187</v>
      </c>
      <c r="H23" s="27">
        <f t="shared" si="7"/>
        <v>0.44335618674502125</v>
      </c>
      <c r="I23" s="27">
        <f t="shared" si="7"/>
        <v>0.43199339207048459</v>
      </c>
      <c r="J23" s="27">
        <f t="shared" si="7"/>
        <v>0.43220554566268127</v>
      </c>
      <c r="K23" s="27">
        <f t="shared" si="7"/>
        <v>0.43809073724007563</v>
      </c>
      <c r="L23" s="27">
        <f t="shared" si="7"/>
        <v>0.43478260869565216</v>
      </c>
    </row>
    <row r="24" spans="2:17" x14ac:dyDescent="0.25">
      <c r="B24" t="s">
        <v>558</v>
      </c>
      <c r="C24" s="27">
        <f t="shared" ref="C24:L24" si="8">C5/C$8</f>
        <v>0.75148549458231384</v>
      </c>
      <c r="D24" s="27">
        <f t="shared" si="8"/>
        <v>0.7481381178063643</v>
      </c>
      <c r="E24" s="27">
        <f t="shared" si="8"/>
        <v>0.74565716158636508</v>
      </c>
      <c r="F24" s="27">
        <f t="shared" si="8"/>
        <v>0.73955387998743327</v>
      </c>
      <c r="G24" s="27">
        <f t="shared" si="8"/>
        <v>0.74429771908763509</v>
      </c>
      <c r="H24" s="27">
        <f t="shared" si="8"/>
        <v>0.77864838393731628</v>
      </c>
      <c r="I24" s="27">
        <f t="shared" si="8"/>
        <v>0.76431718061674014</v>
      </c>
      <c r="J24" s="27">
        <f t="shared" si="8"/>
        <v>0.75883998982447209</v>
      </c>
      <c r="K24" s="27">
        <f t="shared" si="8"/>
        <v>0.7629962192816635</v>
      </c>
      <c r="L24" s="27">
        <f t="shared" si="8"/>
        <v>0.7597254004576659</v>
      </c>
    </row>
    <row r="25" spans="2:17" x14ac:dyDescent="0.25">
      <c r="B25" t="s">
        <v>559</v>
      </c>
      <c r="C25" s="27">
        <f t="shared" ref="C25:L25" si="9">C6/C$8</f>
        <v>0.85354771059070245</v>
      </c>
      <c r="D25" s="27">
        <f t="shared" si="9"/>
        <v>0.84969532836831418</v>
      </c>
      <c r="E25" s="27">
        <f t="shared" si="9"/>
        <v>0.84562438544739427</v>
      </c>
      <c r="F25" s="27">
        <f t="shared" si="9"/>
        <v>0.83757461514294695</v>
      </c>
      <c r="G25" s="27">
        <f t="shared" si="9"/>
        <v>0.83943577430972394</v>
      </c>
      <c r="H25" s="27">
        <f t="shared" si="9"/>
        <v>0.86516487104146256</v>
      </c>
      <c r="I25" s="27">
        <f t="shared" si="9"/>
        <v>0.8549008810572688</v>
      </c>
      <c r="J25" s="27">
        <f t="shared" si="9"/>
        <v>0.85041974052403968</v>
      </c>
      <c r="K25" s="27">
        <f t="shared" si="9"/>
        <v>0.85467863894139884</v>
      </c>
      <c r="L25" s="27">
        <f t="shared" si="9"/>
        <v>0.85125858123569798</v>
      </c>
    </row>
    <row r="26" spans="2:17" x14ac:dyDescent="0.25">
      <c r="B26" t="s">
        <v>560</v>
      </c>
      <c r="C26" s="27">
        <f t="shared" ref="C26:L26" si="10">C7/C$8</f>
        <v>0.95770709542118138</v>
      </c>
      <c r="D26" s="27">
        <f t="shared" si="10"/>
        <v>0.95802301963439407</v>
      </c>
      <c r="E26" s="27">
        <f t="shared" si="10"/>
        <v>0.95444116683054725</v>
      </c>
      <c r="F26" s="27">
        <f t="shared" si="10"/>
        <v>0.94502042098649075</v>
      </c>
      <c r="G26" s="27">
        <f t="shared" si="10"/>
        <v>0.94387755102040816</v>
      </c>
      <c r="H26" s="27">
        <f t="shared" si="10"/>
        <v>0.95168135814560884</v>
      </c>
      <c r="I26" s="27">
        <f t="shared" si="10"/>
        <v>0.94768722466960353</v>
      </c>
      <c r="J26" s="27">
        <f t="shared" si="10"/>
        <v>0.94606970236581012</v>
      </c>
      <c r="K26" s="27">
        <f t="shared" si="10"/>
        <v>0.94730623818525517</v>
      </c>
      <c r="L26" s="27">
        <f t="shared" si="10"/>
        <v>0.94736842105263153</v>
      </c>
    </row>
    <row r="27" spans="2:17" x14ac:dyDescent="0.25"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2:17" x14ac:dyDescent="0.25">
      <c r="B28" t="s">
        <v>562</v>
      </c>
      <c r="C28" s="12">
        <f>C9/C$13</f>
        <v>0.44293642231527364</v>
      </c>
      <c r="D28" s="12">
        <f t="shared" ref="D28:L28" si="11">D9/D$13</f>
        <v>0.44053346380002356</v>
      </c>
      <c r="E28" s="12">
        <f t="shared" si="11"/>
        <v>0.43726329250897644</v>
      </c>
      <c r="F28" s="12">
        <f t="shared" si="11"/>
        <v>0.40825996858624924</v>
      </c>
      <c r="G28" s="12">
        <f t="shared" si="11"/>
        <v>0.4075859472144871</v>
      </c>
      <c r="H28" s="12">
        <f t="shared" si="11"/>
        <v>0.40850953916311877</v>
      </c>
      <c r="I28" s="12">
        <f t="shared" si="11"/>
        <v>0.40447322474418196</v>
      </c>
      <c r="J28" s="12">
        <f t="shared" si="11"/>
        <v>0.40108583967538008</v>
      </c>
      <c r="K28" s="12">
        <f t="shared" si="11"/>
        <v>0.40102458928102097</v>
      </c>
      <c r="L28" s="12">
        <f t="shared" si="11"/>
        <v>0.39649833757751629</v>
      </c>
    </row>
    <row r="29" spans="2:17" x14ac:dyDescent="0.25">
      <c r="B29" t="s">
        <v>563</v>
      </c>
      <c r="C29" s="12">
        <f t="shared" ref="C29:L29" si="12">C10/C$13</f>
        <v>0.7223344731115946</v>
      </c>
      <c r="D29" s="12">
        <f t="shared" si="12"/>
        <v>0.71951020630045393</v>
      </c>
      <c r="E29" s="12">
        <f t="shared" si="12"/>
        <v>0.71308481003036117</v>
      </c>
      <c r="F29" s="12">
        <f t="shared" si="12"/>
        <v>0.70905323178860391</v>
      </c>
      <c r="G29" s="12">
        <f t="shared" si="12"/>
        <v>0.70803779400690026</v>
      </c>
      <c r="H29" s="12">
        <f t="shared" si="12"/>
        <v>0.71459108965566387</v>
      </c>
      <c r="I29" s="12">
        <f t="shared" si="12"/>
        <v>0.70967356951842109</v>
      </c>
      <c r="J29" s="12">
        <f t="shared" si="12"/>
        <v>0.70311384336740912</v>
      </c>
      <c r="K29" s="12">
        <f t="shared" si="12"/>
        <v>0.70450207459940628</v>
      </c>
      <c r="L29" s="12">
        <f t="shared" si="12"/>
        <v>0.70408033772979928</v>
      </c>
    </row>
    <row r="30" spans="2:17" x14ac:dyDescent="0.25">
      <c r="B30" t="s">
        <v>564</v>
      </c>
      <c r="C30" s="12">
        <f t="shared" ref="C30:L30" si="13">C11/C$13</f>
        <v>0.84122035509883153</v>
      </c>
      <c r="D30" s="12">
        <f t="shared" si="13"/>
        <v>0.83769581328766995</v>
      </c>
      <c r="E30" s="12">
        <f t="shared" si="13"/>
        <v>0.83272745158535333</v>
      </c>
      <c r="F30" s="12">
        <f t="shared" si="13"/>
        <v>0.81706549811033535</v>
      </c>
      <c r="G30" s="12">
        <f t="shared" si="13"/>
        <v>0.81931820171981995</v>
      </c>
      <c r="H30" s="12">
        <f t="shared" si="13"/>
        <v>0.82650480075529509</v>
      </c>
      <c r="I30" s="12">
        <f t="shared" si="13"/>
        <v>0.81893164187680956</v>
      </c>
      <c r="J30" s="12">
        <f t="shared" si="13"/>
        <v>0.81538983995402381</v>
      </c>
      <c r="K30" s="12">
        <f t="shared" si="13"/>
        <v>0.81887433054853009</v>
      </c>
      <c r="L30" s="12">
        <f t="shared" si="13"/>
        <v>0.81523844975930826</v>
      </c>
    </row>
    <row r="31" spans="2:17" x14ac:dyDescent="0.25">
      <c r="B31" t="s">
        <v>565</v>
      </c>
      <c r="C31" s="12">
        <f t="shared" ref="C31:L31" si="14">C12/C$13</f>
        <v>0.95151675839748395</v>
      </c>
      <c r="D31" s="12">
        <f t="shared" si="14"/>
        <v>0.95032299566017053</v>
      </c>
      <c r="E31" s="12">
        <f t="shared" si="14"/>
        <v>0.94717873735138014</v>
      </c>
      <c r="F31" s="12">
        <f t="shared" si="14"/>
        <v>0.93541262445608897</v>
      </c>
      <c r="G31" s="12">
        <f t="shared" si="14"/>
        <v>0.93119406644599734</v>
      </c>
      <c r="H31" s="12">
        <f t="shared" si="14"/>
        <v>0.93212587063790375</v>
      </c>
      <c r="I31" s="12">
        <f t="shared" si="14"/>
        <v>0.92677967600061884</v>
      </c>
      <c r="J31" s="12">
        <f t="shared" si="14"/>
        <v>0.92368645617457024</v>
      </c>
      <c r="K31" s="12">
        <f t="shared" si="14"/>
        <v>0.92589608475912677</v>
      </c>
      <c r="L31" s="12">
        <f t="shared" si="14"/>
        <v>0.92843546162892021</v>
      </c>
    </row>
    <row r="32" spans="2:17" ht="2.25" customHeight="1" x14ac:dyDescent="0.25">
      <c r="B32" s="29"/>
      <c r="C32" s="65"/>
      <c r="D32" s="65"/>
      <c r="E32" s="65"/>
      <c r="F32" s="65"/>
      <c r="G32" s="65"/>
      <c r="H32" s="65"/>
      <c r="I32" s="65"/>
      <c r="J32" s="65"/>
      <c r="K32" s="65"/>
      <c r="L32" s="65"/>
    </row>
    <row r="33" spans="2:15" x14ac:dyDescent="0.25">
      <c r="B33" s="36" t="s">
        <v>601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N33" s="28" t="s">
        <v>692</v>
      </c>
      <c r="O33" s="28" t="s">
        <v>697</v>
      </c>
    </row>
    <row r="34" spans="2:15" x14ac:dyDescent="0.25">
      <c r="B34" s="15"/>
      <c r="C34" s="15"/>
      <c r="D34" s="56">
        <v>2016</v>
      </c>
      <c r="E34" s="56">
        <v>2017</v>
      </c>
      <c r="F34" s="56">
        <v>2018</v>
      </c>
      <c r="G34" s="56">
        <v>2019</v>
      </c>
      <c r="H34" s="56">
        <v>2020</v>
      </c>
      <c r="I34" s="56">
        <v>2021</v>
      </c>
      <c r="J34" s="56">
        <v>2022</v>
      </c>
      <c r="K34" s="56">
        <v>2023</v>
      </c>
      <c r="L34" s="56">
        <v>2024</v>
      </c>
    </row>
    <row r="35" spans="2:15" x14ac:dyDescent="0.25">
      <c r="B35" t="s">
        <v>557</v>
      </c>
      <c r="D35" s="27">
        <f t="shared" ref="D35:L35" si="15">D4/C4-1</f>
        <v>3.074295473953903E-2</v>
      </c>
      <c r="E35" s="27">
        <f t="shared" si="15"/>
        <v>3.6454018227009E-2</v>
      </c>
      <c r="F35" s="27">
        <f t="shared" si="15"/>
        <v>4.236610711430866E-2</v>
      </c>
      <c r="G35" s="27">
        <f t="shared" si="15"/>
        <v>6.2883435582822056E-2</v>
      </c>
      <c r="H35" s="27">
        <f t="shared" si="15"/>
        <v>-2.020202020202011E-2</v>
      </c>
      <c r="I35" s="27">
        <f t="shared" si="15"/>
        <v>0.15537555228276867</v>
      </c>
      <c r="J35" s="27">
        <f t="shared" si="15"/>
        <v>8.2855321861057929E-2</v>
      </c>
      <c r="K35" s="27">
        <f t="shared" si="15"/>
        <v>9.1230135373749244E-2</v>
      </c>
      <c r="L35" s="27">
        <f t="shared" si="15"/>
        <v>2.4811218985976158E-2</v>
      </c>
      <c r="N35" s="25">
        <f>AVERAGE(D35:G35)</f>
        <v>4.3111628915919686E-2</v>
      </c>
      <c r="O35" s="25">
        <f>AVERAGE(H35:L35)</f>
        <v>6.6814041660306384E-2</v>
      </c>
    </row>
    <row r="36" spans="2:15" x14ac:dyDescent="0.25">
      <c r="B36" t="s">
        <v>558</v>
      </c>
      <c r="D36" s="27">
        <f t="shared" ref="D36:L36" si="16">D5/C5-1</f>
        <v>2.7906976744185963E-2</v>
      </c>
      <c r="E36" s="27">
        <f t="shared" si="16"/>
        <v>2.9411764705882248E-2</v>
      </c>
      <c r="F36" s="27">
        <f t="shared" si="16"/>
        <v>3.4725274725274646E-2</v>
      </c>
      <c r="G36" s="27">
        <f t="shared" si="16"/>
        <v>5.3525913338997366E-2</v>
      </c>
      <c r="H36" s="27">
        <f t="shared" si="16"/>
        <v>-3.8306451612903247E-2</v>
      </c>
      <c r="I36" s="27">
        <f t="shared" si="16"/>
        <v>0.16394129979035643</v>
      </c>
      <c r="J36" s="27">
        <f t="shared" si="16"/>
        <v>7.4567723342939374E-2</v>
      </c>
      <c r="K36" s="27">
        <f t="shared" si="16"/>
        <v>8.246731478377467E-2</v>
      </c>
      <c r="L36" s="27">
        <f t="shared" si="16"/>
        <v>2.8182099721276055E-2</v>
      </c>
      <c r="N36" s="25">
        <f t="shared" ref="N36:N49" si="17">AVERAGE(D36:G36)</f>
        <v>3.6392482378585056E-2</v>
      </c>
      <c r="O36" s="25">
        <f t="shared" ref="O36:O49" si="18">AVERAGE(H36:L36)</f>
        <v>6.2170397205088657E-2</v>
      </c>
    </row>
    <row r="37" spans="2:15" x14ac:dyDescent="0.25">
      <c r="B37" t="s">
        <v>559</v>
      </c>
      <c r="D37" s="27">
        <f t="shared" ref="D37:L37" si="19">D6/C6-1</f>
        <v>2.7846027846027965E-2</v>
      </c>
      <c r="E37" s="27">
        <f t="shared" si="19"/>
        <v>2.7888446215139417E-2</v>
      </c>
      <c r="F37" s="27">
        <f t="shared" si="19"/>
        <v>3.3333333333333437E-2</v>
      </c>
      <c r="G37" s="27">
        <f t="shared" si="19"/>
        <v>4.9137284321080221E-2</v>
      </c>
      <c r="H37" s="27">
        <f t="shared" si="19"/>
        <v>-5.2556310332499079E-2</v>
      </c>
      <c r="I37" s="27">
        <f t="shared" si="19"/>
        <v>0.17169811320754724</v>
      </c>
      <c r="J37" s="27">
        <f t="shared" si="19"/>
        <v>7.6650563607085331E-2</v>
      </c>
      <c r="K37" s="27">
        <f t="shared" si="19"/>
        <v>8.1962309303021064E-2</v>
      </c>
      <c r="L37" s="27">
        <f t="shared" si="19"/>
        <v>2.8476638097871154E-2</v>
      </c>
      <c r="N37" s="25">
        <f t="shared" si="17"/>
        <v>3.455127292889526E-2</v>
      </c>
      <c r="O37" s="25">
        <f t="shared" si="18"/>
        <v>6.1246262776605144E-2</v>
      </c>
    </row>
    <row r="38" spans="2:15" x14ac:dyDescent="0.25">
      <c r="B38" t="s">
        <v>560</v>
      </c>
      <c r="D38" s="27">
        <f t="shared" ref="D38:L38" si="20">D7/C7-1</f>
        <v>3.2846715328467058E-2</v>
      </c>
      <c r="E38" s="27">
        <f t="shared" si="20"/>
        <v>2.8975265017667784E-2</v>
      </c>
      <c r="F38" s="27">
        <f t="shared" si="20"/>
        <v>3.2967032967033072E-2</v>
      </c>
      <c r="G38" s="27">
        <f t="shared" si="20"/>
        <v>4.5545212765957466E-2</v>
      </c>
      <c r="H38" s="27">
        <f t="shared" si="20"/>
        <v>-7.3131955484896705E-2</v>
      </c>
      <c r="I38" s="27">
        <f t="shared" si="20"/>
        <v>0.18078902229845628</v>
      </c>
      <c r="J38" s="27">
        <f t="shared" si="20"/>
        <v>8.047646717024981E-2</v>
      </c>
      <c r="K38" s="27">
        <f t="shared" si="20"/>
        <v>7.7977951062113471E-2</v>
      </c>
      <c r="L38" s="27">
        <f t="shared" si="20"/>
        <v>3.2676477924669545E-2</v>
      </c>
      <c r="N38" s="25">
        <f t="shared" si="17"/>
        <v>3.5083556519781345E-2</v>
      </c>
      <c r="O38" s="25">
        <f t="shared" si="18"/>
        <v>5.9757592594118482E-2</v>
      </c>
    </row>
    <row r="39" spans="2:15" ht="15.75" thickBot="1" x14ac:dyDescent="0.3">
      <c r="B39" s="103" t="s">
        <v>561</v>
      </c>
      <c r="C39" s="103"/>
      <c r="D39" s="106">
        <f t="shared" ref="D39:L39" si="21">D8/C8-1</f>
        <v>3.2506116742397673E-2</v>
      </c>
      <c r="E39" s="106">
        <f t="shared" si="21"/>
        <v>3.2836831415030687E-2</v>
      </c>
      <c r="F39" s="106">
        <f t="shared" si="21"/>
        <v>4.3264503441494462E-2</v>
      </c>
      <c r="G39" s="106">
        <f t="shared" si="21"/>
        <v>4.6811184417216323E-2</v>
      </c>
      <c r="H39" s="106">
        <f t="shared" si="21"/>
        <v>-8.073229291716677E-2</v>
      </c>
      <c r="I39" s="106">
        <f t="shared" si="21"/>
        <v>0.18576558929154419</v>
      </c>
      <c r="J39" s="106">
        <f t="shared" si="21"/>
        <v>8.232378854625555E-2</v>
      </c>
      <c r="K39" s="106">
        <f t="shared" si="21"/>
        <v>7.6570847112693796E-2</v>
      </c>
      <c r="L39" s="106">
        <f t="shared" si="21"/>
        <v>3.2608695652173836E-2</v>
      </c>
      <c r="N39" s="25">
        <f t="shared" si="17"/>
        <v>3.8854659004034786E-2</v>
      </c>
      <c r="O39" s="25">
        <f t="shared" si="18"/>
        <v>5.9307325537100122E-2</v>
      </c>
    </row>
    <row r="40" spans="2:15" x14ac:dyDescent="0.25">
      <c r="B40" t="s">
        <v>562</v>
      </c>
      <c r="D40" s="12">
        <f t="shared" ref="D40:L40" si="22">D9/C9-1</f>
        <v>3.6224779400382268E-3</v>
      </c>
      <c r="E40" s="12">
        <f t="shared" si="22"/>
        <v>5.5940604240791725E-3</v>
      </c>
      <c r="F40" s="12">
        <f t="shared" si="22"/>
        <v>-5.1099294406381057E-2</v>
      </c>
      <c r="G40" s="12">
        <f t="shared" si="22"/>
        <v>3.2114491394825695E-3</v>
      </c>
      <c r="H40" s="12">
        <f t="shared" si="22"/>
        <v>-1.4620102910055777E-2</v>
      </c>
      <c r="I40" s="12">
        <f t="shared" si="22"/>
        <v>-2.4419491987354158E-3</v>
      </c>
      <c r="J40" s="12">
        <f t="shared" si="22"/>
        <v>6.7427272528577387E-3</v>
      </c>
      <c r="K40" s="12">
        <f t="shared" si="22"/>
        <v>1.0334009964938273E-2</v>
      </c>
      <c r="L40" s="12">
        <f t="shared" si="22"/>
        <v>7.0695675530485502E-3</v>
      </c>
      <c r="N40" s="25">
        <f>AVERAGE(D40:G40)</f>
        <v>-9.6678267256952721E-3</v>
      </c>
      <c r="O40" s="25">
        <f t="shared" si="18"/>
        <v>1.416850532410674E-3</v>
      </c>
    </row>
    <row r="41" spans="2:15" x14ac:dyDescent="0.25">
      <c r="B41" t="s">
        <v>563</v>
      </c>
      <c r="D41" s="12">
        <f t="shared" ref="D41:L41" si="23">D10/C10-1</f>
        <v>5.15140967629657E-3</v>
      </c>
      <c r="E41" s="12">
        <f t="shared" si="23"/>
        <v>4.0672673126445069E-3</v>
      </c>
      <c r="F41" s="12">
        <f t="shared" si="23"/>
        <v>1.056591942310714E-2</v>
      </c>
      <c r="G41" s="12">
        <f t="shared" si="23"/>
        <v>3.4313725490195957E-3</v>
      </c>
      <c r="H41" s="12">
        <f t="shared" si="23"/>
        <v>-7.7482948185984002E-3</v>
      </c>
      <c r="I41" s="12">
        <f t="shared" si="23"/>
        <v>5.7958369687138855E-4</v>
      </c>
      <c r="J41" s="12">
        <f t="shared" si="23"/>
        <v>5.8609929431403529E-3</v>
      </c>
      <c r="K41" s="12">
        <f t="shared" si="23"/>
        <v>1.2483435917123753E-2</v>
      </c>
      <c r="L41" s="12">
        <f t="shared" si="23"/>
        <v>1.7956088312641505E-2</v>
      </c>
      <c r="N41" s="25">
        <f t="shared" si="17"/>
        <v>5.803992240266953E-3</v>
      </c>
      <c r="O41" s="25">
        <f t="shared" si="18"/>
        <v>5.8263612102357198E-3</v>
      </c>
    </row>
    <row r="42" spans="2:15" x14ac:dyDescent="0.25">
      <c r="B42" t="s">
        <v>564</v>
      </c>
      <c r="D42" s="12">
        <f t="shared" ref="D42:L42" si="24">D11/C11-1</f>
        <v>4.8689830563737324E-3</v>
      </c>
      <c r="E42" s="12">
        <f t="shared" si="24"/>
        <v>7.1058523237326199E-3</v>
      </c>
      <c r="F42" s="12">
        <f t="shared" si="24"/>
        <v>-2.8029554534129142E-3</v>
      </c>
      <c r="G42" s="12">
        <f t="shared" si="24"/>
        <v>7.6409455602821641E-3</v>
      </c>
      <c r="H42" s="12">
        <f t="shared" si="24"/>
        <v>-8.2242730950307097E-3</v>
      </c>
      <c r="I42" s="12">
        <f t="shared" si="24"/>
        <v>-1.7188426100543941E-3</v>
      </c>
      <c r="J42" s="12">
        <f t="shared" si="24"/>
        <v>1.0854370084902643E-2</v>
      </c>
      <c r="K42" s="12">
        <f t="shared" si="24"/>
        <v>1.4806548413622167E-2</v>
      </c>
      <c r="L42" s="12">
        <f t="shared" si="24"/>
        <v>1.4043303254321016E-2</v>
      </c>
      <c r="N42" s="25">
        <f t="shared" si="17"/>
        <v>4.2032063717439005E-3</v>
      </c>
      <c r="O42" s="25">
        <f t="shared" si="18"/>
        <v>5.9522212095521445E-3</v>
      </c>
    </row>
    <row r="43" spans="2:15" x14ac:dyDescent="0.25">
      <c r="B43" t="s">
        <v>565</v>
      </c>
      <c r="D43" s="12">
        <f t="shared" ref="D43:L43" si="25">D12/C12-1</f>
        <v>7.8308911842421836E-3</v>
      </c>
      <c r="E43" s="12">
        <f t="shared" si="25"/>
        <v>9.7626084469444319E-3</v>
      </c>
      <c r="F43" s="12">
        <f t="shared" si="25"/>
        <v>3.6869535661008257E-3</v>
      </c>
      <c r="G43" s="12">
        <f t="shared" si="25"/>
        <v>3.386498219737355E-4</v>
      </c>
      <c r="H43" s="12">
        <f t="shared" si="25"/>
        <v>-1.5864134548925435E-2</v>
      </c>
      <c r="I43" s="12">
        <f t="shared" si="25"/>
        <v>1.7342946007539162E-3</v>
      </c>
      <c r="J43" s="12">
        <f t="shared" si="25"/>
        <v>1.1856727238040765E-2</v>
      </c>
      <c r="K43" s="12">
        <f t="shared" si="25"/>
        <v>1.290559776768041E-2</v>
      </c>
      <c r="L43" s="12">
        <f t="shared" si="25"/>
        <v>2.1359367874393964E-2</v>
      </c>
      <c r="N43" s="25">
        <f t="shared" si="17"/>
        <v>5.4047757548152942E-3</v>
      </c>
      <c r="O43" s="25">
        <f t="shared" si="18"/>
        <v>6.3983705863887245E-3</v>
      </c>
    </row>
    <row r="44" spans="2:15" ht="15.75" thickBot="1" x14ac:dyDescent="0.3">
      <c r="B44" s="103" t="s">
        <v>566</v>
      </c>
      <c r="C44" s="103"/>
      <c r="D44" s="107">
        <f t="shared" ref="D44:L44" si="26">D13/C13-1</f>
        <v>9.0968933423540843E-3</v>
      </c>
      <c r="E44" s="107">
        <f t="shared" si="26"/>
        <v>1.3114620423473111E-2</v>
      </c>
      <c r="F44" s="107">
        <f t="shared" si="26"/>
        <v>1.6311856949307257E-2</v>
      </c>
      <c r="G44" s="107">
        <f t="shared" si="26"/>
        <v>4.8704512756887475E-3</v>
      </c>
      <c r="H44" s="107">
        <f t="shared" si="26"/>
        <v>-1.6847930786878962E-2</v>
      </c>
      <c r="I44" s="107">
        <f t="shared" si="26"/>
        <v>7.5128702994460284E-3</v>
      </c>
      <c r="J44" s="107">
        <f t="shared" si="26"/>
        <v>1.5245209627157585E-2</v>
      </c>
      <c r="K44" s="107">
        <f t="shared" si="26"/>
        <v>1.0488323087372242E-2</v>
      </c>
      <c r="L44" s="107">
        <f t="shared" si="26"/>
        <v>1.8565833523630504E-2</v>
      </c>
      <c r="N44" s="25">
        <f t="shared" si="17"/>
        <v>1.08484554977058E-2</v>
      </c>
      <c r="O44" s="25">
        <f t="shared" si="18"/>
        <v>6.9928611501454798E-3</v>
      </c>
    </row>
    <row r="45" spans="2:15" x14ac:dyDescent="0.25">
      <c r="B45" t="s">
        <v>567</v>
      </c>
      <c r="D45" s="12">
        <f t="shared" ref="D45:L45" si="27">D15/C15-1</f>
        <v>7.1428571428571397E-2</v>
      </c>
      <c r="E45" s="12">
        <f t="shared" si="27"/>
        <v>6.6666666666666652E-2</v>
      </c>
      <c r="F45" s="12">
        <f t="shared" si="27"/>
        <v>0.125</v>
      </c>
      <c r="G45" s="12">
        <f t="shared" si="27"/>
        <v>0.11111111111111116</v>
      </c>
      <c r="H45" s="12">
        <f t="shared" si="27"/>
        <v>-5.0000000000000044E-2</v>
      </c>
      <c r="I45" s="12">
        <f t="shared" si="27"/>
        <v>0.15789473684210531</v>
      </c>
      <c r="J45" s="12">
        <f t="shared" si="27"/>
        <v>4.5454545454545192E-2</v>
      </c>
      <c r="K45" s="12">
        <f t="shared" si="27"/>
        <v>8.6956521739130599E-2</v>
      </c>
      <c r="L45" s="12">
        <f t="shared" si="27"/>
        <v>4.0000000000000036E-2</v>
      </c>
      <c r="N45" s="25">
        <f>AVERAGE(D45:G45)</f>
        <v>9.3551587301587302E-2</v>
      </c>
      <c r="O45" s="25">
        <f t="shared" si="18"/>
        <v>5.6061160807156216E-2</v>
      </c>
    </row>
    <row r="46" spans="2:15" x14ac:dyDescent="0.25">
      <c r="B46" t="s">
        <v>568</v>
      </c>
      <c r="D46" s="12">
        <f t="shared" ref="D46:L46" si="28">D16/C16-1</f>
        <v>2.3255813953488413E-2</v>
      </c>
      <c r="E46" s="12">
        <f t="shared" si="28"/>
        <v>4.5454545454545192E-2</v>
      </c>
      <c r="F46" s="12">
        <f t="shared" si="28"/>
        <v>0</v>
      </c>
      <c r="G46" s="12">
        <f t="shared" si="28"/>
        <v>4.3478260869565188E-2</v>
      </c>
      <c r="H46" s="12">
        <f t="shared" si="28"/>
        <v>-0.12499999999999989</v>
      </c>
      <c r="I46" s="12">
        <f t="shared" si="28"/>
        <v>0.23809523809523814</v>
      </c>
      <c r="J46" s="12">
        <f t="shared" si="28"/>
        <v>7.6923076923076872E-2</v>
      </c>
      <c r="K46" s="12">
        <f t="shared" si="28"/>
        <v>3.5714285714285809E-2</v>
      </c>
      <c r="L46" s="12">
        <f t="shared" si="28"/>
        <v>0</v>
      </c>
      <c r="N46" s="25">
        <f t="shared" si="17"/>
        <v>2.8047155069399698E-2</v>
      </c>
      <c r="O46" s="25">
        <f t="shared" si="18"/>
        <v>4.5146520146520187E-2</v>
      </c>
    </row>
    <row r="47" spans="2:15" x14ac:dyDescent="0.25">
      <c r="B47" t="s">
        <v>569</v>
      </c>
      <c r="D47" s="12">
        <f t="shared" ref="D47:L47" si="29">D17/C17-1</f>
        <v>2.3255813953488413E-2</v>
      </c>
      <c r="E47" s="12">
        <f t="shared" si="29"/>
        <v>0</v>
      </c>
      <c r="F47" s="12">
        <f t="shared" si="29"/>
        <v>4.5454545454545192E-2</v>
      </c>
      <c r="G47" s="12">
        <f t="shared" si="29"/>
        <v>4.3478260869565188E-2</v>
      </c>
      <c r="H47" s="12">
        <f t="shared" si="29"/>
        <v>-0.20833333333333337</v>
      </c>
      <c r="I47" s="12">
        <f t="shared" si="29"/>
        <v>0.31578947368421062</v>
      </c>
      <c r="J47" s="12">
        <f t="shared" si="29"/>
        <v>0.11999999999999988</v>
      </c>
      <c r="K47" s="12">
        <f t="shared" si="29"/>
        <v>3.5714285714285809E-2</v>
      </c>
      <c r="L47" s="12">
        <f t="shared" si="29"/>
        <v>0</v>
      </c>
      <c r="N47" s="25">
        <f t="shared" si="17"/>
        <v>2.8047155069399698E-2</v>
      </c>
      <c r="O47" s="25">
        <f t="shared" si="18"/>
        <v>5.2634085213032589E-2</v>
      </c>
    </row>
    <row r="48" spans="2:15" x14ac:dyDescent="0.25">
      <c r="B48" t="s">
        <v>570</v>
      </c>
      <c r="D48" s="12">
        <f t="shared" ref="D48:L48" si="30">D18/C18-1</f>
        <v>2.0408163265306145E-2</v>
      </c>
      <c r="E48" s="12">
        <f t="shared" si="30"/>
        <v>0</v>
      </c>
      <c r="F48" s="12">
        <f t="shared" si="30"/>
        <v>4.0000000000000036E-2</v>
      </c>
      <c r="G48" s="12">
        <f t="shared" si="30"/>
        <v>3.8461538461538547E-2</v>
      </c>
      <c r="H48" s="12">
        <f t="shared" si="30"/>
        <v>-0.29629629629629639</v>
      </c>
      <c r="I48" s="12">
        <f t="shared" si="30"/>
        <v>0.36842105263157898</v>
      </c>
      <c r="J48" s="12">
        <f t="shared" si="30"/>
        <v>0.11538461538461542</v>
      </c>
      <c r="K48" s="12">
        <f t="shared" si="30"/>
        <v>3.4482758620689724E-2</v>
      </c>
      <c r="L48" s="12">
        <f t="shared" si="30"/>
        <v>3.3333333333333437E-2</v>
      </c>
      <c r="N48" s="25">
        <f t="shared" si="17"/>
        <v>2.4717425431711182E-2</v>
      </c>
      <c r="O48" s="25">
        <f t="shared" si="18"/>
        <v>5.1065092734784233E-2</v>
      </c>
    </row>
    <row r="49" spans="2:15" ht="15.75" thickBot="1" x14ac:dyDescent="0.3">
      <c r="B49" s="103" t="s">
        <v>571</v>
      </c>
      <c r="C49" s="103"/>
      <c r="D49" s="107">
        <f t="shared" ref="D49:L49" si="31">D19/C19-1</f>
        <v>2.1276595744680771E-2</v>
      </c>
      <c r="E49" s="107">
        <f t="shared" si="31"/>
        <v>0</v>
      </c>
      <c r="F49" s="107">
        <f t="shared" si="31"/>
        <v>0</v>
      </c>
      <c r="G49" s="107">
        <f t="shared" si="31"/>
        <v>0</v>
      </c>
      <c r="H49" s="107">
        <f t="shared" si="31"/>
        <v>-0.25</v>
      </c>
      <c r="I49" s="107">
        <f t="shared" si="31"/>
        <v>0.27777777777777768</v>
      </c>
      <c r="J49" s="107">
        <f t="shared" si="31"/>
        <v>0.13043478260869579</v>
      </c>
      <c r="K49" s="107">
        <f t="shared" si="31"/>
        <v>3.8461538461538547E-2</v>
      </c>
      <c r="L49" s="107">
        <f t="shared" si="31"/>
        <v>0</v>
      </c>
      <c r="N49" s="25">
        <f t="shared" si="17"/>
        <v>5.3191489361701927E-3</v>
      </c>
      <c r="O49" s="25">
        <f t="shared" si="18"/>
        <v>3.9334819769602403E-2</v>
      </c>
    </row>
  </sheetData>
  <mergeCells count="1">
    <mergeCell ref="B14:K14"/>
  </mergeCells>
  <pageMargins left="0.7" right="0.7" top="0.75" bottom="0.75" header="0.3" footer="0.3"/>
  <headerFooter>
    <oddFooter>&amp;C_x000D_&amp;1#&amp;"Arial"&amp;9&amp;K7C7C80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E05D-5DB7-4DF7-9566-03C4A2357097}">
  <dimension ref="B1:AW84"/>
  <sheetViews>
    <sheetView showGridLines="0" zoomScale="85" zoomScaleNormal="85" workbookViewId="0">
      <selection activeCell="X6" sqref="X6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8.7109375" customWidth="1"/>
    <col min="4" max="5" width="10" customWidth="1"/>
    <col min="6" max="7" width="10" bestFit="1" customWidth="1"/>
    <col min="8" max="9" width="9.140625" customWidth="1"/>
    <col min="10" max="10" width="0.85546875" customWidth="1"/>
    <col min="11" max="11" width="19.85546875" bestFit="1" customWidth="1"/>
    <col min="15" max="15" width="10" bestFit="1" customWidth="1"/>
    <col min="16" max="17" width="10" customWidth="1"/>
    <col min="18" max="18" width="0.85546875" customWidth="1"/>
    <col min="19" max="19" width="19.85546875" bestFit="1" customWidth="1"/>
    <col min="20" max="20" width="8" bestFit="1" customWidth="1"/>
    <col min="26" max="26" width="0.85546875" customWidth="1"/>
    <col min="27" max="27" width="20.140625" bestFit="1" customWidth="1"/>
    <col min="34" max="34" width="0.85546875" customWidth="1"/>
    <col min="35" max="35" width="20.140625" bestFit="1" customWidth="1"/>
    <col min="42" max="42" width="0.85546875" customWidth="1"/>
    <col min="43" max="43" width="20.140625" bestFit="1" customWidth="1"/>
  </cols>
  <sheetData>
    <row r="1" spans="3:49" ht="5.45" customHeight="1" x14ac:dyDescent="0.25"/>
    <row r="2" spans="3:49" x14ac:dyDescent="0.25">
      <c r="C2" s="117" t="s">
        <v>622</v>
      </c>
      <c r="D2" s="117"/>
      <c r="E2" s="117"/>
      <c r="F2" s="117"/>
      <c r="G2" s="117"/>
      <c r="H2" s="117"/>
      <c r="I2" s="28" t="s">
        <v>669</v>
      </c>
      <c r="K2" s="117" t="s">
        <v>623</v>
      </c>
      <c r="L2" s="117"/>
      <c r="M2" s="117"/>
      <c r="N2" s="117"/>
      <c r="O2" s="117"/>
      <c r="P2" s="117"/>
      <c r="Q2" s="28" t="s">
        <v>669</v>
      </c>
      <c r="S2" s="117" t="s">
        <v>624</v>
      </c>
      <c r="T2" s="117"/>
      <c r="U2" s="117"/>
      <c r="V2" s="117"/>
      <c r="W2" s="117"/>
      <c r="X2" s="117"/>
      <c r="Y2" s="28" t="s">
        <v>669</v>
      </c>
      <c r="AA2" s="117" t="s">
        <v>638</v>
      </c>
      <c r="AB2" s="117"/>
      <c r="AC2" s="117"/>
      <c r="AD2" s="117"/>
      <c r="AE2" s="117"/>
      <c r="AF2" s="117"/>
      <c r="AG2" s="28" t="s">
        <v>669</v>
      </c>
      <c r="AI2" s="117" t="s">
        <v>647</v>
      </c>
      <c r="AJ2" s="117"/>
      <c r="AK2" s="117"/>
      <c r="AL2" s="117"/>
      <c r="AM2" s="117"/>
      <c r="AN2" s="117"/>
      <c r="AO2" s="28" t="s">
        <v>669</v>
      </c>
      <c r="AQ2" s="117" t="s">
        <v>656</v>
      </c>
      <c r="AR2" s="117"/>
      <c r="AS2" s="117"/>
      <c r="AT2" s="117"/>
      <c r="AU2" s="117"/>
      <c r="AV2" s="117"/>
      <c r="AW2" s="28" t="s">
        <v>669</v>
      </c>
    </row>
    <row r="3" spans="3:49" s="29" customFormat="1" x14ac:dyDescent="0.25">
      <c r="C3" s="55"/>
      <c r="D3" s="56">
        <v>2019</v>
      </c>
      <c r="E3" s="56">
        <v>2020</v>
      </c>
      <c r="F3" s="56">
        <v>2021</v>
      </c>
      <c r="G3" s="56">
        <v>2022</v>
      </c>
      <c r="H3" s="56">
        <v>2023</v>
      </c>
      <c r="I3" s="56"/>
      <c r="K3" s="55"/>
      <c r="L3" s="56">
        <v>2019</v>
      </c>
      <c r="M3" s="56">
        <v>2020</v>
      </c>
      <c r="N3" s="56">
        <v>2021</v>
      </c>
      <c r="O3" s="56">
        <v>2022</v>
      </c>
      <c r="P3" s="56">
        <v>2023</v>
      </c>
      <c r="Q3" s="56"/>
      <c r="S3" s="55"/>
      <c r="T3" s="56">
        <v>2019</v>
      </c>
      <c r="U3" s="56">
        <v>2020</v>
      </c>
      <c r="V3" s="56">
        <v>2021</v>
      </c>
      <c r="W3" s="56">
        <v>2022</v>
      </c>
      <c r="X3" s="56">
        <v>2023</v>
      </c>
      <c r="Y3" s="56"/>
      <c r="AA3" s="55"/>
      <c r="AB3" s="56">
        <v>2019</v>
      </c>
      <c r="AC3" s="56">
        <v>2020</v>
      </c>
      <c r="AD3" s="56">
        <v>2021</v>
      </c>
      <c r="AE3" s="56">
        <v>2022</v>
      </c>
      <c r="AF3" s="56">
        <v>2023</v>
      </c>
      <c r="AG3" s="56"/>
      <c r="AI3" s="55"/>
      <c r="AJ3" s="56">
        <v>2019</v>
      </c>
      <c r="AK3" s="56">
        <v>2020</v>
      </c>
      <c r="AL3" s="56">
        <v>2021</v>
      </c>
      <c r="AM3" s="56">
        <v>2022</v>
      </c>
      <c r="AN3" s="56">
        <v>2023</v>
      </c>
      <c r="AO3" s="56"/>
      <c r="AQ3" s="55"/>
      <c r="AR3" s="56">
        <v>2019</v>
      </c>
      <c r="AS3" s="56">
        <v>2020</v>
      </c>
      <c r="AT3" s="56">
        <v>2021</v>
      </c>
      <c r="AU3" s="56">
        <v>2022</v>
      </c>
      <c r="AV3" s="56">
        <v>2023</v>
      </c>
      <c r="AW3" s="56"/>
    </row>
    <row r="4" spans="3:49" x14ac:dyDescent="0.25">
      <c r="C4" t="s">
        <v>604</v>
      </c>
      <c r="D4" s="44">
        <v>69.024000000000001</v>
      </c>
      <c r="E4" s="44">
        <v>69.757999999999996</v>
      </c>
      <c r="F4" s="44">
        <v>77.093999999999994</v>
      </c>
      <c r="G4" s="44">
        <v>80.316000000000003</v>
      </c>
      <c r="H4" s="44">
        <v>86.328999999999994</v>
      </c>
      <c r="I4" s="47">
        <f t="shared" ref="I4:I11" si="0">_xlfn.RRI(4,D4,H4)</f>
        <v>5.7521356629495646E-2</v>
      </c>
      <c r="K4" t="s">
        <v>615</v>
      </c>
      <c r="L4" s="44">
        <v>23.36</v>
      </c>
      <c r="M4" s="44">
        <v>26.559000000000001</v>
      </c>
      <c r="N4" s="44">
        <v>31.068999999999999</v>
      </c>
      <c r="O4" s="44">
        <v>34.548999999999999</v>
      </c>
      <c r="P4" s="44">
        <v>39.241</v>
      </c>
      <c r="Q4" s="47">
        <f>_xlfn.RRI(4,L4,P4)</f>
        <v>0.13845745918414787</v>
      </c>
      <c r="S4" t="s">
        <v>625</v>
      </c>
      <c r="T4" s="44">
        <v>23.562000000000001</v>
      </c>
      <c r="U4" s="44">
        <v>24.463000000000001</v>
      </c>
      <c r="V4" s="44">
        <v>26.178999999999998</v>
      </c>
      <c r="W4" s="44">
        <v>26.936</v>
      </c>
      <c r="X4" s="44">
        <v>27.983000000000001</v>
      </c>
      <c r="Y4" s="47">
        <f>_xlfn.RRI(4,T4,X4)</f>
        <v>4.3927961335092691E-2</v>
      </c>
      <c r="AA4" t="s">
        <v>639</v>
      </c>
      <c r="AB4" s="44">
        <v>19.366</v>
      </c>
      <c r="AC4" s="44">
        <v>19.45</v>
      </c>
      <c r="AD4" s="44">
        <v>22.533000000000001</v>
      </c>
      <c r="AE4" s="44">
        <v>24.99</v>
      </c>
      <c r="AF4" s="44">
        <v>27.48</v>
      </c>
      <c r="AG4" s="47">
        <f>_xlfn.RRI(4,AB4,AF4)</f>
        <v>9.1425760914215948E-2</v>
      </c>
      <c r="AI4" t="s">
        <v>648</v>
      </c>
      <c r="AJ4" s="44">
        <v>32.923999999999999</v>
      </c>
      <c r="AK4" s="44">
        <v>29.285</v>
      </c>
      <c r="AL4" s="44">
        <v>36.78</v>
      </c>
      <c r="AM4" s="44">
        <v>41.655000000000001</v>
      </c>
      <c r="AN4" s="44">
        <v>46.305</v>
      </c>
      <c r="AO4" s="47">
        <f>_xlfn.RRI(4,AJ4,AN4)</f>
        <v>8.9002367409223515E-2</v>
      </c>
      <c r="AQ4" t="s">
        <v>657</v>
      </c>
      <c r="AR4" s="44">
        <v>23.573</v>
      </c>
      <c r="AS4" s="44">
        <v>21.036999999999999</v>
      </c>
      <c r="AT4" s="44">
        <v>23.995999999999999</v>
      </c>
      <c r="AU4" s="44">
        <v>25.645</v>
      </c>
      <c r="AV4" s="44">
        <v>26.949000000000002</v>
      </c>
      <c r="AW4" s="47">
        <f>_xlfn.RRI(4,AR4,AV4)</f>
        <v>3.4027168003897268E-2</v>
      </c>
    </row>
    <row r="5" spans="3:49" x14ac:dyDescent="0.25">
      <c r="C5" t="s">
        <v>603</v>
      </c>
      <c r="D5" s="44">
        <v>78.364999999999995</v>
      </c>
      <c r="E5" s="44">
        <v>79.584999999999994</v>
      </c>
      <c r="F5" s="44">
        <v>88.426000000000002</v>
      </c>
      <c r="G5" s="44">
        <v>92.727999999999994</v>
      </c>
      <c r="H5" s="44">
        <v>99.8</v>
      </c>
      <c r="I5" s="47">
        <f t="shared" si="0"/>
        <v>6.2312033004779943E-2</v>
      </c>
      <c r="K5" t="s">
        <v>616</v>
      </c>
      <c r="L5" s="44">
        <v>28.381</v>
      </c>
      <c r="M5" s="44">
        <v>31.632000000000001</v>
      </c>
      <c r="N5" s="44">
        <v>36.628</v>
      </c>
      <c r="O5" s="44">
        <v>40.555</v>
      </c>
      <c r="P5" s="44">
        <v>45.755000000000003</v>
      </c>
      <c r="Q5" s="47">
        <f t="shared" ref="Q5:Q11" si="1">_xlfn.RRI(4,L5,P5)</f>
        <v>0.12681525136773608</v>
      </c>
      <c r="S5" t="s">
        <v>626</v>
      </c>
      <c r="T5" s="44">
        <v>26.489000000000001</v>
      </c>
      <c r="U5" s="44">
        <v>27.257000000000001</v>
      </c>
      <c r="V5" s="44">
        <v>29.547999999999998</v>
      </c>
      <c r="W5" s="44">
        <v>30.524999999999999</v>
      </c>
      <c r="X5" s="44">
        <v>31.734999999999999</v>
      </c>
      <c r="Y5" s="47">
        <f t="shared" ref="Y5:Y10" si="2">_xlfn.RRI(4,T5,X5)</f>
        <v>4.6208477514277035E-2</v>
      </c>
      <c r="AA5" t="s">
        <v>640</v>
      </c>
      <c r="AB5" s="44">
        <v>21.001000000000001</v>
      </c>
      <c r="AC5" s="44">
        <v>20.934000000000001</v>
      </c>
      <c r="AD5" s="44">
        <v>24.292999999999999</v>
      </c>
      <c r="AE5" s="44">
        <v>26.902000000000001</v>
      </c>
      <c r="AF5" s="44">
        <v>29.542000000000002</v>
      </c>
      <c r="AG5" s="47">
        <f t="shared" ref="AG5:AG10" si="3">_xlfn.RRI(4,AB5,AF5)</f>
        <v>8.9055417401414205E-2</v>
      </c>
      <c r="AI5" t="s">
        <v>649</v>
      </c>
      <c r="AJ5" s="44">
        <v>34.191000000000003</v>
      </c>
      <c r="AK5" s="44">
        <v>30.355</v>
      </c>
      <c r="AL5" s="44">
        <v>37.969000000000001</v>
      </c>
      <c r="AM5" s="44">
        <v>43.002000000000002</v>
      </c>
      <c r="AN5" s="44">
        <v>47.808999999999997</v>
      </c>
      <c r="AO5" s="47">
        <f t="shared" ref="AO5:AO10" si="4">_xlfn.RRI(4,AJ5,AN5)</f>
        <v>8.742537799179706E-2</v>
      </c>
      <c r="AQ5" t="s">
        <v>658</v>
      </c>
      <c r="AR5" s="44">
        <v>26.706</v>
      </c>
      <c r="AS5" s="44">
        <v>23.681000000000001</v>
      </c>
      <c r="AT5" s="44">
        <v>27.454000000000001</v>
      </c>
      <c r="AU5" s="44">
        <v>29.55</v>
      </c>
      <c r="AV5" s="44">
        <v>31.117000000000001</v>
      </c>
      <c r="AW5" s="47">
        <f t="shared" ref="AW5:AW10" si="5">_xlfn.RRI(4,AR5,AV5)</f>
        <v>3.8956151464086153E-2</v>
      </c>
    </row>
    <row r="6" spans="3:49" x14ac:dyDescent="0.25">
      <c r="C6" t="s">
        <v>613</v>
      </c>
      <c r="D6" s="13">
        <f>D7-D5</f>
        <v>8.1430000000000007</v>
      </c>
      <c r="E6" s="13">
        <f>E7-E5</f>
        <v>7.7980000000000018</v>
      </c>
      <c r="F6" s="13">
        <f>F7-F5</f>
        <v>8.8670000000000044</v>
      </c>
      <c r="G6" s="13">
        <f>G7-G5</f>
        <v>9.4420000000000073</v>
      </c>
      <c r="H6" s="13">
        <f>H7-H5</f>
        <v>9.6830000000000069</v>
      </c>
      <c r="I6" s="47">
        <f t="shared" si="0"/>
        <v>4.4254545255206557E-2</v>
      </c>
      <c r="K6" t="s">
        <v>613</v>
      </c>
      <c r="L6" s="13">
        <f>L7-L5</f>
        <v>2.3180000000000014</v>
      </c>
      <c r="M6" s="13">
        <f>M7-M5</f>
        <v>2.1870000000000012</v>
      </c>
      <c r="N6" s="13">
        <f>N7-N5</f>
        <v>2.6859999999999999</v>
      </c>
      <c r="O6" s="13">
        <f>O7-O5</f>
        <v>3.0760000000000005</v>
      </c>
      <c r="P6" s="13">
        <f>P7-P5</f>
        <v>3.2269999999999968</v>
      </c>
      <c r="Q6" s="47">
        <f t="shared" si="1"/>
        <v>8.6228975227076621E-2</v>
      </c>
      <c r="S6" t="s">
        <v>613</v>
      </c>
      <c r="T6" s="13">
        <f>T7-T5</f>
        <v>8.4400000000000013</v>
      </c>
      <c r="U6" s="13">
        <f>U7-U5</f>
        <v>6.708000000000002</v>
      </c>
      <c r="V6" s="13">
        <f>V7-V5</f>
        <v>7.8940000000000019</v>
      </c>
      <c r="W6" s="13">
        <f>W7-W5</f>
        <v>8.3419999999999987</v>
      </c>
      <c r="X6" s="13">
        <f>X7-X5</f>
        <v>8.4209999999999994</v>
      </c>
      <c r="Y6" s="47">
        <f t="shared" si="2"/>
        <v>-5.6327194276606374E-4</v>
      </c>
      <c r="AA6" t="s">
        <v>613</v>
      </c>
      <c r="AB6" s="13">
        <f>AB7-AB5</f>
        <v>3.2409999999999997</v>
      </c>
      <c r="AC6" s="13">
        <f>AC7-AC5</f>
        <v>2.6370000000000005</v>
      </c>
      <c r="AD6" s="13">
        <f>AD7-AD5</f>
        <v>3.1159999999999997</v>
      </c>
      <c r="AE6" s="13">
        <f>AE7-AE5</f>
        <v>3.3859999999999992</v>
      </c>
      <c r="AF6" s="13">
        <f>AF7-AF5</f>
        <v>3.5459999999999994</v>
      </c>
      <c r="AG6" s="47">
        <f t="shared" si="3"/>
        <v>2.2739254069025661E-2</v>
      </c>
      <c r="AI6" t="s">
        <v>613</v>
      </c>
      <c r="AJ6" s="13">
        <f>AJ7-AJ5</f>
        <v>0.79399999999999693</v>
      </c>
      <c r="AK6" s="13">
        <f>AK7-AK5</f>
        <v>0.65299999999999869</v>
      </c>
      <c r="AL6" s="13">
        <f>AL7-AL5</f>
        <v>0.84100000000000108</v>
      </c>
      <c r="AM6" s="13">
        <f>AM7-AM5</f>
        <v>0.99899999999999523</v>
      </c>
      <c r="AN6" s="13">
        <f>AN7-AN5</f>
        <v>1.2140000000000057</v>
      </c>
      <c r="AO6" s="47">
        <f>_xlfn.RRI(4,AJ6,AN6)</f>
        <v>0.11198658020331043</v>
      </c>
      <c r="AQ6" t="s">
        <v>613</v>
      </c>
      <c r="AR6" s="13">
        <f>AR7-AR5</f>
        <v>5.9379999999999988</v>
      </c>
      <c r="AS6" s="13">
        <f>AS7-AS5</f>
        <v>4.7979999999999983</v>
      </c>
      <c r="AT6" s="13">
        <f>AT7-AT5</f>
        <v>5.7239999999999966</v>
      </c>
      <c r="AU6" s="13">
        <f>AU7-AU5</f>
        <v>6.2309999999999981</v>
      </c>
      <c r="AV6" s="13">
        <f>AV7-AV5</f>
        <v>6.6530000000000022</v>
      </c>
      <c r="AW6" s="47">
        <f t="shared" si="5"/>
        <v>2.8831689177539976E-2</v>
      </c>
    </row>
    <row r="7" spans="3:49" ht="15.75" thickBot="1" x14ac:dyDescent="0.3">
      <c r="C7" s="18" t="s">
        <v>605</v>
      </c>
      <c r="D7" s="19">
        <v>86.507999999999996</v>
      </c>
      <c r="E7" s="19">
        <v>87.382999999999996</v>
      </c>
      <c r="F7" s="19">
        <v>97.293000000000006</v>
      </c>
      <c r="G7" s="19">
        <v>102.17</v>
      </c>
      <c r="H7" s="19">
        <v>109.483</v>
      </c>
      <c r="I7" s="34">
        <f t="shared" si="0"/>
        <v>6.0651240936556716E-2</v>
      </c>
      <c r="K7" s="18" t="s">
        <v>617</v>
      </c>
      <c r="L7" s="19">
        <v>30.699000000000002</v>
      </c>
      <c r="M7" s="19">
        <v>33.819000000000003</v>
      </c>
      <c r="N7" s="19">
        <v>39.314</v>
      </c>
      <c r="O7" s="19">
        <v>43.631</v>
      </c>
      <c r="P7" s="19">
        <v>48.981999999999999</v>
      </c>
      <c r="Q7" s="34">
        <f t="shared" si="1"/>
        <v>0.12390103532096441</v>
      </c>
      <c r="S7" s="18" t="s">
        <v>627</v>
      </c>
      <c r="T7" s="19">
        <v>34.929000000000002</v>
      </c>
      <c r="U7" s="19">
        <v>33.965000000000003</v>
      </c>
      <c r="V7" s="19">
        <v>37.442</v>
      </c>
      <c r="W7" s="19">
        <v>38.866999999999997</v>
      </c>
      <c r="X7" s="19">
        <v>40.155999999999999</v>
      </c>
      <c r="Y7" s="34">
        <f t="shared" si="2"/>
        <v>3.5478470028167397E-2</v>
      </c>
      <c r="AA7" s="18" t="s">
        <v>641</v>
      </c>
      <c r="AB7" s="19">
        <v>24.242000000000001</v>
      </c>
      <c r="AC7" s="19">
        <v>23.571000000000002</v>
      </c>
      <c r="AD7" s="19">
        <v>27.408999999999999</v>
      </c>
      <c r="AE7" s="19">
        <v>30.288</v>
      </c>
      <c r="AF7" s="19">
        <v>33.088000000000001</v>
      </c>
      <c r="AG7" s="34">
        <f t="shared" si="3"/>
        <v>8.0875113395632914E-2</v>
      </c>
      <c r="AI7" s="18" t="s">
        <v>650</v>
      </c>
      <c r="AJ7" s="19">
        <v>34.984999999999999</v>
      </c>
      <c r="AK7" s="19">
        <v>31.007999999999999</v>
      </c>
      <c r="AL7" s="19">
        <v>38.81</v>
      </c>
      <c r="AM7" s="19">
        <v>44.000999999999998</v>
      </c>
      <c r="AN7" s="19">
        <v>49.023000000000003</v>
      </c>
      <c r="AO7" s="34">
        <f t="shared" si="4"/>
        <v>8.8001518795991052E-2</v>
      </c>
      <c r="AQ7" s="18" t="s">
        <v>659</v>
      </c>
      <c r="AR7" s="19">
        <v>32.643999999999998</v>
      </c>
      <c r="AS7" s="19">
        <v>28.478999999999999</v>
      </c>
      <c r="AT7" s="19">
        <v>33.177999999999997</v>
      </c>
      <c r="AU7" s="19">
        <v>35.780999999999999</v>
      </c>
      <c r="AV7" s="19">
        <v>37.770000000000003</v>
      </c>
      <c r="AW7" s="34">
        <f t="shared" si="5"/>
        <v>3.7136464730431751E-2</v>
      </c>
    </row>
    <row r="8" spans="3:49" x14ac:dyDescent="0.25">
      <c r="C8" t="s">
        <v>606</v>
      </c>
      <c r="D8" s="53">
        <v>32813</v>
      </c>
      <c r="E8" s="53">
        <v>32411</v>
      </c>
      <c r="F8" s="53">
        <v>32251</v>
      </c>
      <c r="G8" s="53">
        <v>32270</v>
      </c>
      <c r="H8" s="53">
        <v>31972</v>
      </c>
      <c r="I8" s="47">
        <f t="shared" si="0"/>
        <v>-6.4700431901699718E-3</v>
      </c>
      <c r="K8" t="s">
        <v>618</v>
      </c>
      <c r="L8" s="48">
        <v>10722</v>
      </c>
      <c r="M8" s="48">
        <v>11018</v>
      </c>
      <c r="N8" s="48">
        <v>11512</v>
      </c>
      <c r="O8" s="48">
        <v>12012</v>
      </c>
      <c r="P8" s="48">
        <v>12459</v>
      </c>
      <c r="Q8" s="47">
        <f>_xlfn.RRI(4,L8,P8)</f>
        <v>3.8249775166072419E-2</v>
      </c>
      <c r="S8" t="s">
        <v>628</v>
      </c>
      <c r="T8" s="45">
        <v>21654</v>
      </c>
      <c r="U8" s="45">
        <v>21127</v>
      </c>
      <c r="V8" s="45">
        <v>21329</v>
      </c>
      <c r="W8" s="45">
        <v>21487</v>
      </c>
      <c r="X8" s="45">
        <v>21792</v>
      </c>
      <c r="Y8" s="47">
        <f>_xlfn.RRI(4,T8,X8)</f>
        <v>1.5894456013603175E-3</v>
      </c>
      <c r="AA8" t="s">
        <v>642</v>
      </c>
      <c r="AB8" s="45">
        <v>11394</v>
      </c>
      <c r="AC8" s="45">
        <v>11541</v>
      </c>
      <c r="AD8" s="45">
        <v>11921</v>
      </c>
      <c r="AE8" s="45">
        <v>12288</v>
      </c>
      <c r="AF8" s="45">
        <v>12727</v>
      </c>
      <c r="AG8" s="47">
        <f>_xlfn.RRI(4,AB8,AF8)</f>
        <v>2.8045786037292464E-2</v>
      </c>
      <c r="AI8" t="s">
        <v>651</v>
      </c>
      <c r="AJ8" s="45">
        <v>25969</v>
      </c>
      <c r="AK8" s="45">
        <v>25802</v>
      </c>
      <c r="AL8" s="45">
        <v>26269</v>
      </c>
      <c r="AM8" s="45">
        <v>27110</v>
      </c>
      <c r="AN8" s="45">
        <v>28155</v>
      </c>
      <c r="AO8" s="47">
        <f>_xlfn.RRI(4,AJ8,AN8)</f>
        <v>2.0410870021867034E-2</v>
      </c>
      <c r="AQ8" t="s">
        <v>660</v>
      </c>
      <c r="AR8" s="45">
        <v>33766</v>
      </c>
      <c r="AS8" s="45">
        <v>32199</v>
      </c>
      <c r="AT8" s="45">
        <v>31440</v>
      </c>
      <c r="AU8" s="45">
        <v>31157</v>
      </c>
      <c r="AV8" s="45">
        <v>31052</v>
      </c>
      <c r="AW8" s="47">
        <f>_xlfn.RRI(4,AR8,AV8)</f>
        <v>-2.0729909198999086E-2</v>
      </c>
    </row>
    <row r="9" spans="3:49" x14ac:dyDescent="0.25">
      <c r="C9" t="s">
        <v>607</v>
      </c>
      <c r="D9" s="53">
        <v>37898</v>
      </c>
      <c r="E9" s="53">
        <v>37541</v>
      </c>
      <c r="F9" s="53">
        <v>37476</v>
      </c>
      <c r="G9" s="53">
        <v>37526</v>
      </c>
      <c r="H9" s="53">
        <v>37364</v>
      </c>
      <c r="I9" s="47">
        <f t="shared" si="0"/>
        <v>-3.5413810253871469E-3</v>
      </c>
      <c r="K9" t="s">
        <v>619</v>
      </c>
      <c r="L9" s="48">
        <v>13907</v>
      </c>
      <c r="M9" s="48">
        <v>14185</v>
      </c>
      <c r="N9" s="48">
        <v>14710</v>
      </c>
      <c r="O9" s="48">
        <v>15233</v>
      </c>
      <c r="P9" s="48">
        <v>15669</v>
      </c>
      <c r="Q9" s="47">
        <f t="shared" si="1"/>
        <v>3.0272141000328601E-2</v>
      </c>
      <c r="S9" t="s">
        <v>629</v>
      </c>
      <c r="T9" s="45">
        <v>24643</v>
      </c>
      <c r="U9" s="45">
        <v>24136</v>
      </c>
      <c r="V9" s="45">
        <v>24350</v>
      </c>
      <c r="W9" s="45">
        <v>24524</v>
      </c>
      <c r="X9" s="45">
        <v>24884</v>
      </c>
      <c r="Y9" s="47">
        <f t="shared" si="2"/>
        <v>2.435997770889875E-3</v>
      </c>
      <c r="AA9" t="s">
        <v>643</v>
      </c>
      <c r="AB9" s="45">
        <v>12214</v>
      </c>
      <c r="AC9" s="45">
        <v>12369</v>
      </c>
      <c r="AD9" s="45">
        <v>12759</v>
      </c>
      <c r="AE9" s="45">
        <v>13142</v>
      </c>
      <c r="AF9" s="45">
        <v>13600</v>
      </c>
      <c r="AG9" s="47">
        <f t="shared" si="3"/>
        <v>2.7236040490414837E-2</v>
      </c>
      <c r="AI9" t="s">
        <v>652</v>
      </c>
      <c r="AJ9" s="45">
        <v>27349</v>
      </c>
      <c r="AK9" s="45">
        <v>27099</v>
      </c>
      <c r="AL9" s="45">
        <v>27588</v>
      </c>
      <c r="AM9" s="45">
        <v>28510</v>
      </c>
      <c r="AN9" s="45">
        <v>29631</v>
      </c>
      <c r="AO9" s="47">
        <f t="shared" si="4"/>
        <v>2.0237339860254222E-2</v>
      </c>
      <c r="AQ9" t="s">
        <v>661</v>
      </c>
      <c r="AR9" s="45">
        <v>36284</v>
      </c>
      <c r="AS9" s="45">
        <v>34700</v>
      </c>
      <c r="AT9" s="45">
        <v>34018</v>
      </c>
      <c r="AU9" s="45">
        <v>33858</v>
      </c>
      <c r="AV9" s="45">
        <v>33888</v>
      </c>
      <c r="AW9" s="47">
        <f t="shared" si="5"/>
        <v>-1.6933956891018953E-2</v>
      </c>
    </row>
    <row r="10" spans="3:49" x14ac:dyDescent="0.25">
      <c r="C10" t="s">
        <v>613</v>
      </c>
      <c r="D10" s="21">
        <f>D11-D9</f>
        <v>6160</v>
      </c>
      <c r="E10" s="21">
        <f>E11-E9</f>
        <v>6035</v>
      </c>
      <c r="F10" s="21">
        <f>F11-F9</f>
        <v>6131</v>
      </c>
      <c r="G10" s="21">
        <f>G11-G9</f>
        <v>6226</v>
      </c>
      <c r="H10" s="21">
        <f>H11-H9</f>
        <v>5700</v>
      </c>
      <c r="I10" s="47">
        <f t="shared" si="0"/>
        <v>-1.9215630763467773E-2</v>
      </c>
      <c r="K10" t="s">
        <v>613</v>
      </c>
      <c r="L10" s="21">
        <f>L11-L9</f>
        <v>1674</v>
      </c>
      <c r="M10" s="21">
        <f>M11-M9</f>
        <v>1714</v>
      </c>
      <c r="N10" s="21">
        <f>N11-N9</f>
        <v>1851</v>
      </c>
      <c r="O10" s="21">
        <f>O11-O9</f>
        <v>1957</v>
      </c>
      <c r="P10" s="21">
        <f>P11-P9</f>
        <v>1922</v>
      </c>
      <c r="Q10" s="47">
        <f t="shared" si="1"/>
        <v>3.5140933023827259E-2</v>
      </c>
      <c r="S10" t="s">
        <v>613</v>
      </c>
      <c r="T10" s="3">
        <f>T11-T9</f>
        <v>7204</v>
      </c>
      <c r="U10" s="3">
        <f>U11-U9</f>
        <v>6894</v>
      </c>
      <c r="V10" s="3">
        <f>V11-V9</f>
        <v>6922</v>
      </c>
      <c r="W10" s="3">
        <f>W11-W9</f>
        <v>6975</v>
      </c>
      <c r="X10" s="3">
        <f>X11-X9</f>
        <v>6964</v>
      </c>
      <c r="Y10" s="47">
        <f t="shared" si="2"/>
        <v>-8.4348268899732126E-3</v>
      </c>
      <c r="AA10" t="s">
        <v>613</v>
      </c>
      <c r="AB10" s="3">
        <f>AB11-AB9</f>
        <v>1957</v>
      </c>
      <c r="AC10" s="3">
        <f>AC11-AC9</f>
        <v>1849</v>
      </c>
      <c r="AD10" s="3">
        <f>AD11-AD9</f>
        <v>1857</v>
      </c>
      <c r="AE10" s="3">
        <f>AE11-AE9</f>
        <v>1901</v>
      </c>
      <c r="AF10" s="3">
        <f>AF11-AF9</f>
        <v>1906</v>
      </c>
      <c r="AG10" s="47">
        <f t="shared" si="3"/>
        <v>-6.5797289561638772E-3</v>
      </c>
      <c r="AI10" t="s">
        <v>613</v>
      </c>
      <c r="AJ10" s="3">
        <f>AJ11-AJ9</f>
        <v>731</v>
      </c>
      <c r="AK10" s="3">
        <f>AK11-AK9</f>
        <v>795</v>
      </c>
      <c r="AL10" s="3">
        <f>AL11-AL9</f>
        <v>885</v>
      </c>
      <c r="AM10" s="3">
        <f>AM11-AM9</f>
        <v>1005</v>
      </c>
      <c r="AN10" s="3">
        <f>AN11-AN9</f>
        <v>1213</v>
      </c>
      <c r="AO10" s="47">
        <f t="shared" si="4"/>
        <v>0.13497385145071883</v>
      </c>
      <c r="AQ10" t="s">
        <v>613</v>
      </c>
      <c r="AR10" s="3">
        <f>AR11-AR9</f>
        <v>6271</v>
      </c>
      <c r="AS10" s="3">
        <f>AS11-AS9</f>
        <v>5982</v>
      </c>
      <c r="AT10" s="3">
        <f>AT11-AT9</f>
        <v>5920</v>
      </c>
      <c r="AU10" s="3">
        <f>AU11-AU9</f>
        <v>5913</v>
      </c>
      <c r="AV10" s="3">
        <f>AV11-AV9</f>
        <v>5920</v>
      </c>
      <c r="AW10" s="47">
        <f t="shared" si="5"/>
        <v>-1.4296663750268945E-2</v>
      </c>
    </row>
    <row r="11" spans="3:49" ht="15.75" thickBot="1" x14ac:dyDescent="0.3">
      <c r="C11" s="18" t="s">
        <v>608</v>
      </c>
      <c r="D11" s="49">
        <v>44058</v>
      </c>
      <c r="E11" s="49">
        <v>43576</v>
      </c>
      <c r="F11" s="49">
        <v>43607</v>
      </c>
      <c r="G11" s="49">
        <v>43752</v>
      </c>
      <c r="H11" s="49">
        <v>43064</v>
      </c>
      <c r="I11" s="34">
        <f t="shared" si="0"/>
        <v>-5.6886496165269307E-3</v>
      </c>
      <c r="K11" s="18" t="s">
        <v>620</v>
      </c>
      <c r="L11" s="49">
        <v>15581</v>
      </c>
      <c r="M11" s="49">
        <v>15899</v>
      </c>
      <c r="N11" s="49">
        <v>16561</v>
      </c>
      <c r="O11" s="49">
        <v>17190</v>
      </c>
      <c r="P11" s="49">
        <v>17591</v>
      </c>
      <c r="Q11" s="34">
        <f t="shared" si="1"/>
        <v>3.0798553066349266E-2</v>
      </c>
      <c r="S11" s="18" t="s">
        <v>630</v>
      </c>
      <c r="T11" s="39">
        <v>31847</v>
      </c>
      <c r="U11" s="39">
        <v>31030</v>
      </c>
      <c r="V11" s="39">
        <v>31272</v>
      </c>
      <c r="W11" s="39">
        <v>31499</v>
      </c>
      <c r="X11" s="39">
        <v>31848</v>
      </c>
      <c r="Y11" s="34">
        <f>_xlfn.RRI(4,T11,X11)</f>
        <v>7.8499405373744224E-6</v>
      </c>
      <c r="AA11" s="18" t="s">
        <v>644</v>
      </c>
      <c r="AB11" s="39">
        <v>14171</v>
      </c>
      <c r="AC11" s="39">
        <v>14218</v>
      </c>
      <c r="AD11" s="39">
        <v>14616</v>
      </c>
      <c r="AE11" s="39">
        <v>15043</v>
      </c>
      <c r="AF11" s="39">
        <v>15506</v>
      </c>
      <c r="AG11" s="34">
        <f>_xlfn.RRI(4,AB11,AF11)</f>
        <v>2.2762557310704645E-2</v>
      </c>
      <c r="AI11" s="18" t="s">
        <v>653</v>
      </c>
      <c r="AJ11" s="39">
        <v>28080</v>
      </c>
      <c r="AK11" s="39">
        <v>27894</v>
      </c>
      <c r="AL11" s="39">
        <v>28473</v>
      </c>
      <c r="AM11" s="39">
        <v>29515</v>
      </c>
      <c r="AN11" s="39">
        <v>30844</v>
      </c>
      <c r="AO11" s="34">
        <f>_xlfn.RRI(4,AJ11,AN11)</f>
        <v>2.3748781244914863E-2</v>
      </c>
      <c r="AQ11" s="18" t="s">
        <v>662</v>
      </c>
      <c r="AR11" s="39">
        <v>42555</v>
      </c>
      <c r="AS11" s="39">
        <v>40682</v>
      </c>
      <c r="AT11" s="39">
        <v>39938</v>
      </c>
      <c r="AU11" s="39">
        <v>39771</v>
      </c>
      <c r="AV11" s="39">
        <v>39808</v>
      </c>
      <c r="AW11" s="34">
        <f>_xlfn.RRI(4,AR11,AV11)</f>
        <v>-1.6543984873736095E-2</v>
      </c>
    </row>
    <row r="12" spans="3:49" x14ac:dyDescent="0.25">
      <c r="C12" s="129" t="s">
        <v>572</v>
      </c>
      <c r="D12" s="129"/>
      <c r="E12" s="129"/>
      <c r="F12" s="129"/>
      <c r="G12" s="129"/>
      <c r="H12" s="129"/>
      <c r="I12" s="46"/>
      <c r="K12" s="129" t="s">
        <v>572</v>
      </c>
      <c r="L12" s="129"/>
      <c r="M12" s="129"/>
      <c r="N12" s="129"/>
      <c r="O12" s="129"/>
      <c r="P12" s="129"/>
      <c r="Q12" s="46"/>
      <c r="S12" s="129" t="s">
        <v>572</v>
      </c>
      <c r="T12" s="129"/>
      <c r="U12" s="129"/>
      <c r="V12" s="129"/>
      <c r="W12" s="129"/>
      <c r="X12" s="129"/>
      <c r="Y12" s="46"/>
      <c r="AA12" s="129" t="s">
        <v>572</v>
      </c>
      <c r="AB12" s="129"/>
      <c r="AC12" s="129"/>
      <c r="AD12" s="129"/>
      <c r="AE12" s="129"/>
      <c r="AF12" s="129"/>
      <c r="AG12" s="46"/>
      <c r="AI12" s="129" t="s">
        <v>572</v>
      </c>
      <c r="AJ12" s="129"/>
      <c r="AK12" s="129"/>
      <c r="AL12" s="129"/>
      <c r="AM12" s="129"/>
      <c r="AN12" s="129"/>
      <c r="AO12" s="46"/>
      <c r="AQ12" s="129" t="s">
        <v>572</v>
      </c>
      <c r="AR12" s="129"/>
      <c r="AS12" s="129"/>
      <c r="AT12" s="129"/>
      <c r="AU12" s="129"/>
      <c r="AV12" s="129"/>
      <c r="AW12" s="46"/>
    </row>
    <row r="13" spans="3:49" x14ac:dyDescent="0.25">
      <c r="C13" t="s">
        <v>611</v>
      </c>
      <c r="D13" s="16">
        <f t="shared" ref="D13:E13" si="6">(D4*10^3)/D8</f>
        <v>2.1035565172340229</v>
      </c>
      <c r="E13" s="16">
        <f t="shared" si="6"/>
        <v>2.1522939742679954</v>
      </c>
      <c r="F13" s="16">
        <f t="shared" ref="F13:G13" si="7">(F4*10^3)/F8</f>
        <v>2.390437505813773</v>
      </c>
      <c r="G13" s="16">
        <f t="shared" si="7"/>
        <v>2.4888751162070033</v>
      </c>
      <c r="H13" s="16">
        <f>(H4*10^3)/H8</f>
        <v>2.7001438758914049</v>
      </c>
      <c r="I13" s="47">
        <f>_xlfn.RRI(4,D13,H13)</f>
        <v>6.4408123158297803E-2</v>
      </c>
      <c r="K13" t="s">
        <v>611</v>
      </c>
      <c r="L13" s="16">
        <f t="shared" ref="L13:O13" si="8">(L4*10^3)/L8</f>
        <v>2.1786980041037118</v>
      </c>
      <c r="M13" s="16">
        <f t="shared" si="8"/>
        <v>2.4105100744236703</v>
      </c>
      <c r="N13" s="16">
        <f t="shared" si="8"/>
        <v>2.698835997220292</v>
      </c>
      <c r="O13" s="16">
        <f t="shared" si="8"/>
        <v>2.876207126207126</v>
      </c>
      <c r="P13" s="16">
        <f>(P4*10^3)/P8</f>
        <v>3.1496107231720041</v>
      </c>
      <c r="Q13" s="47">
        <f>_xlfn.RRI(4,L13,P13)</f>
        <v>9.651596987059019E-2</v>
      </c>
      <c r="S13" t="s">
        <v>611</v>
      </c>
      <c r="T13" s="16">
        <f t="shared" ref="T13:X16" si="9">(T4*10^3)/T8</f>
        <v>1.0881130507065668</v>
      </c>
      <c r="U13" s="16">
        <f t="shared" si="9"/>
        <v>1.157902210441615</v>
      </c>
      <c r="V13" s="16">
        <f t="shared" si="9"/>
        <v>1.2273899385812743</v>
      </c>
      <c r="W13" s="16">
        <f t="shared" si="9"/>
        <v>1.2535951970959185</v>
      </c>
      <c r="X13" s="16">
        <f t="shared" si="9"/>
        <v>1.2840950807635829</v>
      </c>
      <c r="Y13" s="47">
        <f>_xlfn.RRI(4,T13,X13)</f>
        <v>4.227132775776421E-2</v>
      </c>
      <c r="AA13" t="s">
        <v>611</v>
      </c>
      <c r="AB13" s="16">
        <f t="shared" ref="AB13:AE13" si="10">(AB4*10^3)/AB8</f>
        <v>1.6996664911356854</v>
      </c>
      <c r="AC13" s="16">
        <f t="shared" si="10"/>
        <v>1.6852959015683215</v>
      </c>
      <c r="AD13" s="16">
        <f t="shared" si="10"/>
        <v>1.8901937756899589</v>
      </c>
      <c r="AE13" s="16">
        <f t="shared" si="10"/>
        <v>2.03369140625</v>
      </c>
      <c r="AF13" s="16">
        <f>(AF4*10^3)/AF8</f>
        <v>2.1591891254812605</v>
      </c>
      <c r="AG13" s="47">
        <f>_xlfn.RRI(4,AB13,AF13)</f>
        <v>6.1650926191943345E-2</v>
      </c>
      <c r="AI13" t="s">
        <v>611</v>
      </c>
      <c r="AJ13" s="16">
        <f t="shared" ref="AJ13:AM13" si="11">(AJ4*10^3)/AJ8</f>
        <v>1.267819323039008</v>
      </c>
      <c r="AK13" s="16">
        <f t="shared" si="11"/>
        <v>1.1349895356949073</v>
      </c>
      <c r="AL13" s="16">
        <f t="shared" si="11"/>
        <v>1.4001294301267655</v>
      </c>
      <c r="AM13" s="16">
        <f t="shared" si="11"/>
        <v>1.5365178900774621</v>
      </c>
      <c r="AN13" s="16">
        <f>(AN4*10^3)/AN8</f>
        <v>1.6446457112413426</v>
      </c>
      <c r="AO13" s="47">
        <f>_xlfn.RRI(4,AJ13,AN13)</f>
        <v>6.721948913175213E-2</v>
      </c>
      <c r="AQ13" t="s">
        <v>611</v>
      </c>
      <c r="AR13" s="16">
        <f t="shared" ref="AR13:AU13" si="12">(AR4*10^3)/AR8</f>
        <v>0.69812829473434812</v>
      </c>
      <c r="AS13" s="16">
        <f t="shared" si="12"/>
        <v>0.6533432715301718</v>
      </c>
      <c r="AT13" s="16">
        <f t="shared" si="12"/>
        <v>0.76323155216284988</v>
      </c>
      <c r="AU13" s="16">
        <f t="shared" si="12"/>
        <v>0.82308951439483902</v>
      </c>
      <c r="AV13" s="16">
        <f>(AV4*10^3)/AV8</f>
        <v>0.86786680407059125</v>
      </c>
      <c r="AW13" s="47">
        <f>_xlfn.RRI(4,AR13,AV13)</f>
        <v>5.5916215268156932E-2</v>
      </c>
    </row>
    <row r="14" spans="3:49" x14ac:dyDescent="0.25">
      <c r="C14" t="s">
        <v>567</v>
      </c>
      <c r="D14" s="16">
        <f t="shared" ref="D14:E14" si="13">(D5*10^3)/D9</f>
        <v>2.0677872183228665</v>
      </c>
      <c r="E14" s="16">
        <f t="shared" si="13"/>
        <v>2.1199488559175301</v>
      </c>
      <c r="F14" s="16">
        <f t="shared" ref="F14:G14" si="14">(F5*10^3)/F9</f>
        <v>2.3595367701995946</v>
      </c>
      <c r="G14" s="16">
        <f t="shared" si="14"/>
        <v>2.4710334168309971</v>
      </c>
      <c r="H14" s="16">
        <f>(H5*10^3)/H9</f>
        <v>2.6710202333797239</v>
      </c>
      <c r="I14" s="47">
        <f>_xlfn.RRI(4,D14,H14)</f>
        <v>6.6087454888926978E-2</v>
      </c>
      <c r="K14" t="s">
        <v>567</v>
      </c>
      <c r="L14" s="16">
        <f t="shared" ref="L14:O14" si="15">(L5*10^3)/L9</f>
        <v>2.0407708348313798</v>
      </c>
      <c r="M14" s="16">
        <f t="shared" si="15"/>
        <v>2.2299612266478674</v>
      </c>
      <c r="N14" s="16">
        <f t="shared" si="15"/>
        <v>2.490006798096533</v>
      </c>
      <c r="O14" s="16">
        <f t="shared" si="15"/>
        <v>2.6623120856036238</v>
      </c>
      <c r="P14" s="16">
        <f>(P5*10^3)/P9</f>
        <v>2.9200970068287702</v>
      </c>
      <c r="Q14" s="47">
        <f t="shared" ref="Q14:Q16" si="16">_xlfn.RRI(4,L14,P14)</f>
        <v>9.3706416514058422E-2</v>
      </c>
      <c r="S14" t="s">
        <v>567</v>
      </c>
      <c r="T14" s="16">
        <f t="shared" si="9"/>
        <v>1.0749097106683438</v>
      </c>
      <c r="U14" s="16">
        <f t="shared" si="9"/>
        <v>1.1293089161418628</v>
      </c>
      <c r="V14" s="16">
        <f t="shared" si="9"/>
        <v>1.2134702258726899</v>
      </c>
      <c r="W14" s="16">
        <f t="shared" si="9"/>
        <v>1.244699070298483</v>
      </c>
      <c r="X14" s="16">
        <f t="shared" si="9"/>
        <v>1.2753174730750683</v>
      </c>
      <c r="Y14" s="47">
        <f t="shared" ref="Y14:Y15" si="17">_xlfn.RRI(4,T14,X14)</f>
        <v>4.3666109198715608E-2</v>
      </c>
      <c r="AA14" t="s">
        <v>567</v>
      </c>
      <c r="AB14" s="16">
        <f t="shared" ref="AB14:AE14" si="18">(AB5*10^3)/AB9</f>
        <v>1.7194203373178321</v>
      </c>
      <c r="AC14" s="16">
        <f t="shared" si="18"/>
        <v>1.692456948823672</v>
      </c>
      <c r="AD14" s="16">
        <f t="shared" si="18"/>
        <v>1.903989340857434</v>
      </c>
      <c r="AE14" s="16">
        <f t="shared" si="18"/>
        <v>2.0470248059656067</v>
      </c>
      <c r="AF14" s="16">
        <f>(AF5*10^3)/AF9</f>
        <v>2.1722058823529413</v>
      </c>
      <c r="AG14" s="47">
        <f t="shared" ref="AG14:AG15" si="19">_xlfn.RRI(4,AB14,AF14)</f>
        <v>6.0180303722098927E-2</v>
      </c>
      <c r="AI14" t="s">
        <v>567</v>
      </c>
      <c r="AJ14" s="16">
        <f t="shared" ref="AJ14:AM14" si="20">(AJ5*10^3)/AJ9</f>
        <v>1.2501736809389741</v>
      </c>
      <c r="AK14" s="16">
        <f t="shared" si="20"/>
        <v>1.1201520351304477</v>
      </c>
      <c r="AL14" s="16">
        <f t="shared" si="20"/>
        <v>1.3762867913585617</v>
      </c>
      <c r="AM14" s="16">
        <f t="shared" si="20"/>
        <v>1.508312872676254</v>
      </c>
      <c r="AN14" s="16">
        <f>(AN5*10^3)/AN9</f>
        <v>1.6134791265903952</v>
      </c>
      <c r="AO14" s="47">
        <f t="shared" ref="AO14:AO15" si="21">_xlfn.RRI(4,AJ14,AN14)</f>
        <v>6.5855302003302363E-2</v>
      </c>
      <c r="AQ14" t="s">
        <v>567</v>
      </c>
      <c r="AR14" s="16">
        <f t="shared" ref="AR14:AU14" si="22">(AR5*10^3)/AR9</f>
        <v>0.73602689890860984</v>
      </c>
      <c r="AS14" s="16">
        <f t="shared" si="22"/>
        <v>0.68244956772334298</v>
      </c>
      <c r="AT14" s="16">
        <f t="shared" si="22"/>
        <v>0.80704333000176376</v>
      </c>
      <c r="AU14" s="16">
        <f t="shared" si="22"/>
        <v>0.87276271486797807</v>
      </c>
      <c r="AV14" s="16">
        <f>(AV5*10^3)/AV9</f>
        <v>0.918230642115203</v>
      </c>
      <c r="AW14" s="47">
        <f t="shared" ref="AW14:AW15" si="23">_xlfn.RRI(4,AR14,AV14)</f>
        <v>5.685285210172708E-2</v>
      </c>
    </row>
    <row r="15" spans="3:49" x14ac:dyDescent="0.25">
      <c r="C15" t="s">
        <v>613</v>
      </c>
      <c r="D15" s="16">
        <f t="shared" ref="D15:E15" si="24">(D6*10^3)/D10</f>
        <v>1.3219155844155845</v>
      </c>
      <c r="E15" s="16">
        <f t="shared" si="24"/>
        <v>1.2921292460646234</v>
      </c>
      <c r="F15" s="16">
        <f t="shared" ref="F15:G15" si="25">(F6*10^3)/F10</f>
        <v>1.4462567281030834</v>
      </c>
      <c r="G15" s="16">
        <f t="shared" si="25"/>
        <v>1.5165435271442351</v>
      </c>
      <c r="H15" s="16">
        <f>(H6*10^3)/H10</f>
        <v>1.6987719298245627</v>
      </c>
      <c r="I15" s="47" t="s">
        <v>698</v>
      </c>
      <c r="K15" t="s">
        <v>613</v>
      </c>
      <c r="L15" s="16">
        <f t="shared" ref="L15:O15" si="26">(L6*10^3)/L10</f>
        <v>1.3847072879330953</v>
      </c>
      <c r="M15" s="16">
        <f t="shared" si="26"/>
        <v>1.275962660443408</v>
      </c>
      <c r="N15" s="16">
        <f t="shared" si="26"/>
        <v>1.4511075094543491</v>
      </c>
      <c r="O15" s="16">
        <f t="shared" si="26"/>
        <v>1.5717935615738376</v>
      </c>
      <c r="P15" s="16">
        <f>(P6*10^3)/P10</f>
        <v>1.6789802289281981</v>
      </c>
      <c r="Q15" s="47">
        <f t="shared" si="16"/>
        <v>4.9353706894782245E-2</v>
      </c>
      <c r="S15" t="s">
        <v>613</v>
      </c>
      <c r="T15" s="16">
        <f t="shared" si="9"/>
        <v>1.1715713492504167</v>
      </c>
      <c r="U15" s="16">
        <f t="shared" si="9"/>
        <v>0.97302001740644062</v>
      </c>
      <c r="V15" s="16">
        <f t="shared" si="9"/>
        <v>1.1404218433978621</v>
      </c>
      <c r="W15" s="16">
        <f t="shared" si="9"/>
        <v>1.195985663082437</v>
      </c>
      <c r="X15" s="16">
        <f t="shared" si="9"/>
        <v>1.2092188397472716</v>
      </c>
      <c r="Y15" s="47">
        <f t="shared" si="17"/>
        <v>7.9385149465447391E-3</v>
      </c>
      <c r="AA15" t="s">
        <v>613</v>
      </c>
      <c r="AB15" s="16">
        <f t="shared" ref="AB15:AE15" si="27">(AB6*10^3)/AB10</f>
        <v>1.6561062851303012</v>
      </c>
      <c r="AC15" s="16">
        <f t="shared" si="27"/>
        <v>1.4261763115197406</v>
      </c>
      <c r="AD15" s="16">
        <f t="shared" si="27"/>
        <v>1.6779752288637586</v>
      </c>
      <c r="AE15" s="16">
        <f t="shared" si="27"/>
        <v>1.7811678064176744</v>
      </c>
      <c r="AF15" s="16">
        <f>(AF6*10^3)/AF10</f>
        <v>1.8604407135362013</v>
      </c>
      <c r="AG15" s="47">
        <f t="shared" si="19"/>
        <v>2.9513171695583207E-2</v>
      </c>
      <c r="AI15" t="s">
        <v>613</v>
      </c>
      <c r="AJ15" s="16">
        <f t="shared" ref="AJ15:AM15" si="28">(AJ6*10^3)/AJ10</f>
        <v>1.0861833105335115</v>
      </c>
      <c r="AK15" s="16">
        <f t="shared" si="28"/>
        <v>0.8213836477987404</v>
      </c>
      <c r="AL15" s="16">
        <f t="shared" si="28"/>
        <v>0.95028248587570752</v>
      </c>
      <c r="AM15" s="16">
        <f t="shared" si="28"/>
        <v>0.99402985074626393</v>
      </c>
      <c r="AN15" s="16">
        <f>(AN6*10^3)/AN10</f>
        <v>1.0008244023083313</v>
      </c>
      <c r="AO15" s="47">
        <f t="shared" si="21"/>
        <v>-2.0253569029829332E-2</v>
      </c>
      <c r="AQ15" t="s">
        <v>613</v>
      </c>
      <c r="AR15" s="16">
        <f t="shared" ref="AR15:AU15" si="29">(AR6*10^3)/AR10</f>
        <v>0.94689842130441704</v>
      </c>
      <c r="AS15" s="16">
        <f t="shared" si="29"/>
        <v>0.80207288532263432</v>
      </c>
      <c r="AT15" s="16">
        <f t="shared" si="29"/>
        <v>0.96689189189189129</v>
      </c>
      <c r="AU15" s="16">
        <f t="shared" si="29"/>
        <v>1.0537798072044644</v>
      </c>
      <c r="AV15" s="16">
        <f>(AV6*10^3)/AV10</f>
        <v>1.1238175675675679</v>
      </c>
      <c r="AW15" s="47">
        <f t="shared" si="23"/>
        <v>4.3753887545818548E-2</v>
      </c>
    </row>
    <row r="16" spans="3:49" ht="15.75" thickBot="1" x14ac:dyDescent="0.3">
      <c r="C16" s="18" t="s">
        <v>612</v>
      </c>
      <c r="D16" s="20">
        <f t="shared" ref="D16:E16" si="30">(D7*10^3)/D11</f>
        <v>1.9635026555903581</v>
      </c>
      <c r="E16" s="20">
        <f t="shared" si="30"/>
        <v>2.0053010831650449</v>
      </c>
      <c r="F16" s="20">
        <f t="shared" ref="F16:G16" si="31">(F7*10^3)/F11</f>
        <v>2.2311326163230674</v>
      </c>
      <c r="G16" s="20">
        <f t="shared" si="31"/>
        <v>2.3352075333699029</v>
      </c>
      <c r="H16" s="20">
        <f>(H7*10^3)/H11</f>
        <v>2.5423323425599107</v>
      </c>
      <c r="I16" s="34">
        <f>_xlfn.RRI(4,D16,H16)</f>
        <v>6.671943403592695E-2</v>
      </c>
      <c r="K16" s="18" t="s">
        <v>621</v>
      </c>
      <c r="L16" s="20">
        <f t="shared" ref="L16:O16" si="32">(L7*10^3)/L11</f>
        <v>1.9702843206469418</v>
      </c>
      <c r="M16" s="20">
        <f t="shared" si="32"/>
        <v>2.127114912887603</v>
      </c>
      <c r="N16" s="20">
        <f t="shared" si="32"/>
        <v>2.3738904655515971</v>
      </c>
      <c r="O16" s="20">
        <f t="shared" si="32"/>
        <v>2.5381617219313553</v>
      </c>
      <c r="P16" s="20">
        <f>(P7*10^3)/P11</f>
        <v>2.7844920698084246</v>
      </c>
      <c r="Q16" s="34">
        <f t="shared" si="16"/>
        <v>9.0320734325499696E-2</v>
      </c>
      <c r="S16" s="18" t="s">
        <v>631</v>
      </c>
      <c r="T16" s="20">
        <f t="shared" si="9"/>
        <v>1.0967752064558671</v>
      </c>
      <c r="U16" s="20">
        <f t="shared" si="9"/>
        <v>1.0945858846277796</v>
      </c>
      <c r="V16" s="20">
        <f t="shared" si="9"/>
        <v>1.197301100025582</v>
      </c>
      <c r="W16" s="20">
        <f t="shared" si="9"/>
        <v>1.233912187688498</v>
      </c>
      <c r="X16" s="20">
        <f t="shared" si="9"/>
        <v>1.2608641044963578</v>
      </c>
      <c r="Y16" s="34">
        <f>_xlfn.RRI(4,T16,X16)</f>
        <v>3.5470341647557246E-2</v>
      </c>
      <c r="AA16" s="18" t="s">
        <v>645</v>
      </c>
      <c r="AB16" s="20">
        <f t="shared" ref="AB16:AE16" si="33">(AB7*10^3)/AB11</f>
        <v>1.7106767341754288</v>
      </c>
      <c r="AC16" s="20">
        <f t="shared" si="33"/>
        <v>1.6578281052187369</v>
      </c>
      <c r="AD16" s="20">
        <f t="shared" si="33"/>
        <v>1.8752736726874657</v>
      </c>
      <c r="AE16" s="20">
        <f t="shared" si="33"/>
        <v>2.0134281725719605</v>
      </c>
      <c r="AF16" s="20">
        <f>(AF7*10^3)/AF11</f>
        <v>2.1338836579388625</v>
      </c>
      <c r="AG16" s="34">
        <f>_xlfn.RRI(4,AB16,AF16)</f>
        <v>5.6819205659749628E-2</v>
      </c>
      <c r="AI16" s="18" t="s">
        <v>654</v>
      </c>
      <c r="AJ16" s="20">
        <f t="shared" ref="AJ16:AM16" si="34">(AJ7*10^3)/AJ11</f>
        <v>1.2459045584045585</v>
      </c>
      <c r="AK16" s="20">
        <f t="shared" si="34"/>
        <v>1.111636911163691</v>
      </c>
      <c r="AL16" s="20">
        <f t="shared" si="34"/>
        <v>1.3630456924103536</v>
      </c>
      <c r="AM16" s="20">
        <f t="shared" si="34"/>
        <v>1.490801287480942</v>
      </c>
      <c r="AN16" s="20">
        <f>(AN7*10^3)/AN11</f>
        <v>1.5893852937362209</v>
      </c>
      <c r="AO16" s="34">
        <f>_xlfn.RRI(4,AJ16,AN16)</f>
        <v>6.2762211519258093E-2</v>
      </c>
      <c r="AQ16" s="18" t="s">
        <v>663</v>
      </c>
      <c r="AR16" s="20">
        <f t="shared" ref="AR16:AU16" si="35">(AR7*10^3)/AR11</f>
        <v>0.76710139819057688</v>
      </c>
      <c r="AS16" s="20">
        <f t="shared" si="35"/>
        <v>0.70003932943316449</v>
      </c>
      <c r="AT16" s="20">
        <f t="shared" si="35"/>
        <v>0.83073764334718814</v>
      </c>
      <c r="AU16" s="20">
        <f t="shared" si="35"/>
        <v>0.8996756430564985</v>
      </c>
      <c r="AV16" s="20">
        <f>(AV7*10^3)/AV11</f>
        <v>0.94880426045016075</v>
      </c>
      <c r="AW16" s="34">
        <f>_xlfn.RRI(4,AR16,AV16)</f>
        <v>5.4583477835839833E-2</v>
      </c>
    </row>
    <row r="17" spans="3:49" x14ac:dyDescent="0.25">
      <c r="T17" s="108"/>
      <c r="X17" s="108"/>
      <c r="Y17" s="67"/>
    </row>
    <row r="18" spans="3:49" x14ac:dyDescent="0.25">
      <c r="C18" s="117" t="s">
        <v>614</v>
      </c>
      <c r="D18" s="117"/>
      <c r="E18" s="117"/>
      <c r="F18" s="117"/>
      <c r="G18" s="117"/>
      <c r="H18" s="117"/>
      <c r="I18" s="50"/>
      <c r="K18" s="117" t="s">
        <v>636</v>
      </c>
      <c r="L18" s="117"/>
      <c r="M18" s="117"/>
      <c r="N18" s="117"/>
      <c r="O18" s="117"/>
      <c r="P18" s="117"/>
      <c r="Q18" s="50"/>
      <c r="S18" s="117" t="s">
        <v>637</v>
      </c>
      <c r="T18" s="117"/>
      <c r="U18" s="117"/>
      <c r="V18" s="117"/>
      <c r="W18" s="117"/>
      <c r="X18" s="117"/>
      <c r="Y18" s="50"/>
      <c r="AA18" s="117" t="s">
        <v>646</v>
      </c>
      <c r="AB18" s="117"/>
      <c r="AC18" s="117"/>
      <c r="AD18" s="117"/>
      <c r="AE18" s="117"/>
      <c r="AF18" s="117"/>
      <c r="AG18" s="50"/>
      <c r="AI18" s="117" t="s">
        <v>655</v>
      </c>
      <c r="AJ18" s="117"/>
      <c r="AK18" s="117"/>
      <c r="AL18" s="117"/>
      <c r="AM18" s="117"/>
      <c r="AN18" s="117"/>
      <c r="AO18" s="50"/>
      <c r="AQ18" s="117" t="s">
        <v>664</v>
      </c>
      <c r="AR18" s="117"/>
      <c r="AS18" s="117"/>
      <c r="AT18" s="117"/>
      <c r="AU18" s="117"/>
      <c r="AV18" s="117"/>
      <c r="AW18" s="50"/>
    </row>
    <row r="19" spans="3:49" s="29" customFormat="1" x14ac:dyDescent="0.25">
      <c r="C19" s="55"/>
      <c r="D19" s="56">
        <v>2019</v>
      </c>
      <c r="E19" s="56">
        <v>2020</v>
      </c>
      <c r="F19" s="56">
        <v>2021</v>
      </c>
      <c r="G19" s="56">
        <v>2022</v>
      </c>
      <c r="H19" s="56">
        <v>2023</v>
      </c>
      <c r="I19" s="57"/>
      <c r="K19" s="55"/>
      <c r="L19" s="56">
        <v>2019</v>
      </c>
      <c r="M19" s="56">
        <v>2020</v>
      </c>
      <c r="N19" s="56">
        <v>2021</v>
      </c>
      <c r="O19" s="56">
        <v>2022</v>
      </c>
      <c r="P19" s="56">
        <v>2023</v>
      </c>
      <c r="Q19" s="57"/>
      <c r="S19" s="55"/>
      <c r="T19" s="56">
        <v>2019</v>
      </c>
      <c r="U19" s="56">
        <v>2020</v>
      </c>
      <c r="V19" s="56">
        <v>2021</v>
      </c>
      <c r="W19" s="56">
        <v>2022</v>
      </c>
      <c r="X19" s="56">
        <v>2023</v>
      </c>
      <c r="Y19" s="57"/>
      <c r="AA19" s="55"/>
      <c r="AB19" s="56">
        <v>2019</v>
      </c>
      <c r="AC19" s="56">
        <v>2020</v>
      </c>
      <c r="AD19" s="56">
        <v>2021</v>
      </c>
      <c r="AE19" s="56">
        <v>2022</v>
      </c>
      <c r="AF19" s="56">
        <v>2023</v>
      </c>
      <c r="AG19" s="57"/>
      <c r="AI19" s="55"/>
      <c r="AJ19" s="56">
        <v>2019</v>
      </c>
      <c r="AK19" s="56">
        <v>2020</v>
      </c>
      <c r="AL19" s="56">
        <v>2021</v>
      </c>
      <c r="AM19" s="56">
        <v>2022</v>
      </c>
      <c r="AN19" s="56">
        <v>2023</v>
      </c>
      <c r="AO19" s="57"/>
      <c r="AQ19" s="55"/>
      <c r="AR19" s="56">
        <v>2019</v>
      </c>
      <c r="AS19" s="56">
        <v>2020</v>
      </c>
      <c r="AT19" s="56">
        <v>2021</v>
      </c>
      <c r="AU19" s="56">
        <v>2022</v>
      </c>
      <c r="AV19" s="56">
        <v>2023</v>
      </c>
      <c r="AW19" s="57"/>
    </row>
    <row r="20" spans="3:49" x14ac:dyDescent="0.25">
      <c r="C20" t="s">
        <v>604</v>
      </c>
      <c r="D20" s="27"/>
      <c r="E20" s="27">
        <f t="shared" ref="E20:G20" si="36">E4/D4-1</f>
        <v>1.0633982382939111E-2</v>
      </c>
      <c r="F20" s="27">
        <f t="shared" si="36"/>
        <v>0.10516356546919359</v>
      </c>
      <c r="G20" s="27">
        <f t="shared" si="36"/>
        <v>4.1793135652580027E-2</v>
      </c>
      <c r="H20" s="27">
        <f t="shared" ref="H20:H27" si="37">H4/G4-1</f>
        <v>7.4866776233876164E-2</v>
      </c>
      <c r="I20" s="27"/>
      <c r="K20" t="s">
        <v>615</v>
      </c>
      <c r="L20" s="27"/>
      <c r="M20" s="27">
        <f t="shared" ref="M20:O20" si="38">M4/L4-1</f>
        <v>0.13694349315068499</v>
      </c>
      <c r="N20" s="27">
        <f t="shared" si="38"/>
        <v>0.16981061033924472</v>
      </c>
      <c r="O20" s="27">
        <f t="shared" si="38"/>
        <v>0.11200875470726457</v>
      </c>
      <c r="P20" s="27">
        <f t="shared" ref="P20:P27" si="39">P4/O4-1</f>
        <v>0.13580711453298222</v>
      </c>
      <c r="Q20" s="27"/>
      <c r="S20" t="s">
        <v>625</v>
      </c>
      <c r="T20" s="27"/>
      <c r="U20" s="27">
        <f t="shared" ref="U20:W20" si="40">U4/T4-1</f>
        <v>3.8239538239538184E-2</v>
      </c>
      <c r="V20" s="27">
        <f t="shared" si="40"/>
        <v>7.0146752238073651E-2</v>
      </c>
      <c r="W20" s="27">
        <f t="shared" si="40"/>
        <v>2.8916306963596927E-2</v>
      </c>
      <c r="X20" s="27">
        <f t="shared" ref="X20:X27" si="41">X4/W4-1</f>
        <v>3.8869913869913786E-2</v>
      </c>
      <c r="Y20" s="27"/>
      <c r="AA20" t="s">
        <v>639</v>
      </c>
      <c r="AB20" s="27"/>
      <c r="AC20" s="27">
        <f t="shared" ref="AC20:AE22" si="42">AC4/AB4-1</f>
        <v>4.3374987090778472E-3</v>
      </c>
      <c r="AD20" s="27">
        <f t="shared" si="42"/>
        <v>0.15850899742930591</v>
      </c>
      <c r="AE20" s="27">
        <f t="shared" si="42"/>
        <v>0.1090400745573159</v>
      </c>
      <c r="AF20" s="27">
        <f>AF4/AE4-1</f>
        <v>9.9639855942377009E-2</v>
      </c>
      <c r="AG20" s="27"/>
      <c r="AI20" t="s">
        <v>648</v>
      </c>
      <c r="AJ20" s="27"/>
      <c r="AK20" s="27">
        <f t="shared" ref="AK20:AM20" si="43">AK4/AJ4-1</f>
        <v>-0.11052727493621672</v>
      </c>
      <c r="AL20" s="27">
        <f t="shared" si="43"/>
        <v>0.25593307153833034</v>
      </c>
      <c r="AM20" s="27">
        <f t="shared" si="43"/>
        <v>0.13254486133768362</v>
      </c>
      <c r="AN20" s="27">
        <f>AN4/AM4-1</f>
        <v>0.11163125675189045</v>
      </c>
      <c r="AO20" s="27"/>
      <c r="AQ20" t="s">
        <v>657</v>
      </c>
      <c r="AR20" s="27"/>
      <c r="AS20" s="27">
        <f t="shared" ref="AS20:AU20" si="44">AS4/AR4-1</f>
        <v>-0.10758070674076281</v>
      </c>
      <c r="AT20" s="27">
        <f t="shared" si="44"/>
        <v>0.14065693777629895</v>
      </c>
      <c r="AU20" s="27">
        <f t="shared" si="44"/>
        <v>6.8719786631105118E-2</v>
      </c>
      <c r="AV20" s="27">
        <f>AV4/AU4-1</f>
        <v>5.0848118541626075E-2</v>
      </c>
      <c r="AW20" s="27"/>
    </row>
    <row r="21" spans="3:49" x14ac:dyDescent="0.25">
      <c r="C21" t="s">
        <v>603</v>
      </c>
      <c r="D21" s="27"/>
      <c r="E21" s="27">
        <f t="shared" ref="E21:G21" si="45">E5/D5-1</f>
        <v>1.5568174567727855E-2</v>
      </c>
      <c r="F21" s="27">
        <f t="shared" si="45"/>
        <v>0.11108877300998943</v>
      </c>
      <c r="G21" s="27">
        <f t="shared" si="45"/>
        <v>4.8650849297717791E-2</v>
      </c>
      <c r="H21" s="27">
        <f t="shared" si="37"/>
        <v>7.626606850142359E-2</v>
      </c>
      <c r="I21" s="27"/>
      <c r="K21" t="s">
        <v>616</v>
      </c>
      <c r="L21" s="27"/>
      <c r="M21" s="27">
        <f t="shared" ref="M21:O21" si="46">M5/L5-1</f>
        <v>0.11454846552270892</v>
      </c>
      <c r="N21" s="27">
        <f t="shared" si="46"/>
        <v>0.15794132524026305</v>
      </c>
      <c r="O21" s="27">
        <f t="shared" si="46"/>
        <v>0.1072130610461941</v>
      </c>
      <c r="P21" s="27">
        <f t="shared" si="39"/>
        <v>0.12822093453334982</v>
      </c>
      <c r="Q21" s="27"/>
      <c r="S21" t="s">
        <v>626</v>
      </c>
      <c r="T21" s="27"/>
      <c r="U21" s="27">
        <f t="shared" ref="U21:W21" si="47">U5/T5-1</f>
        <v>2.8993166974970785E-2</v>
      </c>
      <c r="V21" s="27">
        <f t="shared" si="47"/>
        <v>8.4051803206515618E-2</v>
      </c>
      <c r="W21" s="27">
        <f t="shared" si="47"/>
        <v>3.3064843644239783E-2</v>
      </c>
      <c r="X21" s="27">
        <f t="shared" si="41"/>
        <v>3.9639639639639679E-2</v>
      </c>
      <c r="Y21" s="27"/>
      <c r="AA21" t="s">
        <v>640</v>
      </c>
      <c r="AB21" s="27"/>
      <c r="AC21" s="27">
        <f t="shared" si="42"/>
        <v>-3.1903242702728818E-3</v>
      </c>
      <c r="AD21" s="27">
        <f t="shared" si="42"/>
        <v>0.16045667335435176</v>
      </c>
      <c r="AE21" s="27">
        <f t="shared" si="42"/>
        <v>0.10739719260692393</v>
      </c>
      <c r="AF21" s="27">
        <f t="shared" ref="AF21:AF22" si="48">AF5/AE5-1</f>
        <v>9.8133967734741034E-2</v>
      </c>
      <c r="AG21" s="27"/>
      <c r="AI21" t="s">
        <v>649</v>
      </c>
      <c r="AJ21" s="27"/>
      <c r="AK21" s="27">
        <f t="shared" ref="AK21:AN22" si="49">AK5/AJ5-1</f>
        <v>-0.11219326723406753</v>
      </c>
      <c r="AL21" s="27">
        <f t="shared" si="49"/>
        <v>0.25083182342282995</v>
      </c>
      <c r="AM21" s="27">
        <f t="shared" si="49"/>
        <v>0.1325555058073693</v>
      </c>
      <c r="AN21" s="27">
        <f t="shared" si="49"/>
        <v>0.11178549834891394</v>
      </c>
      <c r="AO21" s="27"/>
      <c r="AQ21" t="s">
        <v>658</v>
      </c>
      <c r="AR21" s="27"/>
      <c r="AS21" s="27">
        <f t="shared" ref="AS21:AV21" si="50">AS5/AR5-1</f>
        <v>-0.11327042612147076</v>
      </c>
      <c r="AT21" s="27">
        <f t="shared" si="50"/>
        <v>0.15932604197457878</v>
      </c>
      <c r="AU21" s="27">
        <f t="shared" si="50"/>
        <v>7.6345887666642298E-2</v>
      </c>
      <c r="AV21" s="27">
        <f t="shared" si="50"/>
        <v>5.302876480541463E-2</v>
      </c>
      <c r="AW21" s="27"/>
    </row>
    <row r="22" spans="3:49" x14ac:dyDescent="0.25">
      <c r="C22" t="s">
        <v>613</v>
      </c>
      <c r="D22" s="27"/>
      <c r="E22" s="27">
        <f t="shared" ref="E22:G22" si="51">E6/D6-1</f>
        <v>-4.2367677760039135E-2</v>
      </c>
      <c r="F22" s="27">
        <f t="shared" si="51"/>
        <v>0.13708643241856922</v>
      </c>
      <c r="G22" s="27">
        <f t="shared" si="51"/>
        <v>6.4847186196008044E-2</v>
      </c>
      <c r="H22" s="27">
        <f t="shared" si="37"/>
        <v>2.5524253336157487E-2</v>
      </c>
      <c r="I22" s="27"/>
      <c r="K22" t="s">
        <v>613</v>
      </c>
      <c r="L22" s="27"/>
      <c r="M22" s="27">
        <f t="shared" ref="M22:O22" si="52">M6/L6-1</f>
        <v>-5.651423641069897E-2</v>
      </c>
      <c r="N22" s="27">
        <f t="shared" si="52"/>
        <v>0.22816643804298065</v>
      </c>
      <c r="O22" s="27">
        <f t="shared" si="52"/>
        <v>0.14519731943410297</v>
      </c>
      <c r="P22" s="27">
        <f t="shared" si="39"/>
        <v>4.9089726918074117E-2</v>
      </c>
      <c r="Q22" s="27"/>
      <c r="S22" t="s">
        <v>613</v>
      </c>
      <c r="T22" s="27"/>
      <c r="U22" s="27">
        <f t="shared" ref="U22:W22" si="53">U6/T6-1</f>
        <v>-0.20521327014217994</v>
      </c>
      <c r="V22" s="27">
        <f t="shared" si="53"/>
        <v>0.17680381633870002</v>
      </c>
      <c r="W22" s="27">
        <f t="shared" si="53"/>
        <v>5.6751963516594506E-2</v>
      </c>
      <c r="X22" s="27">
        <f t="shared" si="41"/>
        <v>9.4701510429153757E-3</v>
      </c>
      <c r="Y22" s="27"/>
      <c r="AA22" t="s">
        <v>613</v>
      </c>
      <c r="AB22" s="27"/>
      <c r="AC22" s="27">
        <f t="shared" si="42"/>
        <v>-0.18636223387843232</v>
      </c>
      <c r="AD22" s="27">
        <f t="shared" si="42"/>
        <v>0.18164580963215737</v>
      </c>
      <c r="AE22" s="27">
        <f t="shared" si="42"/>
        <v>8.6649550706033196E-2</v>
      </c>
      <c r="AF22" s="27">
        <f t="shared" si="48"/>
        <v>4.7253396337861853E-2</v>
      </c>
      <c r="AG22" s="27"/>
      <c r="AI22" t="s">
        <v>613</v>
      </c>
      <c r="AJ22" s="27"/>
      <c r="AK22" s="27">
        <f t="shared" ref="AK22:AM22" si="54">AK6/AJ6-1</f>
        <v>-0.17758186397984732</v>
      </c>
      <c r="AL22" s="27">
        <f t="shared" si="54"/>
        <v>0.28790199081164292</v>
      </c>
      <c r="AM22" s="27">
        <f t="shared" si="54"/>
        <v>0.18787158145064686</v>
      </c>
      <c r="AN22" s="27">
        <f t="shared" si="49"/>
        <v>0.21521521521522669</v>
      </c>
      <c r="AO22" s="27"/>
      <c r="AQ22" t="s">
        <v>613</v>
      </c>
      <c r="AR22" s="27"/>
      <c r="AS22" s="27">
        <f t="shared" ref="AS22:AV22" si="55">AS6/AR6-1</f>
        <v>-0.19198383294038412</v>
      </c>
      <c r="AT22" s="27">
        <f t="shared" si="55"/>
        <v>0.19299708211754862</v>
      </c>
      <c r="AU22" s="27">
        <f t="shared" si="55"/>
        <v>8.8574423480084263E-2</v>
      </c>
      <c r="AV22" s="27">
        <f t="shared" si="55"/>
        <v>6.7725886695555237E-2</v>
      </c>
      <c r="AW22" s="27"/>
    </row>
    <row r="23" spans="3:49" ht="15.75" thickBot="1" x14ac:dyDescent="0.3">
      <c r="C23" s="18" t="s">
        <v>605</v>
      </c>
      <c r="D23" s="34"/>
      <c r="E23" s="34">
        <f t="shared" ref="E23:G23" si="56">E7/D7-1</f>
        <v>1.0114671475470516E-2</v>
      </c>
      <c r="F23" s="34">
        <f t="shared" si="56"/>
        <v>0.11340878660609066</v>
      </c>
      <c r="G23" s="34">
        <f t="shared" si="56"/>
        <v>5.0126936161902558E-2</v>
      </c>
      <c r="H23" s="34">
        <f t="shared" si="37"/>
        <v>7.1576783791719611E-2</v>
      </c>
      <c r="I23" s="51"/>
      <c r="K23" s="18" t="s">
        <v>617</v>
      </c>
      <c r="L23" s="34"/>
      <c r="M23" s="34">
        <f t="shared" ref="M23:O23" si="57">M7/L7-1</f>
        <v>0.10163197498289844</v>
      </c>
      <c r="N23" s="34">
        <f t="shared" si="57"/>
        <v>0.1624826281084597</v>
      </c>
      <c r="O23" s="34">
        <f t="shared" si="57"/>
        <v>0.10980821081548564</v>
      </c>
      <c r="P23" s="34">
        <f t="shared" si="39"/>
        <v>0.12264215809859969</v>
      </c>
      <c r="Q23" s="51"/>
      <c r="S23" s="18" t="s">
        <v>627</v>
      </c>
      <c r="T23" s="34"/>
      <c r="U23" s="34">
        <f t="shared" ref="U23:W23" si="58">U7/T7-1</f>
        <v>-2.7598843367975023E-2</v>
      </c>
      <c r="V23" s="34">
        <f t="shared" si="58"/>
        <v>0.10237008685411442</v>
      </c>
      <c r="W23" s="34">
        <f t="shared" si="58"/>
        <v>3.8058864376902868E-2</v>
      </c>
      <c r="X23" s="34">
        <f t="shared" si="41"/>
        <v>3.3164381094501705E-2</v>
      </c>
      <c r="Y23" s="51"/>
      <c r="AA23" s="18" t="s">
        <v>641</v>
      </c>
      <c r="AB23" s="34"/>
      <c r="AC23" s="34">
        <f t="shared" ref="AC23:AE23" si="59">AC7/AB7-1</f>
        <v>-2.7679234386601692E-2</v>
      </c>
      <c r="AD23" s="34">
        <f t="shared" si="59"/>
        <v>0.1628272029188409</v>
      </c>
      <c r="AE23" s="34">
        <f t="shared" si="59"/>
        <v>0.10503849100660378</v>
      </c>
      <c r="AF23" s="34">
        <f>AF7/AE7-1</f>
        <v>9.2445853143159118E-2</v>
      </c>
      <c r="AG23" s="51"/>
      <c r="AI23" s="18" t="s">
        <v>650</v>
      </c>
      <c r="AJ23" s="34"/>
      <c r="AK23" s="34">
        <f t="shared" ref="AK23:AN27" si="60">AK7/AJ7-1</f>
        <v>-0.11367729026725737</v>
      </c>
      <c r="AL23" s="34">
        <f t="shared" si="60"/>
        <v>0.25161248710010331</v>
      </c>
      <c r="AM23" s="34">
        <f t="shared" si="60"/>
        <v>0.13375418706518927</v>
      </c>
      <c r="AN23" s="34">
        <f>AN7/AM7-1</f>
        <v>0.1141337696870528</v>
      </c>
      <c r="AO23" s="51"/>
      <c r="AQ23" s="18" t="s">
        <v>659</v>
      </c>
      <c r="AR23" s="34"/>
      <c r="AS23" s="34">
        <f t="shared" ref="AS23:AU23" si="61">AS7/AR7-1</f>
        <v>-0.12758853081730182</v>
      </c>
      <c r="AT23" s="34">
        <f t="shared" si="61"/>
        <v>0.16499877102426352</v>
      </c>
      <c r="AU23" s="34">
        <f t="shared" si="61"/>
        <v>7.8455603110495042E-2</v>
      </c>
      <c r="AV23" s="34">
        <f>AV7/AU7-1</f>
        <v>5.5588161314664264E-2</v>
      </c>
      <c r="AW23" s="51"/>
    </row>
    <row r="24" spans="3:49" x14ac:dyDescent="0.25">
      <c r="C24" t="s">
        <v>606</v>
      </c>
      <c r="D24" s="12"/>
      <c r="E24" s="12">
        <f t="shared" ref="E24:G24" si="62">E8/D8-1</f>
        <v>-1.2251241885837927E-2</v>
      </c>
      <c r="F24" s="12">
        <f t="shared" si="62"/>
        <v>-4.9365956002591638E-3</v>
      </c>
      <c r="G24" s="12">
        <f t="shared" si="62"/>
        <v>5.8912901925523009E-4</v>
      </c>
      <c r="H24" s="12">
        <f t="shared" si="37"/>
        <v>-9.2345832042144416E-3</v>
      </c>
      <c r="I24" s="12"/>
      <c r="K24" t="s">
        <v>618</v>
      </c>
      <c r="L24" s="12"/>
      <c r="M24" s="12">
        <f t="shared" ref="M24:O25" si="63">M8/L8-1</f>
        <v>2.7606789778026553E-2</v>
      </c>
      <c r="N24" s="12">
        <f t="shared" si="63"/>
        <v>4.4835723361771551E-2</v>
      </c>
      <c r="O24" s="12">
        <f t="shared" si="63"/>
        <v>4.3432939541348192E-2</v>
      </c>
      <c r="P24" s="12">
        <f t="shared" si="39"/>
        <v>3.7212787212787202E-2</v>
      </c>
      <c r="Q24" s="12"/>
      <c r="S24" t="s">
        <v>628</v>
      </c>
      <c r="T24" s="12"/>
      <c r="U24" s="12">
        <f t="shared" ref="U24:W25" si="64">U8/T8-1</f>
        <v>-2.4337304885933331E-2</v>
      </c>
      <c r="V24" s="12">
        <f t="shared" si="64"/>
        <v>9.5612249727836662E-3</v>
      </c>
      <c r="W24" s="12">
        <f t="shared" si="64"/>
        <v>7.4077547001734079E-3</v>
      </c>
      <c r="X24" s="27">
        <f t="shared" si="41"/>
        <v>1.4194629310745999E-2</v>
      </c>
      <c r="Y24" s="27"/>
      <c r="AA24" t="s">
        <v>642</v>
      </c>
      <c r="AB24" s="12"/>
      <c r="AC24" s="27">
        <f t="shared" ref="AC24" si="65">AC8/AB8-1</f>
        <v>1.2901527119536516E-2</v>
      </c>
      <c r="AD24" s="27">
        <f t="shared" ref="AD24:AE24" si="66">AD8/AC8-1</f>
        <v>3.2926089593622754E-2</v>
      </c>
      <c r="AE24" s="27">
        <f t="shared" si="66"/>
        <v>3.0786007885244437E-2</v>
      </c>
      <c r="AF24" s="27">
        <f>AF8/AE8-1</f>
        <v>3.5725911458333259E-2</v>
      </c>
      <c r="AG24" s="27"/>
      <c r="AI24" t="s">
        <v>651</v>
      </c>
      <c r="AJ24" s="12"/>
      <c r="AK24" s="27">
        <f t="shared" si="60"/>
        <v>-6.4307443490315697E-3</v>
      </c>
      <c r="AL24" s="27">
        <f t="shared" si="60"/>
        <v>1.8099372141694436E-2</v>
      </c>
      <c r="AM24" s="27">
        <f t="shared" si="60"/>
        <v>3.2014922532262347E-2</v>
      </c>
      <c r="AN24" s="27">
        <f>AN8/AM8-1</f>
        <v>3.8546661748432243E-2</v>
      </c>
      <c r="AO24" s="27"/>
      <c r="AQ24" t="s">
        <v>660</v>
      </c>
      <c r="AR24" s="12"/>
      <c r="AS24" s="27">
        <f t="shared" ref="AS24:AU24" si="67">AS8/AR8-1</f>
        <v>-4.6407628975892901E-2</v>
      </c>
      <c r="AT24" s="27">
        <f t="shared" si="67"/>
        <v>-2.3572160626106453E-2</v>
      </c>
      <c r="AU24" s="27">
        <f t="shared" si="67"/>
        <v>-9.0012722646309884E-3</v>
      </c>
      <c r="AV24" s="27">
        <f>AV8/AU8-1</f>
        <v>-3.3700292069197557E-3</v>
      </c>
      <c r="AW24" s="27"/>
    </row>
    <row r="25" spans="3:49" x14ac:dyDescent="0.25">
      <c r="C25" t="s">
        <v>607</v>
      </c>
      <c r="D25" s="12"/>
      <c r="E25" s="12">
        <f t="shared" ref="E25:G25" si="68">E9/D9-1</f>
        <v>-9.4200221647580129E-3</v>
      </c>
      <c r="F25" s="12">
        <f t="shared" si="68"/>
        <v>-1.7314402919474947E-3</v>
      </c>
      <c r="G25" s="12">
        <f t="shared" si="68"/>
        <v>1.3341872131498178E-3</v>
      </c>
      <c r="H25" s="12">
        <f t="shared" si="37"/>
        <v>-4.3170068752331758E-3</v>
      </c>
      <c r="I25" s="12"/>
      <c r="K25" t="s">
        <v>619</v>
      </c>
      <c r="L25" s="12"/>
      <c r="M25" s="12">
        <f t="shared" si="63"/>
        <v>1.9989933127202208E-2</v>
      </c>
      <c r="N25" s="12">
        <f t="shared" si="63"/>
        <v>3.7010927035600938E-2</v>
      </c>
      <c r="O25" s="12">
        <f t="shared" si="63"/>
        <v>3.5554044867437185E-2</v>
      </c>
      <c r="P25" s="12">
        <f t="shared" si="39"/>
        <v>2.8622070504825015E-2</v>
      </c>
      <c r="Q25" s="12"/>
      <c r="S25" t="s">
        <v>629</v>
      </c>
      <c r="T25" s="12"/>
      <c r="U25" s="12">
        <f t="shared" si="64"/>
        <v>-2.0573793775108595E-2</v>
      </c>
      <c r="V25" s="12">
        <f t="shared" si="64"/>
        <v>8.8664235996023244E-3</v>
      </c>
      <c r="W25" s="12">
        <f t="shared" si="64"/>
        <v>7.1457905544147771E-3</v>
      </c>
      <c r="X25" s="27">
        <f t="shared" si="41"/>
        <v>1.4679497634969785E-2</v>
      </c>
      <c r="Y25" s="27"/>
      <c r="AA25" t="s">
        <v>643</v>
      </c>
      <c r="AB25" s="12"/>
      <c r="AC25" s="27">
        <f t="shared" ref="AC25" si="69">AC9/AB9-1</f>
        <v>1.2690355329949332E-2</v>
      </c>
      <c r="AD25" s="27">
        <f t="shared" ref="AD25:AF26" si="70">AD9/AC9-1</f>
        <v>3.1530439000727606E-2</v>
      </c>
      <c r="AE25" s="27">
        <f t="shared" si="70"/>
        <v>3.0018026491104299E-2</v>
      </c>
      <c r="AF25" s="27">
        <f t="shared" si="70"/>
        <v>3.4850098919494643E-2</v>
      </c>
      <c r="AG25" s="27"/>
      <c r="AI25" t="s">
        <v>652</v>
      </c>
      <c r="AJ25" s="12"/>
      <c r="AK25" s="27">
        <f t="shared" si="60"/>
        <v>-9.1411020512632835E-3</v>
      </c>
      <c r="AL25" s="27">
        <f t="shared" si="60"/>
        <v>1.8044946307981924E-2</v>
      </c>
      <c r="AM25" s="27">
        <f t="shared" si="60"/>
        <v>3.3420327678700845E-2</v>
      </c>
      <c r="AN25" s="27">
        <f t="shared" si="60"/>
        <v>3.9319537004559812E-2</v>
      </c>
      <c r="AO25" s="27"/>
      <c r="AQ25" t="s">
        <v>661</v>
      </c>
      <c r="AR25" s="12"/>
      <c r="AS25" s="27">
        <f t="shared" ref="AS25:AV25" si="71">AS9/AR9-1</f>
        <v>-4.3655605776650841E-2</v>
      </c>
      <c r="AT25" s="27">
        <f t="shared" si="71"/>
        <v>-1.9654178674351597E-2</v>
      </c>
      <c r="AU25" s="27">
        <f t="shared" si="71"/>
        <v>-4.7033923217120188E-3</v>
      </c>
      <c r="AV25" s="27">
        <f t="shared" si="71"/>
        <v>8.8605351763249018E-4</v>
      </c>
      <c r="AW25" s="27"/>
    </row>
    <row r="26" spans="3:49" x14ac:dyDescent="0.25">
      <c r="C26" t="s">
        <v>613</v>
      </c>
      <c r="D26" s="12"/>
      <c r="E26" s="12">
        <f t="shared" ref="E26:G26" si="72">E10/D10-1</f>
        <v>-2.029220779220775E-2</v>
      </c>
      <c r="F26" s="12">
        <f t="shared" si="72"/>
        <v>1.5907207953604008E-2</v>
      </c>
      <c r="G26" s="12">
        <f t="shared" si="72"/>
        <v>1.5495025281357044E-2</v>
      </c>
      <c r="H26" s="12">
        <f t="shared" si="37"/>
        <v>-8.4484420173466135E-2</v>
      </c>
      <c r="I26" s="12"/>
      <c r="K26" t="s">
        <v>613</v>
      </c>
      <c r="L26" s="12"/>
      <c r="M26" s="12">
        <f>M11/L11-1</f>
        <v>2.0409473076182572E-2</v>
      </c>
      <c r="N26" s="12">
        <f>N11/M11-1</f>
        <v>4.1637838857789822E-2</v>
      </c>
      <c r="O26" s="12">
        <f>O11/N11-1</f>
        <v>3.7980798260974558E-2</v>
      </c>
      <c r="P26" s="12">
        <f t="shared" si="39"/>
        <v>-1.7884517118037846E-2</v>
      </c>
      <c r="Q26" s="12"/>
      <c r="S26" t="s">
        <v>613</v>
      </c>
      <c r="T26" s="12"/>
      <c r="U26" s="12">
        <f>U11/T11-1</f>
        <v>-2.5653907746412519E-2</v>
      </c>
      <c r="V26" s="12">
        <f>V11/U11-1</f>
        <v>7.7989042861745794E-3</v>
      </c>
      <c r="W26" s="12">
        <f>W11/V11-1</f>
        <v>7.2588897416219211E-3</v>
      </c>
      <c r="X26" s="27">
        <f t="shared" si="41"/>
        <v>-1.5770609318996875E-3</v>
      </c>
      <c r="Y26" s="27"/>
      <c r="AA26" t="s">
        <v>613</v>
      </c>
      <c r="AB26" s="12"/>
      <c r="AC26" s="27">
        <f t="shared" ref="AC26" si="73">AC10/AB10-1</f>
        <v>-5.5186509964230912E-2</v>
      </c>
      <c r="AD26" s="27">
        <f t="shared" si="70"/>
        <v>4.3266630611140666E-3</v>
      </c>
      <c r="AE26" s="27">
        <f t="shared" si="70"/>
        <v>2.3694130317716722E-2</v>
      </c>
      <c r="AF26" s="27">
        <f t="shared" si="70"/>
        <v>2.6301946344029492E-3</v>
      </c>
      <c r="AG26" s="27"/>
      <c r="AI26" t="s">
        <v>613</v>
      </c>
      <c r="AJ26" s="12"/>
      <c r="AK26" s="27">
        <f t="shared" si="60"/>
        <v>8.7551299589603282E-2</v>
      </c>
      <c r="AL26" s="27">
        <f t="shared" si="60"/>
        <v>0.1132075471698113</v>
      </c>
      <c r="AM26" s="27">
        <f t="shared" si="60"/>
        <v>0.13559322033898313</v>
      </c>
      <c r="AN26" s="27">
        <f t="shared" si="60"/>
        <v>0.20696517412935322</v>
      </c>
      <c r="AO26" s="27"/>
      <c r="AQ26" t="s">
        <v>613</v>
      </c>
      <c r="AR26" s="12"/>
      <c r="AS26" s="27">
        <f t="shared" ref="AS26:AV26" si="74">AS10/AR10-1</f>
        <v>-4.6085153882953311E-2</v>
      </c>
      <c r="AT26" s="27">
        <f t="shared" si="74"/>
        <v>-1.0364426613172828E-2</v>
      </c>
      <c r="AU26" s="27">
        <f t="shared" si="74"/>
        <v>-1.1824324324324342E-3</v>
      </c>
      <c r="AV26" s="27">
        <f t="shared" si="74"/>
        <v>1.183832234060489E-3</v>
      </c>
      <c r="AW26" s="27"/>
    </row>
    <row r="27" spans="3:49" ht="15.75" thickBot="1" x14ac:dyDescent="0.3">
      <c r="C27" s="18" t="s">
        <v>608</v>
      </c>
      <c r="D27" s="35"/>
      <c r="E27" s="34">
        <f t="shared" ref="E27:G27" si="75">E11/D11-1</f>
        <v>-1.0940124381497163E-2</v>
      </c>
      <c r="F27" s="34">
        <f t="shared" si="75"/>
        <v>7.1140077106668365E-4</v>
      </c>
      <c r="G27" s="34">
        <f t="shared" si="75"/>
        <v>3.3251542183594385E-3</v>
      </c>
      <c r="H27" s="34">
        <f t="shared" si="37"/>
        <v>-1.5724995428780364E-2</v>
      </c>
      <c r="I27" s="51"/>
      <c r="K27" s="18" t="s">
        <v>620</v>
      </c>
      <c r="L27" s="35"/>
      <c r="M27" s="34">
        <f t="shared" ref="M27:O27" si="76">M11/L11-1</f>
        <v>2.0409473076182572E-2</v>
      </c>
      <c r="N27" s="34">
        <f t="shared" si="76"/>
        <v>4.1637838857789822E-2</v>
      </c>
      <c r="O27" s="34">
        <f t="shared" si="76"/>
        <v>3.7980798260974558E-2</v>
      </c>
      <c r="P27" s="34">
        <f t="shared" si="39"/>
        <v>2.3327515997673132E-2</v>
      </c>
      <c r="Q27" s="51"/>
      <c r="S27" s="18" t="s">
        <v>630</v>
      </c>
      <c r="T27" s="35"/>
      <c r="U27" s="34">
        <f t="shared" ref="U27:W27" si="77">U11/T11-1</f>
        <v>-2.5653907746412519E-2</v>
      </c>
      <c r="V27" s="34">
        <f t="shared" si="77"/>
        <v>7.7989042861745794E-3</v>
      </c>
      <c r="W27" s="34">
        <f t="shared" si="77"/>
        <v>7.2588897416219211E-3</v>
      </c>
      <c r="X27" s="34">
        <f t="shared" si="41"/>
        <v>1.1079716816406959E-2</v>
      </c>
      <c r="Y27" s="51"/>
      <c r="AA27" s="18" t="s">
        <v>644</v>
      </c>
      <c r="AB27" s="35"/>
      <c r="AC27" s="34">
        <f t="shared" ref="AC27" si="78">AC11/AB11-1</f>
        <v>3.3166325594524704E-3</v>
      </c>
      <c r="AD27" s="34">
        <f t="shared" ref="AD27:AE27" si="79">AD11/AC11-1</f>
        <v>2.799268532845689E-2</v>
      </c>
      <c r="AE27" s="34">
        <f t="shared" si="79"/>
        <v>2.921455938697326E-2</v>
      </c>
      <c r="AF27" s="34">
        <f>AF11/AE11-1</f>
        <v>3.0778435152562622E-2</v>
      </c>
      <c r="AG27" s="51"/>
      <c r="AI27" s="18" t="s">
        <v>653</v>
      </c>
      <c r="AJ27" s="35"/>
      <c r="AK27" s="34">
        <f t="shared" si="60"/>
        <v>-6.6239316239316004E-3</v>
      </c>
      <c r="AL27" s="34">
        <f t="shared" si="60"/>
        <v>2.0757152075715268E-2</v>
      </c>
      <c r="AM27" s="34">
        <f t="shared" si="60"/>
        <v>3.6596073473114776E-2</v>
      </c>
      <c r="AN27" s="34">
        <f>AN11/AM11-1</f>
        <v>4.5027951888870099E-2</v>
      </c>
      <c r="AO27" s="51"/>
      <c r="AQ27" s="18" t="s">
        <v>662</v>
      </c>
      <c r="AR27" s="35"/>
      <c r="AS27" s="34">
        <f t="shared" ref="AS27:AU27" si="80">AS11/AR11-1</f>
        <v>-4.40136294207496E-2</v>
      </c>
      <c r="AT27" s="34">
        <f t="shared" si="80"/>
        <v>-1.8288186421513197E-2</v>
      </c>
      <c r="AU27" s="34">
        <f t="shared" si="80"/>
        <v>-4.1814812960088155E-3</v>
      </c>
      <c r="AV27" s="34">
        <f>AV11/AU11-1</f>
        <v>9.3032611701993062E-4</v>
      </c>
      <c r="AW27" s="51"/>
    </row>
    <row r="28" spans="3:49" x14ac:dyDescent="0.25">
      <c r="C28" t="s">
        <v>611</v>
      </c>
      <c r="D28" s="12"/>
      <c r="E28" s="12">
        <f t="shared" ref="E28" si="81">E13/D13-1</f>
        <v>2.3169074201085715E-2</v>
      </c>
      <c r="F28" s="12">
        <f t="shared" ref="F28:G28" si="82">F13/E13-1</f>
        <v>0.11064637748975303</v>
      </c>
      <c r="G28" s="12">
        <f t="shared" si="82"/>
        <v>4.1179746449685695E-2</v>
      </c>
      <c r="H28" s="12">
        <f>H13/G13-1</f>
        <v>8.4885239242686872E-2</v>
      </c>
      <c r="I28" s="12"/>
      <c r="K28" t="s">
        <v>611</v>
      </c>
      <c r="L28" s="12"/>
      <c r="M28" s="12">
        <f t="shared" ref="M28:P29" si="83">M13/L13-1</f>
        <v>0.10639935864600147</v>
      </c>
      <c r="N28" s="12">
        <f t="shared" si="83"/>
        <v>0.11961199658771715</v>
      </c>
      <c r="O28" s="12">
        <f t="shared" si="83"/>
        <v>6.5721344005163829E-2</v>
      </c>
      <c r="P28" s="12">
        <f t="shared" si="83"/>
        <v>9.5056991714437933E-2</v>
      </c>
      <c r="Q28" s="12"/>
      <c r="S28" t="s">
        <v>611</v>
      </c>
      <c r="T28" s="12"/>
      <c r="U28" s="12">
        <f t="shared" ref="U28:U31" si="84">U13/T13-1</f>
        <v>6.4137783927626479E-2</v>
      </c>
      <c r="V28" s="12">
        <f t="shared" ref="V28:X31" si="85">V13/U13-1</f>
        <v>6.0011741503764204E-2</v>
      </c>
      <c r="W28" s="12">
        <f t="shared" si="85"/>
        <v>2.1350393783522881E-2</v>
      </c>
      <c r="X28" s="12">
        <f t="shared" si="85"/>
        <v>2.4329930218559115E-2</v>
      </c>
      <c r="Y28" s="12"/>
      <c r="AA28" t="s">
        <v>611</v>
      </c>
      <c r="AB28" s="12"/>
      <c r="AC28" s="12">
        <f t="shared" ref="AC28:AC31" si="86">AC13/AB13-1</f>
        <v>-8.454946686488829E-3</v>
      </c>
      <c r="AD28" s="12">
        <f t="shared" ref="AD28:AF31" si="87">AD13/AC13-1</f>
        <v>0.12157976170888518</v>
      </c>
      <c r="AE28" s="12">
        <f t="shared" si="87"/>
        <v>7.5916888736797139E-2</v>
      </c>
      <c r="AF28" s="12">
        <f t="shared" si="87"/>
        <v>6.1709322685623347E-2</v>
      </c>
      <c r="AG28" s="12"/>
      <c r="AI28" t="s">
        <v>611</v>
      </c>
      <c r="AJ28" s="12"/>
      <c r="AK28" s="12">
        <f t="shared" ref="AK28:AK31" si="88">AK13/AJ13-1</f>
        <v>-0.10477028148277701</v>
      </c>
      <c r="AL28" s="12">
        <f t="shared" ref="AL28:AN31" si="89">AL13/AK13-1</f>
        <v>0.23360558497970985</v>
      </c>
      <c r="AM28" s="12">
        <f t="shared" si="89"/>
        <v>9.7411322850593951E-2</v>
      </c>
      <c r="AN28" s="12">
        <f t="shared" si="89"/>
        <v>7.0371989719188566E-2</v>
      </c>
      <c r="AO28" s="12"/>
      <c r="AQ28" t="s">
        <v>611</v>
      </c>
      <c r="AR28" s="12"/>
      <c r="AS28" s="12">
        <f t="shared" ref="AS28:AS31" si="90">AS13/AR13-1</f>
        <v>-6.4150133352234295E-2</v>
      </c>
      <c r="AT28" s="12">
        <f t="shared" ref="AT28:AV31" si="91">AT13/AS13-1</f>
        <v>0.16819378942299767</v>
      </c>
      <c r="AU28" s="12">
        <f t="shared" si="91"/>
        <v>7.8427001690854148E-2</v>
      </c>
      <c r="AV28" s="12">
        <f t="shared" si="91"/>
        <v>5.4401482332907536E-2</v>
      </c>
      <c r="AW28" s="12"/>
    </row>
    <row r="29" spans="3:49" x14ac:dyDescent="0.25">
      <c r="C29" t="s">
        <v>567</v>
      </c>
      <c r="D29" s="12"/>
      <c r="E29" s="12">
        <f t="shared" ref="E29" si="92">E14/D14-1</f>
        <v>2.5225824558955612E-2</v>
      </c>
      <c r="F29" s="12">
        <f t="shared" ref="F29:G29" si="93">F14/E14-1</f>
        <v>0.1130158935737009</v>
      </c>
      <c r="G29" s="12">
        <f t="shared" si="93"/>
        <v>4.7253616913107477E-2</v>
      </c>
      <c r="H29" s="12">
        <f>H14/G14-1</f>
        <v>8.09324613688156E-2</v>
      </c>
      <c r="I29" s="12"/>
      <c r="K29" t="s">
        <v>567</v>
      </c>
      <c r="L29" s="12"/>
      <c r="M29" s="12">
        <f t="shared" si="83"/>
        <v>9.2705358478978761E-2</v>
      </c>
      <c r="N29" s="12">
        <f t="shared" si="83"/>
        <v>0.11661439147064123</v>
      </c>
      <c r="O29" s="12">
        <f t="shared" si="83"/>
        <v>6.9198721721887679E-2</v>
      </c>
      <c r="P29" s="12">
        <f t="shared" si="83"/>
        <v>9.6827461595923037E-2</v>
      </c>
      <c r="Q29" s="12"/>
      <c r="S29" t="s">
        <v>567</v>
      </c>
      <c r="T29" s="12"/>
      <c r="U29" s="12">
        <f t="shared" si="84"/>
        <v>5.0608162651815114E-2</v>
      </c>
      <c r="V29" s="12">
        <f t="shared" si="85"/>
        <v>7.4524612821045721E-2</v>
      </c>
      <c r="W29" s="12">
        <f t="shared" si="85"/>
        <v>2.5735155061867632E-2</v>
      </c>
      <c r="X29" s="12">
        <f t="shared" si="85"/>
        <v>2.4599040448582299E-2</v>
      </c>
      <c r="Y29" s="12"/>
      <c r="AA29" t="s">
        <v>567</v>
      </c>
      <c r="AB29" s="12"/>
      <c r="AC29" s="12">
        <f t="shared" si="86"/>
        <v>-1.5681673590194345E-2</v>
      </c>
      <c r="AD29" s="12">
        <f t="shared" si="87"/>
        <v>0.12498539013402121</v>
      </c>
      <c r="AE29" s="12">
        <f t="shared" si="87"/>
        <v>7.5124089215624856E-2</v>
      </c>
      <c r="AF29" s="12">
        <f t="shared" si="87"/>
        <v>6.1152691468379761E-2</v>
      </c>
      <c r="AG29" s="12"/>
      <c r="AI29" t="s">
        <v>567</v>
      </c>
      <c r="AJ29" s="12"/>
      <c r="AK29" s="12">
        <f>AK14/AJ14-1</f>
        <v>-0.10400286599448361</v>
      </c>
      <c r="AL29" s="12">
        <f t="shared" si="89"/>
        <v>0.22866070693545248</v>
      </c>
      <c r="AM29" s="12">
        <f t="shared" si="89"/>
        <v>9.5929193062564089E-2</v>
      </c>
      <c r="AN29" s="12">
        <f t="shared" si="89"/>
        <v>6.9724429075209704E-2</v>
      </c>
      <c r="AO29" s="12"/>
      <c r="AQ29" t="s">
        <v>567</v>
      </c>
      <c r="AR29" s="12"/>
      <c r="AS29" s="12">
        <f t="shared" si="90"/>
        <v>-7.2792626553067619E-2</v>
      </c>
      <c r="AT29" s="12">
        <f t="shared" si="91"/>
        <v>0.18256845365741325</v>
      </c>
      <c r="AU29" s="12">
        <f t="shared" si="91"/>
        <v>8.1432287986409113E-2</v>
      </c>
      <c r="AV29" s="12">
        <f t="shared" si="91"/>
        <v>5.2096550955551324E-2</v>
      </c>
      <c r="AW29" s="12"/>
    </row>
    <row r="30" spans="3:49" x14ac:dyDescent="0.25">
      <c r="C30" t="s">
        <v>613</v>
      </c>
      <c r="D30" s="12"/>
      <c r="E30" s="12">
        <f t="shared" ref="E30" si="94">E15/D15-1</f>
        <v>-2.2532708368159238E-2</v>
      </c>
      <c r="F30" s="12">
        <f t="shared" ref="F30:G30" si="95">F15/E15-1</f>
        <v>0.11928178431676151</v>
      </c>
      <c r="G30" s="12">
        <f t="shared" si="95"/>
        <v>4.8599116377726626E-2</v>
      </c>
      <c r="H30" s="12">
        <f>H15/G15-1</f>
        <v>0.12016035110016077</v>
      </c>
      <c r="I30" s="12"/>
      <c r="K30" t="s">
        <v>613</v>
      </c>
      <c r="L30" s="12"/>
      <c r="M30" s="12">
        <f t="shared" ref="M30:N30" si="96">M15/L15-1</f>
        <v>-7.8532573950705897E-2</v>
      </c>
      <c r="N30" s="12">
        <f t="shared" si="96"/>
        <v>0.13726487023536937</v>
      </c>
      <c r="O30" s="12">
        <f>O15/N15-1</f>
        <v>8.3168236214882008E-2</v>
      </c>
      <c r="P30" s="12">
        <f>P15/O15-1</f>
        <v>6.8193858261535567E-2</v>
      </c>
      <c r="Q30" s="12"/>
      <c r="S30" t="s">
        <v>613</v>
      </c>
      <c r="T30" s="12"/>
      <c r="U30" s="12">
        <f t="shared" si="84"/>
        <v>-0.16947438324691988</v>
      </c>
      <c r="V30" s="12">
        <f t="shared" si="85"/>
        <v>0.1720435581969082</v>
      </c>
      <c r="W30" s="12">
        <f t="shared" si="85"/>
        <v>4.8722163650446904E-2</v>
      </c>
      <c r="X30" s="12">
        <f t="shared" si="85"/>
        <v>1.1064661620381333E-2</v>
      </c>
      <c r="Y30" s="12"/>
      <c r="AA30" t="s">
        <v>613</v>
      </c>
      <c r="AB30" s="12"/>
      <c r="AC30" s="12">
        <f t="shared" si="86"/>
        <v>-0.13883769156305681</v>
      </c>
      <c r="AD30" s="12">
        <f t="shared" si="87"/>
        <v>0.17655525148619233</v>
      </c>
      <c r="AE30" s="12">
        <f t="shared" si="87"/>
        <v>6.1498272309891355E-2</v>
      </c>
      <c r="AF30" s="12">
        <f t="shared" si="87"/>
        <v>4.4506141887867612E-2</v>
      </c>
      <c r="AG30" s="12"/>
      <c r="AI30" t="s">
        <v>613</v>
      </c>
      <c r="AJ30" s="12"/>
      <c r="AK30" s="12">
        <f t="shared" si="88"/>
        <v>-0.24378911015002314</v>
      </c>
      <c r="AL30" s="12">
        <f t="shared" si="89"/>
        <v>0.1569289070002895</v>
      </c>
      <c r="AM30" s="12">
        <f t="shared" si="89"/>
        <v>4.6036168740121619E-2</v>
      </c>
      <c r="AN30" s="12">
        <f t="shared" si="89"/>
        <v>6.8353596795571736E-3</v>
      </c>
      <c r="AO30" s="12"/>
      <c r="AQ30" t="s">
        <v>613</v>
      </c>
      <c r="AR30" s="12"/>
      <c r="AS30" s="12">
        <f t="shared" si="90"/>
        <v>-0.15294727789521045</v>
      </c>
      <c r="AT30" s="12">
        <f t="shared" si="91"/>
        <v>0.2054913083154013</v>
      </c>
      <c r="AU30" s="12">
        <f t="shared" si="91"/>
        <v>8.986311297177374E-2</v>
      </c>
      <c r="AV30" s="12">
        <f t="shared" si="91"/>
        <v>6.6463372978178725E-2</v>
      </c>
      <c r="AW30" s="12"/>
    </row>
    <row r="31" spans="3:49" ht="15.75" thickBot="1" x14ac:dyDescent="0.3">
      <c r="C31" s="18" t="s">
        <v>612</v>
      </c>
      <c r="D31" s="35"/>
      <c r="E31" s="35">
        <f t="shared" ref="E31:G31" si="97">E16/D16-1</f>
        <v>2.1287685787274579E-2</v>
      </c>
      <c r="F31" s="35">
        <f t="shared" si="97"/>
        <v>0.11261726982243681</v>
      </c>
      <c r="G31" s="35">
        <f t="shared" si="97"/>
        <v>4.6646674556868106E-2</v>
      </c>
      <c r="H31" s="35">
        <f>H16/G16-1</f>
        <v>8.8696531777245902E-2</v>
      </c>
      <c r="I31" s="52"/>
      <c r="K31" s="18" t="s">
        <v>621</v>
      </c>
      <c r="L31" s="35"/>
      <c r="M31" s="35">
        <f t="shared" ref="M31:P31" si="98">M16/L16-1</f>
        <v>7.9597949695486614E-2</v>
      </c>
      <c r="N31" s="35">
        <f>N16/M16-1</f>
        <v>0.11601420833865106</v>
      </c>
      <c r="O31" s="35">
        <f t="shared" si="98"/>
        <v>6.9199172735035175E-2</v>
      </c>
      <c r="P31" s="35">
        <f t="shared" si="98"/>
        <v>9.7050690564204789E-2</v>
      </c>
      <c r="Q31" s="52"/>
      <c r="S31" s="18" t="s">
        <v>631</v>
      </c>
      <c r="T31" s="35"/>
      <c r="U31" s="35">
        <f t="shared" si="84"/>
        <v>-1.9961445291620805E-3</v>
      </c>
      <c r="V31" s="35">
        <f t="shared" si="85"/>
        <v>9.3839338548323603E-2</v>
      </c>
      <c r="W31" s="35">
        <f t="shared" si="85"/>
        <v>3.0578012216086359E-2</v>
      </c>
      <c r="X31" s="35">
        <f t="shared" si="85"/>
        <v>2.184265385882056E-2</v>
      </c>
      <c r="Y31" s="52"/>
      <c r="AA31" s="18" t="s">
        <v>645</v>
      </c>
      <c r="AB31" s="35"/>
      <c r="AC31" s="35">
        <f t="shared" si="86"/>
        <v>-3.0893404873578056E-2</v>
      </c>
      <c r="AD31" s="35">
        <f t="shared" si="87"/>
        <v>0.1311629153735685</v>
      </c>
      <c r="AE31" s="35">
        <f t="shared" si="87"/>
        <v>7.3671646915676403E-2</v>
      </c>
      <c r="AF31" s="35">
        <f t="shared" si="87"/>
        <v>5.9826065318750121E-2</v>
      </c>
      <c r="AG31" s="52"/>
      <c r="AI31" s="18" t="s">
        <v>654</v>
      </c>
      <c r="AJ31" s="35"/>
      <c r="AK31" s="35">
        <f t="shared" si="88"/>
        <v>-0.10776720121547978</v>
      </c>
      <c r="AL31" s="35">
        <f t="shared" si="89"/>
        <v>0.22616087926001049</v>
      </c>
      <c r="AM31" s="35">
        <f t="shared" si="89"/>
        <v>9.3728035517775421E-2</v>
      </c>
      <c r="AN31" s="35">
        <f t="shared" si="89"/>
        <v>6.6128200373277046E-2</v>
      </c>
      <c r="AO31" s="52"/>
      <c r="AQ31" s="18" t="s">
        <v>663</v>
      </c>
      <c r="AR31" s="35"/>
      <c r="AS31" s="35">
        <f t="shared" si="90"/>
        <v>-8.7422691335978575E-2</v>
      </c>
      <c r="AT31" s="35">
        <f t="shared" si="91"/>
        <v>0.18670138722041885</v>
      </c>
      <c r="AU31" s="35">
        <f t="shared" si="91"/>
        <v>8.2984080788186088E-2</v>
      </c>
      <c r="AV31" s="35">
        <f t="shared" si="91"/>
        <v>5.4607032848811965E-2</v>
      </c>
      <c r="AW31" s="52"/>
    </row>
    <row r="33" spans="2:48" x14ac:dyDescent="0.25">
      <c r="C33" s="117" t="s">
        <v>673</v>
      </c>
      <c r="D33" s="117"/>
      <c r="E33" s="117"/>
      <c r="F33" s="117"/>
      <c r="G33" s="117"/>
      <c r="H33" s="117"/>
      <c r="K33" s="117" t="s">
        <v>674</v>
      </c>
      <c r="L33" s="117"/>
      <c r="M33" s="117"/>
      <c r="N33" s="117"/>
      <c r="O33" s="117"/>
      <c r="P33" s="117"/>
      <c r="S33" s="117" t="s">
        <v>675</v>
      </c>
      <c r="T33" s="117"/>
      <c r="U33" s="117"/>
      <c r="V33" s="117"/>
      <c r="W33" s="117"/>
      <c r="X33" s="117"/>
      <c r="AA33" s="117" t="s">
        <v>676</v>
      </c>
      <c r="AB33" s="117"/>
      <c r="AC33" s="117"/>
      <c r="AD33" s="117"/>
      <c r="AE33" s="117"/>
      <c r="AF33" s="117"/>
      <c r="AI33" s="117" t="s">
        <v>677</v>
      </c>
      <c r="AJ33" s="117"/>
      <c r="AK33" s="117"/>
      <c r="AL33" s="117"/>
      <c r="AM33" s="117"/>
      <c r="AN33" s="117"/>
      <c r="AQ33" s="117" t="s">
        <v>678</v>
      </c>
      <c r="AR33" s="117"/>
      <c r="AS33" s="117"/>
      <c r="AT33" s="117"/>
      <c r="AU33" s="117"/>
      <c r="AV33" s="117"/>
    </row>
    <row r="34" spans="2:48" s="29" customFormat="1" x14ac:dyDescent="0.25">
      <c r="C34" s="55"/>
      <c r="D34" s="56">
        <v>2019</v>
      </c>
      <c r="E34" s="56">
        <v>2020</v>
      </c>
      <c r="F34" s="56">
        <v>2021</v>
      </c>
      <c r="G34" s="56">
        <v>2022</v>
      </c>
      <c r="H34" s="56">
        <v>2023</v>
      </c>
      <c r="K34" s="55"/>
      <c r="L34" s="56">
        <v>2019</v>
      </c>
      <c r="M34" s="56">
        <v>2020</v>
      </c>
      <c r="N34" s="56">
        <v>2021</v>
      </c>
      <c r="O34" s="56">
        <v>2022</v>
      </c>
      <c r="P34" s="56">
        <v>2023</v>
      </c>
      <c r="S34" s="55"/>
      <c r="T34" s="56">
        <v>2019</v>
      </c>
      <c r="U34" s="56">
        <v>2020</v>
      </c>
      <c r="V34" s="56">
        <v>2021</v>
      </c>
      <c r="W34" s="56">
        <v>2022</v>
      </c>
      <c r="X34" s="56">
        <v>2023</v>
      </c>
      <c r="AA34" s="55"/>
      <c r="AB34" s="56">
        <v>2019</v>
      </c>
      <c r="AC34" s="56">
        <v>2020</v>
      </c>
      <c r="AD34" s="56">
        <v>2021</v>
      </c>
      <c r="AE34" s="56">
        <v>2022</v>
      </c>
      <c r="AF34" s="56">
        <v>2023</v>
      </c>
      <c r="AI34" s="55"/>
      <c r="AJ34" s="56">
        <v>2019</v>
      </c>
      <c r="AK34" s="56">
        <v>2020</v>
      </c>
      <c r="AL34" s="56">
        <v>2021</v>
      </c>
      <c r="AM34" s="56">
        <v>2022</v>
      </c>
      <c r="AN34" s="56">
        <v>2023</v>
      </c>
      <c r="AQ34" s="55"/>
      <c r="AR34" s="56">
        <v>2019</v>
      </c>
      <c r="AS34" s="56">
        <v>2020</v>
      </c>
      <c r="AT34" s="56">
        <v>2021</v>
      </c>
      <c r="AU34" s="56">
        <v>2022</v>
      </c>
      <c r="AV34" s="56">
        <v>2023</v>
      </c>
    </row>
    <row r="35" spans="2:48" x14ac:dyDescent="0.25">
      <c r="C35" t="s">
        <v>604</v>
      </c>
      <c r="D35" s="27">
        <f>D4/D$7</f>
        <v>0.79789152448328482</v>
      </c>
      <c r="E35" s="27">
        <f>E4/E$7</f>
        <v>0.79830172916928921</v>
      </c>
      <c r="F35" s="27">
        <f t="shared" ref="F35:H35" si="99">F4/F$7</f>
        <v>0.79238999722487735</v>
      </c>
      <c r="G35" s="27">
        <f t="shared" si="99"/>
        <v>0.7861015953802486</v>
      </c>
      <c r="H35" s="27">
        <f t="shared" si="99"/>
        <v>0.7885151119351862</v>
      </c>
      <c r="K35" t="s">
        <v>615</v>
      </c>
      <c r="L35" s="27">
        <f>L4/L$7</f>
        <v>0.76093683833349612</v>
      </c>
      <c r="M35" s="27">
        <f>M4/M$7</f>
        <v>0.78532777432804046</v>
      </c>
      <c r="N35" s="27">
        <f t="shared" ref="N35" si="100">N4/N$7</f>
        <v>0.79027827237116544</v>
      </c>
      <c r="O35" s="27">
        <f>O4/O$7</f>
        <v>0.79184524764502306</v>
      </c>
      <c r="P35" s="27">
        <f>P4/P$7</f>
        <v>0.8011310277244702</v>
      </c>
      <c r="S35" t="s">
        <v>625</v>
      </c>
      <c r="T35" s="27">
        <f>T4/T$7</f>
        <v>0.67456841020355574</v>
      </c>
      <c r="U35" s="27">
        <f>U4/U$7</f>
        <v>0.72024142499631971</v>
      </c>
      <c r="V35" s="27">
        <f t="shared" ref="V35:X35" si="101">V4/V$7</f>
        <v>0.69918807755995938</v>
      </c>
      <c r="W35" s="27">
        <f t="shared" si="101"/>
        <v>0.69303007692901442</v>
      </c>
      <c r="X35" s="27">
        <f t="shared" si="101"/>
        <v>0.69685725669887444</v>
      </c>
      <c r="AA35" t="s">
        <v>639</v>
      </c>
      <c r="AB35" s="27">
        <f>AB4/AB$7</f>
        <v>0.7988614800759013</v>
      </c>
      <c r="AC35" s="27">
        <f>AC4/AC$7</f>
        <v>0.82516651817911835</v>
      </c>
      <c r="AD35" s="27">
        <f t="shared" ref="AD35:AF35" si="102">AD4/AD$7</f>
        <v>0.82210222919479015</v>
      </c>
      <c r="AE35" s="27">
        <f t="shared" si="102"/>
        <v>0.82507923930269411</v>
      </c>
      <c r="AF35" s="27">
        <f t="shared" si="102"/>
        <v>0.83051257253384914</v>
      </c>
      <c r="AI35" t="s">
        <v>648</v>
      </c>
      <c r="AJ35" s="27">
        <f>AJ4/AJ$7</f>
        <v>0.94108903815921108</v>
      </c>
      <c r="AK35" s="27">
        <f>AK4/AK$7</f>
        <v>0.94443369453044379</v>
      </c>
      <c r="AL35" s="27">
        <f t="shared" ref="AL35:AN35" si="103">AL4/AL$7</f>
        <v>0.94769389332646226</v>
      </c>
      <c r="AM35" s="27">
        <f t="shared" si="103"/>
        <v>0.94668302993113795</v>
      </c>
      <c r="AN35" s="27">
        <f t="shared" si="103"/>
        <v>0.94455663668074163</v>
      </c>
      <c r="AQ35" t="s">
        <v>657</v>
      </c>
      <c r="AR35" s="27">
        <f>AR4/AR$7</f>
        <v>0.72212351427521138</v>
      </c>
      <c r="AS35" s="27">
        <f>AS4/AS$7</f>
        <v>0.73868464482601215</v>
      </c>
      <c r="AT35" s="27">
        <f t="shared" ref="AT35:AV35" si="104">AT4/AT$7</f>
        <v>0.72325034661522702</v>
      </c>
      <c r="AU35" s="27">
        <f t="shared" si="104"/>
        <v>0.71672116486403403</v>
      </c>
      <c r="AV35" s="27">
        <f t="shared" si="104"/>
        <v>0.71350277998411438</v>
      </c>
    </row>
    <row r="36" spans="2:48" x14ac:dyDescent="0.25">
      <c r="C36" t="s">
        <v>603</v>
      </c>
      <c r="D36" s="27">
        <f>D5/D$7</f>
        <v>0.9058699773431359</v>
      </c>
      <c r="E36" s="27">
        <f>E5/E$7</f>
        <v>0.91076067427302787</v>
      </c>
      <c r="F36" s="27">
        <f t="shared" ref="F36:H36" si="105">F5/F$7</f>
        <v>0.90886291922337681</v>
      </c>
      <c r="G36" s="27">
        <f t="shared" si="105"/>
        <v>0.90758539688754025</v>
      </c>
      <c r="H36" s="27">
        <f t="shared" si="105"/>
        <v>0.91155704538604165</v>
      </c>
      <c r="K36" t="s">
        <v>616</v>
      </c>
      <c r="L36" s="27">
        <f>L5/L$7</f>
        <v>0.92449265448385942</v>
      </c>
      <c r="M36" s="27">
        <f>M5/M$7</f>
        <v>0.93533220970460385</v>
      </c>
      <c r="N36" s="27">
        <f t="shared" ref="N36:P36" si="106">N5/N$7</f>
        <v>0.93167828254565799</v>
      </c>
      <c r="O36" s="27">
        <f t="shared" si="106"/>
        <v>0.92949966766748415</v>
      </c>
      <c r="P36" s="27">
        <f t="shared" si="106"/>
        <v>0.934118655832755</v>
      </c>
      <c r="S36" t="s">
        <v>626</v>
      </c>
      <c r="T36" s="27">
        <f>T5/T$7</f>
        <v>0.75836697300237621</v>
      </c>
      <c r="U36" s="27">
        <f>U5/U$7</f>
        <v>0.80250257618136311</v>
      </c>
      <c r="V36" s="27">
        <f t="shared" ref="V36:X36" si="107">V5/V$7</f>
        <v>0.78916724533945837</v>
      </c>
      <c r="W36" s="27">
        <f t="shared" si="107"/>
        <v>0.78537062289345716</v>
      </c>
      <c r="X36" s="27">
        <f t="shared" si="107"/>
        <v>0.79029285785436798</v>
      </c>
      <c r="AA36" t="s">
        <v>640</v>
      </c>
      <c r="AB36" s="27">
        <f>AB5/AB$7</f>
        <v>0.86630641036218137</v>
      </c>
      <c r="AC36" s="27">
        <f>AC5/AC$7</f>
        <v>0.88812523864070259</v>
      </c>
      <c r="AD36" s="27">
        <f t="shared" ref="AD36:AF36" si="108">AD5/AD$7</f>
        <v>0.88631471414498886</v>
      </c>
      <c r="AE36" s="27">
        <f t="shared" si="108"/>
        <v>0.88820655044902275</v>
      </c>
      <c r="AF36" s="27">
        <f t="shared" si="108"/>
        <v>0.89283123791102514</v>
      </c>
      <c r="AI36" t="s">
        <v>649</v>
      </c>
      <c r="AJ36" s="27">
        <f>AJ5/AJ$7</f>
        <v>0.97730455909675584</v>
      </c>
      <c r="AK36" s="27">
        <f>AK5/AK$7</f>
        <v>0.9789409184726523</v>
      </c>
      <c r="AL36" s="27">
        <f t="shared" ref="AL36:AN36" si="109">AL5/AL$7</f>
        <v>0.9783303272352486</v>
      </c>
      <c r="AM36" s="27">
        <f t="shared" si="109"/>
        <v>0.97729597054612405</v>
      </c>
      <c r="AN36" s="27">
        <f t="shared" si="109"/>
        <v>0.97523611366093454</v>
      </c>
      <c r="AQ36" t="s">
        <v>658</v>
      </c>
      <c r="AR36" s="27">
        <f>AR5/AR$7</f>
        <v>0.81809827227055509</v>
      </c>
      <c r="AS36" s="27">
        <f>AS5/AS$7</f>
        <v>0.83152498332104363</v>
      </c>
      <c r="AT36" s="27">
        <f t="shared" ref="AT36:AV36" si="110">AT5/AT$7</f>
        <v>0.82747603833865824</v>
      </c>
      <c r="AU36" s="27">
        <f t="shared" si="110"/>
        <v>0.82585729856627821</v>
      </c>
      <c r="AV36" s="27">
        <f t="shared" si="110"/>
        <v>0.82385491130526867</v>
      </c>
    </row>
    <row r="37" spans="2:48" x14ac:dyDescent="0.25">
      <c r="C37" t="s">
        <v>613</v>
      </c>
      <c r="D37" s="27">
        <f t="shared" ref="D37" si="111">D6/D$7</f>
        <v>9.4130022656864112E-2</v>
      </c>
      <c r="E37" s="27">
        <f t="shared" ref="E37:H38" si="112">E6/E$7</f>
        <v>8.9239325726972088E-2</v>
      </c>
      <c r="F37" s="27">
        <f t="shared" si="112"/>
        <v>9.1137080776623233E-2</v>
      </c>
      <c r="G37" s="27">
        <f t="shared" si="112"/>
        <v>9.2414603112459692E-2</v>
      </c>
      <c r="H37" s="27">
        <f t="shared" si="112"/>
        <v>8.8442954613958388E-2</v>
      </c>
      <c r="K37" t="s">
        <v>613</v>
      </c>
      <c r="L37" s="27">
        <f t="shared" ref="L37:P38" si="113">L6/L$7</f>
        <v>7.5507345516140634E-2</v>
      </c>
      <c r="M37" s="27">
        <f t="shared" si="113"/>
        <v>6.4667790295396113E-2</v>
      </c>
      <c r="N37" s="27">
        <f t="shared" si="113"/>
        <v>6.8321717454341957E-2</v>
      </c>
      <c r="O37" s="27">
        <f t="shared" si="113"/>
        <v>7.0500332332515889E-2</v>
      </c>
      <c r="P37" s="27">
        <f t="shared" si="113"/>
        <v>6.5881344167245046E-2</v>
      </c>
      <c r="S37" t="s">
        <v>613</v>
      </c>
      <c r="T37" s="27">
        <f t="shared" ref="T37:X37" si="114">T6/T$7</f>
        <v>0.24163302699762376</v>
      </c>
      <c r="U37" s="27">
        <f t="shared" si="114"/>
        <v>0.19749742381863686</v>
      </c>
      <c r="V37" s="27">
        <f t="shared" si="114"/>
        <v>0.21083275466054169</v>
      </c>
      <c r="W37" s="27">
        <f t="shared" si="114"/>
        <v>0.21462937710654281</v>
      </c>
      <c r="X37" s="27">
        <f t="shared" si="114"/>
        <v>0.20970714214563202</v>
      </c>
      <c r="AA37" t="s">
        <v>613</v>
      </c>
      <c r="AB37" s="27">
        <f t="shared" ref="AB37:AF37" si="115">AB6/AB$7</f>
        <v>0.13369358963781863</v>
      </c>
      <c r="AC37" s="27">
        <f t="shared" si="115"/>
        <v>0.11187476135929746</v>
      </c>
      <c r="AD37" s="27">
        <f t="shared" si="115"/>
        <v>0.11368528585501111</v>
      </c>
      <c r="AE37" s="27">
        <f t="shared" si="115"/>
        <v>0.11179344955097725</v>
      </c>
      <c r="AF37" s="27">
        <f t="shared" si="115"/>
        <v>0.10716876208897483</v>
      </c>
      <c r="AI37" t="s">
        <v>613</v>
      </c>
      <c r="AJ37" s="27">
        <f t="shared" ref="AJ37:AN37" si="116">AJ6/AJ$7</f>
        <v>2.2695440903244161E-2</v>
      </c>
      <c r="AK37" s="27">
        <f t="shared" si="116"/>
        <v>2.1059081527347739E-2</v>
      </c>
      <c r="AL37" s="27">
        <f t="shared" si="116"/>
        <v>2.1669672764751378E-2</v>
      </c>
      <c r="AM37" s="27">
        <f t="shared" si="116"/>
        <v>2.2704029453875941E-2</v>
      </c>
      <c r="AN37" s="27">
        <f t="shared" si="116"/>
        <v>2.4763886339065452E-2</v>
      </c>
      <c r="AQ37" t="s">
        <v>613</v>
      </c>
      <c r="AR37" s="27">
        <f t="shared" ref="AR37:AV37" si="117">AR6/AR$7</f>
        <v>0.18190172772944491</v>
      </c>
      <c r="AS37" s="27">
        <f t="shared" si="117"/>
        <v>0.16847501667895637</v>
      </c>
      <c r="AT37" s="27">
        <f t="shared" si="117"/>
        <v>0.17252396166134176</v>
      </c>
      <c r="AU37" s="27">
        <f t="shared" si="117"/>
        <v>0.17414270143372176</v>
      </c>
      <c r="AV37" s="27">
        <f t="shared" si="117"/>
        <v>0.17614508869473131</v>
      </c>
    </row>
    <row r="38" spans="2:48" ht="15.75" thickBot="1" x14ac:dyDescent="0.3">
      <c r="C38" s="58" t="s">
        <v>605</v>
      </c>
      <c r="D38" s="59">
        <f t="shared" ref="D38" si="118">D7/D$7</f>
        <v>1</v>
      </c>
      <c r="E38" s="59">
        <f t="shared" si="112"/>
        <v>1</v>
      </c>
      <c r="F38" s="59">
        <f t="shared" si="112"/>
        <v>1</v>
      </c>
      <c r="G38" s="59">
        <f t="shared" si="112"/>
        <v>1</v>
      </c>
      <c r="H38" s="59">
        <f t="shared" si="112"/>
        <v>1</v>
      </c>
      <c r="K38" s="58" t="s">
        <v>617</v>
      </c>
      <c r="L38" s="59">
        <f t="shared" si="113"/>
        <v>1</v>
      </c>
      <c r="M38" s="59">
        <f t="shared" si="113"/>
        <v>1</v>
      </c>
      <c r="N38" s="59">
        <f t="shared" si="113"/>
        <v>1</v>
      </c>
      <c r="O38" s="59">
        <f t="shared" si="113"/>
        <v>1</v>
      </c>
      <c r="P38" s="59">
        <f t="shared" si="113"/>
        <v>1</v>
      </c>
      <c r="S38" s="58" t="s">
        <v>627</v>
      </c>
      <c r="T38" s="59">
        <f t="shared" ref="T38:X38" si="119">T7/T$7</f>
        <v>1</v>
      </c>
      <c r="U38" s="59">
        <f t="shared" si="119"/>
        <v>1</v>
      </c>
      <c r="V38" s="59">
        <f t="shared" si="119"/>
        <v>1</v>
      </c>
      <c r="W38" s="59">
        <f t="shared" si="119"/>
        <v>1</v>
      </c>
      <c r="X38" s="59">
        <f t="shared" si="119"/>
        <v>1</v>
      </c>
      <c r="AA38" s="58" t="s">
        <v>641</v>
      </c>
      <c r="AB38" s="59">
        <f t="shared" ref="AB38:AF38" si="120">AB7/AB$7</f>
        <v>1</v>
      </c>
      <c r="AC38" s="59">
        <f t="shared" si="120"/>
        <v>1</v>
      </c>
      <c r="AD38" s="59">
        <f t="shared" si="120"/>
        <v>1</v>
      </c>
      <c r="AE38" s="59">
        <f t="shared" si="120"/>
        <v>1</v>
      </c>
      <c r="AF38" s="59">
        <f t="shared" si="120"/>
        <v>1</v>
      </c>
      <c r="AI38" s="58" t="s">
        <v>650</v>
      </c>
      <c r="AJ38" s="59">
        <f t="shared" ref="AJ38:AN38" si="121">AJ7/AJ$7</f>
        <v>1</v>
      </c>
      <c r="AK38" s="59">
        <f t="shared" si="121"/>
        <v>1</v>
      </c>
      <c r="AL38" s="59">
        <f t="shared" si="121"/>
        <v>1</v>
      </c>
      <c r="AM38" s="59">
        <f t="shared" si="121"/>
        <v>1</v>
      </c>
      <c r="AN38" s="59">
        <f t="shared" si="121"/>
        <v>1</v>
      </c>
      <c r="AQ38" s="58" t="s">
        <v>659</v>
      </c>
      <c r="AR38" s="59">
        <f t="shared" ref="AR38:AV38" si="122">AR7/AR$7</f>
        <v>1</v>
      </c>
      <c r="AS38" s="59">
        <f t="shared" si="122"/>
        <v>1</v>
      </c>
      <c r="AT38" s="59">
        <f t="shared" si="122"/>
        <v>1</v>
      </c>
      <c r="AU38" s="59">
        <f t="shared" si="122"/>
        <v>1</v>
      </c>
      <c r="AV38" s="59">
        <f t="shared" si="122"/>
        <v>1</v>
      </c>
    </row>
    <row r="39" spans="2:48" x14ac:dyDescent="0.25">
      <c r="C39" t="s">
        <v>606</v>
      </c>
      <c r="D39" s="12">
        <f>D8/D$11</f>
        <v>0.74476826002088159</v>
      </c>
      <c r="E39" s="12">
        <f t="shared" ref="E39:H39" si="123">E8/E$11</f>
        <v>0.74378098035615936</v>
      </c>
      <c r="F39" s="12">
        <f t="shared" si="123"/>
        <v>0.73958309445731185</v>
      </c>
      <c r="G39" s="12">
        <f t="shared" si="123"/>
        <v>0.7375662826842202</v>
      </c>
      <c r="H39" s="12">
        <f t="shared" si="123"/>
        <v>0.74242987181868847</v>
      </c>
      <c r="K39" t="s">
        <v>618</v>
      </c>
      <c r="L39" s="12">
        <f>L8/L$11</f>
        <v>0.68814581862524871</v>
      </c>
      <c r="M39" s="12">
        <f t="shared" ref="M39:P39" si="124">M8/M$11</f>
        <v>0.69299955972073712</v>
      </c>
      <c r="N39" s="12">
        <f t="shared" si="124"/>
        <v>0.69512710585109594</v>
      </c>
      <c r="O39" s="12">
        <f t="shared" si="124"/>
        <v>0.69877835951134382</v>
      </c>
      <c r="P39" s="12">
        <f t="shared" si="124"/>
        <v>0.70825990563356267</v>
      </c>
      <c r="S39" t="s">
        <v>628</v>
      </c>
      <c r="T39" s="12">
        <f>T8/T$11</f>
        <v>0.67993845574151413</v>
      </c>
      <c r="U39" s="12">
        <f t="shared" ref="U39:X39" si="125">U8/U$11</f>
        <v>0.68085723493393491</v>
      </c>
      <c r="V39" s="12">
        <f t="shared" si="125"/>
        <v>0.68204783832182148</v>
      </c>
      <c r="W39" s="12">
        <f t="shared" si="125"/>
        <v>0.68214863963935368</v>
      </c>
      <c r="X39" s="12">
        <f t="shared" si="125"/>
        <v>0.68425018839487561</v>
      </c>
      <c r="AA39" t="s">
        <v>642</v>
      </c>
      <c r="AB39" s="12">
        <f>AB8/AB$11</f>
        <v>0.80403641239150381</v>
      </c>
      <c r="AC39" s="12">
        <f t="shared" ref="AC39:AF39" si="126">AC8/AC$11</f>
        <v>0.81171754114502748</v>
      </c>
      <c r="AD39" s="12">
        <f t="shared" si="126"/>
        <v>0.81561302681992343</v>
      </c>
      <c r="AE39" s="12">
        <f t="shared" si="126"/>
        <v>0.81685833942697605</v>
      </c>
      <c r="AF39" s="12">
        <f t="shared" si="126"/>
        <v>0.82077905326970202</v>
      </c>
      <c r="AI39" t="s">
        <v>651</v>
      </c>
      <c r="AJ39" s="12">
        <f>AJ8/AJ$11</f>
        <v>0.92482193732193729</v>
      </c>
      <c r="AK39" s="12">
        <f t="shared" ref="AK39:AN39" si="127">AK8/AK$11</f>
        <v>0.92500179250017922</v>
      </c>
      <c r="AL39" s="12">
        <f t="shared" si="127"/>
        <v>0.92259333403575317</v>
      </c>
      <c r="AM39" s="12">
        <f t="shared" si="127"/>
        <v>0.91851600880908013</v>
      </c>
      <c r="AN39" s="12">
        <f t="shared" si="127"/>
        <v>0.91281934898197381</v>
      </c>
      <c r="AQ39" t="s">
        <v>660</v>
      </c>
      <c r="AR39" s="12">
        <f>AR8/AR$11</f>
        <v>0.79346727764070024</v>
      </c>
      <c r="AS39" s="12">
        <f t="shared" ref="AS39:AV39" si="128">AS8/AS$11</f>
        <v>0.79148026154073059</v>
      </c>
      <c r="AT39" s="12">
        <f t="shared" si="128"/>
        <v>0.78722019129650955</v>
      </c>
      <c r="AU39" s="12">
        <f t="shared" si="128"/>
        <v>0.78341002237811475</v>
      </c>
      <c r="AV39" s="12">
        <f t="shared" si="128"/>
        <v>0.7800442122186495</v>
      </c>
    </row>
    <row r="40" spans="2:48" x14ac:dyDescent="0.25">
      <c r="C40" t="s">
        <v>607</v>
      </c>
      <c r="D40" s="12">
        <f t="shared" ref="D40:H40" si="129">D9/D$11</f>
        <v>0.86018430251032729</v>
      </c>
      <c r="E40" s="12">
        <f t="shared" si="129"/>
        <v>0.86150633376170371</v>
      </c>
      <c r="F40" s="12">
        <f t="shared" si="129"/>
        <v>0.85940330680853994</v>
      </c>
      <c r="G40" s="12">
        <f t="shared" si="129"/>
        <v>0.85769793380874015</v>
      </c>
      <c r="H40" s="12">
        <f t="shared" si="129"/>
        <v>0.86763886308749771</v>
      </c>
      <c r="K40" t="s">
        <v>619</v>
      </c>
      <c r="L40" s="12">
        <f t="shared" ref="L40:P40" si="130">L9/L$11</f>
        <v>0.8925614530517938</v>
      </c>
      <c r="M40" s="12">
        <f t="shared" si="130"/>
        <v>0.89219447764010318</v>
      </c>
      <c r="N40" s="12">
        <f t="shared" si="130"/>
        <v>0.88823138699353898</v>
      </c>
      <c r="O40" s="12">
        <f t="shared" si="130"/>
        <v>0.88615474112856307</v>
      </c>
      <c r="P40" s="12">
        <f t="shared" si="130"/>
        <v>0.89073958274117448</v>
      </c>
      <c r="S40" t="s">
        <v>629</v>
      </c>
      <c r="T40" s="12">
        <f t="shared" ref="T40:X40" si="131">T9/T$11</f>
        <v>0.77379344993248966</v>
      </c>
      <c r="U40" s="12">
        <f t="shared" si="131"/>
        <v>0.77782790847566874</v>
      </c>
      <c r="V40" s="12">
        <f t="shared" si="131"/>
        <v>0.77865182911230491</v>
      </c>
      <c r="W40" s="12">
        <f t="shared" si="131"/>
        <v>0.77856439886980544</v>
      </c>
      <c r="X40" s="12">
        <f t="shared" si="131"/>
        <v>0.78133634765134385</v>
      </c>
      <c r="AA40" t="s">
        <v>643</v>
      </c>
      <c r="AB40" s="12">
        <f t="shared" ref="AB40:AF40" si="132">AB9/AB$11</f>
        <v>0.86190106555641799</v>
      </c>
      <c r="AC40" s="12">
        <f t="shared" si="132"/>
        <v>0.86995357996905331</v>
      </c>
      <c r="AD40" s="12">
        <f t="shared" si="132"/>
        <v>0.8729474548440066</v>
      </c>
      <c r="AE40" s="12">
        <f t="shared" si="132"/>
        <v>0.87362893039952139</v>
      </c>
      <c r="AF40" s="12">
        <f t="shared" si="132"/>
        <v>0.87707984006191153</v>
      </c>
      <c r="AI40" t="s">
        <v>652</v>
      </c>
      <c r="AJ40" s="12">
        <f t="shared" ref="AJ40:AN40" si="133">AJ9/AJ$11</f>
        <v>0.97396723646723649</v>
      </c>
      <c r="AK40" s="12">
        <f t="shared" si="133"/>
        <v>0.97149924714992475</v>
      </c>
      <c r="AL40" s="12">
        <f t="shared" si="133"/>
        <v>0.96891792224212414</v>
      </c>
      <c r="AM40" s="12">
        <f t="shared" si="133"/>
        <v>0.96594951719464683</v>
      </c>
      <c r="AN40" s="12">
        <f t="shared" si="133"/>
        <v>0.9606730644533783</v>
      </c>
      <c r="AQ40" t="s">
        <v>661</v>
      </c>
      <c r="AR40" s="12">
        <f t="shared" ref="AR40:AV40" si="134">AR9/AR$11</f>
        <v>0.85263776289507698</v>
      </c>
      <c r="AS40" s="12">
        <f t="shared" si="134"/>
        <v>0.85295708175605922</v>
      </c>
      <c r="AT40" s="12">
        <f t="shared" si="134"/>
        <v>0.85177024387801092</v>
      </c>
      <c r="AU40" s="12">
        <f t="shared" si="134"/>
        <v>0.85132382892057024</v>
      </c>
      <c r="AV40" s="12">
        <f t="shared" si="134"/>
        <v>0.8512861736334405</v>
      </c>
    </row>
    <row r="41" spans="2:48" x14ac:dyDescent="0.25">
      <c r="C41" t="s">
        <v>613</v>
      </c>
      <c r="D41" s="12">
        <f t="shared" ref="D41:H42" si="135">D10/D$11</f>
        <v>0.13981569748967271</v>
      </c>
      <c r="E41" s="12">
        <f t="shared" si="135"/>
        <v>0.13849366623829631</v>
      </c>
      <c r="F41" s="12">
        <f t="shared" si="135"/>
        <v>0.14059669319146009</v>
      </c>
      <c r="G41" s="12">
        <f t="shared" si="135"/>
        <v>0.14230206619125982</v>
      </c>
      <c r="H41" s="12">
        <f t="shared" si="135"/>
        <v>0.13236113691250231</v>
      </c>
      <c r="K41" t="s">
        <v>613</v>
      </c>
      <c r="L41" s="12">
        <f t="shared" ref="L41:P41" si="136">L10/L$11</f>
        <v>0.10743854694820615</v>
      </c>
      <c r="M41" s="12">
        <f t="shared" si="136"/>
        <v>0.10780552235989685</v>
      </c>
      <c r="N41" s="12">
        <f t="shared" si="136"/>
        <v>0.11176861300646096</v>
      </c>
      <c r="O41" s="12">
        <f t="shared" si="136"/>
        <v>0.11384525887143689</v>
      </c>
      <c r="P41" s="12">
        <f t="shared" si="136"/>
        <v>0.10926041725882553</v>
      </c>
      <c r="S41" t="s">
        <v>613</v>
      </c>
      <c r="T41" s="12">
        <f t="shared" ref="T41:X41" si="137">T10/T$11</f>
        <v>0.22620655006751028</v>
      </c>
      <c r="U41" s="12">
        <f t="shared" si="137"/>
        <v>0.22217209152433129</v>
      </c>
      <c r="V41" s="12">
        <f t="shared" si="137"/>
        <v>0.22134817088769507</v>
      </c>
      <c r="W41" s="12">
        <f t="shared" si="137"/>
        <v>0.22143560113019461</v>
      </c>
      <c r="X41" s="12">
        <f t="shared" si="137"/>
        <v>0.21866365234865612</v>
      </c>
      <c r="AA41" t="s">
        <v>613</v>
      </c>
      <c r="AB41" s="12">
        <f t="shared" ref="AB41:AF41" si="138">AB10/AB$11</f>
        <v>0.13809893444358196</v>
      </c>
      <c r="AC41" s="12">
        <f t="shared" si="138"/>
        <v>0.13004642003094669</v>
      </c>
      <c r="AD41" s="12">
        <f t="shared" si="138"/>
        <v>0.12705254515599343</v>
      </c>
      <c r="AE41" s="12">
        <f t="shared" si="138"/>
        <v>0.12637106960047864</v>
      </c>
      <c r="AF41" s="12">
        <f t="shared" si="138"/>
        <v>0.12292015993808848</v>
      </c>
      <c r="AI41" t="s">
        <v>613</v>
      </c>
      <c r="AJ41" s="12">
        <f t="shared" ref="AJ41:AN41" si="139">AJ10/AJ$11</f>
        <v>2.6032763532763532E-2</v>
      </c>
      <c r="AK41" s="12">
        <f t="shared" si="139"/>
        <v>2.8500752850075285E-2</v>
      </c>
      <c r="AL41" s="12">
        <f t="shared" si="139"/>
        <v>3.1082077757875883E-2</v>
      </c>
      <c r="AM41" s="12">
        <f t="shared" si="139"/>
        <v>3.4050482805353208E-2</v>
      </c>
      <c r="AN41" s="12">
        <f t="shared" si="139"/>
        <v>3.9326935546621707E-2</v>
      </c>
      <c r="AQ41" t="s">
        <v>613</v>
      </c>
      <c r="AR41" s="12">
        <f t="shared" ref="AR41:AV41" si="140">AR10/AR$11</f>
        <v>0.14736223710492305</v>
      </c>
      <c r="AS41" s="12">
        <f t="shared" si="140"/>
        <v>0.14704291824394081</v>
      </c>
      <c r="AT41" s="12">
        <f t="shared" si="140"/>
        <v>0.14822975612198908</v>
      </c>
      <c r="AU41" s="12">
        <f t="shared" si="140"/>
        <v>0.14867617107942974</v>
      </c>
      <c r="AV41" s="12">
        <f t="shared" si="140"/>
        <v>0.1487138263665595</v>
      </c>
    </row>
    <row r="42" spans="2:48" ht="15.75" thickBot="1" x14ac:dyDescent="0.3">
      <c r="C42" s="58" t="s">
        <v>608</v>
      </c>
      <c r="D42" s="60">
        <f t="shared" si="135"/>
        <v>1</v>
      </c>
      <c r="E42" s="59">
        <f t="shared" si="135"/>
        <v>1</v>
      </c>
      <c r="F42" s="59">
        <f t="shared" si="135"/>
        <v>1</v>
      </c>
      <c r="G42" s="59">
        <f t="shared" si="135"/>
        <v>1</v>
      </c>
      <c r="H42" s="59">
        <f t="shared" si="135"/>
        <v>1</v>
      </c>
      <c r="K42" s="58" t="s">
        <v>620</v>
      </c>
      <c r="L42" s="60">
        <f t="shared" ref="L42:P42" si="141">L11/L$11</f>
        <v>1</v>
      </c>
      <c r="M42" s="59">
        <f t="shared" si="141"/>
        <v>1</v>
      </c>
      <c r="N42" s="59">
        <f t="shared" si="141"/>
        <v>1</v>
      </c>
      <c r="O42" s="59">
        <f t="shared" si="141"/>
        <v>1</v>
      </c>
      <c r="P42" s="59">
        <f t="shared" si="141"/>
        <v>1</v>
      </c>
      <c r="S42" s="58" t="s">
        <v>630</v>
      </c>
      <c r="T42" s="60">
        <f t="shared" ref="T42:X42" si="142">T11/T$11</f>
        <v>1</v>
      </c>
      <c r="U42" s="59">
        <f t="shared" si="142"/>
        <v>1</v>
      </c>
      <c r="V42" s="59">
        <f t="shared" si="142"/>
        <v>1</v>
      </c>
      <c r="W42" s="59">
        <f t="shared" si="142"/>
        <v>1</v>
      </c>
      <c r="X42" s="59">
        <f t="shared" si="142"/>
        <v>1</v>
      </c>
      <c r="AA42" s="58" t="s">
        <v>644</v>
      </c>
      <c r="AB42" s="60">
        <f t="shared" ref="AB42:AF42" si="143">AB11/AB$11</f>
        <v>1</v>
      </c>
      <c r="AC42" s="59">
        <f t="shared" si="143"/>
        <v>1</v>
      </c>
      <c r="AD42" s="59">
        <f t="shared" si="143"/>
        <v>1</v>
      </c>
      <c r="AE42" s="59">
        <f t="shared" si="143"/>
        <v>1</v>
      </c>
      <c r="AF42" s="59">
        <f t="shared" si="143"/>
        <v>1</v>
      </c>
      <c r="AI42" s="58" t="s">
        <v>653</v>
      </c>
      <c r="AJ42" s="60">
        <f t="shared" ref="AJ42:AN42" si="144">AJ11/AJ$11</f>
        <v>1</v>
      </c>
      <c r="AK42" s="59">
        <f t="shared" si="144"/>
        <v>1</v>
      </c>
      <c r="AL42" s="59">
        <f t="shared" si="144"/>
        <v>1</v>
      </c>
      <c r="AM42" s="59">
        <f t="shared" si="144"/>
        <v>1</v>
      </c>
      <c r="AN42" s="59">
        <f t="shared" si="144"/>
        <v>1</v>
      </c>
      <c r="AQ42" s="58" t="s">
        <v>662</v>
      </c>
      <c r="AR42" s="60">
        <f t="shared" ref="AR42:AV42" si="145">AR11/AR$11</f>
        <v>1</v>
      </c>
      <c r="AS42" s="59">
        <f t="shared" si="145"/>
        <v>1</v>
      </c>
      <c r="AT42" s="59">
        <f t="shared" si="145"/>
        <v>1</v>
      </c>
      <c r="AU42" s="59">
        <f t="shared" si="145"/>
        <v>1</v>
      </c>
      <c r="AV42" s="59">
        <f t="shared" si="145"/>
        <v>1</v>
      </c>
    </row>
    <row r="45" spans="2:48" x14ac:dyDescent="0.25">
      <c r="B45" t="s">
        <v>591</v>
      </c>
    </row>
    <row r="46" spans="2:48" x14ac:dyDescent="0.25">
      <c r="C46" s="5" t="s">
        <v>356</v>
      </c>
      <c r="D46" s="5" t="s">
        <v>364</v>
      </c>
      <c r="E46" t="s">
        <v>634</v>
      </c>
      <c r="F46" s="5" t="s">
        <v>350</v>
      </c>
      <c r="G46" s="5" t="s">
        <v>351</v>
      </c>
      <c r="H46" s="5" t="s">
        <v>358</v>
      </c>
      <c r="I46" s="5"/>
    </row>
    <row r="47" spans="2:48" x14ac:dyDescent="0.25">
      <c r="B47" t="s">
        <v>632</v>
      </c>
      <c r="C47" s="23">
        <f>H4</f>
        <v>86.328999999999994</v>
      </c>
      <c r="D47" s="23">
        <f>P4</f>
        <v>39.241</v>
      </c>
      <c r="E47" s="21">
        <f>AN4</f>
        <v>46.305</v>
      </c>
      <c r="F47" s="23">
        <f>X4</f>
        <v>27.983000000000001</v>
      </c>
      <c r="G47" s="23">
        <f>AV4</f>
        <v>26.949000000000002</v>
      </c>
      <c r="H47" s="23">
        <f>AF4</f>
        <v>27.48</v>
      </c>
      <c r="I47" s="23"/>
    </row>
    <row r="48" spans="2:48" x14ac:dyDescent="0.25">
      <c r="B48" t="s">
        <v>666</v>
      </c>
      <c r="C48" s="23">
        <f>H5-C47</f>
        <v>13.471000000000004</v>
      </c>
      <c r="D48" s="23">
        <f>P5-D47</f>
        <v>6.5140000000000029</v>
      </c>
      <c r="E48" s="21">
        <f>AN5-E47</f>
        <v>1.5039999999999978</v>
      </c>
      <c r="F48" s="23">
        <f>X5-F47</f>
        <v>3.7519999999999989</v>
      </c>
      <c r="G48" s="23">
        <f>AV5-G47</f>
        <v>4.1679999999999993</v>
      </c>
      <c r="H48" s="23">
        <f>AF5-H47</f>
        <v>2.0620000000000012</v>
      </c>
      <c r="I48" s="23"/>
    </row>
    <row r="49" spans="2:9" x14ac:dyDescent="0.25">
      <c r="B49" t="s">
        <v>613</v>
      </c>
      <c r="C49" s="23">
        <f>H6</f>
        <v>9.6830000000000069</v>
      </c>
      <c r="D49" s="23">
        <f>P6</f>
        <v>3.2269999999999968</v>
      </c>
      <c r="E49" s="21">
        <f>AN6</f>
        <v>1.2140000000000057</v>
      </c>
      <c r="F49" s="23">
        <f>X6</f>
        <v>8.4209999999999994</v>
      </c>
      <c r="G49" s="23">
        <f>AV6</f>
        <v>6.6530000000000022</v>
      </c>
      <c r="H49" s="23">
        <f>AF6</f>
        <v>3.5459999999999994</v>
      </c>
      <c r="I49" s="23"/>
    </row>
    <row r="50" spans="2:9" x14ac:dyDescent="0.25">
      <c r="B50" s="31" t="s">
        <v>665</v>
      </c>
      <c r="C50" s="25">
        <f t="shared" ref="C50:H50" si="146">C49/SUM(C47:C49)</f>
        <v>8.8442954613958388E-2</v>
      </c>
      <c r="D50" s="25">
        <f t="shared" si="146"/>
        <v>6.5881344167245046E-2</v>
      </c>
      <c r="E50" s="25">
        <f t="shared" si="146"/>
        <v>2.4763886339065452E-2</v>
      </c>
      <c r="F50" s="25">
        <f t="shared" si="146"/>
        <v>0.20970714214563202</v>
      </c>
      <c r="G50" s="25">
        <f t="shared" si="146"/>
        <v>0.17614508869473131</v>
      </c>
      <c r="H50" s="25">
        <f t="shared" si="146"/>
        <v>0.10716876208897483</v>
      </c>
      <c r="I50" s="25"/>
    </row>
    <row r="52" spans="2:9" x14ac:dyDescent="0.25">
      <c r="B52" t="s">
        <v>667</v>
      </c>
      <c r="C52" s="25">
        <f t="shared" ref="C52:H52" si="147">C47/C57</f>
        <v>0.7885151119351862</v>
      </c>
      <c r="D52" s="25">
        <f t="shared" si="147"/>
        <v>0.8011310277244702</v>
      </c>
      <c r="E52" s="25">
        <f t="shared" si="147"/>
        <v>0.94455663668074163</v>
      </c>
      <c r="F52" s="25">
        <f t="shared" si="147"/>
        <v>0.69685725669887444</v>
      </c>
      <c r="G52" s="25">
        <f t="shared" si="147"/>
        <v>0.71350277998411438</v>
      </c>
      <c r="H52" s="25">
        <f t="shared" si="147"/>
        <v>0.83051257253384914</v>
      </c>
      <c r="I52" s="25"/>
    </row>
    <row r="55" spans="2:9" x14ac:dyDescent="0.25">
      <c r="C55" s="23">
        <f t="shared" ref="C55:H55" si="148">C47</f>
        <v>86.328999999999994</v>
      </c>
      <c r="D55" s="23">
        <f t="shared" si="148"/>
        <v>39.241</v>
      </c>
      <c r="E55" s="23">
        <f t="shared" si="148"/>
        <v>46.305</v>
      </c>
      <c r="F55" s="23">
        <f t="shared" si="148"/>
        <v>27.983000000000001</v>
      </c>
      <c r="G55" s="23">
        <f t="shared" si="148"/>
        <v>26.949000000000002</v>
      </c>
      <c r="H55" s="23">
        <f t="shared" si="148"/>
        <v>27.48</v>
      </c>
      <c r="I55" s="23"/>
    </row>
    <row r="56" spans="2:9" x14ac:dyDescent="0.25">
      <c r="C56" s="23">
        <f t="shared" ref="C56:H56" si="149">C47+C48</f>
        <v>99.8</v>
      </c>
      <c r="D56" s="23">
        <f t="shared" si="149"/>
        <v>45.755000000000003</v>
      </c>
      <c r="E56" s="23">
        <f t="shared" si="149"/>
        <v>47.808999999999997</v>
      </c>
      <c r="F56" s="23">
        <f t="shared" si="149"/>
        <v>31.734999999999999</v>
      </c>
      <c r="G56" s="23">
        <f t="shared" si="149"/>
        <v>31.117000000000001</v>
      </c>
      <c r="H56" s="23">
        <f t="shared" si="149"/>
        <v>29.542000000000002</v>
      </c>
      <c r="I56" s="23"/>
    </row>
    <row r="57" spans="2:9" x14ac:dyDescent="0.25">
      <c r="C57" s="23">
        <f t="shared" ref="C57:H57" si="150">C56+C49</f>
        <v>109.483</v>
      </c>
      <c r="D57" s="23">
        <f t="shared" si="150"/>
        <v>48.981999999999999</v>
      </c>
      <c r="E57" s="23">
        <f t="shared" si="150"/>
        <v>49.023000000000003</v>
      </c>
      <c r="F57" s="23">
        <f t="shared" si="150"/>
        <v>40.155999999999999</v>
      </c>
      <c r="G57" s="23">
        <f t="shared" si="150"/>
        <v>37.770000000000003</v>
      </c>
      <c r="H57" s="23">
        <f t="shared" si="150"/>
        <v>33.088000000000001</v>
      </c>
      <c r="I57" s="23"/>
    </row>
    <row r="59" spans="2:9" x14ac:dyDescent="0.25">
      <c r="B59" t="s">
        <v>592</v>
      </c>
    </row>
    <row r="60" spans="2:9" x14ac:dyDescent="0.25">
      <c r="C60" s="5" t="s">
        <v>356</v>
      </c>
      <c r="D60" s="5" t="s">
        <v>351</v>
      </c>
      <c r="E60" s="5" t="s">
        <v>350</v>
      </c>
      <c r="F60" t="s">
        <v>634</v>
      </c>
      <c r="G60" s="5" t="s">
        <v>364</v>
      </c>
      <c r="H60" s="5" t="s">
        <v>358</v>
      </c>
      <c r="I60" s="5"/>
    </row>
    <row r="61" spans="2:9" ht="15" customHeight="1" x14ac:dyDescent="0.25">
      <c r="B61" t="s">
        <v>632</v>
      </c>
      <c r="C61" s="54">
        <f>H8/1000</f>
        <v>31.972000000000001</v>
      </c>
      <c r="D61" s="54">
        <f>AV8/1000</f>
        <v>31.052</v>
      </c>
      <c r="E61" s="54">
        <f>X8/1000</f>
        <v>21.792000000000002</v>
      </c>
      <c r="F61" s="54">
        <f>AN8/1000</f>
        <v>28.155000000000001</v>
      </c>
      <c r="G61" s="54">
        <f>P8/1000</f>
        <v>12.459</v>
      </c>
      <c r="H61" s="54">
        <f>AF8/1000</f>
        <v>12.727</v>
      </c>
      <c r="I61" s="43"/>
    </row>
    <row r="62" spans="2:9" ht="15" customHeight="1" x14ac:dyDescent="0.25">
      <c r="B62" t="s">
        <v>666</v>
      </c>
      <c r="C62" s="54">
        <f>H9/1000-C61</f>
        <v>5.3919999999999959</v>
      </c>
      <c r="D62" s="54">
        <f>AV9/1000-D61</f>
        <v>2.8359999999999985</v>
      </c>
      <c r="E62" s="54">
        <f>X9/1000-E61</f>
        <v>3.0919999999999987</v>
      </c>
      <c r="F62" s="54">
        <f>AN9/1000-F61</f>
        <v>1.4759999999999991</v>
      </c>
      <c r="G62" s="54">
        <f>P9/1000-G61</f>
        <v>3.2100000000000009</v>
      </c>
      <c r="H62" s="54">
        <f>AF9/1000-H61</f>
        <v>0.87299999999999933</v>
      </c>
      <c r="I62" s="43"/>
    </row>
    <row r="63" spans="2:9" ht="15" customHeight="1" x14ac:dyDescent="0.25">
      <c r="B63" t="s">
        <v>613</v>
      </c>
      <c r="C63" s="54">
        <f>H10/1000</f>
        <v>5.7</v>
      </c>
      <c r="D63" s="54">
        <f>AV10/1000</f>
        <v>5.92</v>
      </c>
      <c r="E63" s="54">
        <f>X10/1000</f>
        <v>6.9640000000000004</v>
      </c>
      <c r="F63" s="54">
        <f>AN10/1000</f>
        <v>1.2130000000000001</v>
      </c>
      <c r="G63" s="54">
        <f>P10/1000</f>
        <v>1.9219999999999999</v>
      </c>
      <c r="H63" s="54">
        <f>AF10/1000</f>
        <v>1.9059999999999999</v>
      </c>
      <c r="I63" s="43"/>
    </row>
    <row r="64" spans="2:9" x14ac:dyDescent="0.25">
      <c r="B64" s="31" t="s">
        <v>665</v>
      </c>
      <c r="C64" s="25">
        <f>C63/SUM(C61:C63)</f>
        <v>0.13236113691250231</v>
      </c>
      <c r="D64" s="25">
        <f t="shared" ref="D64:H64" si="151">D63/SUM(D61:D63)</f>
        <v>0.14871382636655947</v>
      </c>
      <c r="E64" s="25">
        <f t="shared" si="151"/>
        <v>0.21866365234865615</v>
      </c>
      <c r="F64" s="25">
        <f t="shared" si="151"/>
        <v>3.9326935546621714E-2</v>
      </c>
      <c r="G64" s="25">
        <f t="shared" si="151"/>
        <v>0.10926041725882553</v>
      </c>
      <c r="H64" s="25">
        <f t="shared" si="151"/>
        <v>0.12292015993808847</v>
      </c>
      <c r="I64" s="25"/>
    </row>
    <row r="66" spans="2:9" x14ac:dyDescent="0.25">
      <c r="B66" t="s">
        <v>667</v>
      </c>
      <c r="C66" s="25">
        <f>C61/C71</f>
        <v>0.74242987181868847</v>
      </c>
      <c r="D66" s="25">
        <f t="shared" ref="D66:H66" si="152">D61/D71</f>
        <v>0.7800442122186495</v>
      </c>
      <c r="E66" s="25">
        <f t="shared" si="152"/>
        <v>0.68425018839487572</v>
      </c>
      <c r="F66" s="25">
        <f t="shared" si="152"/>
        <v>0.91281934898197381</v>
      </c>
      <c r="G66" s="25">
        <f t="shared" si="152"/>
        <v>0.70825990563356256</v>
      </c>
      <c r="H66" s="25">
        <f t="shared" si="152"/>
        <v>0.82077905326970202</v>
      </c>
      <c r="I66" s="25"/>
    </row>
    <row r="69" spans="2:9" x14ac:dyDescent="0.25">
      <c r="C69" s="23">
        <f>C61</f>
        <v>31.972000000000001</v>
      </c>
      <c r="D69" s="23">
        <f t="shared" ref="D69:H69" si="153">D61</f>
        <v>31.052</v>
      </c>
      <c r="E69" s="23">
        <f t="shared" si="153"/>
        <v>21.792000000000002</v>
      </c>
      <c r="F69" s="23">
        <f t="shared" si="153"/>
        <v>28.155000000000001</v>
      </c>
      <c r="G69" s="23">
        <f t="shared" si="153"/>
        <v>12.459</v>
      </c>
      <c r="H69" s="23">
        <f t="shared" si="153"/>
        <v>12.727</v>
      </c>
      <c r="I69" s="23"/>
    </row>
    <row r="70" spans="2:9" x14ac:dyDescent="0.25">
      <c r="C70" s="23">
        <f>C61+C62</f>
        <v>37.363999999999997</v>
      </c>
      <c r="D70" s="23">
        <f t="shared" ref="D70:H70" si="154">D61+D62</f>
        <v>33.887999999999998</v>
      </c>
      <c r="E70" s="23">
        <f t="shared" si="154"/>
        <v>24.884</v>
      </c>
      <c r="F70" s="23">
        <f t="shared" si="154"/>
        <v>29.631</v>
      </c>
      <c r="G70" s="23">
        <f t="shared" si="154"/>
        <v>15.669</v>
      </c>
      <c r="H70" s="23">
        <f t="shared" si="154"/>
        <v>13.6</v>
      </c>
      <c r="I70" s="23"/>
    </row>
    <row r="71" spans="2:9" x14ac:dyDescent="0.25">
      <c r="C71" s="23">
        <f>C70+C63</f>
        <v>43.064</v>
      </c>
      <c r="D71" s="23">
        <f t="shared" ref="D71:H71" si="155">D70+D63</f>
        <v>39.808</v>
      </c>
      <c r="E71" s="23">
        <f t="shared" si="155"/>
        <v>31.847999999999999</v>
      </c>
      <c r="F71" s="23">
        <f t="shared" si="155"/>
        <v>30.844000000000001</v>
      </c>
      <c r="G71" s="23">
        <f t="shared" si="155"/>
        <v>17.591000000000001</v>
      </c>
      <c r="H71" s="23">
        <f t="shared" si="155"/>
        <v>15.506</v>
      </c>
      <c r="I71" s="23"/>
    </row>
    <row r="74" spans="2:9" x14ac:dyDescent="0.25">
      <c r="B74" t="s">
        <v>679</v>
      </c>
    </row>
    <row r="75" spans="2:9" x14ac:dyDescent="0.25">
      <c r="C75" s="32" t="s">
        <v>634</v>
      </c>
      <c r="D75" s="32" t="s">
        <v>356</v>
      </c>
      <c r="E75" s="33" t="s">
        <v>351</v>
      </c>
      <c r="F75" s="32" t="s">
        <v>364</v>
      </c>
      <c r="G75" s="32" t="s">
        <v>358</v>
      </c>
      <c r="H75" s="32" t="s">
        <v>350</v>
      </c>
    </row>
    <row r="76" spans="2:9" x14ac:dyDescent="0.25">
      <c r="B76" t="s">
        <v>613</v>
      </c>
      <c r="C76" s="38">
        <v>20.684454358212907</v>
      </c>
      <c r="D76" s="38">
        <v>-56.870680429057238</v>
      </c>
      <c r="E76" s="38">
        <v>-57.566390347136007</v>
      </c>
      <c r="F76" s="38">
        <v>-96.260013488955877</v>
      </c>
      <c r="G76" s="38">
        <v>-265.24827548843803</v>
      </c>
      <c r="H76" s="38">
        <v>-319.25884851991742</v>
      </c>
    </row>
    <row r="78" spans="2:9" x14ac:dyDescent="0.25">
      <c r="E78" s="38"/>
    </row>
    <row r="79" spans="2:9" x14ac:dyDescent="0.25">
      <c r="D79" s="11"/>
    </row>
    <row r="80" spans="2:9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</sheetData>
  <mergeCells count="24">
    <mergeCell ref="AQ2:AV2"/>
    <mergeCell ref="AQ12:AV12"/>
    <mergeCell ref="AQ18:AV18"/>
    <mergeCell ref="C33:H33"/>
    <mergeCell ref="K33:P33"/>
    <mergeCell ref="S33:X33"/>
    <mergeCell ref="AA33:AF33"/>
    <mergeCell ref="AI33:AN33"/>
    <mergeCell ref="AQ33:AV33"/>
    <mergeCell ref="AA2:AF2"/>
    <mergeCell ref="AA12:AF12"/>
    <mergeCell ref="AA18:AF18"/>
    <mergeCell ref="AI2:AN2"/>
    <mergeCell ref="AI12:AN12"/>
    <mergeCell ref="AI18:AN18"/>
    <mergeCell ref="S2:X2"/>
    <mergeCell ref="S12:X12"/>
    <mergeCell ref="S18:X18"/>
    <mergeCell ref="C12:H12"/>
    <mergeCell ref="K2:P2"/>
    <mergeCell ref="K12:P12"/>
    <mergeCell ref="K18:P18"/>
    <mergeCell ref="C2:H2"/>
    <mergeCell ref="C18:H18"/>
  </mergeCells>
  <pageMargins left="0.7" right="0.7" top="0.75" bottom="0.75" header="0.3" footer="0.3"/>
  <headerFooter>
    <oddFooter>&amp;C_x000D_&amp;1#&amp;"Arial"&amp;9&amp;K7C7C80 Internal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7514-9D27-4B44-A2DD-30DBC6610C0A}">
  <dimension ref="B1:W30"/>
  <sheetViews>
    <sheetView showGridLines="0" zoomScale="85" zoomScaleNormal="85" workbookViewId="0">
      <selection activeCell="N10" sqref="N10"/>
    </sheetView>
  </sheetViews>
  <sheetFormatPr defaultRowHeight="15" x14ac:dyDescent="0.25"/>
  <cols>
    <col min="1" max="1" width="0.85546875" customWidth="1"/>
    <col min="2" max="2" width="11.140625" bestFit="1" customWidth="1"/>
    <col min="7" max="7" width="2.42578125" customWidth="1"/>
  </cols>
  <sheetData>
    <row r="1" spans="2:23" ht="5.45" customHeight="1" x14ac:dyDescent="0.25"/>
    <row r="2" spans="2:23" x14ac:dyDescent="0.25">
      <c r="B2" s="130" t="s">
        <v>670</v>
      </c>
      <c r="C2" s="130"/>
      <c r="D2" s="130"/>
      <c r="E2" s="130"/>
      <c r="F2" s="130"/>
      <c r="H2" s="131" t="s">
        <v>609</v>
      </c>
    </row>
    <row r="3" spans="2:23" x14ac:dyDescent="0.25">
      <c r="B3" s="55" t="s">
        <v>385</v>
      </c>
      <c r="C3" s="55">
        <v>2020</v>
      </c>
      <c r="D3" s="55">
        <v>2021</v>
      </c>
      <c r="E3" s="55">
        <v>2022</v>
      </c>
      <c r="F3" s="55">
        <v>2023</v>
      </c>
      <c r="H3" s="131"/>
    </row>
    <row r="4" spans="2:23" x14ac:dyDescent="0.25">
      <c r="B4" t="s">
        <v>552</v>
      </c>
      <c r="L4" s="113" t="s">
        <v>356</v>
      </c>
      <c r="M4" s="113"/>
      <c r="N4" s="113" t="s">
        <v>364</v>
      </c>
      <c r="O4" s="113"/>
      <c r="P4" s="113" t="s">
        <v>350</v>
      </c>
      <c r="Q4" s="113"/>
      <c r="R4" s="113" t="s">
        <v>358</v>
      </c>
      <c r="S4" s="113"/>
      <c r="T4" s="113" t="s">
        <v>634</v>
      </c>
      <c r="U4" s="113"/>
      <c r="V4" s="113" t="s">
        <v>351</v>
      </c>
      <c r="W4" s="113"/>
    </row>
    <row r="5" spans="2:23" x14ac:dyDescent="0.25">
      <c r="B5" s="31" t="s">
        <v>356</v>
      </c>
      <c r="C5" s="12">
        <f>Concentration!E20</f>
        <v>1.0633982382939111E-2</v>
      </c>
      <c r="D5" s="12">
        <f>Concentration!F20</f>
        <v>0.10516356546919359</v>
      </c>
      <c r="E5" s="12">
        <f>Concentration!G20</f>
        <v>4.1793135652580027E-2</v>
      </c>
      <c r="F5" s="12">
        <f>Concentration!H20</f>
        <v>7.4866776233876164E-2</v>
      </c>
      <c r="H5" s="12">
        <f>Concentration!I4</f>
        <v>5.7521356629495646E-2</v>
      </c>
      <c r="L5" t="s">
        <v>632</v>
      </c>
      <c r="M5" t="s">
        <v>613</v>
      </c>
      <c r="N5" t="s">
        <v>632</v>
      </c>
      <c r="O5" t="s">
        <v>613</v>
      </c>
      <c r="P5" t="s">
        <v>632</v>
      </c>
      <c r="Q5" t="s">
        <v>613</v>
      </c>
      <c r="R5" t="s">
        <v>632</v>
      </c>
      <c r="S5" t="s">
        <v>613</v>
      </c>
      <c r="T5" t="s">
        <v>632</v>
      </c>
      <c r="U5" t="s">
        <v>613</v>
      </c>
      <c r="V5" t="s">
        <v>632</v>
      </c>
      <c r="W5" t="s">
        <v>613</v>
      </c>
    </row>
    <row r="6" spans="2:23" x14ac:dyDescent="0.25">
      <c r="B6" s="31" t="s">
        <v>364</v>
      </c>
      <c r="C6" s="12">
        <f>Concentration!M20</f>
        <v>0.13694349315068499</v>
      </c>
      <c r="D6" s="12">
        <f>Concentration!N20</f>
        <v>0.16981061033924472</v>
      </c>
      <c r="E6" s="12">
        <f>Concentration!O20</f>
        <v>0.11200875470726457</v>
      </c>
      <c r="F6" s="12">
        <f>Concentration!P20</f>
        <v>0.13580711453298222</v>
      </c>
      <c r="H6" s="12">
        <f>Concentration!Q4</f>
        <v>0.13845745918414787</v>
      </c>
      <c r="L6" s="12">
        <f>H5</f>
        <v>5.7521356629495646E-2</v>
      </c>
      <c r="M6" s="12">
        <f>H25</f>
        <v>4.4254545255206557E-2</v>
      </c>
      <c r="N6" s="12">
        <f>H6</f>
        <v>0.13845745918414787</v>
      </c>
      <c r="O6" s="12">
        <f>H26</f>
        <v>8.6228975227076621E-2</v>
      </c>
      <c r="P6" s="12">
        <f>H7</f>
        <v>4.3927961335092691E-2</v>
      </c>
      <c r="Q6" s="12">
        <f>H27</f>
        <v>-5.6327194276606374E-4</v>
      </c>
      <c r="R6" s="12">
        <f>H8</f>
        <v>9.1425760914215948E-2</v>
      </c>
      <c r="S6" s="12">
        <f>H28</f>
        <v>2.2739254069025661E-2</v>
      </c>
      <c r="T6" s="12">
        <f>H9</f>
        <v>8.9002367409223515E-2</v>
      </c>
      <c r="U6" s="12">
        <f>H29</f>
        <v>0.11198658020331043</v>
      </c>
      <c r="V6" s="12">
        <f>H10</f>
        <v>3.4027168003897268E-2</v>
      </c>
      <c r="W6" s="12">
        <f>H30</f>
        <v>2.8831689177539976E-2</v>
      </c>
    </row>
    <row r="7" spans="2:23" x14ac:dyDescent="0.25">
      <c r="B7" s="31" t="s">
        <v>350</v>
      </c>
      <c r="C7" s="12">
        <f>Concentration!U20</f>
        <v>3.8239538239538184E-2</v>
      </c>
      <c r="D7" s="12">
        <f>Concentration!V20</f>
        <v>7.0146752238073651E-2</v>
      </c>
      <c r="E7" s="12">
        <f>Concentration!W20</f>
        <v>2.8916306963596927E-2</v>
      </c>
      <c r="F7" s="12">
        <f>Concentration!X20</f>
        <v>3.8869913869913786E-2</v>
      </c>
      <c r="H7" s="12">
        <f>Concentration!Y4</f>
        <v>4.3927961335092691E-2</v>
      </c>
    </row>
    <row r="8" spans="2:23" x14ac:dyDescent="0.25">
      <c r="B8" s="31" t="s">
        <v>358</v>
      </c>
      <c r="C8" s="12">
        <f>Concentration!AC20</f>
        <v>4.3374987090778472E-3</v>
      </c>
      <c r="D8" s="12">
        <f>Concentration!AD20</f>
        <v>0.15850899742930591</v>
      </c>
      <c r="E8" s="12">
        <f>Concentration!AE20</f>
        <v>0.1090400745573159</v>
      </c>
      <c r="F8" s="12">
        <f>Concentration!AF20</f>
        <v>9.9639855942377009E-2</v>
      </c>
      <c r="H8" s="12">
        <f>Concentration!AG4</f>
        <v>9.1425760914215948E-2</v>
      </c>
    </row>
    <row r="9" spans="2:23" x14ac:dyDescent="0.25">
      <c r="B9" s="31" t="s">
        <v>634</v>
      </c>
      <c r="C9" s="12">
        <f>Concentration!AK20</f>
        <v>-0.11052727493621672</v>
      </c>
      <c r="D9" s="12">
        <f>Concentration!AL20</f>
        <v>0.25593307153833034</v>
      </c>
      <c r="E9" s="12">
        <f>Concentration!AM20</f>
        <v>0.13254486133768362</v>
      </c>
      <c r="F9" s="12">
        <f>Concentration!AN20</f>
        <v>0.11163125675189045</v>
      </c>
      <c r="H9" s="12">
        <f>Concentration!AO4</f>
        <v>8.9002367409223515E-2</v>
      </c>
      <c r="M9" t="s">
        <v>632</v>
      </c>
      <c r="N9" t="s">
        <v>613</v>
      </c>
    </row>
    <row r="10" spans="2:23" x14ac:dyDescent="0.25">
      <c r="B10" s="31" t="s">
        <v>351</v>
      </c>
      <c r="C10" s="12">
        <f>Concentration!AS20</f>
        <v>-0.10758070674076281</v>
      </c>
      <c r="D10" s="12">
        <f>Concentration!AT20</f>
        <v>0.14065693777629895</v>
      </c>
      <c r="E10" s="12">
        <f>Concentration!AU20</f>
        <v>6.8719786631105118E-2</v>
      </c>
      <c r="F10" s="12">
        <f>Concentration!AV20</f>
        <v>5.0848118541626075E-2</v>
      </c>
      <c r="H10" s="12">
        <f>Concentration!AW4</f>
        <v>3.4027168003897268E-2</v>
      </c>
      <c r="L10" t="s">
        <v>356</v>
      </c>
      <c r="M10" s="12">
        <f>L6</f>
        <v>5.7521356629495646E-2</v>
      </c>
      <c r="N10" s="12">
        <f>M6</f>
        <v>4.4254545255206557E-2</v>
      </c>
    </row>
    <row r="11" spans="2:23" x14ac:dyDescent="0.25">
      <c r="L11" t="s">
        <v>364</v>
      </c>
      <c r="M11" s="12">
        <f>N6</f>
        <v>0.13845745918414787</v>
      </c>
      <c r="N11" s="12">
        <f>O6</f>
        <v>8.6228975227076621E-2</v>
      </c>
    </row>
    <row r="12" spans="2:23" x14ac:dyDescent="0.25">
      <c r="B12" s="130" t="s">
        <v>671</v>
      </c>
      <c r="C12" s="130"/>
      <c r="D12" s="130"/>
      <c r="E12" s="130"/>
      <c r="F12" s="130"/>
      <c r="L12" t="s">
        <v>350</v>
      </c>
      <c r="M12" s="12">
        <f>P6</f>
        <v>4.3927961335092691E-2</v>
      </c>
      <c r="N12" s="12">
        <f>Q6</f>
        <v>-5.6327194276606374E-4</v>
      </c>
    </row>
    <row r="13" spans="2:23" x14ac:dyDescent="0.25">
      <c r="B13" s="55" t="s">
        <v>385</v>
      </c>
      <c r="C13" s="55">
        <v>2020</v>
      </c>
      <c r="D13" s="55">
        <v>2021</v>
      </c>
      <c r="E13" s="55">
        <v>2022</v>
      </c>
      <c r="F13" s="55">
        <v>2023</v>
      </c>
      <c r="L13" t="s">
        <v>358</v>
      </c>
      <c r="M13" s="12">
        <f>R6</f>
        <v>9.1425760914215948E-2</v>
      </c>
      <c r="N13" s="12">
        <f>S6</f>
        <v>2.2739254069025661E-2</v>
      </c>
    </row>
    <row r="14" spans="2:23" x14ac:dyDescent="0.25">
      <c r="B14" t="s">
        <v>552</v>
      </c>
      <c r="L14" t="s">
        <v>634</v>
      </c>
      <c r="M14" s="12">
        <f>T6</f>
        <v>8.9002367409223515E-2</v>
      </c>
      <c r="N14" s="12">
        <f>U6</f>
        <v>0.11198658020331043</v>
      </c>
    </row>
    <row r="15" spans="2:23" x14ac:dyDescent="0.25">
      <c r="B15" s="31" t="s">
        <v>356</v>
      </c>
      <c r="C15" s="12">
        <f>Concentration!E21</f>
        <v>1.5568174567727855E-2</v>
      </c>
      <c r="D15" s="12">
        <f>Concentration!F21</f>
        <v>0.11108877300998943</v>
      </c>
      <c r="E15" s="12">
        <f>Concentration!G21</f>
        <v>4.8650849297717791E-2</v>
      </c>
      <c r="F15" s="12">
        <f>Concentration!H21</f>
        <v>7.626606850142359E-2</v>
      </c>
      <c r="H15" s="12">
        <f>Concentration!I5</f>
        <v>6.2312033004779943E-2</v>
      </c>
      <c r="L15" t="s">
        <v>351</v>
      </c>
      <c r="M15" s="12">
        <f>V6</f>
        <v>3.4027168003897268E-2</v>
      </c>
      <c r="N15" s="12">
        <f>W6</f>
        <v>2.8831689177539976E-2</v>
      </c>
    </row>
    <row r="16" spans="2:23" x14ac:dyDescent="0.25">
      <c r="B16" s="31" t="s">
        <v>364</v>
      </c>
      <c r="C16" s="12">
        <f>Concentration!M21</f>
        <v>0.11454846552270892</v>
      </c>
      <c r="D16" s="12">
        <f>Concentration!N21</f>
        <v>0.15794132524026305</v>
      </c>
      <c r="E16" s="12">
        <f>Concentration!O21</f>
        <v>0.1072130610461941</v>
      </c>
      <c r="F16" s="12">
        <f>Concentration!P21</f>
        <v>0.12822093453334982</v>
      </c>
      <c r="H16" s="12">
        <f>Concentration!Q5</f>
        <v>0.12681525136773608</v>
      </c>
    </row>
    <row r="17" spans="2:8" x14ac:dyDescent="0.25">
      <c r="B17" s="31" t="s">
        <v>350</v>
      </c>
      <c r="C17" s="12">
        <f>Concentration!U21</f>
        <v>2.8993166974970785E-2</v>
      </c>
      <c r="D17" s="12">
        <f>Concentration!V21</f>
        <v>8.4051803206515618E-2</v>
      </c>
      <c r="E17" s="12">
        <f>Concentration!W21</f>
        <v>3.3064843644239783E-2</v>
      </c>
      <c r="F17" s="12">
        <f>Concentration!X21</f>
        <v>3.9639639639639679E-2</v>
      </c>
      <c r="H17" s="12">
        <f>Concentration!Y5</f>
        <v>4.6208477514277035E-2</v>
      </c>
    </row>
    <row r="18" spans="2:8" x14ac:dyDescent="0.25">
      <c r="B18" s="31" t="s">
        <v>358</v>
      </c>
      <c r="C18" s="12">
        <f>Concentration!AC21</f>
        <v>-3.1903242702728818E-3</v>
      </c>
      <c r="D18" s="12">
        <f>Concentration!AD21</f>
        <v>0.16045667335435176</v>
      </c>
      <c r="E18" s="12">
        <f>Concentration!AE21</f>
        <v>0.10739719260692393</v>
      </c>
      <c r="F18" s="12">
        <f>Concentration!AF21</f>
        <v>9.8133967734741034E-2</v>
      </c>
      <c r="H18" s="12">
        <f>Concentration!AG5</f>
        <v>8.9055417401414205E-2</v>
      </c>
    </row>
    <row r="19" spans="2:8" x14ac:dyDescent="0.25">
      <c r="B19" s="31" t="s">
        <v>634</v>
      </c>
      <c r="C19" s="12">
        <f>Concentration!AK21</f>
        <v>-0.11219326723406753</v>
      </c>
      <c r="D19" s="12">
        <f>Concentration!AL21</f>
        <v>0.25083182342282995</v>
      </c>
      <c r="E19" s="12">
        <f>Concentration!AM21</f>
        <v>0.1325555058073693</v>
      </c>
      <c r="F19" s="12">
        <f>Concentration!AN21</f>
        <v>0.11178549834891394</v>
      </c>
      <c r="H19" s="12">
        <f>Concentration!AO5</f>
        <v>8.742537799179706E-2</v>
      </c>
    </row>
    <row r="20" spans="2:8" x14ac:dyDescent="0.25">
      <c r="B20" s="31" t="s">
        <v>351</v>
      </c>
      <c r="C20" s="12">
        <f>Concentration!AS21</f>
        <v>-0.11327042612147076</v>
      </c>
      <c r="D20" s="12">
        <f>Concentration!AT21</f>
        <v>0.15932604197457878</v>
      </c>
      <c r="E20" s="12">
        <f>Concentration!AU21</f>
        <v>7.6345887666642298E-2</v>
      </c>
      <c r="F20" s="12">
        <f>Concentration!AV21</f>
        <v>5.302876480541463E-2</v>
      </c>
      <c r="H20" s="12">
        <f>Concentration!AW5</f>
        <v>3.8956151464086153E-2</v>
      </c>
    </row>
    <row r="21" spans="2:8" x14ac:dyDescent="0.25">
      <c r="B21" s="31"/>
      <c r="C21" s="12"/>
      <c r="D21" s="12"/>
      <c r="E21" s="12"/>
      <c r="F21" s="12"/>
    </row>
    <row r="22" spans="2:8" x14ac:dyDescent="0.25">
      <c r="B22" s="130" t="s">
        <v>672</v>
      </c>
      <c r="C22" s="130"/>
      <c r="D22" s="130"/>
      <c r="E22" s="130"/>
      <c r="F22" s="130"/>
    </row>
    <row r="23" spans="2:8" x14ac:dyDescent="0.25">
      <c r="B23" s="55" t="s">
        <v>385</v>
      </c>
      <c r="C23" s="55">
        <v>2020</v>
      </c>
      <c r="D23" s="55">
        <v>2021</v>
      </c>
      <c r="E23" s="55">
        <v>2022</v>
      </c>
      <c r="F23" s="55">
        <v>2023</v>
      </c>
    </row>
    <row r="24" spans="2:8" x14ac:dyDescent="0.25">
      <c r="B24" t="s">
        <v>552</v>
      </c>
    </row>
    <row r="25" spans="2:8" x14ac:dyDescent="0.25">
      <c r="B25" s="31" t="s">
        <v>356</v>
      </c>
      <c r="C25" s="12">
        <f>Concentration!E22</f>
        <v>-4.2367677760039135E-2</v>
      </c>
      <c r="D25" s="12">
        <f>Concentration!F22</f>
        <v>0.13708643241856922</v>
      </c>
      <c r="E25" s="12">
        <f>Concentration!G22</f>
        <v>6.4847186196008044E-2</v>
      </c>
      <c r="F25" s="12">
        <f>Concentration!H22</f>
        <v>2.5524253336157487E-2</v>
      </c>
      <c r="H25" s="12">
        <f>Concentration!I6</f>
        <v>4.4254545255206557E-2</v>
      </c>
    </row>
    <row r="26" spans="2:8" x14ac:dyDescent="0.25">
      <c r="B26" s="31" t="s">
        <v>364</v>
      </c>
      <c r="C26" s="12">
        <f>Concentration!M22</f>
        <v>-5.651423641069897E-2</v>
      </c>
      <c r="D26" s="12">
        <f>Concentration!N22</f>
        <v>0.22816643804298065</v>
      </c>
      <c r="E26" s="12">
        <f>Concentration!O22</f>
        <v>0.14519731943410297</v>
      </c>
      <c r="F26" s="12">
        <f>Concentration!P22</f>
        <v>4.9089726918074117E-2</v>
      </c>
      <c r="H26" s="12">
        <f>Concentration!Q6</f>
        <v>8.6228975227076621E-2</v>
      </c>
    </row>
    <row r="27" spans="2:8" x14ac:dyDescent="0.25">
      <c r="B27" s="31" t="s">
        <v>350</v>
      </c>
      <c r="C27" s="12">
        <f>Concentration!U22</f>
        <v>-0.20521327014217994</v>
      </c>
      <c r="D27" s="12">
        <f>Concentration!V22</f>
        <v>0.17680381633870002</v>
      </c>
      <c r="E27" s="12">
        <f>Concentration!W22</f>
        <v>5.6751963516594506E-2</v>
      </c>
      <c r="F27" s="12">
        <f>Concentration!X22</f>
        <v>9.4701510429153757E-3</v>
      </c>
      <c r="H27" s="12">
        <f>Concentration!Y6</f>
        <v>-5.6327194276606374E-4</v>
      </c>
    </row>
    <row r="28" spans="2:8" x14ac:dyDescent="0.25">
      <c r="B28" s="31" t="s">
        <v>358</v>
      </c>
      <c r="C28" s="12">
        <f>Concentration!AC22</f>
        <v>-0.18636223387843232</v>
      </c>
      <c r="D28" s="12">
        <f>Concentration!AD22</f>
        <v>0.18164580963215737</v>
      </c>
      <c r="E28" s="12">
        <f>Concentration!AE22</f>
        <v>8.6649550706033196E-2</v>
      </c>
      <c r="F28" s="12">
        <f>Concentration!AF22</f>
        <v>4.7253396337861853E-2</v>
      </c>
      <c r="H28" s="12">
        <f>Concentration!AG6</f>
        <v>2.2739254069025661E-2</v>
      </c>
    </row>
    <row r="29" spans="2:8" x14ac:dyDescent="0.25">
      <c r="B29" s="31" t="s">
        <v>634</v>
      </c>
      <c r="C29" s="12">
        <f>Concentration!AK22</f>
        <v>-0.17758186397984732</v>
      </c>
      <c r="D29" s="12">
        <f>Concentration!AL22</f>
        <v>0.28790199081164292</v>
      </c>
      <c r="E29" s="12">
        <f>Concentration!AM22</f>
        <v>0.18787158145064686</v>
      </c>
      <c r="F29" s="12">
        <f>Concentration!AN22</f>
        <v>0.21521521521522669</v>
      </c>
      <c r="H29" s="12">
        <f>Concentration!AO6</f>
        <v>0.11198658020331043</v>
      </c>
    </row>
    <row r="30" spans="2:8" x14ac:dyDescent="0.25">
      <c r="B30" s="31" t="s">
        <v>351</v>
      </c>
      <c r="C30" s="12">
        <f>Concentration!AS22</f>
        <v>-0.19198383294038412</v>
      </c>
      <c r="D30" s="12">
        <f>Concentration!AT22</f>
        <v>0.19299708211754862</v>
      </c>
      <c r="E30" s="12">
        <f>Concentration!AU22</f>
        <v>8.8574423480084263E-2</v>
      </c>
      <c r="F30" s="12">
        <f>Concentration!AV22</f>
        <v>6.7725886695555237E-2</v>
      </c>
      <c r="H30" s="12">
        <f>Concentration!AW6</f>
        <v>2.8831689177539976E-2</v>
      </c>
    </row>
  </sheetData>
  <mergeCells count="10">
    <mergeCell ref="P4:Q4"/>
    <mergeCell ref="R4:S4"/>
    <mergeCell ref="T4:U4"/>
    <mergeCell ref="V4:W4"/>
    <mergeCell ref="B2:F2"/>
    <mergeCell ref="B12:F12"/>
    <mergeCell ref="B22:F22"/>
    <mergeCell ref="H2:H3"/>
    <mergeCell ref="L4:M4"/>
    <mergeCell ref="N4:O4"/>
  </mergeCells>
  <pageMargins left="0.7" right="0.7" top="0.75" bottom="0.75" header="0.3" footer="0.3"/>
  <headerFooter>
    <oddFooter>&amp;C_x000D_&amp;1#&amp;"Arial"&amp;9&amp;K7C7C80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DF29E18-EC4D-4C72-9E40-E488F639F780}">
  <ds:schemaRefs/>
</ds:datastoreItem>
</file>

<file path=customXml/itemProps2.xml><?xml version="1.0" encoding="utf-8"?>
<ds:datastoreItem xmlns:ds="http://schemas.openxmlformats.org/officeDocument/2006/customXml" ds:itemID="{3651E82E-CDBE-46F7-8255-4C58D1ED059F}">
  <ds:schemaRefs/>
</ds:datastoreItem>
</file>

<file path=customXml/itemProps3.xml><?xml version="1.0" encoding="utf-8"?>
<ds:datastoreItem xmlns:ds="http://schemas.openxmlformats.org/officeDocument/2006/customXml" ds:itemID="{A1221582-26CB-40B7-B74C-02CA35C085E6}">
  <ds:schemaRefs/>
</ds:datastoreItem>
</file>

<file path=customXml/itemProps4.xml><?xml version="1.0" encoding="utf-8"?>
<ds:datastoreItem xmlns:ds="http://schemas.openxmlformats.org/officeDocument/2006/customXml" ds:itemID="{1FC95EF2-8E1E-4594-AC3C-B676C1F55E91}">
  <ds:schemaRefs/>
</ds:datastoreItem>
</file>

<file path=customXml/itemProps5.xml><?xml version="1.0" encoding="utf-8"?>
<ds:datastoreItem xmlns:ds="http://schemas.openxmlformats.org/officeDocument/2006/customXml" ds:itemID="{1BCF8854-4C64-4F13-8203-18264A8A61F9}">
  <ds:schemaRefs/>
</ds:datastoreItem>
</file>

<file path=customXml/itemProps6.xml><?xml version="1.0" encoding="utf-8"?>
<ds:datastoreItem xmlns:ds="http://schemas.openxmlformats.org/officeDocument/2006/customXml" ds:itemID="{40A9DE46-0F7F-4757-BE4D-5B0E25F0C4E9}">
  <ds:schemaRefs/>
</ds:datastoreItem>
</file>

<file path=customXml/itemProps7.xml><?xml version="1.0" encoding="utf-8"?>
<ds:datastoreItem xmlns:ds="http://schemas.openxmlformats.org/officeDocument/2006/customXml" ds:itemID="{13A1822B-B440-470C-A8E0-E5F9439515FD}">
  <ds:schemaRefs/>
</ds:datastoreItem>
</file>

<file path=customXml/itemProps8.xml><?xml version="1.0" encoding="utf-8"?>
<ds:datastoreItem xmlns:ds="http://schemas.openxmlformats.org/officeDocument/2006/customXml" ds:itemID="{48E380E8-E636-4381-9989-9C5D00D7D237}">
  <ds:schemaRefs/>
</ds:datastoreItem>
</file>

<file path=customXml/itemProps9.xml><?xml version="1.0" encoding="utf-8"?>
<ds:datastoreItem xmlns:ds="http://schemas.openxmlformats.org/officeDocument/2006/customXml" ds:itemID="{B23B75F1-F2D3-4037-80C3-14DE8F29D4D9}">
  <ds:schemaRefs/>
</ds:datastoreItem>
</file>

<file path=customXml/itemProps10.xml><?xml version="1.0" encoding="utf-8"?>
<ds:datastoreItem xmlns:ds="http://schemas.openxmlformats.org/officeDocument/2006/customXml" ds:itemID="{C568A81A-7B1C-4B8E-AFF9-D057939E519E}">
  <ds:schemaRefs/>
</ds:datastoreItem>
</file>

<file path=customXml/itemProps11.xml><?xml version="1.0" encoding="utf-8"?>
<ds:datastoreItem xmlns:ds="http://schemas.openxmlformats.org/officeDocument/2006/customXml" ds:itemID="{D20D39BC-A913-4460-A15D-D404A9CECCEF}">
  <ds:schemaRefs/>
</ds:datastoreItem>
</file>

<file path=customXml/itemProps12.xml><?xml version="1.0" encoding="utf-8"?>
<ds:datastoreItem xmlns:ds="http://schemas.openxmlformats.org/officeDocument/2006/customXml" ds:itemID="{876799F3-BA80-4618-B7C5-52776FF4C9AA}">
  <ds:schemaRefs/>
</ds:datastoreItem>
</file>

<file path=customXml/itemProps13.xml><?xml version="1.0" encoding="utf-8"?>
<ds:datastoreItem xmlns:ds="http://schemas.openxmlformats.org/officeDocument/2006/customXml" ds:itemID="{2FA2D0BD-CA93-45D0-A974-9C0239AE6777}">
  <ds:schemaRefs/>
</ds:datastoreItem>
</file>

<file path=customXml/itemProps14.xml><?xml version="1.0" encoding="utf-8"?>
<ds:datastoreItem xmlns:ds="http://schemas.openxmlformats.org/officeDocument/2006/customXml" ds:itemID="{0A39667C-0244-4213-A534-7B434997C106}">
  <ds:schemaRefs/>
</ds:datastoreItem>
</file>

<file path=customXml/itemProps15.xml><?xml version="1.0" encoding="utf-8"?>
<ds:datastoreItem xmlns:ds="http://schemas.openxmlformats.org/officeDocument/2006/customXml" ds:itemID="{3F4A38F7-E05F-4588-81CC-46D173F5C1F7}">
  <ds:schemaRefs/>
</ds:datastoreItem>
</file>

<file path=customXml/itemProps16.xml><?xml version="1.0" encoding="utf-8"?>
<ds:datastoreItem xmlns:ds="http://schemas.openxmlformats.org/officeDocument/2006/customXml" ds:itemID="{7755BCC3-FD1B-47E7-93A6-6D5AD6E4AA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Technomic Top 500 Chains</vt:lpstr>
      <vt:lpstr>HHI</vt:lpstr>
      <vt:lpstr>Summary</vt:lpstr>
      <vt:lpstr>Category Leaders</vt:lpstr>
      <vt:lpstr>Industry forecasts</vt:lpstr>
      <vt:lpstr>FSR vs LSR</vt:lpstr>
      <vt:lpstr>Detailed View </vt:lpstr>
      <vt:lpstr>Category gains &amp; losses</vt:lpstr>
      <vt:lpstr>Top 500 Chains and Independents</vt:lpstr>
      <vt:lpstr>Concentration</vt:lpstr>
      <vt:lpstr>Growth by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Schimpf</dc:creator>
  <cp:lastModifiedBy>Luyckx, Chris</cp:lastModifiedBy>
  <dcterms:created xsi:type="dcterms:W3CDTF">2016-08-01T18:46:25Z</dcterms:created>
  <dcterms:modified xsi:type="dcterms:W3CDTF">2025-10-07T16:50:23Z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69209-987a-410d-ac15-d40f31778c48_Enabled">
    <vt:lpwstr>true</vt:lpwstr>
  </property>
  <property fmtid="{D5CDD505-2E9C-101B-9397-08002B2CF9AE}" pid="3" name="MSIP_Label_57969209-987a-410d-ac15-d40f31778c48_SetDate">
    <vt:lpwstr>2024-02-28T19:48:50Z</vt:lpwstr>
  </property>
  <property fmtid="{D5CDD505-2E9C-101B-9397-08002B2CF9AE}" pid="4" name="MSIP_Label_57969209-987a-410d-ac15-d40f31778c48_Method">
    <vt:lpwstr>Privileged</vt:lpwstr>
  </property>
  <property fmtid="{D5CDD505-2E9C-101B-9397-08002B2CF9AE}" pid="5" name="MSIP_Label_57969209-987a-410d-ac15-d40f31778c48_Name">
    <vt:lpwstr>57969209-987a-410d-ac15-d40f31778c48</vt:lpwstr>
  </property>
  <property fmtid="{D5CDD505-2E9C-101B-9397-08002B2CF9AE}" pid="6" name="MSIP_Label_57969209-987a-410d-ac15-d40f31778c48_SiteId">
    <vt:lpwstr>2567d566-604c-408a-8a60-55d0dc9d9d6b</vt:lpwstr>
  </property>
  <property fmtid="{D5CDD505-2E9C-101B-9397-08002B2CF9AE}" pid="7" name="MSIP_Label_57969209-987a-410d-ac15-d40f31778c48_ActionId">
    <vt:lpwstr>712e10a5-8912-44c0-bd53-862ef2414376</vt:lpwstr>
  </property>
  <property fmtid="{D5CDD505-2E9C-101B-9397-08002B2CF9AE}" pid="8" name="MSIP_Label_57969209-987a-410d-ac15-d40f31778c48_ContentBits">
    <vt:lpwstr>0</vt:lpwstr>
  </property>
  <property fmtid="{D5CDD505-2E9C-101B-9397-08002B2CF9AE}" pid="9" name="MSIP_Label_5ba83127-5f62-4f9b-a26c-016b97eb2ff7_Enabled">
    <vt:lpwstr>true</vt:lpwstr>
  </property>
  <property fmtid="{D5CDD505-2E9C-101B-9397-08002B2CF9AE}" pid="10" name="MSIP_Label_5ba83127-5f62-4f9b-a26c-016b97eb2ff7_SetDate">
    <vt:lpwstr>2025-10-07T13:32:42Z</vt:lpwstr>
  </property>
  <property fmtid="{D5CDD505-2E9C-101B-9397-08002B2CF9AE}" pid="11" name="MSIP_Label_5ba83127-5f62-4f9b-a26c-016b97eb2ff7_Method">
    <vt:lpwstr>Privileged</vt:lpwstr>
  </property>
  <property fmtid="{D5CDD505-2E9C-101B-9397-08002B2CF9AE}" pid="12" name="MSIP_Label_5ba83127-5f62-4f9b-a26c-016b97eb2ff7_Name">
    <vt:lpwstr>RandCoInternalMarked</vt:lpwstr>
  </property>
  <property fmtid="{D5CDD505-2E9C-101B-9397-08002B2CF9AE}" pid="13" name="MSIP_Label_5ba83127-5f62-4f9b-a26c-016b97eb2ff7_SiteId">
    <vt:lpwstr>a3a61790-e8ca-448a-b1be-e046da74a581</vt:lpwstr>
  </property>
  <property fmtid="{D5CDD505-2E9C-101B-9397-08002B2CF9AE}" pid="14" name="MSIP_Label_5ba83127-5f62-4f9b-a26c-016b97eb2ff7_ActionId">
    <vt:lpwstr>888fda1c-2915-42b0-92cd-059dd2235437</vt:lpwstr>
  </property>
  <property fmtid="{D5CDD505-2E9C-101B-9397-08002B2CF9AE}" pid="15" name="MSIP_Label_5ba83127-5f62-4f9b-a26c-016b97eb2ff7_ContentBits">
    <vt:lpwstr>2</vt:lpwstr>
  </property>
  <property fmtid="{D5CDD505-2E9C-101B-9397-08002B2CF9AE}" pid="16" name="MSIP_Label_5ba83127-5f62-4f9b-a26c-016b97eb2ff7_Tag">
    <vt:lpwstr>10, 0, 1, 1</vt:lpwstr>
  </property>
</Properties>
</file>