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5.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8.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Admin\Documents\WES FILES\SCHOOL\ANALYTICS\PORTFOLIO FILES\Financial dash\"/>
    </mc:Choice>
  </mc:AlternateContent>
  <xr:revisionPtr revIDLastSave="0" documentId="13_ncr:1_{5432A4E8-0D50-4C2A-91C0-61BF9B64F897}" xr6:coauthVersionLast="47" xr6:coauthVersionMax="47" xr10:uidLastSave="{00000000-0000-0000-0000-000000000000}"/>
  <bookViews>
    <workbookView xWindow="-108" yWindow="-108" windowWidth="23256" windowHeight="12456" activeTab="1" xr2:uid="{5E5221D6-5DF7-4FD6-9A1B-B30BA935CB77}"/>
  </bookViews>
  <sheets>
    <sheet name="Instructions" sheetId="21" r:id="rId1"/>
    <sheet name="Dashboard" sheetId="20" r:id="rId2"/>
    <sheet name="Data" sheetId="11" r:id="rId3"/>
    <sheet name="List" sheetId="1" r:id="rId4"/>
    <sheet name="G&amp;A" sheetId="2" r:id="rId5"/>
    <sheet name="R&amp;D" sheetId="4" r:id="rId6"/>
    <sheet name="CS" sheetId="5" r:id="rId7"/>
    <sheet name="S&amp;M" sheetId="6" r:id="rId8"/>
    <sheet name="G&amp;A_Budget" sheetId="7" r:id="rId9"/>
    <sheet name="R&amp;D_Budget" sheetId="8" r:id="rId10"/>
    <sheet name="CS_Budget" sheetId="9" r:id="rId11"/>
    <sheet name="S&amp;M_Budget" sheetId="10" r:id="rId12"/>
  </sheets>
  <definedNames>
    <definedName name="_Order1" hidden="1">255</definedName>
    <definedName name="_xlcn.WorksheetConnection_Dashboard.xlsxDepartments1" hidden="1">Departments[]</definedName>
    <definedName name="_xlcn.WorksheetConnection_Dashboard.xlsxMappings1" hidden="1">Mappings[]</definedName>
    <definedName name="_xlcn.WorksheetConnection_Dashboard.xlsxPredefined_Dates1" hidden="1">Predefined_Dates[]</definedName>
    <definedName name="_xlcn.WorksheetConnection_Dashboard.xlsxTableView1" hidden="1">TableView[]</definedName>
    <definedName name="CompanyName">YourCFOGuy</definedName>
    <definedName name="CS" localSheetId="6">CS!$B$4:$AN$53</definedName>
    <definedName name="CS_Budget" localSheetId="10">CS_Budget!$B$4:$AN$53</definedName>
    <definedName name="CurrentMonth">List!$W$3</definedName>
    <definedName name="fafa" localSheetId="1" hidden="1">{"razones",#N/A,TRUE,"Razones";"balance",#N/A,TRUE,"Balance";"resultados",#N/A,TRUE,"Resultados";"flujo",#N/A,TRUE,"Flujo";"ingresos",#N/A,TRUE,"Ingresos";"costo",#N/A,TRUE,"Costo";"gastos",#N/A,TRUE,"Gastos";"datos",#N/A,TRUE,"Datos";"financieros",#N/A,TRUE,"Financieros"}</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8">'G&amp;A_Budget'!$B$4:$AN$53</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5">'R&amp;D'!$B$4:$AN$53</definedName>
    <definedName name="RandD_Budget" localSheetId="9">'R&amp;D_Budget'!$B$4:$AN$53</definedName>
    <definedName name="SandM" localSheetId="7">'S&amp;M'!$B$4:$AN$53</definedName>
    <definedName name="SandM_Budget" localSheetId="11">'S&amp;M_Budget'!$B$4:$AN$53</definedName>
    <definedName name="Slicer_Period">#N/A</definedName>
    <definedName name="ss" localSheetId="1" hidden="1">{"razones",#N/A,TRUE,"Razones";"balance",#N/A,TRUE,"Balance";"resultados",#N/A,TRUE,"Resultados";"flujo",#N/A,TRUE,"Flujo";"ingresos",#N/A,TRUE,"Ingresos";"costo",#N/A,TRUE,"Costo";"gastos",#N/A,TRUE,"Gastos";"datos",#N/A,TRUE,"Datos";"financieros",#N/A,TRUE,"Financieros"}</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1" hidden="1">{"razones",#N/A,TRUE,"Razones";"balance",#N/A,TRUE,"Balance";"resultados",#N/A,TRUE,"Resultados";"flujo",#N/A,TRUE,"Flujo";"ingresos",#N/A,TRUE,"Ingresos";"costo",#N/A,TRUE,"Costo";"gastos",#N/A,TRUE,"Gastos";"datos",#N/A,TRUE,"Datos";"financieros",#N/A,TRUE,"Financieros"}</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s>
  <extLst>
    <ext xmlns:x14="http://schemas.microsoft.com/office/spreadsheetml/2009/9/main" uri="{876F7934-8845-4945-9796-88D515C7AA90}">
      <x14:pivotCaches>
        <pivotCache cacheId="19" r:id="rId32"/>
      </x14:pivotCaches>
    </ext>
    <ext xmlns:x14="http://schemas.microsoft.com/office/spreadsheetml/2009/9/main" uri="{BBE1A952-AA13-448e-AADC-164F8A28A991}">
      <x14:slicerCaches>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extLst>
          <ext xmlns:x16="http://schemas.microsoft.com/office/spreadsheetml/2014/11/main" uri="{9835A34E-60A6-4A7C-AAB8-D5F71C897F49}">
            <x16:modelTimeGroupings>
              <x16:modelTimeGrouping tableName="Departmental Profit   Los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V19" i="20"/>
  <c r="U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R54" i="11" s="1"/>
  <c r="Q50" i="11"/>
  <c r="Q54" i="11" s="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B24" i="20" l="1"/>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F32" i="7"/>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E11"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E12"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12" i="9"/>
  <c r="E44" i="9" s="1"/>
  <c r="E44" i="7"/>
  <c r="E53" i="7" s="1"/>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1"/>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1"/>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1"/>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9">
    <bk>
      <rc t="1" v="0"/>
    </bk>
    <bk>
      <rc t="1" v="1"/>
    </bk>
    <bk>
      <rc t="1" v="2"/>
    </bk>
    <bk>
      <rc t="2" v="0"/>
    </bk>
    <bk>
      <rc t="2" v="1"/>
    </bk>
    <bk>
      <rc t="2" v="2"/>
    </bk>
    <bk>
      <rc t="2" v="3"/>
    </bk>
    <bk>
      <rc t="2" v="4"/>
    </bk>
    <bk>
      <rc t="2" v="5"/>
    </bk>
  </valueMetadata>
</metadata>
</file>

<file path=xl/sharedStrings.xml><?xml version="1.0" encoding="utf-8"?>
<sst xmlns="http://schemas.openxmlformats.org/spreadsheetml/2006/main" count="1510" uniqueCount="169">
  <si>
    <t>The Ultimate Dashboard</t>
  </si>
  <si>
    <t>Legal Disclaimer</t>
  </si>
  <si>
    <t>3 Ways I can help you</t>
  </si>
  <si>
    <t>Instructions</t>
  </si>
  <si>
    <t>This document is provided as a reference and template, and the financial information included should not be considered a certified business valuation, or projection. The information provided by Your CFO Guy (“we,” “us” or “our”) on https://yourcfoguy.com (the “Site”)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THE SITE AND YOUR RELIANCE ON ANY INFORMATION ON THE SITE IS SOLELY AT YOUR OWN RISK. The Site cannot and does not contain financial advice. The financial information is provided for general informational and educational purposes only and is not a substitute for professional advice. Accordingly, before taking any actions based upon such information, we encourage you to consult with the appropriate professionals. We do not provide any kind of financial advice. THE USE OR RELIANCE OF ANY INFORMATION CONTAINED ON THIS SITE IS SOLELY AT YOUR OWN RISK.</t>
  </si>
  <si>
    <t>Take control of your Finance &amp; Accounting Function</t>
  </si>
  <si>
    <t>Watch the full YouTube video here</t>
  </si>
  <si>
    <t>Click Here</t>
  </si>
  <si>
    <t>Get Access to 100+ Finance &amp; Accounting Templates</t>
  </si>
  <si>
    <t>To get started, Click File &gt; Save As &gt; Download a Copy</t>
  </si>
  <si>
    <t>Work with me 1-on-1</t>
  </si>
  <si>
    <t>Book Now</t>
  </si>
  <si>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</si>
  <si>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</si>
  <si>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</si>
  <si>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</si>
  <si>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</si>
  <si>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</si>
  <si>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</si>
  <si>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</si>
  <si>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</si>
  <si>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</si>
  <si>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</si>
  <si>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</si>
  <si>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</si>
  <si>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</si>
  <si>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</si>
  <si>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</si>
  <si>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</si>
  <si>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</si>
  <si>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</si>
  <si>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</si>
  <si>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</si>
  <si>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</si>
  <si>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</si>
  <si>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</si>
  <si>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</si>
  <si>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</si>
  <si>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</si>
  <si>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</si>
  <si>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</si>
  <si>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</si>
  <si>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</si>
  <si>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</si>
  <si>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</si>
  <si>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</si>
  <si>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</si>
  <si>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</si>
  <si>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</si>
  <si>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</si>
  <si>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</si>
  <si>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</si>
  <si>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Jan-24</t>
  </si>
  <si>
    <t>Cost of Goods Sold</t>
  </si>
  <si>
    <t>Feb-24</t>
  </si>
  <si>
    <t>Gross Profit</t>
  </si>
  <si>
    <t>Mar-24</t>
  </si>
  <si>
    <t>EBITDA</t>
  </si>
  <si>
    <t>Apr-24</t>
  </si>
  <si>
    <t>Grand Total</t>
  </si>
  <si>
    <t>May-24</t>
  </si>
  <si>
    <t>Advertising &amp; Marketing</t>
  </si>
  <si>
    <t>Jun-24</t>
  </si>
  <si>
    <t>Conferences &amp; Events</t>
  </si>
  <si>
    <t>Jul-24</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</si>
  <si>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</si>
  <si>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</si>
  <si>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</si>
  <si>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</si>
  <si>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</si>
  <si>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</si>
  <si>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</si>
  <si>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</si>
  <si>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</si>
  <si>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</si>
  <si>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</si>
  <si>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</si>
  <si>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</si>
  <si>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</si>
  <si>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</si>
  <si>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</si>
  <si>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</si>
  <si>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</si>
  <si>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</si>
  <si>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</si>
  <si>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</si>
  <si>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</si>
  <si>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</si>
  <si>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</si>
  <si>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</si>
  <si>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</si>
  <si>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</si>
  <si>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</si>
  <si>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</si>
  <si>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</si>
  <si>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</si>
  <si>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</si>
  <si>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</si>
  <si>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</si>
  <si>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</si>
  <si>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</si>
  <si>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</si>
  <si>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</si>
  <si>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</si>
  <si>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</si>
  <si>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</si>
  <si>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</si>
  <si>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</si>
  <si>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</si>
  <si>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</si>
  <si>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</si>
  <si>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</si>
  <si>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</si>
  <si>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</si>
  <si>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</si>
  <si>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</si>
  <si>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</si>
  <si>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</si>
  <si>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</si>
  <si>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</si>
  <si>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</si>
  <si>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</si>
  <si>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</si>
  <si>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</si>
  <si>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</si>
  <si>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</si>
  <si>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</si>
  <si>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</si>
  <si>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</si>
  <si>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</si>
  <si>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</si>
  <si>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</si>
  <si>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</si>
  <si>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</si>
  <si>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</si>
  <si>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</si>
  <si>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</si>
  <si>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</si>
  <si>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</si>
  <si>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</si>
  <si>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</si>
  <si>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</si>
  <si>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</si>
  <si>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</si>
  <si>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</si>
  <si>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</si>
  <si>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</si>
  <si>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</si>
  <si>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</si>
  <si>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</si>
  <si>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</si>
  <si>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</si>
  <si>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</si>
  <si>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</si>
  <si>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Your CFO Guy</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</si>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</sst>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 #,##0\ _€"/>
    <numFmt numFmtId="166" formatCode="_(* #,##0_);_(* \(#,##0\);_(* &quot;-&quot;??_);_(@_)"/>
    <numFmt numFmtId="167" formatCode="#,##0.00%;\-#,##0.00%;#,##0.00%"/>
    <numFmt numFmtId="168" formatCode="#,##0%;\-#,##0%;#,##0%"/>
    <numFmt numFmtId="169" formatCode="\+#,##0;\(#,##0\);\-"/>
    <numFmt numFmtId="170" formatCode="[$-409]mmmm\-yy;@"/>
  </numFmts>
  <fonts count="42"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24"/>
      <color theme="0"/>
      <name val="Arial"/>
      <family val="2"/>
    </font>
    <font>
      <b/>
      <sz val="24"/>
      <color theme="0"/>
      <name val="Poppins"/>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
      <u/>
      <sz val="11"/>
      <color theme="10"/>
      <name val="Aptos Narrow"/>
      <family val="2"/>
      <scheme val="minor"/>
    </font>
    <font>
      <sz val="11"/>
      <color theme="1"/>
      <name val="Calibri"/>
      <family val="2"/>
      <charset val="238"/>
    </font>
    <font>
      <b/>
      <sz val="24"/>
      <color rgb="FFFFFFFF"/>
      <name val="Arial"/>
      <family val="2"/>
      <charset val="238"/>
    </font>
    <font>
      <b/>
      <sz val="25"/>
      <color rgb="FFFFFFFF"/>
      <name val="Poppins"/>
      <family val="3"/>
    </font>
    <font>
      <b/>
      <sz val="26"/>
      <color rgb="FFFFFFFF"/>
      <name val="Aptos Narrow"/>
      <family val="2"/>
      <scheme val="minor"/>
    </font>
    <font>
      <sz val="11"/>
      <color rgb="FFBFBFBF"/>
      <name val="Aptos Narrow"/>
      <family val="2"/>
      <scheme val="minor"/>
    </font>
    <font>
      <sz val="11"/>
      <color rgb="FFFFFFFF"/>
      <name val="Aptos Narrow"/>
      <family val="2"/>
      <scheme val="minor"/>
    </font>
    <font>
      <b/>
      <sz val="14"/>
      <color theme="1"/>
      <name val="Aptos Narrow"/>
      <family val="2"/>
      <scheme val="minor"/>
    </font>
    <font>
      <b/>
      <sz val="16"/>
      <color rgb="FF38434D"/>
      <name val="Poppins"/>
      <family val="3"/>
    </font>
    <font>
      <sz val="18"/>
      <color theme="1"/>
      <name val="Aptos Narrow"/>
      <family val="2"/>
      <scheme val="minor"/>
    </font>
    <font>
      <sz val="10"/>
      <color rgb="FF718184"/>
      <name val="Arial"/>
      <family val="2"/>
      <charset val="238"/>
    </font>
    <font>
      <sz val="11"/>
      <color rgb="FF718184"/>
      <name val="Aptos Narrow"/>
      <family val="2"/>
      <scheme val="minor"/>
    </font>
    <font>
      <sz val="14"/>
      <color rgb="FF38434C"/>
      <name val="Aptos Narrow"/>
      <family val="2"/>
      <scheme val="minor"/>
    </font>
    <font>
      <sz val="11"/>
      <color theme="3"/>
      <name val="Aptos Narrow"/>
      <family val="2"/>
      <scheme val="minor"/>
    </font>
    <font>
      <b/>
      <u/>
      <sz val="14"/>
      <color rgb="FF38434D"/>
      <name val="Aptos Narrow"/>
      <family val="2"/>
      <scheme val="minor"/>
    </font>
    <font>
      <sz val="16"/>
      <color rgb="FF38434D"/>
      <name val="Aptos Narrow"/>
      <family val="2"/>
      <scheme val="minor"/>
    </font>
    <font>
      <sz val="14"/>
      <color rgb="FF38434D"/>
      <name val="Aptos Narrow"/>
      <family val="2"/>
      <scheme val="minor"/>
    </font>
    <font>
      <b/>
      <u/>
      <sz val="14"/>
      <color theme="1"/>
      <name val="Aptos Narrow"/>
      <family val="2"/>
      <scheme val="minor"/>
    </font>
  </fonts>
  <fills count="14">
    <fill>
      <patternFill patternType="none"/>
    </fill>
    <fill>
      <patternFill patternType="gray125"/>
    </fill>
    <fill>
      <patternFill patternType="solid">
        <fgColor rgb="FF38434D"/>
        <bgColor indexed="64"/>
      </patternFill>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
      <patternFill patternType="solid">
        <fgColor rgb="FF5C696C"/>
        <bgColor indexed="64"/>
      </patternFill>
    </fill>
    <fill>
      <patternFill patternType="solid">
        <fgColor rgb="FFEAE9CB"/>
        <bgColor indexed="64"/>
      </patternFill>
    </fill>
    <fill>
      <patternFill patternType="solid">
        <fgColor rgb="FFFFFFFF"/>
        <bgColor indexed="64"/>
      </patternFill>
    </fill>
    <fill>
      <patternFill patternType="solid">
        <fgColor rgb="FFF2F2F2"/>
        <bgColor indexed="64"/>
      </patternFill>
    </fill>
  </fills>
  <borders count="29">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ABAEA4"/>
      </left>
      <right/>
      <top style="thin">
        <color rgb="FFABAEA4"/>
      </top>
      <bottom/>
      <diagonal/>
    </border>
    <border>
      <left/>
      <right/>
      <top style="thin">
        <color rgb="FFABAEA4"/>
      </top>
      <bottom/>
      <diagonal/>
    </border>
    <border>
      <left/>
      <right style="thin">
        <color rgb="FFABAEA4"/>
      </right>
      <top style="thin">
        <color rgb="FFABAEA4"/>
      </top>
      <bottom/>
      <diagonal/>
    </border>
    <border>
      <left style="thin">
        <color rgb="FFABAEA4"/>
      </left>
      <right/>
      <top/>
      <bottom style="thin">
        <color rgb="FFABAEA4"/>
      </bottom>
      <diagonal/>
    </border>
    <border>
      <left/>
      <right/>
      <top/>
      <bottom style="thin">
        <color rgb="FFABAEA4"/>
      </bottom>
      <diagonal/>
    </border>
    <border>
      <left/>
      <right style="thin">
        <color rgb="FFABAEA4"/>
      </right>
      <top/>
      <bottom style="thin">
        <color rgb="FFABAEA4"/>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4" borderId="0" applyNumberFormat="0" applyBorder="0" applyAlignment="0" applyProtection="0"/>
    <xf numFmtId="0" fontId="17" fillId="8" borderId="0" applyNumberFormat="0" applyBorder="0" applyAlignment="0" applyProtection="0"/>
    <xf numFmtId="0" fontId="22" fillId="3" borderId="10" applyNumberFormat="0" applyAlignment="0" applyProtection="0"/>
    <xf numFmtId="0" fontId="21" fillId="9" borderId="10" applyNumberFormat="0" applyAlignment="0" applyProtection="0"/>
    <xf numFmtId="49" fontId="1" fillId="0" borderId="14" applyFill="0" applyAlignment="0" applyProtection="0"/>
    <xf numFmtId="0" fontId="15" fillId="0" borderId="15" applyNumberFormat="0" applyFill="0" applyAlignment="0" applyProtection="0"/>
    <xf numFmtId="0" fontId="1" fillId="7" borderId="0" applyNumberFormat="0" applyBorder="0" applyAlignment="0" applyProtection="0"/>
    <xf numFmtId="0" fontId="24" fillId="0" borderId="0" applyNumberFormat="0" applyFill="0" applyBorder="0" applyAlignment="0" applyProtection="0"/>
    <xf numFmtId="0" fontId="5" fillId="0" borderId="0"/>
  </cellStyleXfs>
  <cellXfs count="171">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4"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4" fontId="2" fillId="0" borderId="0" xfId="0" applyNumberFormat="1" applyFont="1"/>
    <xf numFmtId="165" fontId="2" fillId="0" borderId="0" xfId="0" applyNumberFormat="1" applyFont="1"/>
    <xf numFmtId="164" fontId="2" fillId="0" borderId="0" xfId="2" quotePrefix="1" applyNumberFormat="1" applyFont="1" applyFill="1" applyBorder="1" applyProtection="1"/>
    <xf numFmtId="164" fontId="0" fillId="0" borderId="0" xfId="0" applyNumberFormat="1"/>
    <xf numFmtId="166" fontId="4" fillId="0" borderId="0" xfId="1" quotePrefix="1" applyNumberFormat="1" applyFont="1" applyFill="1" applyBorder="1" applyProtection="1"/>
    <xf numFmtId="164" fontId="3" fillId="0" borderId="0" xfId="2" quotePrefix="1" applyNumberFormat="1" applyFont="1" applyFill="1" applyBorder="1" applyProtection="1"/>
    <xf numFmtId="164" fontId="1" fillId="0" borderId="0" xfId="2" quotePrefix="1" applyNumberFormat="1" applyFont="1" applyFill="1" applyBorder="1" applyProtection="1"/>
    <xf numFmtId="164" fontId="3" fillId="0" borderId="0" xfId="0" applyNumberFormat="1" applyFont="1"/>
    <xf numFmtId="165" fontId="3" fillId="0" borderId="0" xfId="0" applyNumberFormat="1" applyFont="1"/>
    <xf numFmtId="164" fontId="3" fillId="0" borderId="1" xfId="2" quotePrefix="1" applyNumberFormat="1" applyFont="1" applyFill="1" applyBorder="1" applyProtection="1"/>
    <xf numFmtId="1" fontId="0" fillId="0" borderId="0" xfId="2" applyNumberFormat="1" applyFont="1" applyFill="1" applyProtection="1"/>
    <xf numFmtId="42"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67"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6" fontId="6" fillId="0" borderId="0" xfId="1" quotePrefix="1" applyNumberFormat="1" applyFont="1" applyFill="1" applyBorder="1" applyProtection="1"/>
    <xf numFmtId="0" fontId="6" fillId="0" borderId="0" xfId="0" applyFont="1" applyAlignment="1">
      <alignment horizontal="left" indent="1"/>
    </xf>
    <xf numFmtId="165" fontId="6" fillId="0" borderId="0" xfId="0" applyNumberFormat="1" applyFont="1"/>
    <xf numFmtId="164" fontId="6" fillId="0" borderId="0" xfId="0" applyNumberFormat="1" applyFont="1"/>
    <xf numFmtId="0" fontId="0" fillId="2" borderId="0" xfId="0" applyFill="1"/>
    <xf numFmtId="0" fontId="0" fillId="2" borderId="0" xfId="0" applyFill="1" applyAlignment="1">
      <alignment vertical="center"/>
    </xf>
    <xf numFmtId="0" fontId="0" fillId="3" borderId="0" xfId="0" applyFill="1"/>
    <xf numFmtId="0" fontId="0" fillId="5" borderId="0" xfId="0" applyFill="1"/>
    <xf numFmtId="0" fontId="0" fillId="6" borderId="0" xfId="0" applyFill="1"/>
    <xf numFmtId="0" fontId="0" fillId="5" borderId="2" xfId="0" applyFill="1" applyBorder="1"/>
    <xf numFmtId="0" fontId="0" fillId="6" borderId="2" xfId="0" applyFill="1" applyBorder="1"/>
    <xf numFmtId="0" fontId="0" fillId="2" borderId="6" xfId="0" applyFill="1" applyBorder="1"/>
    <xf numFmtId="0" fontId="0" fillId="6" borderId="6" xfId="0" applyFill="1" applyBorder="1"/>
    <xf numFmtId="0" fontId="0" fillId="6" borderId="7" xfId="0" applyFill="1" applyBorder="1"/>
    <xf numFmtId="0" fontId="0" fillId="4" borderId="2" xfId="0" applyFill="1" applyBorder="1"/>
    <xf numFmtId="0" fontId="15" fillId="4" borderId="0" xfId="0" applyFont="1" applyFill="1" applyAlignment="1">
      <alignment horizontal="center" vertical="center"/>
    </xf>
    <xf numFmtId="168" fontId="0" fillId="0" borderId="0" xfId="0" applyNumberFormat="1"/>
    <xf numFmtId="166" fontId="7" fillId="0" borderId="0" xfId="1" quotePrefix="1" applyNumberFormat="1" applyFont="1" applyFill="1" applyBorder="1" applyProtection="1"/>
    <xf numFmtId="164"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67"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67" fontId="0" fillId="0" borderId="0" xfId="0" applyNumberFormat="1" applyAlignment="1">
      <alignment horizontal="right" vertical="center" wrapText="1"/>
    </xf>
    <xf numFmtId="0" fontId="0" fillId="0" borderId="0" xfId="0" applyAlignment="1">
      <alignment horizontal="left" vertical="center"/>
    </xf>
    <xf numFmtId="0" fontId="15" fillId="4" borderId="7" xfId="0" applyFont="1" applyFill="1" applyBorder="1" applyAlignment="1">
      <alignment horizontal="center" vertical="center"/>
    </xf>
    <xf numFmtId="0" fontId="0" fillId="3" borderId="5" xfId="0" applyFill="1" applyBorder="1"/>
    <xf numFmtId="0" fontId="0" fillId="2" borderId="2" xfId="0" applyFill="1" applyBorder="1"/>
    <xf numFmtId="0" fontId="15" fillId="2" borderId="0" xfId="0" applyFont="1" applyFill="1" applyAlignment="1">
      <alignment horizontal="left" vertical="center" indent="2"/>
    </xf>
    <xf numFmtId="3" fontId="15" fillId="2" borderId="0" xfId="0" applyNumberFormat="1" applyFont="1" applyFill="1" applyAlignment="1">
      <alignment horizontal="center" vertical="center"/>
    </xf>
    <xf numFmtId="0" fontId="15" fillId="2" borderId="4" xfId="0" applyFont="1" applyFill="1" applyBorder="1" applyAlignment="1">
      <alignment horizontal="left" vertical="center" indent="2"/>
    </xf>
    <xf numFmtId="10" fontId="15" fillId="2" borderId="7" xfId="3" applyNumberFormat="1" applyFont="1" applyFill="1" applyBorder="1" applyAlignment="1">
      <alignment horizontal="center" vertical="center"/>
    </xf>
    <xf numFmtId="0" fontId="0" fillId="4" borderId="11" xfId="0" applyFill="1" applyBorder="1"/>
    <xf numFmtId="0" fontId="0" fillId="5" borderId="12" xfId="0" applyFill="1" applyBorder="1"/>
    <xf numFmtId="0" fontId="0" fillId="5" borderId="11" xfId="0" applyFill="1" applyBorder="1"/>
    <xf numFmtId="0" fontId="0" fillId="2" borderId="11" xfId="0" applyFill="1" applyBorder="1"/>
    <xf numFmtId="0" fontId="0" fillId="6" borderId="12" xfId="0" applyFill="1" applyBorder="1"/>
    <xf numFmtId="0" fontId="0" fillId="6" borderId="11" xfId="0" applyFill="1" applyBorder="1"/>
    <xf numFmtId="10" fontId="15" fillId="2" borderId="12" xfId="3" applyNumberFormat="1" applyFont="1" applyFill="1" applyBorder="1" applyAlignment="1">
      <alignment horizontal="center" vertical="center"/>
    </xf>
    <xf numFmtId="0" fontId="15" fillId="4" borderId="11" xfId="0" applyFont="1" applyFill="1" applyBorder="1" applyAlignment="1">
      <alignment horizontal="center" vertical="center"/>
    </xf>
    <xf numFmtId="0" fontId="0" fillId="6" borderId="0" xfId="0" applyFill="1" applyAlignment="1">
      <alignment horizontal="left"/>
    </xf>
    <xf numFmtId="3" fontId="15" fillId="6" borderId="15" xfId="9" applyNumberFormat="1" applyFill="1" applyAlignment="1">
      <alignment horizontal="center" vertical="center"/>
    </xf>
    <xf numFmtId="10" fontId="15" fillId="6" borderId="15" xfId="9" applyNumberFormat="1" applyFill="1" applyAlignment="1">
      <alignment horizontal="center" vertical="center"/>
    </xf>
    <xf numFmtId="0" fontId="15" fillId="4" borderId="0" xfId="4" applyAlignment="1">
      <alignment horizontal="center" vertical="center"/>
    </xf>
    <xf numFmtId="0" fontId="15" fillId="4" borderId="11" xfId="4" applyBorder="1" applyAlignment="1">
      <alignment horizontal="center" vertical="center"/>
    </xf>
    <xf numFmtId="3" fontId="15" fillId="6" borderId="0" xfId="9" applyNumberFormat="1" applyFill="1" applyBorder="1" applyAlignment="1">
      <alignment horizontal="center" vertical="center"/>
    </xf>
    <xf numFmtId="10" fontId="15" fillId="6" borderId="0" xfId="9" applyNumberFormat="1" applyFill="1" applyBorder="1" applyAlignment="1">
      <alignment horizontal="center" vertical="center"/>
    </xf>
    <xf numFmtId="3" fontId="15" fillId="6" borderId="3" xfId="9" applyNumberFormat="1" applyFill="1" applyBorder="1" applyAlignment="1">
      <alignment horizontal="center" vertical="center"/>
    </xf>
    <xf numFmtId="10" fontId="15" fillId="6" borderId="9" xfId="9" applyNumberFormat="1" applyFill="1" applyBorder="1" applyAlignment="1">
      <alignment horizontal="center" vertical="center"/>
    </xf>
    <xf numFmtId="0" fontId="0" fillId="3"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69" fontId="0" fillId="0" borderId="22" xfId="0" applyNumberFormat="1" applyBorder="1"/>
    <xf numFmtId="0" fontId="5" fillId="10" borderId="0" xfId="12" applyFill="1"/>
    <xf numFmtId="0" fontId="5" fillId="0" borderId="0" xfId="12"/>
    <xf numFmtId="0" fontId="25" fillId="10" borderId="0" xfId="12" applyFont="1" applyFill="1"/>
    <xf numFmtId="0" fontId="26" fillId="10" borderId="0" xfId="12" applyFont="1" applyFill="1" applyAlignment="1">
      <alignment horizontal="left" vertical="top" indent="3"/>
    </xf>
    <xf numFmtId="0" fontId="27" fillId="10" borderId="0" xfId="12" applyFont="1" applyFill="1" applyAlignment="1">
      <alignment horizontal="left" vertical="top"/>
    </xf>
    <xf numFmtId="0" fontId="28" fillId="10" borderId="0" xfId="12" applyFont="1" applyFill="1" applyAlignment="1">
      <alignment horizontal="left" indent="3"/>
    </xf>
    <xf numFmtId="0" fontId="29" fillId="10" borderId="0" xfId="12" applyFont="1" applyFill="1" applyAlignment="1">
      <alignment horizontal="center"/>
    </xf>
    <xf numFmtId="0" fontId="30" fillId="10" borderId="0" xfId="12" applyFont="1" applyFill="1" applyAlignment="1">
      <alignment horizontal="left" indent="4"/>
    </xf>
    <xf numFmtId="0" fontId="5" fillId="11" borderId="0" xfId="12" applyFill="1"/>
    <xf numFmtId="0" fontId="5" fillId="12" borderId="0" xfId="12" applyFill="1"/>
    <xf numFmtId="0" fontId="5" fillId="13" borderId="0" xfId="12" applyFill="1"/>
    <xf numFmtId="0" fontId="31" fillId="12" borderId="0" xfId="12" applyFont="1" applyFill="1" applyAlignment="1">
      <alignment horizontal="left"/>
    </xf>
    <xf numFmtId="0" fontId="32" fillId="12" borderId="0" xfId="12" applyFont="1" applyFill="1" applyAlignment="1">
      <alignment horizontal="right"/>
    </xf>
    <xf numFmtId="0" fontId="32" fillId="12" borderId="0" xfId="12" applyFont="1" applyFill="1" applyAlignment="1">
      <alignment horizontal="center" vertical="center"/>
    </xf>
    <xf numFmtId="0" fontId="33" fillId="12" borderId="0" xfId="12" applyFont="1" applyFill="1"/>
    <xf numFmtId="0" fontId="5" fillId="5" borderId="0" xfId="12" applyFill="1"/>
    <xf numFmtId="0" fontId="5" fillId="5" borderId="0" xfId="12" applyFill="1" applyAlignment="1">
      <alignment horizontal="left" vertical="top" wrapText="1"/>
    </xf>
    <xf numFmtId="0" fontId="35" fillId="12" borderId="0" xfId="12" applyFont="1" applyFill="1" applyAlignment="1">
      <alignment vertical="top" wrapText="1"/>
    </xf>
    <xf numFmtId="0" fontId="36" fillId="12" borderId="0" xfId="12" applyFont="1" applyFill="1" applyAlignment="1">
      <alignment horizontal="left" indent="3"/>
    </xf>
    <xf numFmtId="170" fontId="37" fillId="5" borderId="0" xfId="12" applyNumberFormat="1" applyFont="1" applyFill="1" applyAlignment="1">
      <alignment horizontal="center" vertical="center"/>
    </xf>
    <xf numFmtId="0" fontId="36" fillId="5" borderId="0" xfId="12" applyFont="1" applyFill="1" applyAlignment="1">
      <alignment horizontal="left" indent="3"/>
    </xf>
    <xf numFmtId="0" fontId="0" fillId="5" borderId="0" xfId="12" applyFont="1" applyFill="1"/>
    <xf numFmtId="0" fontId="5" fillId="12" borderId="0" xfId="12" applyFill="1" applyAlignment="1">
      <alignment horizontal="left"/>
    </xf>
    <xf numFmtId="0" fontId="35" fillId="12" borderId="0" xfId="12" applyFont="1" applyFill="1" applyAlignment="1">
      <alignment vertical="center" wrapText="1"/>
    </xf>
    <xf numFmtId="0" fontId="38" fillId="5" borderId="0" xfId="11" applyFont="1" applyFill="1" applyAlignment="1">
      <alignment horizontal="left" vertical="center" wrapText="1" indent="1"/>
    </xf>
    <xf numFmtId="0" fontId="5" fillId="5" borderId="0" xfId="12" applyFill="1" applyAlignment="1">
      <alignment horizontal="center"/>
    </xf>
    <xf numFmtId="0" fontId="41" fillId="5" borderId="0" xfId="11" applyFont="1" applyFill="1" applyAlignment="1">
      <alignment horizontal="left" vertical="center" wrapText="1" indent="1"/>
    </xf>
    <xf numFmtId="0" fontId="9" fillId="4" borderId="0" xfId="12" applyFont="1" applyFill="1" applyAlignment="1">
      <alignment horizontal="center" vertical="center"/>
    </xf>
    <xf numFmtId="0" fontId="34" fillId="12" borderId="0" xfId="12" applyFont="1" applyFill="1" applyAlignment="1">
      <alignment horizontal="left" vertical="center" wrapText="1" indent="2"/>
    </xf>
    <xf numFmtId="0" fontId="4" fillId="5" borderId="0" xfId="12" applyFont="1" applyFill="1" applyAlignment="1">
      <alignment horizontal="center" vertical="center"/>
    </xf>
    <xf numFmtId="0" fontId="39" fillId="12" borderId="0" xfId="12" applyFont="1" applyFill="1" applyAlignment="1">
      <alignment horizontal="left" vertical="center" wrapText="1" indent="1"/>
    </xf>
    <xf numFmtId="0" fontId="0" fillId="0" borderId="0" xfId="12" applyFont="1" applyAlignment="1">
      <alignment horizontal="center" vertical="center"/>
    </xf>
    <xf numFmtId="0" fontId="40" fillId="11" borderId="23" xfId="11" applyFont="1" applyFill="1" applyBorder="1" applyAlignment="1">
      <alignment horizontal="center" vertical="center" wrapText="1"/>
    </xf>
    <xf numFmtId="0" fontId="40" fillId="11" borderId="24" xfId="11" applyFont="1" applyFill="1" applyBorder="1" applyAlignment="1">
      <alignment horizontal="center" vertical="center" wrapText="1"/>
    </xf>
    <xf numFmtId="0" fontId="40" fillId="11" borderId="25" xfId="11" applyFont="1" applyFill="1" applyBorder="1" applyAlignment="1">
      <alignment horizontal="center" vertical="center" wrapText="1"/>
    </xf>
    <xf numFmtId="0" fontId="40" fillId="11" borderId="26" xfId="11" applyFont="1" applyFill="1" applyBorder="1" applyAlignment="1">
      <alignment horizontal="center" vertical="center" wrapText="1"/>
    </xf>
    <xf numFmtId="0" fontId="40" fillId="11" borderId="27" xfId="11" applyFont="1" applyFill="1" applyBorder="1" applyAlignment="1">
      <alignment horizontal="center" vertical="center" wrapText="1"/>
    </xf>
    <xf numFmtId="0" fontId="40" fillId="11" borderId="28" xfId="11" applyFont="1" applyFill="1" applyBorder="1" applyAlignment="1">
      <alignment horizontal="center" vertical="center" wrapText="1"/>
    </xf>
    <xf numFmtId="0" fontId="16" fillId="6" borderId="4" xfId="0" applyFont="1" applyFill="1" applyBorder="1" applyAlignment="1">
      <alignment horizontal="left" vertical="center" indent="2"/>
    </xf>
    <xf numFmtId="0" fontId="16" fillId="6" borderId="2" xfId="0" applyFont="1" applyFill="1" applyBorder="1" applyAlignment="1">
      <alignment horizontal="left" vertical="center" indent="2"/>
    </xf>
    <xf numFmtId="3" fontId="16" fillId="6" borderId="4"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10" fontId="16" fillId="6" borderId="13" xfId="3" applyNumberFormat="1" applyFont="1" applyFill="1" applyBorder="1" applyAlignment="1">
      <alignment horizontal="center" vertical="center"/>
    </xf>
    <xf numFmtId="10" fontId="16" fillId="6" borderId="11" xfId="3" applyNumberFormat="1" applyFont="1" applyFill="1" applyBorder="1" applyAlignment="1">
      <alignment horizontal="center" vertical="center"/>
    </xf>
    <xf numFmtId="0" fontId="13" fillId="2" borderId="0" xfId="0" applyFont="1" applyFill="1" applyAlignment="1">
      <alignment horizontal="left" vertical="center"/>
    </xf>
    <xf numFmtId="0" fontId="14" fillId="2" borderId="0" xfId="0" applyFont="1" applyFill="1" applyAlignment="1">
      <alignment horizontal="left" vertical="center"/>
    </xf>
    <xf numFmtId="0" fontId="0" fillId="2" borderId="0" xfId="0" applyFill="1" applyAlignment="1">
      <alignment horizontal="center" vertical="center"/>
    </xf>
    <xf numFmtId="0" fontId="0" fillId="4" borderId="2" xfId="0" applyFill="1" applyBorder="1" applyAlignment="1">
      <alignment horizontal="center" vertical="center"/>
    </xf>
    <xf numFmtId="0" fontId="19" fillId="4" borderId="3" xfId="0" applyFont="1" applyFill="1" applyBorder="1" applyAlignment="1">
      <alignment horizontal="left" vertical="center" indent="2"/>
    </xf>
    <xf numFmtId="0" fontId="18" fillId="4" borderId="4" xfId="0" applyFont="1" applyFill="1" applyBorder="1" applyAlignment="1">
      <alignment horizontal="left" vertical="center" indent="2"/>
    </xf>
    <xf numFmtId="0" fontId="16" fillId="4" borderId="4" xfId="4" applyFont="1" applyBorder="1" applyAlignment="1">
      <alignment horizontal="left" vertical="center" indent="2"/>
    </xf>
    <xf numFmtId="0" fontId="19" fillId="4" borderId="2" xfId="0" applyFont="1" applyFill="1" applyBorder="1" applyAlignment="1">
      <alignment horizontal="left" vertical="center" indent="1"/>
    </xf>
    <xf numFmtId="0" fontId="19" fillId="4" borderId="11" xfId="0" applyFont="1" applyFill="1" applyBorder="1" applyAlignment="1">
      <alignment horizontal="left" vertical="center" indent="1"/>
    </xf>
    <xf numFmtId="0" fontId="19" fillId="4" borderId="7" xfId="0" applyFont="1" applyFill="1" applyBorder="1" applyAlignment="1">
      <alignment horizontal="left" vertical="center" indent="1"/>
    </xf>
    <xf numFmtId="10" fontId="16" fillId="6" borderId="8" xfId="3" applyNumberFormat="1" applyFont="1" applyFill="1" applyBorder="1" applyAlignment="1">
      <alignment horizontal="center" vertical="center"/>
    </xf>
    <xf numFmtId="10" fontId="16" fillId="6" borderId="7" xfId="3" applyNumberFormat="1" applyFont="1" applyFill="1" applyBorder="1" applyAlignment="1">
      <alignment horizontal="center" vertical="center"/>
    </xf>
    <xf numFmtId="0" fontId="15" fillId="6" borderId="15" xfId="9" applyFill="1" applyAlignment="1">
      <alignment horizontal="left" vertical="center" indent="2"/>
    </xf>
    <xf numFmtId="0" fontId="15" fillId="6" borderId="16" xfId="9" applyFill="1" applyBorder="1" applyAlignment="1">
      <alignment horizontal="left" vertical="center" indent="2"/>
    </xf>
    <xf numFmtId="0" fontId="15" fillId="6" borderId="17" xfId="9" applyFill="1" applyBorder="1" applyAlignment="1">
      <alignment horizontal="left" vertical="center" indent="2"/>
    </xf>
    <xf numFmtId="10" fontId="16" fillId="6" borderId="0" xfId="3" applyNumberFormat="1" applyFont="1" applyFill="1" applyBorder="1" applyAlignment="1">
      <alignment horizontal="center" vertical="center"/>
    </xf>
    <xf numFmtId="0" fontId="15" fillId="6" borderId="21" xfId="9" applyFill="1" applyBorder="1" applyAlignment="1">
      <alignment horizontal="left" vertical="center" indent="2"/>
    </xf>
    <xf numFmtId="0" fontId="15" fillId="6" borderId="3" xfId="9" applyFill="1" applyBorder="1" applyAlignment="1">
      <alignment horizontal="left" vertical="center" indent="2"/>
    </xf>
    <xf numFmtId="0" fontId="15" fillId="6" borderId="18" xfId="9" applyFill="1" applyBorder="1" applyAlignment="1">
      <alignment horizontal="left" vertical="center" indent="2"/>
    </xf>
    <xf numFmtId="0" fontId="15" fillId="6" borderId="0" xfId="9" applyFill="1" applyBorder="1" applyAlignment="1">
      <alignment horizontal="left" vertical="center" indent="2"/>
    </xf>
    <xf numFmtId="0" fontId="16" fillId="6" borderId="19" xfId="0" applyFont="1" applyFill="1" applyBorder="1" applyAlignment="1">
      <alignment horizontal="left" vertical="center" indent="2"/>
    </xf>
    <xf numFmtId="0" fontId="16" fillId="6" borderId="20" xfId="0" applyFont="1" applyFill="1" applyBorder="1" applyAlignment="1">
      <alignment horizontal="left" vertical="center" indent="2"/>
    </xf>
    <xf numFmtId="0" fontId="2" fillId="6" borderId="0" xfId="0" applyFont="1" applyFill="1" applyAlignment="1">
      <alignment horizontal="left" indent="2"/>
    </xf>
    <xf numFmtId="37" fontId="23" fillId="6" borderId="0" xfId="0" applyNumberFormat="1" applyFont="1" applyFill="1" applyAlignment="1">
      <alignment horizontal="left" indent="1"/>
    </xf>
    <xf numFmtId="0" fontId="2" fillId="6" borderId="0" xfId="0" applyFont="1" applyFill="1" applyAlignment="1">
      <alignment horizontal="left" vertical="center"/>
    </xf>
    <xf numFmtId="37" fontId="20" fillId="6" borderId="0" xfId="0" applyNumberFormat="1" applyFont="1" applyFill="1" applyAlignment="1">
      <alignment horizontal="left"/>
    </xf>
  </cellXfs>
  <cellStyles count="13">
    <cellStyle name="Accent3" xfId="10" builtinId="37" customBuiltin="1"/>
    <cellStyle name="Bad" xfId="5" builtinId="27" customBuiltin="1"/>
    <cellStyle name="Calculation" xfId="7" builtinId="22" customBuiltin="1"/>
    <cellStyle name="Comma" xfId="1" builtinId="3"/>
    <cellStyle name="Currency" xfId="2" builtinId="4"/>
    <cellStyle name="Hyperlink" xfId="11" builtinId="8"/>
    <cellStyle name="Input" xfId="6" builtinId="20" customBuiltin="1"/>
    <cellStyle name="Linked Cell" xfId="8" builtinId="24" customBuiltin="1"/>
    <cellStyle name="Normal" xfId="0" builtinId="0"/>
    <cellStyle name="Normal 2 3" xfId="12" xr:uid="{0C5D9347-97B6-4E30-93DA-71E0934428BB}"/>
    <cellStyle name="Percent" xfId="3" builtinId="5"/>
    <cellStyle name="Title" xfId="4" builtinId="15" customBuiltin="1"/>
    <cellStyle name="Total" xfId="9" builtinId="25" customBuiltin="1"/>
  </cellStyles>
  <dxfs count="104">
    <dxf>
      <alignment horizontal="left" vertical="bottom" textRotation="0" wrapText="0" indent="0" justifyLastLine="0" shrinkToFit="0" readingOrder="0"/>
    </dxf>
    <dxf>
      <numFmt numFmtId="19"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vertical="center" wrapText="1"/>
    </dxf>
    <dxf>
      <alignment horizontal="left"/>
    </dxf>
    <dxf>
      <alignment wrapText="0"/>
    </dxf>
    <dxf>
      <alignment wrapText="0"/>
    </dxf>
    <dxf>
      <alignment wrapText="0"/>
    </dxf>
    <dxf>
      <alignment wrapText="0"/>
    </dxf>
    <dxf>
      <alignment wrapText="0"/>
    </dxf>
    <dxf>
      <alignment horizontal="center" vertical="center" wrapText="1"/>
    </dxf>
    <dxf>
      <alignment horizontal="center" vertical="center" wrapText="1"/>
    </dxf>
    <dxf>
      <alignment wrapText="0"/>
    </dxf>
    <dxf>
      <alignment wrapText="0"/>
    </dxf>
    <dxf>
      <alignment wrapText="0"/>
    </dxf>
    <dxf>
      <alignment wrapText="0"/>
    </dxf>
    <dxf>
      <alignment wrapText="0"/>
    </dxf>
    <dxf>
      <alignment wrapText="0"/>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wrapText="1"/>
    </dxf>
    <dxf>
      <alignment wrapText="1"/>
    </dxf>
    <dxf>
      <alignment horizontal="left"/>
    </dxf>
    <dxf>
      <alignment horizontal="right"/>
    </dxf>
    <dxf>
      <alignment horizontal="center" vertical="center" wrapText="1"/>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left"/>
    </dxf>
    <dxf>
      <alignment wrapText="0"/>
    </dxf>
    <dxf>
      <alignment wrapText="0"/>
    </dxf>
    <dxf>
      <alignment wrapText="0"/>
    </dxf>
    <dxf>
      <alignment wrapText="0"/>
    </dxf>
    <dxf>
      <alignment wrapText="0"/>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center" vertical="center" wrapText="1"/>
    </dxf>
    <dxf>
      <alignment vertical="center"/>
    </dxf>
    <dxf>
      <alignment horizontal="center"/>
    </dxf>
    <dxf>
      <alignment wrapText="1"/>
    </dxf>
    <dxf>
      <font>
        <b/>
        <color theme="1"/>
      </font>
      <border>
        <bottom style="thin">
          <color theme="4"/>
        </bottom>
        <vertical/>
        <horizontal/>
      </border>
    </dxf>
    <dxf>
      <font>
        <b/>
        <i val="0"/>
        <color rgb="FF38434D"/>
      </font>
      <fill>
        <patternFill patternType="solid">
          <bgColor rgb="FF38434D"/>
        </patternFill>
      </fill>
      <border diagonalUp="0" diagonalDown="0">
        <left/>
        <right/>
        <top/>
        <bottom/>
        <vertical/>
        <horizontal/>
      </border>
    </dxf>
    <dxf>
      <fill>
        <patternFill>
          <bgColor rgb="FF38434D"/>
        </patternFill>
      </fill>
    </dxf>
    <dxf>
      <fill>
        <patternFill patternType="none">
          <bgColor auto="1"/>
        </patternFill>
      </fill>
    </dxf>
  </dxfs>
  <tableStyles count="5" defaultTableStyle="TableStyleMedium2" defaultPivotStyle="PivotStyleLight16">
    <tableStyle name="Slicer Style 1" pivot="0" table="0" count="1" xr9:uid="{3E2F70BC-4770-47E9-BE2D-9DF2CA5EBA0E}">
      <tableStyleElement type="wholeTable" dxfId="103"/>
    </tableStyle>
    <tableStyle name="Slicer Style 2" pivot="0" table="0" count="0" xr9:uid="{9F175CA9-D9FF-4933-9691-71D3C999565D}"/>
    <tableStyle name="Slicer Style 3" pivot="0" table="0" count="1" xr9:uid="{FAC9B109-D018-4BB3-B314-FD48429B58E0}">
      <tableStyleElement type="wholeTable" dxfId="102"/>
    </tableStyle>
    <tableStyle name="Slicer Style 4" pivot="0" table="0" count="1" xr9:uid="{2E614238-AAE7-4472-B018-CE878F5923DD}"/>
    <tableStyle name="SlicerStyleLight1 2" pivot="0" table="0" count="10" xr9:uid="{F5A93412-DD9C-4FA1-BC34-2A18CD5E0447}">
      <tableStyleElement type="wholeTable" dxfId="101"/>
      <tableStyleElement type="headerRow" dxfId="100"/>
    </tableStyle>
  </tableStyles>
  <colors>
    <mruColors>
      <color rgb="FF38434D"/>
      <color rgb="FFA8A788"/>
      <color rgb="FFEAE9CB"/>
      <color rgb="FFFDFCED"/>
      <color rgb="FFFFD9DE"/>
      <color rgb="FFFBFBFB"/>
      <color rgb="FFF9F8E7"/>
      <color rgb="FF718597"/>
      <color rgb="FFF7F6DE"/>
      <color rgb="FFABAEA4"/>
    </mruColors>
  </colors>
  <extLst>
    <ext xmlns:x14="http://schemas.microsoft.com/office/spreadsheetml/2009/9/main" uri="{46F421CA-312F-682f-3DD2-61675219B42D}">
      <x14:dxfs count="9">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3.xml"/><Relationship Id="rId21" Type="http://schemas.openxmlformats.org/officeDocument/2006/relationships/pivotCacheDefinition" Target="pivotCache/pivotCacheDefinition9.xml"/><Relationship Id="rId42" Type="http://schemas.microsoft.com/office/2017/06/relationships/rdRichValueTypes" Target="richData/rdRichValueTypes.xml"/><Relationship Id="rId63" Type="http://schemas.openxmlformats.org/officeDocument/2006/relationships/customXml" Target="../customXml/item19.xml"/><Relationship Id="rId84" Type="http://schemas.openxmlformats.org/officeDocument/2006/relationships/customXml" Target="../customXml/item40.xml"/><Relationship Id="rId138" Type="http://schemas.openxmlformats.org/officeDocument/2006/relationships/customXml" Target="../customXml/item94.xml"/><Relationship Id="rId159" Type="http://schemas.openxmlformats.org/officeDocument/2006/relationships/customXml" Target="../customXml/item115.xml"/><Relationship Id="rId170" Type="http://schemas.openxmlformats.org/officeDocument/2006/relationships/customXml" Target="../customXml/item126.xml"/><Relationship Id="rId191" Type="http://schemas.openxmlformats.org/officeDocument/2006/relationships/customXml" Target="../customXml/item147.xml"/><Relationship Id="rId205" Type="http://schemas.openxmlformats.org/officeDocument/2006/relationships/customXml" Target="../customXml/item161.xml"/><Relationship Id="rId226" Type="http://schemas.openxmlformats.org/officeDocument/2006/relationships/customXml" Target="../customXml/item182.xml"/><Relationship Id="rId107" Type="http://schemas.openxmlformats.org/officeDocument/2006/relationships/customXml" Target="../customXml/item63.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53" Type="http://schemas.openxmlformats.org/officeDocument/2006/relationships/customXml" Target="../customXml/item9.xml"/><Relationship Id="rId74" Type="http://schemas.openxmlformats.org/officeDocument/2006/relationships/customXml" Target="../customXml/item30.xml"/><Relationship Id="rId128" Type="http://schemas.openxmlformats.org/officeDocument/2006/relationships/customXml" Target="../customXml/item84.xml"/><Relationship Id="rId149" Type="http://schemas.openxmlformats.org/officeDocument/2006/relationships/customXml" Target="../customXml/item105.xml"/><Relationship Id="rId5" Type="http://schemas.openxmlformats.org/officeDocument/2006/relationships/worksheet" Target="worksheets/sheet5.xml"/><Relationship Id="rId95" Type="http://schemas.openxmlformats.org/officeDocument/2006/relationships/customXml" Target="../customXml/item51.xml"/><Relationship Id="rId160" Type="http://schemas.openxmlformats.org/officeDocument/2006/relationships/customXml" Target="../customXml/item116.xml"/><Relationship Id="rId181" Type="http://schemas.openxmlformats.org/officeDocument/2006/relationships/customXml" Target="../customXml/item137.xml"/><Relationship Id="rId216" Type="http://schemas.openxmlformats.org/officeDocument/2006/relationships/customXml" Target="../customXml/item172.xml"/><Relationship Id="rId22" Type="http://schemas.openxmlformats.org/officeDocument/2006/relationships/pivotCacheDefinition" Target="pivotCache/pivotCacheDefinition10.xml"/><Relationship Id="rId43" Type="http://schemas.openxmlformats.org/officeDocument/2006/relationships/powerPivotData" Target="model/item.data"/><Relationship Id="rId64" Type="http://schemas.openxmlformats.org/officeDocument/2006/relationships/customXml" Target="../customXml/item20.xml"/><Relationship Id="rId118" Type="http://schemas.openxmlformats.org/officeDocument/2006/relationships/customXml" Target="../customXml/item74.xml"/><Relationship Id="rId139" Type="http://schemas.openxmlformats.org/officeDocument/2006/relationships/customXml" Target="../customXml/item95.xml"/><Relationship Id="rId85" Type="http://schemas.openxmlformats.org/officeDocument/2006/relationships/customXml" Target="../customXml/item41.xml"/><Relationship Id="rId150" Type="http://schemas.openxmlformats.org/officeDocument/2006/relationships/customXml" Target="../customXml/item106.xml"/><Relationship Id="rId171" Type="http://schemas.openxmlformats.org/officeDocument/2006/relationships/customXml" Target="../customXml/item127.xml"/><Relationship Id="rId192" Type="http://schemas.openxmlformats.org/officeDocument/2006/relationships/customXml" Target="../customXml/item148.xml"/><Relationship Id="rId206" Type="http://schemas.openxmlformats.org/officeDocument/2006/relationships/customXml" Target="../customXml/item162.xml"/><Relationship Id="rId227" Type="http://schemas.openxmlformats.org/officeDocument/2006/relationships/customXml" Target="../customXml/item183.xml"/><Relationship Id="rId12" Type="http://schemas.openxmlformats.org/officeDocument/2006/relationships/worksheet" Target="worksheets/sheet12.xml"/><Relationship Id="rId33" Type="http://schemas.microsoft.com/office/2007/relationships/slicerCache" Target="slicerCaches/slicerCache1.xml"/><Relationship Id="rId108" Type="http://schemas.openxmlformats.org/officeDocument/2006/relationships/customXml" Target="../customXml/item64.xml"/><Relationship Id="rId129" Type="http://schemas.openxmlformats.org/officeDocument/2006/relationships/customXml" Target="../customXml/item85.xml"/><Relationship Id="rId54" Type="http://schemas.openxmlformats.org/officeDocument/2006/relationships/customXml" Target="../customXml/item10.xml"/><Relationship Id="rId75" Type="http://schemas.openxmlformats.org/officeDocument/2006/relationships/customXml" Target="../customXml/item31.xml"/><Relationship Id="rId96" Type="http://schemas.openxmlformats.org/officeDocument/2006/relationships/customXml" Target="../customXml/item52.xml"/><Relationship Id="rId140" Type="http://schemas.openxmlformats.org/officeDocument/2006/relationships/customXml" Target="../customXml/item96.xml"/><Relationship Id="rId161" Type="http://schemas.openxmlformats.org/officeDocument/2006/relationships/customXml" Target="../customXml/item117.xml"/><Relationship Id="rId182" Type="http://schemas.openxmlformats.org/officeDocument/2006/relationships/customXml" Target="../customXml/item138.xml"/><Relationship Id="rId217" Type="http://schemas.openxmlformats.org/officeDocument/2006/relationships/customXml" Target="../customXml/item173.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119" Type="http://schemas.openxmlformats.org/officeDocument/2006/relationships/customXml" Target="../customXml/item75.xml"/><Relationship Id="rId44" Type="http://schemas.openxmlformats.org/officeDocument/2006/relationships/calcChain" Target="calcChain.xml"/><Relationship Id="rId65" Type="http://schemas.openxmlformats.org/officeDocument/2006/relationships/customXml" Target="../customXml/item21.xml"/><Relationship Id="rId86" Type="http://schemas.openxmlformats.org/officeDocument/2006/relationships/customXml" Target="../customXml/item42.xml"/><Relationship Id="rId130" Type="http://schemas.openxmlformats.org/officeDocument/2006/relationships/customXml" Target="../customXml/item86.xml"/><Relationship Id="rId151" Type="http://schemas.openxmlformats.org/officeDocument/2006/relationships/customXml" Target="../customXml/item107.xml"/><Relationship Id="rId172" Type="http://schemas.openxmlformats.org/officeDocument/2006/relationships/customXml" Target="../customXml/item128.xml"/><Relationship Id="rId193" Type="http://schemas.openxmlformats.org/officeDocument/2006/relationships/customXml" Target="../customXml/item149.xml"/><Relationship Id="rId207" Type="http://schemas.openxmlformats.org/officeDocument/2006/relationships/customXml" Target="../customXml/item163.xml"/><Relationship Id="rId228" Type="http://schemas.openxmlformats.org/officeDocument/2006/relationships/customXml" Target="../customXml/item184.xml"/><Relationship Id="rId13" Type="http://schemas.openxmlformats.org/officeDocument/2006/relationships/pivotCacheDefinition" Target="pivotCache/pivotCacheDefinition1.xml"/><Relationship Id="rId109" Type="http://schemas.openxmlformats.org/officeDocument/2006/relationships/customXml" Target="../customXml/item65.xml"/><Relationship Id="rId34" Type="http://schemas.openxmlformats.org/officeDocument/2006/relationships/theme" Target="theme/theme1.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120" Type="http://schemas.openxmlformats.org/officeDocument/2006/relationships/customXml" Target="../customXml/item76.xml"/><Relationship Id="rId141" Type="http://schemas.openxmlformats.org/officeDocument/2006/relationships/customXml" Target="../customXml/item97.xml"/><Relationship Id="rId7" Type="http://schemas.openxmlformats.org/officeDocument/2006/relationships/worksheet" Target="worksheets/sheet7.xml"/><Relationship Id="rId162" Type="http://schemas.openxmlformats.org/officeDocument/2006/relationships/customXml" Target="../customXml/item118.xml"/><Relationship Id="rId183" Type="http://schemas.openxmlformats.org/officeDocument/2006/relationships/customXml" Target="../customXml/item139.xml"/><Relationship Id="rId218" Type="http://schemas.openxmlformats.org/officeDocument/2006/relationships/customXml" Target="../customXml/item174.xml"/><Relationship Id="rId24" Type="http://schemas.openxmlformats.org/officeDocument/2006/relationships/pivotCacheDefinition" Target="pivotCache/pivotCacheDefinition12.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110" Type="http://schemas.openxmlformats.org/officeDocument/2006/relationships/customXml" Target="../customXml/item66.xml"/><Relationship Id="rId131" Type="http://schemas.openxmlformats.org/officeDocument/2006/relationships/customXml" Target="../customXml/item87.xml"/><Relationship Id="rId152" Type="http://schemas.openxmlformats.org/officeDocument/2006/relationships/customXml" Target="../customXml/item108.xml"/><Relationship Id="rId173" Type="http://schemas.openxmlformats.org/officeDocument/2006/relationships/customXml" Target="../customXml/item129.xml"/><Relationship Id="rId194" Type="http://schemas.openxmlformats.org/officeDocument/2006/relationships/customXml" Target="../customXml/item150.xml"/><Relationship Id="rId208" Type="http://schemas.openxmlformats.org/officeDocument/2006/relationships/customXml" Target="../customXml/item164.xml"/><Relationship Id="rId229" Type="http://schemas.openxmlformats.org/officeDocument/2006/relationships/customXml" Target="../customXml/item185.xml"/><Relationship Id="rId14" Type="http://schemas.openxmlformats.org/officeDocument/2006/relationships/pivotCacheDefinition" Target="pivotCache/pivotCacheDefinition2.xml"/><Relationship Id="rId35" Type="http://schemas.openxmlformats.org/officeDocument/2006/relationships/connections" Target="connections.xml"/><Relationship Id="rId56" Type="http://schemas.openxmlformats.org/officeDocument/2006/relationships/customXml" Target="../customXml/item12.xml"/><Relationship Id="rId77" Type="http://schemas.openxmlformats.org/officeDocument/2006/relationships/customXml" Target="../customXml/item33.xml"/><Relationship Id="rId100" Type="http://schemas.openxmlformats.org/officeDocument/2006/relationships/customXml" Target="../customXml/item56.xml"/><Relationship Id="rId8" Type="http://schemas.openxmlformats.org/officeDocument/2006/relationships/worksheet" Target="worksheets/sheet8.xml"/><Relationship Id="rId98" Type="http://schemas.openxmlformats.org/officeDocument/2006/relationships/customXml" Target="../customXml/item54.xml"/><Relationship Id="rId121" Type="http://schemas.openxmlformats.org/officeDocument/2006/relationships/customXml" Target="../customXml/item77.xml"/><Relationship Id="rId142" Type="http://schemas.openxmlformats.org/officeDocument/2006/relationships/customXml" Target="../customXml/item98.xml"/><Relationship Id="rId163" Type="http://schemas.openxmlformats.org/officeDocument/2006/relationships/customXml" Target="../customXml/item119.xml"/><Relationship Id="rId184" Type="http://schemas.openxmlformats.org/officeDocument/2006/relationships/customXml" Target="../customXml/item140.xml"/><Relationship Id="rId219" Type="http://schemas.openxmlformats.org/officeDocument/2006/relationships/customXml" Target="../customXml/item175.xml"/><Relationship Id="rId230" Type="http://schemas.openxmlformats.org/officeDocument/2006/relationships/customXml" Target="../customXml/item186.xml"/><Relationship Id="rId25" Type="http://schemas.openxmlformats.org/officeDocument/2006/relationships/pivotCacheDefinition" Target="pivotCache/pivotCacheDefinition13.xml"/><Relationship Id="rId46" Type="http://schemas.openxmlformats.org/officeDocument/2006/relationships/customXml" Target="../customXml/item2.xml"/><Relationship Id="rId67" Type="http://schemas.openxmlformats.org/officeDocument/2006/relationships/customXml" Target="../customXml/item23.xml"/><Relationship Id="rId116" Type="http://schemas.openxmlformats.org/officeDocument/2006/relationships/customXml" Target="../customXml/item72.xml"/><Relationship Id="rId137" Type="http://schemas.openxmlformats.org/officeDocument/2006/relationships/customXml" Target="../customXml/item93.xml"/><Relationship Id="rId158" Type="http://schemas.openxmlformats.org/officeDocument/2006/relationships/customXml" Target="../customXml/item114.xml"/><Relationship Id="rId20" Type="http://schemas.openxmlformats.org/officeDocument/2006/relationships/pivotCacheDefinition" Target="pivotCache/pivotCacheDefinition8.xml"/><Relationship Id="rId41" Type="http://schemas.microsoft.com/office/2017/06/relationships/rdRichValueStructure" Target="richData/rdrichvaluestructure.xml"/><Relationship Id="rId62" Type="http://schemas.openxmlformats.org/officeDocument/2006/relationships/customXml" Target="../customXml/item18.xml"/><Relationship Id="rId83" Type="http://schemas.openxmlformats.org/officeDocument/2006/relationships/customXml" Target="../customXml/item39.xml"/><Relationship Id="rId88" Type="http://schemas.openxmlformats.org/officeDocument/2006/relationships/customXml" Target="../customXml/item44.xml"/><Relationship Id="rId111" Type="http://schemas.openxmlformats.org/officeDocument/2006/relationships/customXml" Target="../customXml/item67.xml"/><Relationship Id="rId132" Type="http://schemas.openxmlformats.org/officeDocument/2006/relationships/customXml" Target="../customXml/item88.xml"/><Relationship Id="rId153" Type="http://schemas.openxmlformats.org/officeDocument/2006/relationships/customXml" Target="../customXml/item109.xml"/><Relationship Id="rId174" Type="http://schemas.openxmlformats.org/officeDocument/2006/relationships/customXml" Target="../customXml/item130.xml"/><Relationship Id="rId179" Type="http://schemas.openxmlformats.org/officeDocument/2006/relationships/customXml" Target="../customXml/item135.xml"/><Relationship Id="rId195" Type="http://schemas.openxmlformats.org/officeDocument/2006/relationships/customXml" Target="../customXml/item151.xml"/><Relationship Id="rId209" Type="http://schemas.openxmlformats.org/officeDocument/2006/relationships/customXml" Target="../customXml/item165.xml"/><Relationship Id="rId190" Type="http://schemas.openxmlformats.org/officeDocument/2006/relationships/customXml" Target="../customXml/item146.xml"/><Relationship Id="rId204" Type="http://schemas.openxmlformats.org/officeDocument/2006/relationships/customXml" Target="../customXml/item160.xml"/><Relationship Id="rId220" Type="http://schemas.openxmlformats.org/officeDocument/2006/relationships/customXml" Target="../customXml/item176.xml"/><Relationship Id="rId225" Type="http://schemas.openxmlformats.org/officeDocument/2006/relationships/customXml" Target="../customXml/item181.xml"/><Relationship Id="rId15" Type="http://schemas.openxmlformats.org/officeDocument/2006/relationships/pivotCacheDefinition" Target="pivotCache/pivotCacheDefinition3.xml"/><Relationship Id="rId36" Type="http://schemas.openxmlformats.org/officeDocument/2006/relationships/styles" Target="styles.xml"/><Relationship Id="rId57" Type="http://schemas.openxmlformats.org/officeDocument/2006/relationships/customXml" Target="../customXml/item13.xml"/><Relationship Id="rId106" Type="http://schemas.openxmlformats.org/officeDocument/2006/relationships/customXml" Target="../customXml/item62.xml"/><Relationship Id="rId127" Type="http://schemas.openxmlformats.org/officeDocument/2006/relationships/customXml" Target="../customXml/item83.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52" Type="http://schemas.openxmlformats.org/officeDocument/2006/relationships/customXml" Target="../customXml/item8.xml"/><Relationship Id="rId73" Type="http://schemas.openxmlformats.org/officeDocument/2006/relationships/customXml" Target="../customXml/item29.xml"/><Relationship Id="rId78" Type="http://schemas.openxmlformats.org/officeDocument/2006/relationships/customXml" Target="../customXml/item34.xml"/><Relationship Id="rId94" Type="http://schemas.openxmlformats.org/officeDocument/2006/relationships/customXml" Target="../customXml/item50.xml"/><Relationship Id="rId99" Type="http://schemas.openxmlformats.org/officeDocument/2006/relationships/customXml" Target="../customXml/item55.xml"/><Relationship Id="rId101" Type="http://schemas.openxmlformats.org/officeDocument/2006/relationships/customXml" Target="../customXml/item57.xml"/><Relationship Id="rId122" Type="http://schemas.openxmlformats.org/officeDocument/2006/relationships/customXml" Target="../customXml/item78.xml"/><Relationship Id="rId143" Type="http://schemas.openxmlformats.org/officeDocument/2006/relationships/customXml" Target="../customXml/item99.xml"/><Relationship Id="rId148" Type="http://schemas.openxmlformats.org/officeDocument/2006/relationships/customXml" Target="../customXml/item104.xml"/><Relationship Id="rId164" Type="http://schemas.openxmlformats.org/officeDocument/2006/relationships/customXml" Target="../customXml/item120.xml"/><Relationship Id="rId169" Type="http://schemas.openxmlformats.org/officeDocument/2006/relationships/customXml" Target="../customXml/item125.xml"/><Relationship Id="rId185" Type="http://schemas.openxmlformats.org/officeDocument/2006/relationships/customXml" Target="../customXml/item14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36.xml"/><Relationship Id="rId210" Type="http://schemas.openxmlformats.org/officeDocument/2006/relationships/customXml" Target="../customXml/item166.xml"/><Relationship Id="rId215" Type="http://schemas.openxmlformats.org/officeDocument/2006/relationships/customXml" Target="../customXml/item171.xml"/><Relationship Id="rId26" Type="http://schemas.openxmlformats.org/officeDocument/2006/relationships/pivotCacheDefinition" Target="pivotCache/pivotCacheDefinition14.xml"/><Relationship Id="rId231" Type="http://schemas.openxmlformats.org/officeDocument/2006/relationships/customXml" Target="../customXml/item187.xml"/><Relationship Id="rId47" Type="http://schemas.openxmlformats.org/officeDocument/2006/relationships/customXml" Target="../customXml/item3.xml"/><Relationship Id="rId68" Type="http://schemas.openxmlformats.org/officeDocument/2006/relationships/customXml" Target="../customXml/item24.xml"/><Relationship Id="rId89" Type="http://schemas.openxmlformats.org/officeDocument/2006/relationships/customXml" Target="../customXml/item45.xml"/><Relationship Id="rId112" Type="http://schemas.openxmlformats.org/officeDocument/2006/relationships/customXml" Target="../customXml/item68.xml"/><Relationship Id="rId133" Type="http://schemas.openxmlformats.org/officeDocument/2006/relationships/customXml" Target="../customXml/item89.xml"/><Relationship Id="rId154" Type="http://schemas.openxmlformats.org/officeDocument/2006/relationships/customXml" Target="../customXml/item110.xml"/><Relationship Id="rId175" Type="http://schemas.openxmlformats.org/officeDocument/2006/relationships/customXml" Target="../customXml/item131.xml"/><Relationship Id="rId196" Type="http://schemas.openxmlformats.org/officeDocument/2006/relationships/customXml" Target="../customXml/item152.xml"/><Relationship Id="rId200" Type="http://schemas.openxmlformats.org/officeDocument/2006/relationships/customXml" Target="../customXml/item156.xml"/><Relationship Id="rId16" Type="http://schemas.openxmlformats.org/officeDocument/2006/relationships/pivotCacheDefinition" Target="pivotCache/pivotCacheDefinition4.xml"/><Relationship Id="rId221" Type="http://schemas.openxmlformats.org/officeDocument/2006/relationships/customXml" Target="../customXml/item177.xml"/><Relationship Id="rId37" Type="http://schemas.openxmlformats.org/officeDocument/2006/relationships/sharedStrings" Target="sharedStrings.xml"/><Relationship Id="rId58" Type="http://schemas.openxmlformats.org/officeDocument/2006/relationships/customXml" Target="../customXml/item14.xml"/><Relationship Id="rId79" Type="http://schemas.openxmlformats.org/officeDocument/2006/relationships/customXml" Target="../customXml/item35.xml"/><Relationship Id="rId102" Type="http://schemas.openxmlformats.org/officeDocument/2006/relationships/customXml" Target="../customXml/item58.xml"/><Relationship Id="rId123" Type="http://schemas.openxmlformats.org/officeDocument/2006/relationships/customXml" Target="../customXml/item79.xml"/><Relationship Id="rId144" Type="http://schemas.openxmlformats.org/officeDocument/2006/relationships/customXml" Target="../customXml/item100.xml"/><Relationship Id="rId90" Type="http://schemas.openxmlformats.org/officeDocument/2006/relationships/customXml" Target="../customXml/item46.xml"/><Relationship Id="rId165" Type="http://schemas.openxmlformats.org/officeDocument/2006/relationships/customXml" Target="../customXml/item121.xml"/><Relationship Id="rId186" Type="http://schemas.openxmlformats.org/officeDocument/2006/relationships/customXml" Target="../customXml/item142.xml"/><Relationship Id="rId211" Type="http://schemas.openxmlformats.org/officeDocument/2006/relationships/customXml" Target="../customXml/item167.xml"/><Relationship Id="rId232" Type="http://schemas.openxmlformats.org/officeDocument/2006/relationships/customXml" Target="../customXml/item188.xml"/><Relationship Id="rId27" Type="http://schemas.openxmlformats.org/officeDocument/2006/relationships/pivotCacheDefinition" Target="pivotCache/pivotCacheDefinition15.xml"/><Relationship Id="rId48" Type="http://schemas.openxmlformats.org/officeDocument/2006/relationships/customXml" Target="../customXml/item4.xml"/><Relationship Id="rId69" Type="http://schemas.openxmlformats.org/officeDocument/2006/relationships/customXml" Target="../customXml/item25.xml"/><Relationship Id="rId113" Type="http://schemas.openxmlformats.org/officeDocument/2006/relationships/customXml" Target="../customXml/item69.xml"/><Relationship Id="rId134" Type="http://schemas.openxmlformats.org/officeDocument/2006/relationships/customXml" Target="../customXml/item90.xml"/><Relationship Id="rId80" Type="http://schemas.openxmlformats.org/officeDocument/2006/relationships/customXml" Target="../customXml/item36.xml"/><Relationship Id="rId155" Type="http://schemas.openxmlformats.org/officeDocument/2006/relationships/customXml" Target="../customXml/item111.xml"/><Relationship Id="rId176" Type="http://schemas.openxmlformats.org/officeDocument/2006/relationships/customXml" Target="../customXml/item132.xml"/><Relationship Id="rId197" Type="http://schemas.openxmlformats.org/officeDocument/2006/relationships/customXml" Target="../customXml/item153.xml"/><Relationship Id="rId201" Type="http://schemas.openxmlformats.org/officeDocument/2006/relationships/customXml" Target="../customXml/item157.xml"/><Relationship Id="rId222" Type="http://schemas.openxmlformats.org/officeDocument/2006/relationships/customXml" Target="../customXml/item178.xml"/><Relationship Id="rId17" Type="http://schemas.openxmlformats.org/officeDocument/2006/relationships/pivotCacheDefinition" Target="pivotCache/pivotCacheDefinition5.xml"/><Relationship Id="rId38" Type="http://schemas.openxmlformats.org/officeDocument/2006/relationships/sheetMetadata" Target="metadata.xml"/><Relationship Id="rId59" Type="http://schemas.openxmlformats.org/officeDocument/2006/relationships/customXml" Target="../customXml/item15.xml"/><Relationship Id="rId103" Type="http://schemas.openxmlformats.org/officeDocument/2006/relationships/customXml" Target="../customXml/item59.xml"/><Relationship Id="rId124" Type="http://schemas.openxmlformats.org/officeDocument/2006/relationships/customXml" Target="../customXml/item80.xml"/><Relationship Id="rId70" Type="http://schemas.openxmlformats.org/officeDocument/2006/relationships/customXml" Target="../customXml/item26.xml"/><Relationship Id="rId91" Type="http://schemas.openxmlformats.org/officeDocument/2006/relationships/customXml" Target="../customXml/item47.xml"/><Relationship Id="rId145" Type="http://schemas.openxmlformats.org/officeDocument/2006/relationships/customXml" Target="../customXml/item101.xml"/><Relationship Id="rId166" Type="http://schemas.openxmlformats.org/officeDocument/2006/relationships/customXml" Target="../customXml/item122.xml"/><Relationship Id="rId187" Type="http://schemas.openxmlformats.org/officeDocument/2006/relationships/customXml" Target="../customXml/item143.xml"/><Relationship Id="rId1" Type="http://schemas.openxmlformats.org/officeDocument/2006/relationships/worksheet" Target="worksheets/sheet1.xml"/><Relationship Id="rId212" Type="http://schemas.openxmlformats.org/officeDocument/2006/relationships/customXml" Target="../customXml/item168.xml"/><Relationship Id="rId28" Type="http://schemas.openxmlformats.org/officeDocument/2006/relationships/pivotCacheDefinition" Target="pivotCache/pivotCacheDefinition16.xml"/><Relationship Id="rId49" Type="http://schemas.openxmlformats.org/officeDocument/2006/relationships/customXml" Target="../customXml/item5.xml"/><Relationship Id="rId114" Type="http://schemas.openxmlformats.org/officeDocument/2006/relationships/customXml" Target="../customXml/item70.xml"/><Relationship Id="rId60" Type="http://schemas.openxmlformats.org/officeDocument/2006/relationships/customXml" Target="../customXml/item16.xml"/><Relationship Id="rId81" Type="http://schemas.openxmlformats.org/officeDocument/2006/relationships/customXml" Target="../customXml/item37.xml"/><Relationship Id="rId135" Type="http://schemas.openxmlformats.org/officeDocument/2006/relationships/customXml" Target="../customXml/item91.xml"/><Relationship Id="rId156" Type="http://schemas.openxmlformats.org/officeDocument/2006/relationships/customXml" Target="../customXml/item112.xml"/><Relationship Id="rId177" Type="http://schemas.openxmlformats.org/officeDocument/2006/relationships/customXml" Target="../customXml/item133.xml"/><Relationship Id="rId198" Type="http://schemas.openxmlformats.org/officeDocument/2006/relationships/customXml" Target="../customXml/item154.xml"/><Relationship Id="rId202" Type="http://schemas.openxmlformats.org/officeDocument/2006/relationships/customXml" Target="../customXml/item158.xml"/><Relationship Id="rId223" Type="http://schemas.openxmlformats.org/officeDocument/2006/relationships/customXml" Target="../customXml/item179.xml"/><Relationship Id="rId18" Type="http://schemas.openxmlformats.org/officeDocument/2006/relationships/pivotCacheDefinition" Target="pivotCache/pivotCacheDefinition6.xml"/><Relationship Id="rId39" Type="http://schemas.microsoft.com/office/2022/10/relationships/richValueRel" Target="richData/richValueRel.xml"/><Relationship Id="rId50" Type="http://schemas.openxmlformats.org/officeDocument/2006/relationships/customXml" Target="../customXml/item6.xml"/><Relationship Id="rId104" Type="http://schemas.openxmlformats.org/officeDocument/2006/relationships/customXml" Target="../customXml/item60.xml"/><Relationship Id="rId125" Type="http://schemas.openxmlformats.org/officeDocument/2006/relationships/customXml" Target="../customXml/item81.xml"/><Relationship Id="rId146" Type="http://schemas.openxmlformats.org/officeDocument/2006/relationships/customXml" Target="../customXml/item102.xml"/><Relationship Id="rId167" Type="http://schemas.openxmlformats.org/officeDocument/2006/relationships/customXml" Target="../customXml/item123.xml"/><Relationship Id="rId188" Type="http://schemas.openxmlformats.org/officeDocument/2006/relationships/customXml" Target="../customXml/item144.xml"/><Relationship Id="rId71" Type="http://schemas.openxmlformats.org/officeDocument/2006/relationships/customXml" Target="../customXml/item27.xml"/><Relationship Id="rId92" Type="http://schemas.openxmlformats.org/officeDocument/2006/relationships/customXml" Target="../customXml/item48.xml"/><Relationship Id="rId213" Type="http://schemas.openxmlformats.org/officeDocument/2006/relationships/customXml" Target="../customXml/item169.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40" Type="http://schemas.microsoft.com/office/2017/06/relationships/rdRichValue" Target="richData/rdrichvalue.xml"/><Relationship Id="rId115" Type="http://schemas.openxmlformats.org/officeDocument/2006/relationships/customXml" Target="../customXml/item71.xml"/><Relationship Id="rId136" Type="http://schemas.openxmlformats.org/officeDocument/2006/relationships/customXml" Target="../customXml/item92.xml"/><Relationship Id="rId157" Type="http://schemas.openxmlformats.org/officeDocument/2006/relationships/customXml" Target="../customXml/item113.xml"/><Relationship Id="rId178" Type="http://schemas.openxmlformats.org/officeDocument/2006/relationships/customXml" Target="../customXml/item134.xml"/><Relationship Id="rId61" Type="http://schemas.openxmlformats.org/officeDocument/2006/relationships/customXml" Target="../customXml/item17.xml"/><Relationship Id="rId82" Type="http://schemas.openxmlformats.org/officeDocument/2006/relationships/customXml" Target="../customXml/item38.xml"/><Relationship Id="rId199" Type="http://schemas.openxmlformats.org/officeDocument/2006/relationships/customXml" Target="../customXml/item155.xml"/><Relationship Id="rId203" Type="http://schemas.openxmlformats.org/officeDocument/2006/relationships/customXml" Target="../customXml/item159.xml"/><Relationship Id="rId19" Type="http://schemas.openxmlformats.org/officeDocument/2006/relationships/pivotCacheDefinition" Target="pivotCache/pivotCacheDefinition7.xml"/><Relationship Id="rId224" Type="http://schemas.openxmlformats.org/officeDocument/2006/relationships/customXml" Target="../customXml/item180.xml"/><Relationship Id="rId30" Type="http://schemas.openxmlformats.org/officeDocument/2006/relationships/pivotCacheDefinition" Target="pivotCache/pivotCacheDefinition18.xml"/><Relationship Id="rId105" Type="http://schemas.openxmlformats.org/officeDocument/2006/relationships/customXml" Target="../customXml/item61.xml"/><Relationship Id="rId126" Type="http://schemas.openxmlformats.org/officeDocument/2006/relationships/customXml" Target="../customXml/item82.xml"/><Relationship Id="rId147" Type="http://schemas.openxmlformats.org/officeDocument/2006/relationships/customXml" Target="../customXml/item103.xml"/><Relationship Id="rId168" Type="http://schemas.openxmlformats.org/officeDocument/2006/relationships/customXml" Target="../customXml/item124.xml"/><Relationship Id="rId51" Type="http://schemas.openxmlformats.org/officeDocument/2006/relationships/customXml" Target="../customXml/item7.xml"/><Relationship Id="rId72" Type="http://schemas.openxmlformats.org/officeDocument/2006/relationships/customXml" Target="../customXml/item28.xml"/><Relationship Id="rId93" Type="http://schemas.openxmlformats.org/officeDocument/2006/relationships/customXml" Target="../customXml/item49.xml"/><Relationship Id="rId189" Type="http://schemas.openxmlformats.org/officeDocument/2006/relationships/customXml" Target="../customXml/item145.xml"/><Relationship Id="rId3" Type="http://schemas.openxmlformats.org/officeDocument/2006/relationships/worksheet" Target="worksheets/sheet3.xml"/><Relationship Id="rId214" Type="http://schemas.openxmlformats.org/officeDocument/2006/relationships/customXml" Target="../customXml/item170.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4.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5.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6.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7.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6.3937668983684286E-3</c:v>
                </c:pt>
                <c:pt idx="3">
                  <c:v>0.99360623310163154</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rgbClr val="38434D"/>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Data!$AH$28:$AH$34</c:f>
              <c:numCache>
                <c:formatCode>#,##0</c:formatCode>
                <c:ptCount val="7"/>
                <c:pt idx="0">
                  <c:v>19431.89164257532</c:v>
                </c:pt>
                <c:pt idx="1">
                  <c:v>19953.33570194335</c:v>
                </c:pt>
                <c:pt idx="2">
                  <c:v>19835.193127287439</c:v>
                </c:pt>
                <c:pt idx="3">
                  <c:v>19786.86844817438</c:v>
                </c:pt>
                <c:pt idx="4">
                  <c:v>18029.407205686242</c:v>
                </c:pt>
                <c:pt idx="5">
                  <c:v>16401.450126074356</c:v>
                </c:pt>
                <c:pt idx="6">
                  <c:v>16822.569064192194</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rgbClr val="ABAEA4"/>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Data!$AI$28:$AI$34</c:f>
              <c:numCache>
                <c:formatCode>#,##0</c:formatCode>
                <c:ptCount val="7"/>
                <c:pt idx="0">
                  <c:v>29529.336285449597</c:v>
                </c:pt>
                <c:pt idx="1">
                  <c:v>29350.079416848508</c:v>
                </c:pt>
                <c:pt idx="2">
                  <c:v>29407.744952775938</c:v>
                </c:pt>
                <c:pt idx="3">
                  <c:v>30154.319705420978</c:v>
                </c:pt>
                <c:pt idx="4">
                  <c:v>31227.748491222792</c:v>
                </c:pt>
                <c:pt idx="5">
                  <c:v>31067.125406550505</c:v>
                </c:pt>
                <c:pt idx="6">
                  <c:v>32172.833540030737</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rgbClr val="EAE9CB"/>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Data!$AJ$28:$AJ$34</c:f>
              <c:numCache>
                <c:formatCode>#,##0</c:formatCode>
                <c:ptCount val="7"/>
                <c:pt idx="0">
                  <c:v>36264.881753753172</c:v>
                </c:pt>
                <c:pt idx="1">
                  <c:v>37044.557095615732</c:v>
                </c:pt>
                <c:pt idx="2">
                  <c:v>37529.780669671163</c:v>
                </c:pt>
                <c:pt idx="3">
                  <c:v>38092.386899192374</c:v>
                </c:pt>
                <c:pt idx="4">
                  <c:v>38614.425100643202</c:v>
                </c:pt>
                <c:pt idx="5">
                  <c:v>39060.712424119301</c:v>
                </c:pt>
                <c:pt idx="6">
                  <c:v>37857.273268431563</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rgbClr val="718597"/>
            </a:solidFill>
            <a:ln>
              <a:noFill/>
            </a:ln>
            <a:effectLst/>
          </c:spPr>
          <c:invertIfNegative val="0"/>
          <c:cat>
            <c:strRef>
              <c:f>Data!$AG$28:$AG$34</c:f>
              <c:strCache>
                <c:ptCount val="7"/>
                <c:pt idx="0">
                  <c:v>Jan-24</c:v>
                </c:pt>
                <c:pt idx="1">
                  <c:v>Feb-24</c:v>
                </c:pt>
                <c:pt idx="2">
                  <c:v>Mar-24</c:v>
                </c:pt>
                <c:pt idx="3">
                  <c:v>Apr-24</c:v>
                </c:pt>
                <c:pt idx="4">
                  <c:v>May-24</c:v>
                </c:pt>
                <c:pt idx="5">
                  <c:v>Jun-24</c:v>
                </c:pt>
                <c:pt idx="6">
                  <c:v>Jul-24</c:v>
                </c:pt>
              </c:strCache>
            </c:strRef>
          </c:cat>
          <c:val>
            <c:numRef>
              <c:f>Data!$AK$28:$AK$34</c:f>
              <c:numCache>
                <c:formatCode>#,##0</c:formatCode>
                <c:ptCount val="7"/>
                <c:pt idx="0">
                  <c:v>14660.921963006282</c:v>
                </c:pt>
                <c:pt idx="1">
                  <c:v>14514.141056048988</c:v>
                </c:pt>
                <c:pt idx="2">
                  <c:v>14938.542134394958</c:v>
                </c:pt>
                <c:pt idx="3">
                  <c:v>15375.454782024601</c:v>
                </c:pt>
                <c:pt idx="4">
                  <c:v>15515.976736702187</c:v>
                </c:pt>
                <c:pt idx="5">
                  <c:v>15528.443812538881</c:v>
                </c:pt>
                <c:pt idx="6">
                  <c:v>15982.833225580287</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4.8098295066773204E-2"/>
          <c:w val="0.86630089466222648"/>
          <c:h val="0.85244677958863835"/>
        </c:manualLayout>
      </c:layout>
      <c:barChart>
        <c:barDir val="col"/>
        <c:grouping val="clustered"/>
        <c:varyColors val="0"/>
        <c:ser>
          <c:idx val="0"/>
          <c:order val="0"/>
          <c:tx>
            <c:strRef>
              <c:f>Data!$C$9</c:f>
              <c:strCache>
                <c:ptCount val="1"/>
                <c:pt idx="0">
                  <c:v>Revenue</c:v>
                </c:pt>
              </c:strCache>
            </c:strRef>
          </c:tx>
          <c:spPr>
            <a:solidFill>
              <a:srgbClr val="A8A788"/>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Data!$B$10:$B$16</c:f>
              <c:strCache>
                <c:ptCount val="7"/>
                <c:pt idx="0">
                  <c:v>Jan-24</c:v>
                </c:pt>
                <c:pt idx="1">
                  <c:v>Feb-24</c:v>
                </c:pt>
                <c:pt idx="2">
                  <c:v>Mar-24</c:v>
                </c:pt>
                <c:pt idx="3">
                  <c:v>Apr-24</c:v>
                </c:pt>
                <c:pt idx="4">
                  <c:v>May-24</c:v>
                </c:pt>
                <c:pt idx="5">
                  <c:v>Jun-24</c:v>
                </c:pt>
                <c:pt idx="6">
                  <c:v>Jul-24</c:v>
                </c:pt>
              </c:strCache>
            </c:strRef>
          </c:cat>
          <c:val>
            <c:numRef>
              <c:f>Data!$C$10:$C$16</c:f>
              <c:numCache>
                <c:formatCode>#,##0</c:formatCode>
                <c:ptCount val="7"/>
                <c:pt idx="0">
                  <c:v>112146.24449755717</c:v>
                </c:pt>
                <c:pt idx="1">
                  <c:v>115510.63183248389</c:v>
                </c:pt>
                <c:pt idx="2">
                  <c:v>112045.31287750938</c:v>
                </c:pt>
                <c:pt idx="3">
                  <c:v>115406.67226383467</c:v>
                </c:pt>
                <c:pt idx="4">
                  <c:v>111944.47209591963</c:v>
                </c:pt>
                <c:pt idx="5">
                  <c:v>115302.80625879722</c:v>
                </c:pt>
                <c:pt idx="6">
                  <c:v>118761.89044656114</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rgbClr val="38434D"/>
              </a:solidFill>
              <a:round/>
            </a:ln>
            <a:effectLst>
              <a:softEdge rad="0"/>
            </a:effectLst>
          </c:spPr>
          <c:marker>
            <c:symbol val="none"/>
          </c:marker>
          <c:cat>
            <c:strRef>
              <c:f>Data!$B$10:$B$16</c:f>
              <c:strCache>
                <c:ptCount val="7"/>
                <c:pt idx="0">
                  <c:v>Jan-24</c:v>
                </c:pt>
                <c:pt idx="1">
                  <c:v>Feb-24</c:v>
                </c:pt>
                <c:pt idx="2">
                  <c:v>Mar-24</c:v>
                </c:pt>
                <c:pt idx="3">
                  <c:v>Apr-24</c:v>
                </c:pt>
                <c:pt idx="4">
                  <c:v>May-24</c:v>
                </c:pt>
                <c:pt idx="5">
                  <c:v>Jun-24</c:v>
                </c:pt>
                <c:pt idx="6">
                  <c:v>Jul-24</c:v>
                </c:pt>
              </c:strCache>
            </c:strRef>
          </c:cat>
          <c:val>
            <c:numRef>
              <c:f>Data!$D$10:$D$16</c:f>
              <c:numCache>
                <c:formatCode>#,##0.00%;\-#,##0.00%;#,##0.00%</c:formatCode>
                <c:ptCount val="7"/>
                <c:pt idx="0">
                  <c:v>0.87300371527048859</c:v>
                </c:pt>
                <c:pt idx="1">
                  <c:v>0.81252823927161577</c:v>
                </c:pt>
                <c:pt idx="2">
                  <c:v>0.85152686935065336</c:v>
                </c:pt>
                <c:pt idx="3">
                  <c:v>0.75095102562071181</c:v>
                </c:pt>
                <c:pt idx="4">
                  <c:v>0.81973827632481056</c:v>
                </c:pt>
                <c:pt idx="5">
                  <c:v>0.79904087757595799</c:v>
                </c:pt>
                <c:pt idx="6">
                  <c:v>0.85829608316875317</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AE9CB"/>
          </a:solidFill>
          <a:ln>
            <a:noFill/>
          </a:ln>
          <a:effectLst/>
        </c:spPr>
      </c:pivotFmt>
      <c:pivotFmt>
        <c:idx val="13"/>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rgbClr val="38434D"/>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Data!$AH$10:$AH$16</c:f>
              <c:numCache>
                <c:formatCode>#,##0</c:formatCode>
                <c:ptCount val="7"/>
                <c:pt idx="0">
                  <c:v>11405.289845734786</c:v>
                </c:pt>
                <c:pt idx="1">
                  <c:v>11747.448541106831</c:v>
                </c:pt>
                <c:pt idx="2">
                  <c:v>11777.677721590215</c:v>
                </c:pt>
                <c:pt idx="3">
                  <c:v>11834.58931954808</c:v>
                </c:pt>
                <c:pt idx="4">
                  <c:v>12189.626999134529</c:v>
                </c:pt>
                <c:pt idx="5">
                  <c:v>12023.518620775505</c:v>
                </c:pt>
                <c:pt idx="6">
                  <c:v>11894.970766132357</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rgbClr val="718597"/>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Data!$AI$10:$AI$16</c:f>
              <c:numCache>
                <c:formatCode>#,##0</c:formatCode>
                <c:ptCount val="7"/>
                <c:pt idx="0">
                  <c:v>30761.504775093545</c:v>
                </c:pt>
                <c:pt idx="1">
                  <c:v>30146.274679591683</c:v>
                </c:pt>
                <c:pt idx="2">
                  <c:v>30578.688960530817</c:v>
                </c:pt>
                <c:pt idx="3">
                  <c:v>31094.818706838301</c:v>
                </c:pt>
                <c:pt idx="4">
                  <c:v>32277.813474329087</c:v>
                </c:pt>
                <c:pt idx="5">
                  <c:v>31632.257204842495</c:v>
                </c:pt>
                <c:pt idx="6">
                  <c:v>32838.838861917866</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rgbClr val="ABAEA4"/>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Data!$AJ$10:$AJ$16</c:f>
              <c:numCache>
                <c:formatCode>#,##0</c:formatCode>
                <c:ptCount val="7"/>
                <c:pt idx="0">
                  <c:v>21048.484420049408</c:v>
                </c:pt>
                <c:pt idx="1">
                  <c:v>21358.440230608991</c:v>
                </c:pt>
                <c:pt idx="2">
                  <c:v>21709.844587689557</c:v>
                </c:pt>
                <c:pt idx="3">
                  <c:v>22361.139925320243</c:v>
                </c:pt>
                <c:pt idx="4">
                  <c:v>22722.700923026958</c:v>
                </c:pt>
                <c:pt idx="5">
                  <c:v>23128.108775404224</c:v>
                </c:pt>
                <c:pt idx="6">
                  <c:v>21769.636886875916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rgbClr val="EAE9CB"/>
            </a:solidFill>
            <a:ln>
              <a:noFill/>
            </a:ln>
            <a:effectLst/>
          </c:spPr>
          <c:invertIfNegative val="0"/>
          <c:cat>
            <c:strRef>
              <c:f>Data!$AG$10:$AG$16</c:f>
              <c:strCache>
                <c:ptCount val="7"/>
                <c:pt idx="0">
                  <c:v>Jan-24</c:v>
                </c:pt>
                <c:pt idx="1">
                  <c:v>Feb-24</c:v>
                </c:pt>
                <c:pt idx="2">
                  <c:v>Mar-24</c:v>
                </c:pt>
                <c:pt idx="3">
                  <c:v>Apr-24</c:v>
                </c:pt>
                <c:pt idx="4">
                  <c:v>May-24</c:v>
                </c:pt>
                <c:pt idx="5">
                  <c:v>Jun-24</c:v>
                </c:pt>
                <c:pt idx="6">
                  <c:v>Jul-24</c:v>
                </c:pt>
              </c:strCache>
            </c:strRef>
          </c:cat>
          <c:val>
            <c:numRef>
              <c:f>Data!$AK$10:$AK$16</c:f>
              <c:numCache>
                <c:formatCode>#,##0</c:formatCode>
                <c:ptCount val="7"/>
                <c:pt idx="0">
                  <c:v>36671.752603906629</c:v>
                </c:pt>
                <c:pt idx="1">
                  <c:v>37609.949819149071</c:v>
                </c:pt>
                <c:pt idx="2">
                  <c:v>37645.049614318901</c:v>
                </c:pt>
                <c:pt idx="3">
                  <c:v>38118.481883105698</c:v>
                </c:pt>
                <c:pt idx="4">
                  <c:v>36197.416137763859</c:v>
                </c:pt>
                <c:pt idx="5">
                  <c:v>35273.847168260814</c:v>
                </c:pt>
                <c:pt idx="6">
                  <c:v>36332.062583308631</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Dashboard.xlsx]Data!Opex by Dept_No period</c:name>
    <c:fmtId val="2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434D"/>
          </a:solidFill>
          <a:ln w="19050">
            <a:noFill/>
          </a:ln>
          <a:effectLst/>
        </c:spPr>
      </c:pivotFmt>
      <c:pivotFmt>
        <c:idx val="2"/>
        <c:spPr>
          <a:solidFill>
            <a:srgbClr val="718597"/>
          </a:solidFill>
          <a:ln w="19050">
            <a:noFill/>
          </a:ln>
          <a:effectLst/>
        </c:spPr>
      </c:pivotFmt>
      <c:pivotFmt>
        <c:idx val="3"/>
        <c:spPr>
          <a:solidFill>
            <a:srgbClr val="ABAEA4"/>
          </a:solidFill>
          <a:ln w="19050">
            <a:noFill/>
          </a:ln>
          <a:effectLst/>
        </c:spPr>
      </c:pivotFmt>
      <c:pivotFmt>
        <c:idx val="4"/>
        <c:spPr>
          <a:solidFill>
            <a:srgbClr val="F7F6DE"/>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718597"/>
          </a:solidFill>
          <a:ln w="19050">
            <a:noFill/>
          </a:ln>
          <a:effectLst/>
        </c:spPr>
      </c:pivotFmt>
      <c:pivotFmt>
        <c:idx val="8"/>
        <c:spPr>
          <a:solidFill>
            <a:srgbClr val="ABAEA4"/>
          </a:solidFill>
          <a:ln w="19050">
            <a:noFill/>
          </a:ln>
          <a:effectLst/>
        </c:spPr>
      </c:pivotFmt>
      <c:pivotFmt>
        <c:idx val="9"/>
        <c:spPr>
          <a:solidFill>
            <a:srgbClr val="F7F6DE"/>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718597"/>
          </a:solidFill>
          <a:ln w="19050">
            <a:noFill/>
          </a:ln>
          <a:effectLst/>
        </c:spPr>
      </c:pivotFmt>
      <c:pivotFmt>
        <c:idx val="13"/>
        <c:spPr>
          <a:solidFill>
            <a:srgbClr val="ABAEA4"/>
          </a:solidFill>
          <a:ln w="19050">
            <a:noFill/>
          </a:ln>
          <a:effectLst/>
        </c:spPr>
      </c:pivotFmt>
      <c:pivotFmt>
        <c:idx val="14"/>
        <c:spPr>
          <a:solidFill>
            <a:srgbClr val="F7F6DE"/>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718597"/>
          </a:solidFill>
          <a:ln w="19050">
            <a:noFill/>
          </a:ln>
          <a:effectLst/>
        </c:spPr>
      </c:pivotFmt>
      <c:pivotFmt>
        <c:idx val="18"/>
        <c:spPr>
          <a:solidFill>
            <a:srgbClr val="ABAEA4"/>
          </a:solidFill>
          <a:ln w="19050">
            <a:noFill/>
          </a:ln>
          <a:effectLst/>
        </c:spPr>
      </c:pivotFmt>
      <c:pivotFmt>
        <c:idx val="19"/>
        <c:spPr>
          <a:solidFill>
            <a:srgbClr val="F7F6DE"/>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718597"/>
          </a:solidFill>
          <a:ln w="19050">
            <a:noFill/>
          </a:ln>
          <a:effectLst/>
        </c:spPr>
      </c:pivotFmt>
      <c:pivotFmt>
        <c:idx val="23"/>
        <c:spPr>
          <a:solidFill>
            <a:srgbClr val="ABAEA4"/>
          </a:solidFill>
          <a:ln w="19050">
            <a:noFill/>
          </a:ln>
          <a:effectLst/>
        </c:spPr>
      </c:pivotFmt>
      <c:pivotFmt>
        <c:idx val="24"/>
        <c:spPr>
          <a:solidFill>
            <a:srgbClr val="F7F6DE"/>
          </a:solidFill>
          <a:ln w="19050">
            <a:noFill/>
          </a:ln>
          <a:effectLst/>
        </c:spPr>
      </c:pivotFmt>
    </c:pivotFmts>
    <c:plotArea>
      <c:layout/>
      <c:pieChart>
        <c:varyColors val="1"/>
        <c:ser>
          <c:idx val="0"/>
          <c:order val="0"/>
          <c:tx>
            <c:strRef>
              <c:f>Data!$AN$11</c:f>
              <c:strCache>
                <c:ptCount val="1"/>
                <c:pt idx="0">
                  <c:v>Total</c:v>
                </c:pt>
              </c:strCache>
            </c:strRef>
          </c:tx>
          <c:spPr>
            <a:ln>
              <a:noFill/>
            </a:ln>
          </c:spPr>
          <c:dPt>
            <c:idx val="0"/>
            <c:bubble3D val="0"/>
            <c:spPr>
              <a:solidFill>
                <a:srgbClr val="38434D"/>
              </a:solidFill>
              <a:ln w="19050">
                <a:noFill/>
              </a:ln>
              <a:effectLst/>
            </c:spPr>
            <c:extLst>
              <c:ext xmlns:c16="http://schemas.microsoft.com/office/drawing/2014/chart" uri="{C3380CC4-5D6E-409C-BE32-E72D297353CC}">
                <c16:uniqueId val="{00000001-C046-4F06-B507-9D47D69B6F22}"/>
              </c:ext>
            </c:extLst>
          </c:dPt>
          <c:dPt>
            <c:idx val="1"/>
            <c:bubble3D val="0"/>
            <c:spPr>
              <a:solidFill>
                <a:srgbClr val="718597"/>
              </a:solidFill>
              <a:ln w="19050">
                <a:noFill/>
              </a:ln>
              <a:effectLst/>
            </c:spPr>
            <c:extLst>
              <c:ext xmlns:c16="http://schemas.microsoft.com/office/drawing/2014/chart" uri="{C3380CC4-5D6E-409C-BE32-E72D297353CC}">
                <c16:uniqueId val="{00000003-C046-4F06-B507-9D47D69B6F22}"/>
              </c:ext>
            </c:extLst>
          </c:dPt>
          <c:dPt>
            <c:idx val="2"/>
            <c:bubble3D val="0"/>
            <c:spPr>
              <a:solidFill>
                <a:srgbClr val="ABAEA4"/>
              </a:solidFill>
              <a:ln w="19050">
                <a:noFill/>
              </a:ln>
              <a:effectLst/>
            </c:spPr>
            <c:extLst>
              <c:ext xmlns:c16="http://schemas.microsoft.com/office/drawing/2014/chart" uri="{C3380CC4-5D6E-409C-BE32-E72D297353CC}">
                <c16:uniqueId val="{00000005-C046-4F06-B507-9D47D69B6F22}"/>
              </c:ext>
            </c:extLst>
          </c:dPt>
          <c:dPt>
            <c:idx val="3"/>
            <c:bubble3D val="0"/>
            <c:spPr>
              <a:solidFill>
                <a:srgbClr val="F7F6DE"/>
              </a:solidFill>
              <a:ln w="19050">
                <a:no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82873.121814022306</c:v>
                </c:pt>
                <c:pt idx="1">
                  <c:v>219330.19666314375</c:v>
                </c:pt>
                <c:pt idx="2">
                  <c:v>154098.35574897536</c:v>
                </c:pt>
                <c:pt idx="3">
                  <c:v>257848.55980981363</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Ultimate Dashboard.xlsx]Data!PivotTable5</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8434D"/>
          </a:solidFill>
          <a:ln w="19050">
            <a:noFill/>
          </a:ln>
          <a:effectLst/>
        </c:spPr>
      </c:pivotFmt>
      <c:pivotFmt>
        <c:idx val="2"/>
        <c:spPr>
          <a:solidFill>
            <a:srgbClr val="ABAEA4"/>
          </a:solidFill>
          <a:ln w="19050">
            <a:noFill/>
          </a:ln>
          <a:effectLst/>
        </c:spPr>
      </c:pivotFmt>
      <c:pivotFmt>
        <c:idx val="3"/>
        <c:spPr>
          <a:solidFill>
            <a:schemeClr val="accent1"/>
          </a:solidFill>
          <a:ln w="19050">
            <a:noFill/>
          </a:ln>
          <a:effectLst/>
        </c:spPr>
      </c:pivotFmt>
      <c:pivotFmt>
        <c:idx val="4"/>
        <c:spPr>
          <a:solidFill>
            <a:srgbClr val="718597"/>
          </a:solidFill>
          <a:ln w="19050">
            <a:no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ABAEA4"/>
          </a:solidFill>
          <a:ln w="19050">
            <a:noFill/>
          </a:ln>
          <a:effectLst/>
        </c:spPr>
      </c:pivotFmt>
      <c:pivotFmt>
        <c:idx val="8"/>
        <c:spPr>
          <a:solidFill>
            <a:schemeClr val="accent1"/>
          </a:solidFill>
          <a:ln w="19050">
            <a:noFill/>
          </a:ln>
          <a:effectLst/>
        </c:spPr>
      </c:pivotFmt>
      <c:pivotFmt>
        <c:idx val="9"/>
        <c:spPr>
          <a:solidFill>
            <a:srgbClr val="718597"/>
          </a:solidFill>
          <a:ln w="19050">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ABAEA4"/>
          </a:solidFill>
          <a:ln w="19050">
            <a:noFill/>
          </a:ln>
          <a:effectLst/>
        </c:spPr>
      </c:pivotFmt>
      <c:pivotFmt>
        <c:idx val="13"/>
        <c:spPr>
          <a:solidFill>
            <a:schemeClr val="accent3"/>
          </a:solidFill>
          <a:ln w="19050">
            <a:noFill/>
          </a:ln>
          <a:effectLst/>
        </c:spPr>
      </c:pivotFmt>
      <c:pivotFmt>
        <c:idx val="14"/>
        <c:spPr>
          <a:solidFill>
            <a:srgbClr val="718597"/>
          </a:solidFill>
          <a:ln w="19050">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ABAEA4"/>
          </a:solidFill>
          <a:ln w="19050">
            <a:noFill/>
          </a:ln>
          <a:effectLst/>
        </c:spPr>
      </c:pivotFmt>
      <c:pivotFmt>
        <c:idx val="18"/>
        <c:spPr>
          <a:solidFill>
            <a:schemeClr val="accent3"/>
          </a:solidFill>
          <a:ln w="19050">
            <a:noFill/>
          </a:ln>
          <a:effectLst/>
        </c:spPr>
      </c:pivotFmt>
      <c:pivotFmt>
        <c:idx val="19"/>
        <c:spPr>
          <a:solidFill>
            <a:srgbClr val="718597"/>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ABAEA4"/>
          </a:solidFill>
          <a:ln w="19050">
            <a:noFill/>
          </a:ln>
          <a:effectLst/>
        </c:spPr>
      </c:pivotFmt>
      <c:pivotFmt>
        <c:idx val="23"/>
        <c:spPr>
          <a:solidFill>
            <a:schemeClr val="accent3"/>
          </a:solidFill>
          <a:ln w="19050">
            <a:noFill/>
          </a:ln>
          <a:effectLst/>
        </c:spPr>
      </c:pivotFmt>
      <c:pivotFmt>
        <c:idx val="24"/>
        <c:spPr>
          <a:solidFill>
            <a:srgbClr val="718597"/>
          </a:solidFill>
          <a:ln w="19050">
            <a:noFill/>
          </a:ln>
          <a:effectLst/>
        </c:spPr>
      </c:pivotFmt>
    </c:pivotFmts>
    <c:plotArea>
      <c:layout/>
      <c:pieChart>
        <c:varyColors val="1"/>
        <c:ser>
          <c:idx val="0"/>
          <c:order val="0"/>
          <c:tx>
            <c:strRef>
              <c:f>Data!$AN$26</c:f>
              <c:strCache>
                <c:ptCount val="1"/>
                <c:pt idx="0">
                  <c:v>Total</c:v>
                </c:pt>
              </c:strCache>
            </c:strRef>
          </c:tx>
          <c:dPt>
            <c:idx val="0"/>
            <c:bubble3D val="0"/>
            <c:spPr>
              <a:solidFill>
                <a:srgbClr val="38434D"/>
              </a:solidFill>
              <a:ln w="19050">
                <a:noFill/>
              </a:ln>
              <a:effectLst/>
            </c:spPr>
            <c:extLst>
              <c:ext xmlns:c16="http://schemas.microsoft.com/office/drawing/2014/chart" uri="{C3380CC4-5D6E-409C-BE32-E72D297353CC}">
                <c16:uniqueId val="{00000001-F25C-4030-A4E3-3CEA61C3EBFF}"/>
              </c:ext>
            </c:extLst>
          </c:dPt>
          <c:dPt>
            <c:idx val="1"/>
            <c:bubble3D val="0"/>
            <c:spPr>
              <a:solidFill>
                <a:srgbClr val="ABAEA4"/>
              </a:solidFill>
              <a:ln w="19050">
                <a:noFill/>
              </a:ln>
              <a:effectLst/>
            </c:spPr>
            <c:extLst>
              <c:ext xmlns:c16="http://schemas.microsoft.com/office/drawing/2014/chart" uri="{C3380CC4-5D6E-409C-BE32-E72D297353CC}">
                <c16:uniqueId val="{00000003-F25C-4030-A4E3-3CEA61C3EBFF}"/>
              </c:ext>
            </c:extLst>
          </c:dPt>
          <c:dPt>
            <c:idx val="2"/>
            <c:bubble3D val="0"/>
            <c:spPr>
              <a:solidFill>
                <a:schemeClr val="accent3"/>
              </a:solidFill>
              <a:ln w="19050">
                <a:noFill/>
              </a:ln>
              <a:effectLst/>
            </c:spPr>
            <c:extLst>
              <c:ext xmlns:c16="http://schemas.microsoft.com/office/drawing/2014/chart" uri="{C3380CC4-5D6E-409C-BE32-E72D297353CC}">
                <c16:uniqueId val="{00000005-F25C-4030-A4E3-3CEA61C3EBFF}"/>
              </c:ext>
            </c:extLst>
          </c:dPt>
          <c:dPt>
            <c:idx val="3"/>
            <c:bubble3D val="0"/>
            <c:spPr>
              <a:solidFill>
                <a:srgbClr val="718597"/>
              </a:solidFill>
              <a:ln w="19050">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130260.7153159333</c:v>
                </c:pt>
                <c:pt idx="1">
                  <c:v>212909.18779829898</c:v>
                </c:pt>
                <c:pt idx="2">
                  <c:v>264464.01721142652</c:v>
                </c:pt>
                <c:pt idx="3">
                  <c:v>106516.31371029619</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7.1952345804435644E-2</c:v>
                </c:pt>
                <c:pt idx="1">
                  <c:v>0.92804765419556434</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5.7778850121857087E-2</c:v>
                </c:pt>
                <c:pt idx="1">
                  <c:v>0.94222114987814287</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0.12146244497557178</c:v>
                </c:pt>
                <c:pt idx="1">
                  <c:v>0.87853755502442821</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0.1806310765922966</c:v>
                </c:pt>
                <c:pt idx="1">
                  <c:v>0.8193689234077034</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0.18673509156019519</c:v>
                </c:pt>
                <c:pt idx="3">
                  <c:v>0.81326490843980481</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8.png"/><Relationship Id="rId7" Type="http://schemas.openxmlformats.org/officeDocument/2006/relationships/image" Target="../media/image10.png"/><Relationship Id="rId2" Type="http://schemas.openxmlformats.org/officeDocument/2006/relationships/hyperlink" Target="https://www.yourcfoguy.com/" TargetMode="External"/><Relationship Id="rId1" Type="http://schemas.openxmlformats.org/officeDocument/2006/relationships/image" Target="../media/image7.png"/><Relationship Id="rId6" Type="http://schemas.openxmlformats.org/officeDocument/2006/relationships/hyperlink" Target="https://www.instagram.com/yourcfoguy/" TargetMode="External"/><Relationship Id="rId5" Type="http://schemas.openxmlformats.org/officeDocument/2006/relationships/image" Target="../media/image9.png"/><Relationship Id="rId4" Type="http://schemas.openxmlformats.org/officeDocument/2006/relationships/hyperlink" Target="https://www.tiktok.com/@yourcfoguy" TargetMode="External"/><Relationship Id="rId9"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3.png"/><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5605</xdr:colOff>
      <xdr:row>1</xdr:row>
      <xdr:rowOff>58499</xdr:rowOff>
    </xdr:from>
    <xdr:ext cx="1002923" cy="1030713"/>
    <xdr:pic>
      <xdr:nvPicPr>
        <xdr:cNvPr id="2" name="Picture 1">
          <a:extLst>
            <a:ext uri="{FF2B5EF4-FFF2-40B4-BE49-F238E27FC236}">
              <a16:creationId xmlns:a16="http://schemas.microsoft.com/office/drawing/2014/main" id="{729820F8-1508-41EB-B8D4-68F0DB3CC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0445" y="241379"/>
          <a:ext cx="1002923" cy="1030713"/>
        </a:xfrm>
        <a:prstGeom prst="rect">
          <a:avLst/>
        </a:prstGeom>
      </xdr:spPr>
    </xdr:pic>
    <xdr:clientData/>
  </xdr:oneCellAnchor>
  <xdr:oneCellAnchor>
    <xdr:from>
      <xdr:col>22</xdr:col>
      <xdr:colOff>295276</xdr:colOff>
      <xdr:row>1</xdr:row>
      <xdr:rowOff>84110</xdr:rowOff>
    </xdr:from>
    <xdr:ext cx="1307493" cy="277245"/>
    <xdr:pic>
      <xdr:nvPicPr>
        <xdr:cNvPr id="3" name="Picture 2">
          <a:hlinkClick xmlns:r="http://schemas.openxmlformats.org/officeDocument/2006/relationships" r:id="rId2"/>
          <a:extLst>
            <a:ext uri="{FF2B5EF4-FFF2-40B4-BE49-F238E27FC236}">
              <a16:creationId xmlns:a16="http://schemas.microsoft.com/office/drawing/2014/main" id="{232C1A86-9FD4-4ABC-9E98-2F502F7E7D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13996" y="266990"/>
          <a:ext cx="1307493" cy="277245"/>
        </a:xfrm>
        <a:prstGeom prst="rect">
          <a:avLst/>
        </a:prstGeom>
      </xdr:spPr>
    </xdr:pic>
    <xdr:clientData/>
  </xdr:oneCellAnchor>
  <xdr:oneCellAnchor>
    <xdr:from>
      <xdr:col>22</xdr:col>
      <xdr:colOff>339382</xdr:colOff>
      <xdr:row>4</xdr:row>
      <xdr:rowOff>145465</xdr:rowOff>
    </xdr:from>
    <xdr:ext cx="1309363" cy="264854"/>
    <xdr:pic>
      <xdr:nvPicPr>
        <xdr:cNvPr id="4" name="Picture 3">
          <a:hlinkClick xmlns:r="http://schemas.openxmlformats.org/officeDocument/2006/relationships" r:id="rId4"/>
          <a:extLst>
            <a:ext uri="{FF2B5EF4-FFF2-40B4-BE49-F238E27FC236}">
              <a16:creationId xmlns:a16="http://schemas.microsoft.com/office/drawing/2014/main" id="{334993E5-16D8-4F5D-9579-29B9283262A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958102" y="686485"/>
          <a:ext cx="1309363" cy="264854"/>
        </a:xfrm>
        <a:prstGeom prst="rect">
          <a:avLst/>
        </a:prstGeom>
      </xdr:spPr>
    </xdr:pic>
    <xdr:clientData/>
  </xdr:oneCellAnchor>
  <xdr:oneCellAnchor>
    <xdr:from>
      <xdr:col>22</xdr:col>
      <xdr:colOff>339382</xdr:colOff>
      <xdr:row>4</xdr:row>
      <xdr:rowOff>553448</xdr:rowOff>
    </xdr:from>
    <xdr:ext cx="1234216" cy="278028"/>
    <xdr:pic>
      <xdr:nvPicPr>
        <xdr:cNvPr id="5" name="Picture 4">
          <a:hlinkClick xmlns:r="http://schemas.openxmlformats.org/officeDocument/2006/relationships" r:id="rId6"/>
          <a:extLst>
            <a:ext uri="{FF2B5EF4-FFF2-40B4-BE49-F238E27FC236}">
              <a16:creationId xmlns:a16="http://schemas.microsoft.com/office/drawing/2014/main" id="{01492873-2969-4F1C-8E86-AD2E97EF8B6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958102" y="1094468"/>
          <a:ext cx="1234216" cy="278028"/>
        </a:xfrm>
        <a:prstGeom prst="rect">
          <a:avLst/>
        </a:prstGeom>
      </xdr:spPr>
    </xdr:pic>
    <xdr:clientData/>
  </xdr:oneCellAnchor>
  <xdr:twoCellAnchor editAs="oneCell">
    <xdr:from>
      <xdr:col>18</xdr:col>
      <xdr:colOff>6301</xdr:colOff>
      <xdr:row>20</xdr:row>
      <xdr:rowOff>23906</xdr:rowOff>
    </xdr:from>
    <xdr:to>
      <xdr:col>22</xdr:col>
      <xdr:colOff>1217520</xdr:colOff>
      <xdr:row>24</xdr:row>
      <xdr:rowOff>21075</xdr:rowOff>
    </xdr:to>
    <xdr:pic>
      <xdr:nvPicPr>
        <xdr:cNvPr id="8" name="Picture 7">
          <a:extLst>
            <a:ext uri="{FF2B5EF4-FFF2-40B4-BE49-F238E27FC236}">
              <a16:creationId xmlns:a16="http://schemas.microsoft.com/office/drawing/2014/main" id="{00E0A8E1-4F14-4925-9C7D-6D083D0251A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21040"/>
        <a:stretch/>
      </xdr:blipFill>
      <xdr:spPr>
        <a:xfrm>
          <a:off x="10172277" y="4291106"/>
          <a:ext cx="3749912" cy="705380"/>
        </a:xfrm>
        <a:prstGeom prst="rect">
          <a:avLst/>
        </a:prstGeom>
      </xdr:spPr>
    </xdr:pic>
    <xdr:clientData/>
  </xdr:twoCellAnchor>
  <xdr:twoCellAnchor editAs="oneCell">
    <xdr:from>
      <xdr:col>18</xdr:col>
      <xdr:colOff>14855</xdr:colOff>
      <xdr:row>24</xdr:row>
      <xdr:rowOff>69165</xdr:rowOff>
    </xdr:from>
    <xdr:to>
      <xdr:col>23</xdr:col>
      <xdr:colOff>293</xdr:colOff>
      <xdr:row>32</xdr:row>
      <xdr:rowOff>110376</xdr:rowOff>
    </xdr:to>
    <xdr:pic>
      <xdr:nvPicPr>
        <xdr:cNvPr id="9" name="Picture 8">
          <a:extLst>
            <a:ext uri="{FF2B5EF4-FFF2-40B4-BE49-F238E27FC236}">
              <a16:creationId xmlns:a16="http://schemas.microsoft.com/office/drawing/2014/main" id="{19C3E208-D099-45E2-86C9-53028D5F9D5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180831" y="4999753"/>
          <a:ext cx="3745572" cy="1912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17930</xdr:colOff>
      <xdr:row>0</xdr:row>
      <xdr:rowOff>102458</xdr:rowOff>
    </xdr:from>
    <xdr:to>
      <xdr:col>1</xdr:col>
      <xdr:colOff>493060</xdr:colOff>
      <xdr:row>0</xdr:row>
      <xdr:rowOff>585463</xdr:rowOff>
    </xdr:to>
    <xdr:pic>
      <xdr:nvPicPr>
        <xdr:cNvPr id="4" name="Picture 3">
          <a:extLst>
            <a:ext uri="{FF2B5EF4-FFF2-40B4-BE49-F238E27FC236}">
              <a16:creationId xmlns:a16="http://schemas.microsoft.com/office/drawing/2014/main" id="{38B20078-F128-44E5-A068-A57A9AA27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770" y="102458"/>
          <a:ext cx="475130" cy="483005"/>
        </a:xfrm>
        <a:prstGeom prst="rect">
          <a:avLst/>
        </a:prstGeom>
      </xdr:spPr>
    </xdr:pic>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762573</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48194" y="1355510"/>
          <a:ext cx="169490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550332</xdr:colOff>
      <xdr:row>5</xdr:row>
      <xdr:rowOff>137583</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67301" y="4699910"/>
          <a:ext cx="1578297" cy="1313998"/>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1998133" y="4699910"/>
          <a:ext cx="1673546" cy="1313998"/>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3779308" y="4699910"/>
          <a:ext cx="1602788" cy="1313998"/>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392489" y="7149194"/>
          <a:ext cx="1578296" cy="1313998"/>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+53,773</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2036233" y="7149194"/>
          <a:ext cx="1673546" cy="1313998"/>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+36,033</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3817408" y="7149194"/>
          <a:ext cx="1602788" cy="1313998"/>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+5,758</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392489" y="9635067"/>
          <a:ext cx="1578296" cy="1251556"/>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+86,767</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2036233" y="9635067"/>
          <a:ext cx="1673546" cy="1251556"/>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+100,925</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3817408" y="9635067"/>
          <a:ext cx="1602788" cy="1251556"/>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+56,858</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6573"/>
          <a:ext cx="1375531" cy="4277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0" i="1" u="none" strike="noStrike">
              <a:solidFill>
                <a:srgbClr val="718597"/>
              </a:solidFill>
              <a:latin typeface="Aptos Narrow"/>
            </a:rPr>
            <a:pPr algn="ctr"/>
            <a:t>1% miss</a:t>
          </a:fld>
          <a:endParaRPr lang="en-US" sz="1200" b="0" i="1">
            <a:solidFill>
              <a:srgbClr val="718597"/>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0" i="1" u="none" strike="noStrike">
              <a:solidFill>
                <a:srgbClr val="718597"/>
              </a:solidFill>
              <a:latin typeface="Aptos Narrow"/>
              <a:ea typeface="+mn-ea"/>
              <a:cs typeface="+mn-cs"/>
            </a:rPr>
            <a:pPr marL="0" indent="0" algn="ctr"/>
            <a:t>19% miss</a:t>
          </a:fld>
          <a:endParaRPr lang="en-US" sz="1200" b="0" i="1" u="none" strike="noStrike">
            <a:solidFill>
              <a:srgbClr val="718597"/>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0" i="1" u="none" strike="noStrike">
              <a:solidFill>
                <a:srgbClr val="718597"/>
              </a:solidFill>
              <a:latin typeface="Aptos Narrow"/>
              <a:ea typeface="+mn-ea"/>
              <a:cs typeface="+mn-cs"/>
            </a:rPr>
            <a:pPr marL="0" indent="0" algn="ctr"/>
            <a:t>7% hit</a:t>
          </a:fld>
          <a:endParaRPr lang="en-US" sz="1200" b="0" i="1" u="none" strike="noStrike">
            <a:solidFill>
              <a:srgbClr val="718597"/>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0" i="1" u="none" strike="noStrike">
              <a:solidFill>
                <a:srgbClr val="718597"/>
              </a:solidFill>
              <a:latin typeface="Aptos Narrow"/>
              <a:ea typeface="+mn-ea"/>
              <a:cs typeface="+mn-cs"/>
            </a:rPr>
            <a:pPr marL="0" indent="0" algn="ctr"/>
            <a:t>6% hit</a:t>
          </a:fld>
          <a:endParaRPr lang="en-US" sz="1200" b="0" i="1" u="none" strike="noStrike">
            <a:solidFill>
              <a:srgbClr val="718597"/>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0" i="1" u="none" strike="noStrike">
              <a:solidFill>
                <a:srgbClr val="718597"/>
              </a:solidFill>
              <a:latin typeface="Aptos Narrow"/>
              <a:ea typeface="+mn-ea"/>
              <a:cs typeface="+mn-cs"/>
            </a:rPr>
            <a:pPr marL="0" indent="0" algn="ctr"/>
            <a:t>12% hit</a:t>
          </a:fld>
          <a:endParaRPr lang="en-US" sz="1200" b="0" i="1" u="none" strike="noStrike">
            <a:solidFill>
              <a:srgbClr val="718597"/>
            </a:solidFill>
            <a:latin typeface="Aptos Narrow"/>
            <a:ea typeface="+mn-ea"/>
            <a:cs typeface="+mn-cs"/>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0" i="0" u="none" strike="noStrike">
              <a:solidFill>
                <a:srgbClr val="38434D"/>
              </a:solidFill>
              <a:latin typeface="Aptos Narrow"/>
              <a:ea typeface="+mn-ea"/>
              <a:cs typeface="+mn-cs"/>
            </a:rPr>
            <a:pPr marL="0" indent="0" algn="ctr"/>
            <a:t>18% hit</a:t>
          </a:fld>
          <a:endParaRPr lang="en-US" sz="1200" b="0" i="1" u="none" strike="noStrike">
            <a:solidFill>
              <a:srgbClr val="718597"/>
            </a:solidFill>
            <a:latin typeface="Aptos Narrow"/>
            <a:ea typeface="+mn-ea"/>
            <a:cs typeface="+mn-cs"/>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19% miss</a:t>
          </a:fld>
          <a:endParaRPr lang="en-US" sz="1200" b="0" i="1">
            <a:solidFill>
              <a:srgbClr val="718597"/>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58912035" backgroundQuery="1" createdVersion="8" refreshedVersion="8"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59953705" backgroundQuery="1" createdVersion="8" refreshedVersion="8"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2037037" backgroundQuery="1" createdVersion="8" refreshedVersion="8"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4236108" backgroundQuery="1" createdVersion="8" refreshedVersion="8"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5509263" backgroundQuery="1" createdVersion="8" refreshedVersion="8"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6898148" backgroundQuery="1" createdVersion="8" refreshedVersion="8"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68171295" backgroundQuery="1" createdVersion="8" refreshedVersion="8"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0601851" backgroundQuery="1" createdVersion="8" refreshedVersion="8"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2685183" backgroundQuery="1" createdVersion="8" refreshedVersion="8"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4537038" backgroundQuery="1" createdVersion="8" refreshedVersion="8"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5" backgroundQuery="1" createdVersion="8" refreshedVersion="8"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55787" backgroundQuery="1" createdVersion="8" refreshedVersion="8"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604167" backgroundQuery="1" createdVersion="8" refreshedVersion="8"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6851855" backgroundQuery="1" createdVersion="8" refreshedVersion="8"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199071" backgroundQuery="1" createdVersion="8" refreshedVersion="8"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546294" backgroundQuery="1" createdVersion="8" refreshedVersion="8"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7893517" backgroundQuery="1" createdVersion="8" refreshedVersion="8"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8240741" backgroundQuery="1" createdVersion="8" refreshedVersion="8"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7">
        <s v="Jan-24"/>
        <s v="Feb-24"/>
        <s v="Mar-24"/>
        <s v="Apr-24"/>
        <s v="May-24"/>
        <s v="Jun-24"/>
        <s v="Jul-24"/>
      </sharedItems>
      <extLst>
        <ext xmlns:x15="http://schemas.microsoft.com/office/spreadsheetml/2010/11/main" uri="{4F2E5C28-24EA-4eb8-9CBF-B6C8F9C3D259}">
          <x15:cachedUniqueNames>
            <x15:cachedUniqueName index="0" name="[Calendar].[MMM-YY].&amp;[Jan-24]"/>
            <x15:cachedUniqueName index="1" name="[Calendar].[MMM-YY].&amp;[Feb-24]"/>
            <x15:cachedUniqueName index="2" name="[Calendar].[MMM-YY].&amp;[Mar-24]"/>
            <x15:cachedUniqueName index="3" name="[Calendar].[MMM-YY].&amp;[Apr-24]"/>
            <x15:cachedUniqueName index="4" name="[Calendar].[MMM-YY].&amp;[May-24]"/>
            <x15:cachedUniqueName index="5" name="[Calendar].[MMM-YY].&amp;[Jun-24]"/>
            <x15:cachedUniqueName index="6"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6.621478587964" backgroundQuery="1" createdVersion="8" refreshedVersion="8"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10" applyNumberFormats="0" applyBorderFormats="0" applyFontFormats="0" applyPatternFormats="0" applyAlignmentFormats="0" applyWidthHeightFormats="1" dataCaption="Values" tag="5c821b62-43bf-47bf-9257-04e811d1d4ef" updatedVersion="8" minRefreshableVersion="3" useAutoFormatting="1" subtotalHiddenItems="1" rowGrandTotals="0" colGrandTotals="0" itemPrintTitles="1" createdVersion="8" indent="0" outline="1" outlineData="1" multipleFieldFilters="0" chartFormat="25" rowHeaderCaption=" " colHeaderCaption=" ">
  <location ref="AG8:AK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12">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18" applyNumberFormats="0" applyBorderFormats="0" applyFontFormats="0" applyPatternFormats="0" applyAlignmentFormats="0" applyWidthHeightFormats="1" dataCaption="Values" tag="f7277403-0e66-4c3a-8be7-6ebaec9c1267" updatedVersion="8"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19">
      <pivotArea dataOnly="0" labelOnly="1" fieldPosition="0">
        <references count="1">
          <reference field="3" count="0"/>
        </references>
      </pivotArea>
    </format>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0"/>
        </references>
      </pivotArea>
    </format>
    <format dxfId="14">
      <pivotArea dataOnly="0" labelOnly="1" outline="0" axis="axisValues" fieldPosition="0"/>
    </format>
    <format dxfId="13">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17" applyNumberFormats="0" applyBorderFormats="0" applyFontFormats="0" applyPatternFormats="0" applyAlignmentFormats="0" applyWidthHeightFormats="1" dataCaption="Values" tag="a812b2fa-4435-4478-879d-ecfbe708aa72" updatedVersion="8" minRefreshableVersion="3" useAutoFormatting="1" subtotalHiddenItems="1" rowGrandTotals="0" colGrandTotals="0" itemPrintTitles="1" createdVersion="8" indent="0" outline="1" outlineData="1" multipleFieldFilters="0" chartFormat="25" rowHeaderCaption=" " colHeaderCaption=" ">
  <location ref="F8:J16"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20">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14" applyNumberFormats="0" applyBorderFormats="0" applyFontFormats="0" applyPatternFormats="0" applyAlignmentFormats="0" applyWidthHeightFormats="1" dataCaption="Values" tag="60e26ce5-9a83-4445-bc05-b64c29c7d44d" updatedVersion="8"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16" applyNumberFormats="0" applyBorderFormats="0" applyFontFormats="0" applyPatternFormats="0" applyAlignmentFormats="0" applyWidthHeightFormats="1" dataCaption="Values" tag="9fa07cfc-aa6a-41f1-ac44-4bfb28ef498c" updatedVersion="8"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2" applyNumberFormats="0" applyBorderFormats="0" applyFontFormats="0" applyPatternFormats="0" applyAlignmentFormats="0" applyWidthHeightFormats="1" dataCaption="Values" tag="47b452f6-fb7b-4d78-9c7f-65a49ca55cb9" updatedVersion="8"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32">
      <pivotArea field="0" type="button" dataOnly="0" labelOnly="1" outline="0" axis="axisRow" fieldPosition="0"/>
    </format>
    <format dxfId="31">
      <pivotArea dataOnly="0" labelOnly="1" outline="0" fieldPosition="0">
        <references count="1">
          <reference field="4294967294" count="4">
            <x v="0"/>
            <x v="1"/>
            <x v="2"/>
            <x v="3"/>
          </reference>
        </references>
      </pivotArea>
    </format>
    <format dxfId="30">
      <pivotArea field="0" type="button" dataOnly="0" labelOnly="1" outline="0" axis="axisRow" fieldPosition="0"/>
    </format>
    <format dxfId="29">
      <pivotArea dataOnly="0" labelOnly="1" outline="0" fieldPosition="0">
        <references count="1">
          <reference field="4294967294" count="4">
            <x v="0"/>
            <x v="1"/>
            <x v="2"/>
            <x v="3"/>
          </reference>
        </references>
      </pivotArea>
    </format>
    <format dxfId="28">
      <pivotArea field="0" type="button" dataOnly="0" labelOnly="1" outline="0" axis="axisRow" fieldPosition="0"/>
    </format>
    <format dxfId="27">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4" applyNumberFormats="0" applyBorderFormats="0" applyFontFormats="0" applyPatternFormats="0" applyAlignmentFormats="0" applyWidthHeightFormats="1" dataCaption="Values" tag="52c64135-d6c7-4b23-a704-cc40cfa80a37" updatedVersion="8"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38">
      <pivotArea field="6" type="button" dataOnly="0" labelOnly="1" outline="0" axis="axisRow" fieldPosition="0"/>
    </format>
    <format dxfId="37">
      <pivotArea dataOnly="0" labelOnly="1" outline="0" fieldPosition="0">
        <references count="1">
          <reference field="4294967294" count="4">
            <x v="0"/>
            <x v="1"/>
            <x v="2"/>
            <x v="3"/>
          </reference>
        </references>
      </pivotArea>
    </format>
    <format dxfId="36">
      <pivotArea field="6" type="button" dataOnly="0" labelOnly="1" outline="0" axis="axisRow" fieldPosition="0"/>
    </format>
    <format dxfId="35">
      <pivotArea dataOnly="0" labelOnly="1" outline="0" fieldPosition="0">
        <references count="1">
          <reference field="4294967294" count="4">
            <x v="0"/>
            <x v="1"/>
            <x v="2"/>
            <x v="3"/>
          </reference>
        </references>
      </pivotArea>
    </format>
    <format dxfId="34">
      <pivotArea field="6" type="button" dataOnly="0" labelOnly="1" outline="0" axis="axisRow" fieldPosition="0"/>
    </format>
    <format dxfId="33">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13" applyNumberFormats="0" applyBorderFormats="0" applyFontFormats="0" applyPatternFormats="0" applyAlignmentFormats="0" applyWidthHeightFormats="1" dataCaption="Values" tag="9944123b-d4f3-4a03-9394-8a2ac423be46" updatedVersion="8"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44">
      <pivotArea field="0" type="button" dataOnly="0" labelOnly="1" outline="0" axis="axisPage" fieldPosition="0"/>
    </format>
    <format dxfId="43">
      <pivotArea dataOnly="0" labelOnly="1" outline="0" fieldPosition="0">
        <references count="1">
          <reference field="4294967294" count="1">
            <x v="0"/>
          </reference>
        </references>
      </pivotArea>
    </format>
    <format dxfId="42">
      <pivotArea field="0" type="button" dataOnly="0" labelOnly="1" outline="0" axis="axisPage" fieldPosition="0"/>
    </format>
    <format dxfId="41">
      <pivotArea dataOnly="0" labelOnly="1" outline="0" fieldPosition="0">
        <references count="1">
          <reference field="4294967294" count="1">
            <x v="0"/>
          </reference>
        </references>
      </pivotArea>
    </format>
    <format dxfId="40">
      <pivotArea field="0" type="button" dataOnly="0" labelOnly="1" outline="0" axis="axisPage" fieldPosition="0"/>
    </format>
    <format dxfId="39">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9" applyNumberFormats="0" applyBorderFormats="0" applyFontFormats="0" applyPatternFormats="0" applyAlignmentFormats="0" applyWidthHeightFormats="1" dataCaption="Values" tag="1573862c-9e5f-470e-8386-7dcb612352bf" updatedVersion="8"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52">
      <pivotArea field="0" type="button" dataOnly="0" labelOnly="1" outline="0" axis="axisRow" fieldPosition="0"/>
    </format>
    <format dxfId="51">
      <pivotArea dataOnly="0" labelOnly="1" outline="0" fieldPosition="0">
        <references count="1">
          <reference field="4294967294" count="4">
            <x v="0"/>
            <x v="1"/>
            <x v="2"/>
            <x v="3"/>
          </reference>
        </references>
      </pivotArea>
    </format>
    <format dxfId="50">
      <pivotArea collapsedLevelsAreSubtotals="1" fieldPosition="0">
        <references count="1">
          <reference field="0" count="1">
            <x v="0"/>
          </reference>
        </references>
      </pivotArea>
    </format>
    <format dxfId="49">
      <pivotArea dataOnly="0" labelOnly="1" fieldPosition="0">
        <references count="1">
          <reference field="0" count="1">
            <x v="0"/>
          </reference>
        </references>
      </pivotArea>
    </format>
    <format dxfId="48">
      <pivotArea collapsedLevelsAreSubtotals="1" fieldPosition="0">
        <references count="1">
          <reference field="0" count="1">
            <x v="0"/>
          </reference>
        </references>
      </pivotArea>
    </format>
    <format dxfId="47">
      <pivotArea dataOnly="0" labelOnly="1" fieldPosition="0">
        <references count="1">
          <reference field="0" count="1">
            <x v="0"/>
          </reference>
        </references>
      </pivotArea>
    </format>
    <format dxfId="46">
      <pivotArea collapsedLevelsAreSubtotals="1" fieldPosition="0">
        <references count="1">
          <reference field="0" count="1">
            <x v="0"/>
          </reference>
        </references>
      </pivotArea>
    </format>
    <format dxfId="45">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5" applyNumberFormats="0" applyBorderFormats="0" applyFontFormats="0" applyPatternFormats="0" applyAlignmentFormats="0" applyWidthHeightFormats="1" dataCaption="Values" tag="6cff6473-2dc5-4c5f-bcfd-f87570dad1c6" updatedVersion="8"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58">
      <pivotArea field="6" type="button" dataOnly="0" labelOnly="1" outline="0" axis="axisRow" fieldPosition="0"/>
    </format>
    <format dxfId="57">
      <pivotArea dataOnly="0" labelOnly="1" outline="0" fieldPosition="0">
        <references count="1">
          <reference field="4294967294" count="4">
            <x v="0"/>
            <x v="1"/>
            <x v="2"/>
            <x v="3"/>
          </reference>
        </references>
      </pivotArea>
    </format>
    <format dxfId="56">
      <pivotArea field="6" type="button" dataOnly="0" labelOnly="1" outline="0" axis="axisRow" fieldPosition="0"/>
    </format>
    <format dxfId="55">
      <pivotArea dataOnly="0" labelOnly="1" outline="0" fieldPosition="0">
        <references count="1">
          <reference field="4294967294" count="4">
            <x v="0"/>
            <x v="1"/>
            <x v="2"/>
            <x v="3"/>
          </reference>
        </references>
      </pivotArea>
    </format>
    <format dxfId="54">
      <pivotArea field="6" type="button" dataOnly="0" labelOnly="1" outline="0" axis="axisRow" fieldPosition="0"/>
    </format>
    <format dxfId="53">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7" applyNumberFormats="0" applyBorderFormats="0" applyFontFormats="0" applyPatternFormats="0" applyAlignmentFormats="0" applyWidthHeightFormats="1" dataCaption="Values" tag="8cf195a4-900e-44eb-bbe9-aa3bd3cdb07a" updatedVersion="8"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64">
      <pivotArea field="0" type="button" dataOnly="0" labelOnly="1" outline="0" axis="axisRow" fieldPosition="0"/>
    </format>
    <format dxfId="63">
      <pivotArea dataOnly="0" labelOnly="1" outline="0" fieldPosition="0">
        <references count="1">
          <reference field="4294967294" count="4">
            <x v="0"/>
            <x v="1"/>
            <x v="2"/>
            <x v="3"/>
          </reference>
        </references>
      </pivotArea>
    </format>
    <format dxfId="62">
      <pivotArea field="0" type="button" dataOnly="0" labelOnly="1" outline="0" axis="axisRow" fieldPosition="0"/>
    </format>
    <format dxfId="61">
      <pivotArea dataOnly="0" labelOnly="1" outline="0" fieldPosition="0">
        <references count="1">
          <reference field="4294967294" count="4">
            <x v="0"/>
            <x v="1"/>
            <x v="2"/>
            <x v="3"/>
          </reference>
        </references>
      </pivotArea>
    </format>
    <format dxfId="60">
      <pivotArea field="0" type="button" dataOnly="0" labelOnly="1" outline="0" axis="axisRow" fieldPosition="0"/>
    </format>
    <format dxfId="5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6" applyNumberFormats="0" applyBorderFormats="0" applyFontFormats="0" applyPatternFormats="0" applyAlignmentFormats="0" applyWidthHeightFormats="1" dataCaption="Values" tag="7bcb5c80-5a6a-4214-ab93-41a080b4ffd8" updatedVersion="8"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70">
      <pivotArea field="6" type="button" dataOnly="0" labelOnly="1" outline="0" axis="axisRow" fieldPosition="0"/>
    </format>
    <format dxfId="69">
      <pivotArea dataOnly="0" labelOnly="1" outline="0" fieldPosition="0">
        <references count="1">
          <reference field="4294967294" count="4">
            <x v="0"/>
            <x v="1"/>
            <x v="2"/>
            <x v="3"/>
          </reference>
        </references>
      </pivotArea>
    </format>
    <format dxfId="68">
      <pivotArea field="6" type="button" dataOnly="0" labelOnly="1" outline="0" axis="axisRow" fieldPosition="0"/>
    </format>
    <format dxfId="67">
      <pivotArea dataOnly="0" labelOnly="1" outline="0" fieldPosition="0">
        <references count="1">
          <reference field="4294967294" count="4">
            <x v="0"/>
            <x v="1"/>
            <x v="2"/>
            <x v="3"/>
          </reference>
        </references>
      </pivotArea>
    </format>
    <format dxfId="66">
      <pivotArea field="6" type="button" dataOnly="0" labelOnly="1" outline="0" axis="axisRow" fieldPosition="0"/>
    </format>
    <format dxfId="6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8" applyNumberFormats="0" applyBorderFormats="0" applyFontFormats="0" applyPatternFormats="0" applyAlignmentFormats="0" applyWidthHeightFormats="1" dataCaption="Values" tag="182090d6-0ce3-4f32-8a9b-783d20706a75" updatedVersion="8"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76">
      <pivotArea field="0" type="button" dataOnly="0" labelOnly="1" outline="0" axis="axisRow" fieldPosition="0"/>
    </format>
    <format dxfId="75">
      <pivotArea dataOnly="0" labelOnly="1" outline="0" fieldPosition="0">
        <references count="1">
          <reference field="4294967294" count="4">
            <x v="0"/>
            <x v="1"/>
            <x v="2"/>
            <x v="3"/>
          </reference>
        </references>
      </pivotArea>
    </format>
    <format dxfId="74">
      <pivotArea field="0" type="button" dataOnly="0" labelOnly="1" outline="0" axis="axisRow" fieldPosition="0"/>
    </format>
    <format dxfId="73">
      <pivotArea dataOnly="0" labelOnly="1" outline="0" fieldPosition="0">
        <references count="1">
          <reference field="4294967294" count="4">
            <x v="0"/>
            <x v="1"/>
            <x v="2"/>
            <x v="3"/>
          </reference>
        </references>
      </pivotArea>
    </format>
    <format dxfId="72">
      <pivotArea field="0" type="button" dataOnly="0" labelOnly="1" outline="0" axis="axisRow" fieldPosition="0"/>
    </format>
    <format dxfId="71">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12" applyNumberFormats="0" applyBorderFormats="0" applyFontFormats="0" applyPatternFormats="0" applyAlignmentFormats="0" applyWidthHeightFormats="1" dataCaption="Values" tag="33dbf098-1455-4b62-9eb9-269b557b87df" updatedVersion="8"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83">
      <pivotArea dataOnly="0" labelOnly="1" fieldPosition="0">
        <references count="1">
          <reference field="3" count="0"/>
        </references>
      </pivotArea>
    </format>
    <format dxfId="82">
      <pivotArea type="all" dataOnly="0" outline="0" fieldPosition="0"/>
    </format>
    <format dxfId="81">
      <pivotArea outline="0" collapsedLevelsAreSubtotals="1" fieldPosition="0"/>
    </format>
    <format dxfId="80">
      <pivotArea field="3" type="button" dataOnly="0" labelOnly="1" outline="0" axis="axisRow" fieldPosition="0"/>
    </format>
    <format dxfId="79">
      <pivotArea dataOnly="0" labelOnly="1" fieldPosition="0">
        <references count="1">
          <reference field="3" count="0"/>
        </references>
      </pivotArea>
    </format>
    <format dxfId="78">
      <pivotArea dataOnly="0" labelOnly="1" outline="0" axis="axisValues" fieldPosition="0"/>
    </format>
    <format dxfId="77">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3" applyNumberFormats="0" applyBorderFormats="0" applyFontFormats="0" applyPatternFormats="0" applyAlignmentFormats="0" applyWidthHeightFormats="1" dataCaption="Values" tag="6810937e-f186-4cf0-8541-d7cde86ee7c3" updatedVersion="8"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89">
      <pivotArea field="0" type="button" dataOnly="0" labelOnly="1" outline="0" axis="axisRow" fieldPosition="0"/>
    </format>
    <format dxfId="88">
      <pivotArea dataOnly="0" labelOnly="1" outline="0" fieldPosition="0">
        <references count="1">
          <reference field="4294967294" count="4">
            <x v="0"/>
            <x v="1"/>
            <x v="2"/>
            <x v="3"/>
          </reference>
        </references>
      </pivotArea>
    </format>
    <format dxfId="87">
      <pivotArea field="0" type="button" dataOnly="0" labelOnly="1" outline="0" axis="axisRow" fieldPosition="0"/>
    </format>
    <format dxfId="86">
      <pivotArea dataOnly="0" labelOnly="1" outline="0" fieldPosition="0">
        <references count="1">
          <reference field="4294967294" count="4">
            <x v="0"/>
            <x v="1"/>
            <x v="2"/>
            <x v="3"/>
          </reference>
        </references>
      </pivotArea>
    </format>
    <format dxfId="85">
      <pivotArea field="0" type="button" dataOnly="0" labelOnly="1" outline="0" axis="axisRow" fieldPosition="0"/>
    </format>
    <format dxfId="8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0" applyNumberFormats="0" applyBorderFormats="0" applyFontFormats="0" applyPatternFormats="0" applyAlignmentFormats="0" applyWidthHeightFormats="1" dataCaption="Values" tag="aa000665-8879-4e6a-ba50-8721deb058bc" updatedVersion="8"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95">
      <pivotArea field="0" type="button" dataOnly="0" labelOnly="1" outline="0" axis="axisRow" fieldPosition="0"/>
    </format>
    <format dxfId="94">
      <pivotArea dataOnly="0" labelOnly="1" outline="0" fieldPosition="0">
        <references count="1">
          <reference field="4294967294" count="4">
            <x v="0"/>
            <x v="1"/>
            <x v="2"/>
            <x v="3"/>
          </reference>
        </references>
      </pivotArea>
    </format>
    <format dxfId="93">
      <pivotArea field="0" type="button" dataOnly="0" labelOnly="1" outline="0" axis="axisRow" fieldPosition="0"/>
    </format>
    <format dxfId="92">
      <pivotArea dataOnly="0" labelOnly="1" outline="0" fieldPosition="0">
        <references count="1">
          <reference field="4294967294" count="4">
            <x v="0"/>
            <x v="1"/>
            <x v="2"/>
            <x v="3"/>
          </reference>
        </references>
      </pivotArea>
    </format>
    <format dxfId="91">
      <pivotArea field="0" type="button" dataOnly="0" labelOnly="1" outline="0" axis="axisRow" fieldPosition="0"/>
    </format>
    <format dxfId="90">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11"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AG26:AK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15"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F26:J34"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1" applyNumberFormats="0" applyBorderFormats="0" applyFontFormats="0" applyPatternFormats="0" applyAlignmentFormats="0" applyWidthHeightFormats="1" dataCaption="Values" tag="9853d252-6e68-416d-8823-63ffe82aafa7" updatedVersion="8" minRefreshableVersion="3" useAutoFormatting="1" subtotalHiddenItems="1" rowGrandTotals="0" colGrandTotals="0" itemPrintTitles="1" createdVersion="8" indent="0" outline="1" outlineData="1" multipleFieldFilters="0" chartFormat="11" rowHeaderCaption="Revenue &amp; Gross Margin">
  <location ref="B9:D16"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8">
        <item x="0"/>
        <item x="1"/>
        <item x="2"/>
        <item x="3"/>
        <item x="4"/>
        <item x="5"/>
        <item x="6"/>
        <item t="default"/>
      </items>
    </pivotField>
  </pivotFields>
  <rowFields count="1">
    <field x="4"/>
  </rowFields>
  <rowItems count="7">
    <i>
      <x/>
    </i>
    <i>
      <x v="1"/>
    </i>
    <i>
      <x v="2"/>
    </i>
    <i>
      <x v="3"/>
    </i>
    <i>
      <x v="4"/>
    </i>
    <i>
      <x v="5"/>
    </i>
    <i>
      <x v="6"/>
    </i>
  </rowItems>
  <colFields count="1">
    <field x="-2"/>
  </colFields>
  <colItems count="2">
    <i>
      <x/>
    </i>
    <i i="1">
      <x v="1"/>
    </i>
  </colItems>
  <dataFields count="2">
    <dataField fld="2" subtotal="count" baseField="0" baseItem="0"/>
    <dataField fld="3" subtotal="count" baseField="0" baseItem="0"/>
  </dataFields>
  <formats count="4">
    <format dxfId="99">
      <pivotArea dataOnly="0" labelOnly="1" outline="0" fieldPosition="0">
        <references count="1">
          <reference field="4294967294" count="2">
            <x v="0"/>
            <x v="1"/>
          </reference>
        </references>
      </pivotArea>
    </format>
    <format dxfId="98">
      <pivotArea dataOnly="0" labelOnly="1" outline="0" fieldPosition="0">
        <references count="1">
          <reference field="4294967294" count="2">
            <x v="0"/>
            <x v="1"/>
          </reference>
        </references>
      </pivotArea>
    </format>
    <format dxfId="97">
      <pivotArea dataOnly="0" labelOnly="1" outline="0" fieldPosition="0">
        <references count="1">
          <reference field="4294967294" count="2">
            <x v="0"/>
            <x v="1"/>
          </reference>
        </references>
      </pivotArea>
    </format>
    <format dxfId="96">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YT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YT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www.mightydigits.com/" TargetMode="External"/><Relationship Id="rId7" Type="http://schemas.openxmlformats.org/officeDocument/2006/relationships/drawing" Target="../drawings/drawing1.xml"/><Relationship Id="rId2" Type="http://schemas.openxmlformats.org/officeDocument/2006/relationships/hyperlink" Target="https://youtu.be/SayhYGHgnLI" TargetMode="External"/><Relationship Id="rId1" Type="http://schemas.openxmlformats.org/officeDocument/2006/relationships/hyperlink" Target="https://yourcfoguy.notion.site/Ultimate-Profit-Loss-Dashboard-fb923bc3c32347f79ce505cec6e9e906?pvs=73" TargetMode="External"/><Relationship Id="rId6" Type="http://schemas.openxmlformats.org/officeDocument/2006/relationships/printerSettings" Target="../printerSettings/printerSettings1.bin"/><Relationship Id="rId5" Type="http://schemas.openxmlformats.org/officeDocument/2006/relationships/hyperlink" Target="https://www.yourcfoguy.com/consulting" TargetMode="External"/><Relationship Id="rId4" Type="http://schemas.openxmlformats.org/officeDocument/2006/relationships/hyperlink" Target="https://www.modelwiz.com/" TargetMode="Externa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9.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4783-F689-4CCC-97F1-90B6C3C2120A}">
  <dimension ref="A1:X73"/>
  <sheetViews>
    <sheetView topLeftCell="A8" zoomScale="85" zoomScaleNormal="85" workbookViewId="0">
      <selection activeCell="T16" sqref="T16:W18"/>
    </sheetView>
  </sheetViews>
  <sheetFormatPr defaultColWidth="0" defaultRowHeight="0" customHeight="1" zeroHeight="1" x14ac:dyDescent="0.3"/>
  <cols>
    <col min="1" max="7" width="9.109375" style="102" customWidth="1"/>
    <col min="8" max="8" width="0.88671875" style="102" customWidth="1"/>
    <col min="9" max="9" width="9.109375" style="102" customWidth="1"/>
    <col min="10" max="10" width="5.6640625" style="102" customWidth="1"/>
    <col min="11" max="16" width="9.109375" style="102" customWidth="1"/>
    <col min="17" max="17" width="0.88671875" style="102" customWidth="1"/>
    <col min="18" max="22" width="9.109375" style="102" customWidth="1"/>
    <col min="23" max="23" width="18.33203125" style="102" customWidth="1"/>
    <col min="24" max="24" width="12.6640625" style="102" customWidth="1"/>
    <col min="25" max="16384" width="9.109375" style="102" hidden="1"/>
  </cols>
  <sheetData>
    <row r="1" spans="1:24" ht="14.4" x14ac:dyDescent="0.3">
      <c r="A1" s="101"/>
      <c r="B1" s="101"/>
      <c r="C1" s="101"/>
      <c r="D1" s="101"/>
      <c r="E1" s="101"/>
      <c r="F1" s="101"/>
      <c r="G1" s="101"/>
      <c r="H1" s="101"/>
      <c r="I1" s="101"/>
      <c r="J1" s="101"/>
      <c r="K1" s="101"/>
      <c r="L1" s="101"/>
      <c r="M1" s="101"/>
      <c r="N1" s="101"/>
      <c r="O1" s="101"/>
      <c r="P1" s="101"/>
      <c r="Q1" s="101"/>
      <c r="R1" s="101"/>
      <c r="S1" s="101"/>
      <c r="T1" s="101"/>
      <c r="U1" s="101"/>
      <c r="V1" s="101"/>
      <c r="W1" s="101"/>
      <c r="X1" s="101"/>
    </row>
    <row r="2" spans="1:24" ht="14.4" x14ac:dyDescent="0.3">
      <c r="A2" s="101"/>
      <c r="B2" s="101"/>
      <c r="C2" s="101"/>
      <c r="D2" s="101"/>
      <c r="E2" s="101"/>
      <c r="F2" s="101"/>
      <c r="G2" s="101"/>
      <c r="H2" s="101"/>
      <c r="I2" s="101"/>
      <c r="J2" s="101"/>
      <c r="K2" s="101"/>
      <c r="L2" s="101"/>
      <c r="M2" s="101"/>
      <c r="N2" s="101"/>
      <c r="O2" s="101"/>
      <c r="P2" s="101"/>
      <c r="Q2" s="101"/>
      <c r="R2" s="101"/>
      <c r="S2" s="101"/>
      <c r="T2" s="101"/>
      <c r="U2" s="101"/>
      <c r="V2" s="101"/>
      <c r="W2" s="101"/>
      <c r="X2" s="101"/>
    </row>
    <row r="3" spans="1:24" ht="7.95" customHeight="1" x14ac:dyDescent="0.3">
      <c r="A3" s="101"/>
      <c r="B3" s="101"/>
      <c r="C3" s="101"/>
      <c r="D3" s="101"/>
      <c r="E3" s="101"/>
      <c r="F3" s="101"/>
      <c r="G3" s="101"/>
      <c r="H3" s="101"/>
      <c r="I3" s="101"/>
      <c r="J3" s="101"/>
      <c r="K3" s="101"/>
      <c r="L3" s="101"/>
      <c r="M3" s="101"/>
      <c r="N3" s="101"/>
      <c r="O3" s="101"/>
      <c r="P3" s="101"/>
      <c r="Q3" s="101"/>
      <c r="R3" s="101"/>
      <c r="S3" s="101"/>
      <c r="T3" s="101"/>
      <c r="U3" s="101"/>
      <c r="V3" s="101"/>
      <c r="W3" s="101"/>
      <c r="X3" s="101"/>
    </row>
    <row r="4" spans="1:24" ht="6" customHeight="1" x14ac:dyDescent="0.3">
      <c r="A4" s="103"/>
      <c r="B4" s="101"/>
      <c r="C4" s="101"/>
      <c r="D4" s="101"/>
      <c r="E4" s="101"/>
      <c r="F4" s="101"/>
      <c r="G4" s="101"/>
      <c r="H4" s="101"/>
      <c r="I4" s="101"/>
      <c r="J4" s="101"/>
      <c r="K4" s="101"/>
      <c r="L4" s="101"/>
      <c r="M4" s="101"/>
      <c r="N4" s="101"/>
      <c r="O4" s="101"/>
      <c r="P4" s="101"/>
      <c r="Q4" s="101"/>
      <c r="R4" s="101"/>
      <c r="S4" s="101"/>
      <c r="T4" s="101"/>
      <c r="U4" s="101"/>
      <c r="V4" s="101"/>
      <c r="W4" s="101"/>
      <c r="X4" s="101"/>
    </row>
    <row r="5" spans="1:24" ht="48.6" x14ac:dyDescent="0.3">
      <c r="A5" s="104"/>
      <c r="B5" s="101"/>
      <c r="C5" s="101"/>
      <c r="D5" s="105" t="s">
        <v>0</v>
      </c>
      <c r="E5" s="101"/>
      <c r="F5" s="101"/>
      <c r="G5" s="101"/>
      <c r="H5" s="101"/>
      <c r="I5" s="101"/>
      <c r="J5" s="101"/>
      <c r="K5" s="101"/>
      <c r="L5" s="101"/>
      <c r="M5" s="101"/>
      <c r="N5" s="101"/>
      <c r="O5" s="101"/>
      <c r="P5" s="101"/>
      <c r="Q5" s="101"/>
      <c r="R5" s="101"/>
      <c r="S5" s="101"/>
      <c r="T5" s="101"/>
      <c r="U5" s="101"/>
      <c r="V5" s="101"/>
      <c r="W5" s="101"/>
      <c r="X5" s="101"/>
    </row>
    <row r="6" spans="1:24" ht="14.4" x14ac:dyDescent="0.3">
      <c r="A6" s="101"/>
      <c r="B6" s="101"/>
      <c r="C6" s="101"/>
      <c r="D6" s="101"/>
      <c r="E6" s="101"/>
      <c r="F6" s="101"/>
      <c r="G6" s="101"/>
      <c r="H6" s="101"/>
      <c r="I6" s="101"/>
      <c r="J6" s="101"/>
      <c r="K6" s="101"/>
      <c r="L6" s="101"/>
      <c r="M6" s="101"/>
      <c r="N6" s="101"/>
      <c r="O6" s="101"/>
      <c r="P6" s="101"/>
      <c r="Q6" s="101"/>
      <c r="R6" s="101"/>
      <c r="S6" s="101"/>
      <c r="T6" s="101"/>
      <c r="U6" s="101"/>
      <c r="V6" s="101"/>
      <c r="W6" s="101"/>
      <c r="X6" s="101"/>
    </row>
    <row r="7" spans="1:24" ht="7.2" customHeight="1" x14ac:dyDescent="0.65">
      <c r="A7" s="106"/>
      <c r="B7" s="101"/>
      <c r="C7" s="101"/>
      <c r="D7" s="101"/>
      <c r="E7" s="101"/>
      <c r="F7" s="101"/>
      <c r="G7" s="101"/>
      <c r="H7" s="101"/>
      <c r="I7" s="101"/>
      <c r="J7" s="101"/>
      <c r="K7" s="101"/>
      <c r="L7" s="107"/>
      <c r="M7" s="101"/>
      <c r="N7" s="101"/>
      <c r="O7" s="101"/>
      <c r="P7" s="101"/>
      <c r="Q7" s="101"/>
      <c r="R7" s="101"/>
      <c r="S7" s="101"/>
      <c r="T7" s="101"/>
      <c r="U7" s="101"/>
      <c r="V7" s="101"/>
      <c r="W7" s="101"/>
      <c r="X7" s="101"/>
    </row>
    <row r="8" spans="1:24" ht="14.4" x14ac:dyDescent="0.3">
      <c r="A8" s="108"/>
      <c r="B8" s="101"/>
      <c r="C8" s="101"/>
      <c r="D8" s="101"/>
      <c r="E8" s="101"/>
      <c r="F8" s="101"/>
      <c r="G8" s="101"/>
      <c r="H8" s="101"/>
      <c r="I8" s="101"/>
      <c r="J8" s="101"/>
      <c r="K8" s="101"/>
      <c r="L8" s="101"/>
      <c r="M8" s="101"/>
      <c r="N8" s="101"/>
      <c r="O8" s="101"/>
      <c r="P8" s="101"/>
      <c r="Q8" s="101"/>
      <c r="R8" s="101"/>
      <c r="S8" s="101"/>
      <c r="T8" s="101"/>
      <c r="U8" s="101"/>
      <c r="V8" s="101"/>
      <c r="W8" s="101"/>
      <c r="X8" s="101"/>
    </row>
    <row r="9" spans="1:24" ht="6.6" customHeight="1" x14ac:dyDescent="0.3">
      <c r="A9" s="109"/>
      <c r="B9" s="109"/>
      <c r="C9" s="109"/>
      <c r="D9" s="109"/>
      <c r="E9" s="109"/>
      <c r="F9" s="109"/>
      <c r="G9" s="109"/>
      <c r="H9" s="109"/>
      <c r="I9" s="109"/>
      <c r="J9" s="109"/>
      <c r="K9" s="109"/>
      <c r="L9" s="109"/>
      <c r="M9" s="109"/>
      <c r="N9" s="109"/>
      <c r="O9" s="109"/>
      <c r="P9" s="109"/>
      <c r="Q9" s="109"/>
      <c r="R9" s="109"/>
      <c r="S9" s="109"/>
      <c r="T9" s="109"/>
      <c r="U9" s="109"/>
      <c r="V9" s="109"/>
      <c r="W9" s="109"/>
      <c r="X9" s="109"/>
    </row>
    <row r="10" spans="1:24" ht="14.4" x14ac:dyDescent="0.3">
      <c r="A10" s="110"/>
      <c r="B10" s="110"/>
      <c r="C10" s="110"/>
      <c r="D10" s="110"/>
      <c r="E10" s="110"/>
      <c r="F10" s="110"/>
      <c r="G10" s="110"/>
      <c r="H10" s="111"/>
      <c r="I10" s="110"/>
      <c r="J10" s="110"/>
      <c r="K10" s="110"/>
      <c r="L10" s="110"/>
      <c r="M10" s="110"/>
      <c r="N10" s="110"/>
      <c r="O10" s="110"/>
      <c r="P10" s="110"/>
      <c r="Q10" s="111"/>
      <c r="R10" s="110"/>
      <c r="S10" s="110"/>
      <c r="T10" s="110"/>
      <c r="U10" s="110"/>
      <c r="V10" s="110"/>
      <c r="W10" s="110"/>
      <c r="X10" s="110"/>
    </row>
    <row r="11" spans="1:24" ht="31.8" x14ac:dyDescent="1.1000000000000001">
      <c r="A11" s="110"/>
      <c r="B11" s="112"/>
      <c r="C11" s="110"/>
      <c r="D11" s="113" t="s">
        <v>1</v>
      </c>
      <c r="E11" s="110"/>
      <c r="F11" s="110"/>
      <c r="G11" s="110"/>
      <c r="H11" s="111"/>
      <c r="I11" s="110"/>
      <c r="J11" s="110"/>
      <c r="K11" s="110"/>
      <c r="L11" s="114" t="s">
        <v>2</v>
      </c>
      <c r="M11" s="115"/>
      <c r="N11" s="110"/>
      <c r="O11" s="110"/>
      <c r="P11" s="110"/>
      <c r="Q11" s="111"/>
      <c r="R11" s="116"/>
      <c r="S11" s="116"/>
      <c r="T11" s="116"/>
      <c r="U11" s="114" t="s">
        <v>3</v>
      </c>
      <c r="V11" s="116"/>
      <c r="W11" s="116"/>
      <c r="X11" s="110"/>
    </row>
    <row r="12" spans="1:24" ht="7.5" customHeight="1" x14ac:dyDescent="0.3">
      <c r="A12" s="110"/>
      <c r="B12" s="110"/>
      <c r="C12" s="110"/>
      <c r="D12" s="110"/>
      <c r="E12" s="110"/>
      <c r="F12" s="110"/>
      <c r="G12" s="110"/>
      <c r="H12" s="111"/>
      <c r="I12" s="116"/>
      <c r="J12" s="116"/>
      <c r="K12" s="116"/>
      <c r="L12" s="116"/>
      <c r="M12" s="116"/>
      <c r="N12" s="116"/>
      <c r="O12" s="116"/>
      <c r="P12" s="116"/>
      <c r="Q12" s="111"/>
      <c r="R12" s="116"/>
      <c r="S12" s="116"/>
      <c r="T12" s="116"/>
      <c r="U12" s="116"/>
      <c r="V12" s="116"/>
      <c r="W12" s="116"/>
      <c r="X12" s="110"/>
    </row>
    <row r="13" spans="1:24" ht="27.75" customHeight="1" x14ac:dyDescent="0.3">
      <c r="A13" s="129" t="s">
        <v>4</v>
      </c>
      <c r="B13" s="129"/>
      <c r="C13" s="129"/>
      <c r="D13" s="129"/>
      <c r="E13" s="129"/>
      <c r="F13" s="129"/>
      <c r="G13" s="110"/>
      <c r="H13" s="111"/>
      <c r="I13" s="116"/>
      <c r="J13" s="132" t="e" vm="4">
        <v>#VALUE!</v>
      </c>
      <c r="K13" s="131" t="s">
        <v>5</v>
      </c>
      <c r="L13" s="131"/>
      <c r="M13" s="131"/>
      <c r="N13" s="131"/>
      <c r="O13" s="131"/>
      <c r="P13" s="116"/>
      <c r="Q13" s="111"/>
      <c r="R13" s="116"/>
      <c r="S13" s="130" t="e" vm="5">
        <v>#VALUE!</v>
      </c>
      <c r="T13" s="125" t="s">
        <v>6</v>
      </c>
      <c r="U13" s="125"/>
      <c r="V13" s="125"/>
      <c r="W13" s="125"/>
      <c r="X13" s="116"/>
    </row>
    <row r="14" spans="1:24" ht="15" customHeight="1" x14ac:dyDescent="0.3">
      <c r="A14" s="129"/>
      <c r="B14" s="129"/>
      <c r="C14" s="129"/>
      <c r="D14" s="129"/>
      <c r="E14" s="129"/>
      <c r="F14" s="129"/>
      <c r="G14" s="110"/>
      <c r="H14" s="111"/>
      <c r="J14" s="132"/>
      <c r="K14" s="131"/>
      <c r="L14" s="131"/>
      <c r="M14" s="131"/>
      <c r="N14" s="131"/>
      <c r="O14" s="131"/>
      <c r="P14" s="124"/>
      <c r="Q14" s="111"/>
      <c r="R14" s="116"/>
      <c r="S14" s="130"/>
      <c r="T14" s="125"/>
      <c r="U14" s="125"/>
      <c r="V14" s="125"/>
      <c r="W14" s="125"/>
      <c r="X14" s="116"/>
    </row>
    <row r="15" spans="1:24" ht="15" customHeight="1" x14ac:dyDescent="0.3">
      <c r="A15" s="129"/>
      <c r="B15" s="129"/>
      <c r="C15" s="129"/>
      <c r="D15" s="129"/>
      <c r="E15" s="129"/>
      <c r="F15" s="129"/>
      <c r="G15" s="110"/>
      <c r="H15" s="111"/>
      <c r="I15" s="124"/>
      <c r="J15" s="124"/>
      <c r="K15" s="124"/>
      <c r="L15" s="124"/>
      <c r="M15" s="124"/>
      <c r="N15" s="124"/>
      <c r="O15" s="124"/>
      <c r="P15" s="124"/>
      <c r="Q15" s="111"/>
      <c r="R15" s="116"/>
      <c r="S15" s="116"/>
      <c r="T15" s="117"/>
      <c r="U15" s="117"/>
      <c r="V15" s="117"/>
      <c r="W15" s="117"/>
      <c r="X15" s="116"/>
    </row>
    <row r="16" spans="1:24" ht="15" customHeight="1" x14ac:dyDescent="0.3">
      <c r="A16" s="129"/>
      <c r="B16" s="129"/>
      <c r="C16" s="129"/>
      <c r="D16" s="129"/>
      <c r="E16" s="129"/>
      <c r="F16" s="129"/>
      <c r="G16" s="110"/>
      <c r="H16" s="111"/>
      <c r="I16" s="124"/>
      <c r="J16" s="133" t="s">
        <v>7</v>
      </c>
      <c r="K16" s="134"/>
      <c r="L16" s="134"/>
      <c r="M16" s="134"/>
      <c r="N16" s="135"/>
      <c r="O16" s="124"/>
      <c r="P16" s="124"/>
      <c r="Q16" s="111"/>
      <c r="R16" s="116"/>
      <c r="S16" s="126" t="e" vm="6">
        <v>#VALUE!</v>
      </c>
      <c r="T16" s="127" t="s">
        <v>168</v>
      </c>
      <c r="U16" s="127"/>
      <c r="V16" s="127"/>
      <c r="W16" s="127"/>
      <c r="X16" s="116"/>
    </row>
    <row r="17" spans="1:24" ht="18.75" customHeight="1" x14ac:dyDescent="0.3">
      <c r="A17" s="129"/>
      <c r="B17" s="129"/>
      <c r="C17" s="129"/>
      <c r="D17" s="129"/>
      <c r="E17" s="129"/>
      <c r="F17" s="129"/>
      <c r="G17" s="110"/>
      <c r="H17" s="111"/>
      <c r="I17" s="118"/>
      <c r="J17" s="136"/>
      <c r="K17" s="137"/>
      <c r="L17" s="137"/>
      <c r="M17" s="137"/>
      <c r="N17" s="138"/>
      <c r="O17" s="118"/>
      <c r="P17" s="118"/>
      <c r="Q17" s="111"/>
      <c r="R17" s="116"/>
      <c r="S17" s="126"/>
      <c r="T17" s="127"/>
      <c r="U17" s="127"/>
      <c r="V17" s="127"/>
      <c r="W17" s="127"/>
      <c r="X17" s="116"/>
    </row>
    <row r="18" spans="1:24" ht="14.4" x14ac:dyDescent="0.3">
      <c r="A18" s="129"/>
      <c r="B18" s="129"/>
      <c r="C18" s="129"/>
      <c r="D18" s="129"/>
      <c r="E18" s="129"/>
      <c r="F18" s="129"/>
      <c r="G18" s="110"/>
      <c r="H18" s="111"/>
      <c r="I18" s="118"/>
      <c r="J18" s="118"/>
      <c r="K18" s="118"/>
      <c r="L18" s="118"/>
      <c r="M18" s="118"/>
      <c r="N18" s="118"/>
      <c r="O18" s="118"/>
      <c r="P18" s="118"/>
      <c r="Q18" s="111"/>
      <c r="R18" s="116"/>
      <c r="S18" s="126"/>
      <c r="T18" s="127"/>
      <c r="U18" s="127"/>
      <c r="V18" s="127"/>
      <c r="W18" s="127"/>
      <c r="X18" s="116"/>
    </row>
    <row r="19" spans="1:24" ht="14.4" x14ac:dyDescent="0.3">
      <c r="A19" s="129"/>
      <c r="B19" s="129"/>
      <c r="C19" s="129"/>
      <c r="D19" s="129"/>
      <c r="E19" s="129"/>
      <c r="F19" s="129"/>
      <c r="G19" s="110"/>
      <c r="H19" s="111"/>
      <c r="I19" s="118"/>
      <c r="J19" s="118"/>
      <c r="K19" s="118"/>
      <c r="L19" s="118"/>
      <c r="M19" s="118"/>
      <c r="N19" s="118"/>
      <c r="O19" s="118"/>
      <c r="P19" s="118"/>
      <c r="Q19" s="111"/>
      <c r="R19" s="116"/>
      <c r="S19" s="117"/>
      <c r="T19" s="117"/>
      <c r="U19" s="117"/>
      <c r="V19" s="117"/>
      <c r="W19" s="117"/>
      <c r="X19" s="116"/>
    </row>
    <row r="20" spans="1:24" ht="36" customHeight="1" x14ac:dyDescent="0.3">
      <c r="A20" s="129"/>
      <c r="B20" s="129"/>
      <c r="C20" s="129"/>
      <c r="D20" s="129"/>
      <c r="E20" s="129"/>
      <c r="F20" s="129"/>
      <c r="G20" s="110"/>
      <c r="H20" s="111"/>
      <c r="I20" s="110"/>
      <c r="J20" s="132" t="e" vm="7">
        <v>#VALUE!</v>
      </c>
      <c r="K20" s="131" t="s">
        <v>8</v>
      </c>
      <c r="L20" s="131"/>
      <c r="M20" s="131"/>
      <c r="N20" s="131"/>
      <c r="O20" s="131"/>
      <c r="P20" s="110"/>
      <c r="Q20" s="111"/>
      <c r="R20" s="116"/>
      <c r="S20" s="128" t="s">
        <v>9</v>
      </c>
      <c r="T20" s="128"/>
      <c r="U20" s="128"/>
      <c r="V20" s="128"/>
      <c r="W20" s="128"/>
      <c r="X20" s="116"/>
    </row>
    <row r="21" spans="1:24" ht="9" customHeight="1" x14ac:dyDescent="0.3">
      <c r="A21" s="129"/>
      <c r="B21" s="129"/>
      <c r="C21" s="129"/>
      <c r="D21" s="129"/>
      <c r="E21" s="129"/>
      <c r="F21" s="129"/>
      <c r="G21" s="110"/>
      <c r="H21" s="111"/>
      <c r="I21" s="116"/>
      <c r="J21" s="132"/>
      <c r="K21" s="131"/>
      <c r="L21" s="131"/>
      <c r="M21" s="131"/>
      <c r="N21" s="131"/>
      <c r="O21" s="131"/>
      <c r="P21" s="116"/>
      <c r="Q21" s="111"/>
      <c r="R21" s="116"/>
      <c r="S21" s="116"/>
      <c r="T21" s="116"/>
      <c r="U21" s="116"/>
      <c r="V21" s="116"/>
      <c r="W21" s="116"/>
      <c r="X21" s="116"/>
    </row>
    <row r="22" spans="1:24" ht="14.4" customHeight="1" x14ac:dyDescent="0.3">
      <c r="A22" s="129"/>
      <c r="B22" s="129"/>
      <c r="C22" s="129"/>
      <c r="D22" s="129"/>
      <c r="E22" s="129"/>
      <c r="F22" s="129"/>
      <c r="G22" s="110"/>
      <c r="H22" s="111"/>
      <c r="I22" s="118"/>
      <c r="J22" s="118"/>
      <c r="K22" s="118"/>
      <c r="L22" s="118"/>
      <c r="M22" s="118"/>
      <c r="N22" s="118"/>
      <c r="O22" s="118"/>
      <c r="P22" s="118"/>
      <c r="Q22" s="111"/>
      <c r="R22" s="116"/>
      <c r="S22" s="116"/>
      <c r="T22" s="116"/>
      <c r="U22" s="116"/>
      <c r="V22" s="116"/>
      <c r="W22" s="116"/>
      <c r="X22" s="116"/>
    </row>
    <row r="23" spans="1:24" ht="15" customHeight="1" x14ac:dyDescent="0.3">
      <c r="A23" s="129"/>
      <c r="B23" s="129"/>
      <c r="C23" s="129"/>
      <c r="D23" s="129"/>
      <c r="E23" s="129"/>
      <c r="F23" s="129"/>
      <c r="G23" s="110"/>
      <c r="H23" s="111"/>
      <c r="I23" s="118"/>
      <c r="J23" s="133" t="s">
        <v>7</v>
      </c>
      <c r="K23" s="134"/>
      <c r="L23" s="134"/>
      <c r="M23" s="134"/>
      <c r="N23" s="135"/>
      <c r="O23" s="118"/>
      <c r="P23" s="118"/>
      <c r="Q23" s="111"/>
      <c r="R23" s="116"/>
      <c r="S23" s="116"/>
      <c r="T23" s="116"/>
      <c r="U23" s="116"/>
      <c r="V23" s="116"/>
      <c r="W23" s="116"/>
      <c r="X23" s="116"/>
    </row>
    <row r="24" spans="1:24" ht="18.75" customHeight="1" x14ac:dyDescent="0.3">
      <c r="A24" s="129"/>
      <c r="B24" s="129"/>
      <c r="C24" s="129"/>
      <c r="D24" s="129"/>
      <c r="E24" s="129"/>
      <c r="F24" s="129"/>
      <c r="G24" s="110"/>
      <c r="H24" s="111"/>
      <c r="I24" s="118"/>
      <c r="J24" s="136"/>
      <c r="K24" s="137"/>
      <c r="L24" s="137"/>
      <c r="M24" s="137"/>
      <c r="N24" s="138"/>
      <c r="O24" s="118"/>
      <c r="P24" s="118"/>
      <c r="Q24" s="111"/>
      <c r="R24" s="116"/>
      <c r="S24" s="116"/>
      <c r="T24" s="116"/>
      <c r="U24" s="116"/>
      <c r="V24" s="116"/>
      <c r="W24" s="116"/>
      <c r="X24" s="116"/>
    </row>
    <row r="25" spans="1:24" ht="14.4" x14ac:dyDescent="0.3">
      <c r="A25" s="129"/>
      <c r="B25" s="129"/>
      <c r="C25" s="129"/>
      <c r="D25" s="129"/>
      <c r="E25" s="129"/>
      <c r="F25" s="129"/>
      <c r="G25" s="110"/>
      <c r="H25" s="111"/>
      <c r="I25" s="118"/>
      <c r="J25" s="118"/>
      <c r="K25" s="118"/>
      <c r="L25" s="118"/>
      <c r="M25" s="118"/>
      <c r="N25" s="118"/>
      <c r="O25" s="118"/>
      <c r="P25" s="118"/>
      <c r="Q25" s="111"/>
      <c r="R25" s="116"/>
      <c r="S25" s="116"/>
      <c r="T25" s="116"/>
      <c r="U25" s="116"/>
      <c r="V25" s="116"/>
      <c r="W25" s="116"/>
      <c r="X25" s="116"/>
    </row>
    <row r="26" spans="1:24" ht="14.4" x14ac:dyDescent="0.3">
      <c r="A26" s="129"/>
      <c r="B26" s="129"/>
      <c r="C26" s="129"/>
      <c r="D26" s="129"/>
      <c r="E26" s="129"/>
      <c r="F26" s="129"/>
      <c r="G26" s="110"/>
      <c r="H26" s="111"/>
      <c r="I26" s="116"/>
      <c r="J26" s="116"/>
      <c r="K26" s="116"/>
      <c r="L26" s="116"/>
      <c r="M26" s="116"/>
      <c r="N26" s="116"/>
      <c r="O26" s="116"/>
      <c r="P26" s="116"/>
      <c r="Q26" s="111"/>
      <c r="S26" s="116"/>
      <c r="T26" s="116"/>
      <c r="U26" s="116"/>
      <c r="V26" s="116"/>
      <c r="W26" s="116"/>
      <c r="X26" s="110"/>
    </row>
    <row r="27" spans="1:24" ht="12.6" customHeight="1" x14ac:dyDescent="0.35">
      <c r="A27" s="129"/>
      <c r="B27" s="129"/>
      <c r="C27" s="129"/>
      <c r="D27" s="129"/>
      <c r="E27" s="129"/>
      <c r="F27" s="129"/>
      <c r="G27" s="110"/>
      <c r="H27" s="111"/>
      <c r="I27" s="116"/>
      <c r="J27" s="132" t="e" vm="8">
        <v>#VALUE!</v>
      </c>
      <c r="K27" s="131" t="s">
        <v>10</v>
      </c>
      <c r="L27" s="131"/>
      <c r="M27" s="131"/>
      <c r="N27" s="131"/>
      <c r="O27" s="116"/>
      <c r="P27" s="116"/>
      <c r="Q27" s="111"/>
      <c r="R27" s="119"/>
      <c r="S27" s="122"/>
      <c r="T27" s="122"/>
      <c r="U27" s="122"/>
      <c r="V27" s="122"/>
      <c r="W27" s="122"/>
      <c r="X27" s="123"/>
    </row>
    <row r="28" spans="1:24" ht="28.95" customHeight="1" x14ac:dyDescent="0.3">
      <c r="A28" s="129"/>
      <c r="B28" s="129"/>
      <c r="C28" s="129"/>
      <c r="D28" s="129"/>
      <c r="E28" s="129"/>
      <c r="F28" s="129"/>
      <c r="G28" s="110"/>
      <c r="H28" s="111"/>
      <c r="I28" s="116"/>
      <c r="J28" s="132"/>
      <c r="K28" s="131"/>
      <c r="L28" s="131"/>
      <c r="M28" s="131"/>
      <c r="N28" s="131"/>
      <c r="O28" s="116"/>
      <c r="P28" s="116"/>
      <c r="Q28" s="111"/>
      <c r="S28" s="122"/>
      <c r="T28" s="122"/>
      <c r="U28" s="122"/>
      <c r="V28" s="122"/>
      <c r="W28" s="122"/>
      <c r="X28" s="123"/>
    </row>
    <row r="29" spans="1:24" ht="6.6" customHeight="1" x14ac:dyDescent="0.35">
      <c r="A29" s="129"/>
      <c r="B29" s="129"/>
      <c r="C29" s="129"/>
      <c r="D29" s="129"/>
      <c r="E29" s="129"/>
      <c r="F29" s="129"/>
      <c r="G29" s="110"/>
      <c r="H29" s="111"/>
      <c r="I29" s="116"/>
      <c r="J29" s="118"/>
      <c r="K29" s="118"/>
      <c r="L29" s="118"/>
      <c r="M29" s="118"/>
      <c r="N29" s="118"/>
      <c r="O29" s="116"/>
      <c r="P29" s="116"/>
      <c r="Q29" s="111"/>
      <c r="R29" s="119"/>
      <c r="S29" s="122"/>
      <c r="T29" s="122"/>
      <c r="U29" s="122"/>
      <c r="V29" s="122"/>
      <c r="W29" s="122"/>
      <c r="X29" s="123"/>
    </row>
    <row r="30" spans="1:24" ht="37.5" customHeight="1" x14ac:dyDescent="0.35">
      <c r="A30" s="129"/>
      <c r="B30" s="129"/>
      <c r="C30" s="129"/>
      <c r="D30" s="129"/>
      <c r="E30" s="129"/>
      <c r="F30" s="129"/>
      <c r="G30" s="110"/>
      <c r="H30" s="111"/>
      <c r="I30" s="116"/>
      <c r="J30" s="133" t="s">
        <v>11</v>
      </c>
      <c r="K30" s="134"/>
      <c r="L30" s="134"/>
      <c r="M30" s="134"/>
      <c r="N30" s="135"/>
      <c r="O30" s="116"/>
      <c r="P30" s="116"/>
      <c r="Q30" s="111"/>
      <c r="R30" s="119"/>
      <c r="S30" s="122"/>
      <c r="T30" s="122"/>
      <c r="V30" s="122"/>
      <c r="W30" s="122"/>
      <c r="X30" s="123"/>
    </row>
    <row r="31" spans="1:24" ht="18.75" customHeight="1" x14ac:dyDescent="0.3">
      <c r="A31" s="129"/>
      <c r="B31" s="129"/>
      <c r="C31" s="129"/>
      <c r="D31" s="129"/>
      <c r="E31" s="129"/>
      <c r="F31" s="129"/>
      <c r="G31" s="110"/>
      <c r="H31" s="111"/>
      <c r="I31" s="116"/>
      <c r="J31" s="136"/>
      <c r="K31" s="137"/>
      <c r="L31" s="137"/>
      <c r="M31" s="137"/>
      <c r="N31" s="138"/>
      <c r="O31" s="116"/>
      <c r="P31" s="116"/>
      <c r="Q31" s="111"/>
      <c r="R31" s="116"/>
      <c r="S31" s="122"/>
      <c r="T31" s="122"/>
      <c r="U31" s="122"/>
      <c r="V31" s="122"/>
      <c r="W31" s="122"/>
      <c r="X31" s="123"/>
    </row>
    <row r="32" spans="1:24" ht="18" x14ac:dyDescent="0.35">
      <c r="A32" s="129"/>
      <c r="B32" s="129"/>
      <c r="C32" s="129"/>
      <c r="D32" s="129"/>
      <c r="E32" s="129"/>
      <c r="F32" s="129"/>
      <c r="G32" s="110"/>
      <c r="H32" s="111"/>
      <c r="I32" s="116"/>
      <c r="J32" s="116"/>
      <c r="K32" s="116"/>
      <c r="L32" s="116"/>
      <c r="M32" s="116"/>
      <c r="N32" s="116"/>
      <c r="O32" s="116"/>
      <c r="P32" s="116"/>
      <c r="Q32" s="111"/>
      <c r="R32" s="121"/>
      <c r="S32" s="116"/>
      <c r="T32" s="116"/>
      <c r="U32" s="116"/>
      <c r="V32" s="116"/>
      <c r="W32" s="116"/>
      <c r="X32" s="123"/>
    </row>
    <row r="33" spans="1:24" ht="14.4" x14ac:dyDescent="0.3">
      <c r="A33" s="129"/>
      <c r="B33" s="129"/>
      <c r="C33" s="129"/>
      <c r="D33" s="129"/>
      <c r="E33" s="129"/>
      <c r="F33" s="129"/>
      <c r="G33" s="110"/>
      <c r="H33" s="111"/>
      <c r="I33" s="116"/>
      <c r="J33" s="116"/>
      <c r="K33" s="116"/>
      <c r="L33" s="116"/>
      <c r="M33" s="116"/>
      <c r="N33" s="116"/>
      <c r="O33" s="116"/>
      <c r="P33" s="116"/>
      <c r="Q33" s="111"/>
      <c r="R33" s="116"/>
      <c r="S33" s="116"/>
      <c r="T33" s="116"/>
      <c r="U33" s="116"/>
      <c r="V33" s="116"/>
      <c r="W33" s="116"/>
      <c r="X33" s="123"/>
    </row>
    <row r="34" spans="1:24" ht="14.4" x14ac:dyDescent="0.3">
      <c r="A34" s="110"/>
      <c r="B34" s="110"/>
      <c r="C34" s="110"/>
      <c r="D34" s="110"/>
      <c r="E34" s="110"/>
      <c r="F34" s="110"/>
      <c r="G34" s="110"/>
      <c r="H34" s="111"/>
      <c r="I34" s="110"/>
      <c r="J34" s="110"/>
      <c r="K34" s="110"/>
      <c r="L34" s="110"/>
      <c r="M34" s="110"/>
      <c r="N34" s="110"/>
      <c r="O34" s="110"/>
      <c r="P34" s="110"/>
      <c r="Q34" s="111"/>
      <c r="R34" s="116"/>
      <c r="S34" s="120"/>
      <c r="T34" s="120"/>
      <c r="U34" s="120"/>
      <c r="V34" s="120"/>
      <c r="W34" s="116"/>
      <c r="X34" s="123"/>
    </row>
    <row r="35" spans="1:24" ht="0" hidden="1" customHeight="1" x14ac:dyDescent="0.3">
      <c r="R35" s="116"/>
      <c r="S35" s="120"/>
      <c r="T35" s="120"/>
      <c r="U35" s="120"/>
      <c r="V35" s="120"/>
      <c r="W35" s="116"/>
      <c r="X35" s="123"/>
    </row>
    <row r="49" s="102" customFormat="1" ht="14.4" hidden="1" x14ac:dyDescent="0.3"/>
    <row r="50" s="102" customFormat="1" ht="14.25" hidden="1" customHeight="1" x14ac:dyDescent="0.3"/>
    <row r="51" s="102" customFormat="1" ht="14.25" hidden="1" customHeight="1" x14ac:dyDescent="0.3"/>
    <row r="52" s="102" customFormat="1" ht="14.25" hidden="1" customHeight="1" x14ac:dyDescent="0.3"/>
    <row r="53" s="102" customFormat="1" ht="14.25" hidden="1" customHeight="1" x14ac:dyDescent="0.3"/>
    <row r="54" s="102" customFormat="1" ht="14.25" hidden="1" customHeight="1" x14ac:dyDescent="0.3"/>
    <row r="55" s="102" customFormat="1" ht="14.25" hidden="1" customHeight="1" x14ac:dyDescent="0.3"/>
    <row r="56" s="102" customFormat="1" ht="14.25" hidden="1" customHeight="1" x14ac:dyDescent="0.3"/>
    <row r="57" s="102" customFormat="1" ht="14.25" hidden="1" customHeight="1" x14ac:dyDescent="0.3"/>
    <row r="58" s="102" customFormat="1" ht="14.25" hidden="1" customHeight="1" x14ac:dyDescent="0.3"/>
    <row r="59" s="102" customFormat="1" ht="14.25" hidden="1" customHeight="1" x14ac:dyDescent="0.3"/>
    <row r="60" s="102" customFormat="1" ht="14.25" hidden="1" customHeight="1" x14ac:dyDescent="0.3"/>
    <row r="61" s="102" customFormat="1" ht="14.25" hidden="1" customHeight="1" x14ac:dyDescent="0.3"/>
    <row r="62" s="102" customFormat="1" ht="14.25" hidden="1" customHeight="1" x14ac:dyDescent="0.3"/>
    <row r="63" s="102" customFormat="1" ht="14.25" hidden="1" customHeight="1" x14ac:dyDescent="0.3"/>
    <row r="64" s="102" customFormat="1" ht="14.25" hidden="1" customHeight="1" x14ac:dyDescent="0.3"/>
    <row r="65" s="102" customFormat="1" ht="14.25" hidden="1" customHeight="1" x14ac:dyDescent="0.3"/>
    <row r="66" s="102" customFormat="1" ht="14.25" hidden="1" customHeight="1" x14ac:dyDescent="0.3"/>
    <row r="67" s="102" customFormat="1" ht="14.25" hidden="1" customHeight="1" x14ac:dyDescent="0.3"/>
    <row r="68" s="102" customFormat="1" ht="0" hidden="1" customHeight="1" x14ac:dyDescent="0.3"/>
    <row r="69" s="102" customFormat="1" ht="0" hidden="1" customHeight="1" x14ac:dyDescent="0.3"/>
    <row r="70" s="102" customFormat="1" ht="0" hidden="1" customHeight="1" x14ac:dyDescent="0.3"/>
    <row r="71" s="102" customFormat="1" ht="0" hidden="1" customHeight="1" x14ac:dyDescent="0.3"/>
    <row r="72" s="102" customFormat="1" ht="0" hidden="1" customHeight="1" x14ac:dyDescent="0.3"/>
    <row r="73" s="102" customFormat="1" ht="0" hidden="1" customHeight="1" x14ac:dyDescent="0.3"/>
  </sheetData>
  <mergeCells count="15">
    <mergeCell ref="T13:W14"/>
    <mergeCell ref="S16:S18"/>
    <mergeCell ref="T16:W18"/>
    <mergeCell ref="S20:W20"/>
    <mergeCell ref="A13:F33"/>
    <mergeCell ref="S13:S14"/>
    <mergeCell ref="K13:O14"/>
    <mergeCell ref="K20:O21"/>
    <mergeCell ref="K27:N28"/>
    <mergeCell ref="J13:J14"/>
    <mergeCell ref="J20:J21"/>
    <mergeCell ref="J27:J28"/>
    <mergeCell ref="J23:N24"/>
    <mergeCell ref="J16:N17"/>
    <mergeCell ref="J30:N31"/>
  </mergeCells>
  <hyperlinks>
    <hyperlink ref="T16:W18" r:id="rId1" display="Check out the Notion doc here" xr:uid="{F747590B-A3A4-47CA-81D3-8C58433EE1F0}"/>
    <hyperlink ref="T13:W14" r:id="rId2" display="Watch the full YouTube video here" xr:uid="{FA1BCA71-6585-4A27-BCB9-2BBA62CB154E}"/>
    <hyperlink ref="K16:M17" r:id="rId3" display="Mighty Digits" xr:uid="{1B5FB0DA-0D39-4228-8114-DE7DD892C7D5}"/>
    <hyperlink ref="K23:M24" r:id="rId4" display="Model Wiz" xr:uid="{97DECCE7-3D61-483F-B31B-DFCCE243EB1F}"/>
    <hyperlink ref="K30:M31" r:id="rId5" display="Book Now" xr:uid="{AB89AEC3-A2AE-42EE-9744-671369E01AA8}"/>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0"/>
  <sheetViews>
    <sheetView showGridLines="0" tabSelected="1" zoomScale="90" zoomScaleNormal="90" workbookViewId="0">
      <selection activeCell="AH6" sqref="AH6"/>
    </sheetView>
  </sheetViews>
  <sheetFormatPr defaultColWidth="8.88671875" defaultRowHeight="14.4" x14ac:dyDescent="0.3"/>
  <cols>
    <col min="1" max="1" width="3.5546875" style="49" customWidth="1"/>
    <col min="2" max="2" width="8.88671875" style="49"/>
    <col min="3" max="3" width="8.88671875" style="49" customWidth="1"/>
    <col min="4" max="4" width="8.88671875" style="49"/>
    <col min="5" max="5" width="10" style="49" customWidth="1"/>
    <col min="6" max="9" width="8.88671875" style="49"/>
    <col min="10" max="10" width="8.88671875" style="49" customWidth="1"/>
    <col min="11" max="13" width="8.88671875" style="49"/>
    <col min="14" max="14" width="11" style="49" customWidth="1"/>
    <col min="15" max="18" width="8.88671875" style="49"/>
    <col min="19" max="19" width="14.5546875" style="49" bestFit="1" customWidth="1"/>
    <col min="20" max="20" width="15.109375" style="49" bestFit="1" customWidth="1"/>
    <col min="21" max="22" width="12.44140625" style="49" customWidth="1"/>
    <col min="23" max="26" width="8.88671875" style="49"/>
    <col min="27" max="27" width="14.5546875" style="49" bestFit="1" customWidth="1"/>
    <col min="28" max="28" width="15.109375" style="49" bestFit="1" customWidth="1"/>
    <col min="29" max="30" width="12.44140625" style="49" customWidth="1"/>
    <col min="31" max="16384" width="8.88671875" style="49"/>
  </cols>
  <sheetData>
    <row r="1" spans="1:30" ht="61.95" customHeight="1" x14ac:dyDescent="0.3">
      <c r="A1" s="47"/>
      <c r="B1" s="47"/>
      <c r="C1" s="145" t="s">
        <v>12</v>
      </c>
      <c r="D1" s="146"/>
      <c r="E1" s="146"/>
      <c r="F1" s="146"/>
      <c r="G1" s="146"/>
      <c r="H1" s="146"/>
      <c r="I1" s="146"/>
      <c r="J1" s="146"/>
      <c r="K1" s="146"/>
      <c r="L1" s="47"/>
      <c r="M1" s="47"/>
      <c r="N1" s="47"/>
      <c r="O1" s="47"/>
      <c r="P1" s="47"/>
      <c r="Q1" s="47"/>
      <c r="R1" s="47"/>
      <c r="S1" s="47"/>
      <c r="T1" s="47"/>
      <c r="U1" s="47"/>
      <c r="V1" s="47"/>
      <c r="W1" s="47"/>
      <c r="X1" s="47"/>
      <c r="Y1" s="48"/>
      <c r="Z1" s="48"/>
      <c r="AA1" s="147"/>
      <c r="AB1" s="147"/>
      <c r="AC1" s="147"/>
      <c r="AD1" s="54"/>
    </row>
    <row r="2" spans="1:30" ht="37.35" customHeight="1" x14ac:dyDescent="0.3">
      <c r="A2" s="57"/>
      <c r="B2" s="148" t="e" vm="9">
        <v>#VALUE!</v>
      </c>
      <c r="C2" s="148"/>
      <c r="D2" s="148"/>
      <c r="E2" s="57"/>
      <c r="F2" s="57"/>
      <c r="G2" s="57"/>
      <c r="H2" s="57"/>
      <c r="I2" s="57"/>
      <c r="J2" s="57"/>
      <c r="K2" s="57"/>
      <c r="L2" s="57"/>
      <c r="M2" s="57"/>
      <c r="N2" s="79"/>
      <c r="O2" s="152" t="s">
        <v>13</v>
      </c>
      <c r="P2" s="152"/>
      <c r="Q2" s="152"/>
      <c r="R2" s="152"/>
      <c r="S2" s="152"/>
      <c r="T2" s="152"/>
      <c r="U2" s="152"/>
      <c r="V2" s="153"/>
      <c r="W2" s="152" t="s">
        <v>14</v>
      </c>
      <c r="X2" s="152"/>
      <c r="Y2" s="152"/>
      <c r="Z2" s="152"/>
      <c r="AA2" s="152"/>
      <c r="AB2" s="152"/>
      <c r="AC2" s="152"/>
      <c r="AD2" s="154"/>
    </row>
    <row r="3" spans="1:30" x14ac:dyDescent="0.3">
      <c r="A3" s="50"/>
      <c r="B3" s="50"/>
      <c r="C3" s="50"/>
      <c r="D3" s="50"/>
      <c r="E3" s="50"/>
      <c r="F3" s="50"/>
      <c r="G3" s="50"/>
      <c r="H3" s="50"/>
      <c r="I3" s="50"/>
      <c r="J3" s="50"/>
      <c r="K3" s="50"/>
      <c r="L3" s="50"/>
      <c r="M3" s="50"/>
      <c r="N3" s="80"/>
      <c r="O3" s="51"/>
      <c r="P3" s="51"/>
      <c r="Q3" s="51"/>
      <c r="R3" s="51"/>
      <c r="S3" s="51"/>
      <c r="T3" s="51"/>
      <c r="U3" s="51"/>
      <c r="V3" s="83"/>
      <c r="W3" s="51"/>
      <c r="X3" s="51"/>
      <c r="Y3" s="51"/>
      <c r="Z3" s="51"/>
      <c r="AA3" s="51"/>
      <c r="AB3" s="51"/>
      <c r="AC3" s="51"/>
      <c r="AD3" s="55"/>
    </row>
    <row r="4" spans="1:30" x14ac:dyDescent="0.3">
      <c r="A4" s="50"/>
      <c r="B4" s="50"/>
      <c r="C4" s="50"/>
      <c r="D4" s="50"/>
      <c r="E4" s="50"/>
      <c r="F4" s="50"/>
      <c r="G4" s="50"/>
      <c r="H4" s="50"/>
      <c r="I4" s="50"/>
      <c r="J4" s="50"/>
      <c r="K4" s="50"/>
      <c r="L4" s="50"/>
      <c r="M4" s="50"/>
      <c r="N4" s="80"/>
      <c r="O4" s="51"/>
      <c r="P4" s="51"/>
      <c r="Q4" s="51"/>
      <c r="R4" s="51"/>
      <c r="S4" s="51"/>
      <c r="T4" s="51"/>
      <c r="U4" s="51"/>
      <c r="V4" s="83"/>
      <c r="W4" s="51"/>
      <c r="X4" s="51"/>
      <c r="Y4" s="51"/>
      <c r="Z4" s="51"/>
      <c r="AA4" s="51"/>
      <c r="AB4" s="51"/>
      <c r="AC4" s="51"/>
      <c r="AD4" s="55"/>
    </row>
    <row r="5" spans="1:30" x14ac:dyDescent="0.3">
      <c r="A5" s="50"/>
      <c r="B5" s="50"/>
      <c r="C5" s="50"/>
      <c r="D5" s="50"/>
      <c r="E5" s="50"/>
      <c r="F5" s="50"/>
      <c r="G5" s="50"/>
      <c r="H5" s="50"/>
      <c r="I5" s="50"/>
      <c r="J5" s="50"/>
      <c r="K5" s="50"/>
      <c r="L5" s="50"/>
      <c r="M5" s="50"/>
      <c r="N5" s="80"/>
      <c r="O5" s="51"/>
      <c r="P5" s="51"/>
      <c r="Q5" s="51"/>
      <c r="R5" s="51"/>
      <c r="S5" s="51"/>
      <c r="T5" s="51"/>
      <c r="U5" s="51"/>
      <c r="V5" s="83"/>
      <c r="W5" s="51"/>
      <c r="X5" s="51"/>
      <c r="Y5" s="51"/>
      <c r="Z5" s="51"/>
      <c r="AA5" s="51"/>
      <c r="AB5" s="51"/>
      <c r="AC5" s="51"/>
      <c r="AD5" s="55"/>
    </row>
    <row r="6" spans="1:30" x14ac:dyDescent="0.3">
      <c r="A6" s="50"/>
      <c r="B6" s="50"/>
      <c r="C6" s="50"/>
      <c r="D6" s="50"/>
      <c r="E6" s="50"/>
      <c r="F6" s="50"/>
      <c r="G6" s="50"/>
      <c r="H6" s="50"/>
      <c r="I6" s="50"/>
      <c r="J6" s="50"/>
      <c r="K6" s="50"/>
      <c r="L6" s="50"/>
      <c r="M6" s="50"/>
      <c r="N6" s="80"/>
      <c r="O6" s="51"/>
      <c r="P6" s="51"/>
      <c r="Q6" s="51"/>
      <c r="R6" s="51"/>
      <c r="S6" s="51"/>
      <c r="T6" s="51"/>
      <c r="U6" s="51"/>
      <c r="V6" s="83"/>
      <c r="W6" s="51"/>
      <c r="X6" s="51"/>
      <c r="Y6" s="51"/>
      <c r="Z6" s="51"/>
      <c r="AA6" s="51"/>
      <c r="AB6" s="51"/>
      <c r="AC6" s="51"/>
      <c r="AD6" s="55"/>
    </row>
    <row r="7" spans="1:30" x14ac:dyDescent="0.3">
      <c r="A7" s="50"/>
      <c r="B7" s="50"/>
      <c r="C7" s="50"/>
      <c r="D7" s="50"/>
      <c r="E7" s="50"/>
      <c r="F7" s="50"/>
      <c r="G7" s="50"/>
      <c r="H7" s="50"/>
      <c r="I7" s="50"/>
      <c r="J7" s="50"/>
      <c r="K7" s="50"/>
      <c r="L7" s="50"/>
      <c r="M7" s="50"/>
      <c r="N7" s="80"/>
      <c r="O7" s="51"/>
      <c r="P7" s="51"/>
      <c r="Q7" s="51"/>
      <c r="R7" s="51"/>
      <c r="S7" s="51"/>
      <c r="T7" s="51"/>
      <c r="U7" s="51"/>
      <c r="V7" s="83"/>
      <c r="W7" s="51"/>
      <c r="X7" s="51"/>
      <c r="Y7" s="51"/>
      <c r="Z7" s="51"/>
      <c r="AA7" s="51"/>
      <c r="AB7" s="51"/>
      <c r="AC7" s="51"/>
      <c r="AD7" s="55"/>
    </row>
    <row r="8" spans="1:30" x14ac:dyDescent="0.3">
      <c r="A8" s="50"/>
      <c r="B8" s="50"/>
      <c r="C8" s="50"/>
      <c r="D8" s="50"/>
      <c r="E8" s="50"/>
      <c r="F8" s="50"/>
      <c r="G8" s="50"/>
      <c r="H8" s="50"/>
      <c r="I8" s="50"/>
      <c r="J8" s="50"/>
      <c r="K8" s="50"/>
      <c r="L8" s="50"/>
      <c r="M8" s="50"/>
      <c r="N8" s="80"/>
      <c r="O8" s="51"/>
      <c r="P8" s="51"/>
      <c r="Q8" s="51"/>
      <c r="R8" s="51"/>
      <c r="S8" s="51"/>
      <c r="T8" s="51"/>
      <c r="U8" s="51"/>
      <c r="V8" s="83"/>
      <c r="W8" s="51"/>
      <c r="X8" s="51"/>
      <c r="Y8" s="51"/>
      <c r="Z8" s="51"/>
      <c r="AA8" s="51"/>
      <c r="AB8" s="51"/>
      <c r="AC8" s="51"/>
      <c r="AD8" s="55"/>
    </row>
    <row r="9" spans="1:30" x14ac:dyDescent="0.3">
      <c r="A9" s="50"/>
      <c r="B9" s="50"/>
      <c r="C9" s="50"/>
      <c r="D9" s="50"/>
      <c r="E9" s="50"/>
      <c r="F9" s="50"/>
      <c r="G9" s="50"/>
      <c r="H9" s="50"/>
      <c r="I9" s="50"/>
      <c r="J9" s="50"/>
      <c r="K9" s="50"/>
      <c r="L9" s="50"/>
      <c r="M9" s="50"/>
      <c r="N9" s="80"/>
      <c r="O9" s="51"/>
      <c r="P9" s="51"/>
      <c r="Q9" s="51"/>
      <c r="R9" s="51"/>
      <c r="S9" s="51"/>
      <c r="T9" s="51"/>
      <c r="U9" s="51"/>
      <c r="V9" s="83"/>
      <c r="W9" s="51"/>
      <c r="X9" s="51"/>
      <c r="Y9" s="51"/>
      <c r="Z9" s="51"/>
      <c r="AA9" s="51"/>
      <c r="AB9" s="51"/>
      <c r="AC9" s="51"/>
      <c r="AD9" s="55"/>
    </row>
    <row r="10" spans="1:30" x14ac:dyDescent="0.3">
      <c r="A10" s="50"/>
      <c r="B10" s="50"/>
      <c r="C10" s="50"/>
      <c r="D10" s="50"/>
      <c r="E10" s="50"/>
      <c r="F10" s="50"/>
      <c r="G10" s="50"/>
      <c r="H10" s="50"/>
      <c r="I10" s="50"/>
      <c r="J10" s="50"/>
      <c r="K10" s="50"/>
      <c r="L10" s="50"/>
      <c r="M10" s="50"/>
      <c r="N10" s="80"/>
      <c r="O10" s="51"/>
      <c r="P10" s="51"/>
      <c r="Q10" s="51"/>
      <c r="R10" s="51"/>
      <c r="S10" s="51"/>
      <c r="T10" s="51"/>
      <c r="U10" s="51"/>
      <c r="V10" s="83"/>
      <c r="W10" s="51"/>
      <c r="X10" s="51"/>
      <c r="Y10" s="51"/>
      <c r="Z10" s="51"/>
      <c r="AA10" s="51"/>
      <c r="AB10" s="51"/>
      <c r="AC10" s="51"/>
      <c r="AD10" s="55"/>
    </row>
    <row r="11" spans="1:30" x14ac:dyDescent="0.3">
      <c r="A11" s="50"/>
      <c r="B11" s="50"/>
      <c r="C11" s="50"/>
      <c r="D11" s="50"/>
      <c r="E11" s="50"/>
      <c r="F11" s="50"/>
      <c r="G11" s="50"/>
      <c r="H11" s="50"/>
      <c r="I11" s="50"/>
      <c r="J11" s="50"/>
      <c r="K11" s="50"/>
      <c r="L11" s="50"/>
      <c r="M11" s="50"/>
      <c r="N11" s="80"/>
      <c r="O11" s="51"/>
      <c r="P11" s="51"/>
      <c r="Q11" s="51"/>
      <c r="R11" s="51"/>
      <c r="S11" s="51"/>
      <c r="T11" s="51"/>
      <c r="U11" s="51"/>
      <c r="V11" s="83"/>
      <c r="W11" s="51"/>
      <c r="X11" s="51"/>
      <c r="Y11" s="51"/>
      <c r="Z11" s="51"/>
      <c r="AA11" s="51"/>
      <c r="AB11" s="51"/>
      <c r="AC11" s="51"/>
      <c r="AD11" s="55"/>
    </row>
    <row r="12" spans="1:30" x14ac:dyDescent="0.3">
      <c r="A12" s="50"/>
      <c r="B12" s="50"/>
      <c r="C12" s="50"/>
      <c r="D12" s="50"/>
      <c r="E12" s="50"/>
      <c r="F12" s="50"/>
      <c r="G12" s="50"/>
      <c r="H12" s="50"/>
      <c r="I12" s="50"/>
      <c r="J12" s="50"/>
      <c r="K12" s="50"/>
      <c r="L12" s="50"/>
      <c r="M12" s="50"/>
      <c r="N12" s="80"/>
      <c r="O12" s="51"/>
      <c r="P12" s="51"/>
      <c r="Q12" s="51"/>
      <c r="R12" s="51"/>
      <c r="S12" s="51"/>
      <c r="T12" s="51"/>
      <c r="U12" s="51"/>
      <c r="V12" s="83"/>
      <c r="W12" s="51"/>
      <c r="X12" s="51"/>
      <c r="Y12" s="51"/>
      <c r="Z12" s="51"/>
      <c r="AA12" s="51"/>
      <c r="AB12" s="51"/>
      <c r="AC12" s="51"/>
      <c r="AD12" s="55"/>
    </row>
    <row r="13" spans="1:30" x14ac:dyDescent="0.3">
      <c r="A13" s="50"/>
      <c r="B13" s="50"/>
      <c r="C13" s="50"/>
      <c r="D13" s="50"/>
      <c r="E13" s="50"/>
      <c r="F13" s="50"/>
      <c r="G13" s="50"/>
      <c r="H13" s="50"/>
      <c r="I13" s="50"/>
      <c r="J13" s="50"/>
      <c r="K13" s="50"/>
      <c r="L13" s="50"/>
      <c r="M13" s="50"/>
      <c r="N13" s="80"/>
      <c r="O13" s="51"/>
      <c r="P13" s="51"/>
      <c r="Q13" s="51"/>
      <c r="R13" s="51"/>
      <c r="S13" s="51"/>
      <c r="T13" s="51"/>
      <c r="U13" s="51"/>
      <c r="V13" s="83"/>
      <c r="W13" s="51"/>
      <c r="X13" s="51"/>
      <c r="Y13" s="51"/>
      <c r="Z13" s="51"/>
      <c r="AA13" s="51"/>
      <c r="AB13" s="51"/>
      <c r="AC13" s="51"/>
      <c r="AD13" s="55"/>
    </row>
    <row r="14" spans="1:30" x14ac:dyDescent="0.3">
      <c r="A14" s="50"/>
      <c r="B14" s="50"/>
      <c r="C14" s="50"/>
      <c r="D14" s="50"/>
      <c r="E14" s="50"/>
      <c r="F14" s="50"/>
      <c r="G14" s="50"/>
      <c r="H14" s="50"/>
      <c r="I14" s="50"/>
      <c r="J14" s="50"/>
      <c r="K14" s="50"/>
      <c r="L14" s="50"/>
      <c r="M14" s="50"/>
      <c r="N14" s="80"/>
      <c r="O14" s="51"/>
      <c r="P14" s="51"/>
      <c r="Q14" s="51"/>
      <c r="R14" s="51"/>
      <c r="S14" s="51"/>
      <c r="T14" s="51"/>
      <c r="U14" s="51"/>
      <c r="V14" s="83"/>
      <c r="W14" s="51"/>
      <c r="X14" s="51"/>
      <c r="Y14" s="51"/>
      <c r="Z14" s="51"/>
      <c r="AA14" s="51"/>
      <c r="AB14" s="51"/>
      <c r="AC14" s="51"/>
      <c r="AD14" s="55"/>
    </row>
    <row r="15" spans="1:30" x14ac:dyDescent="0.3">
      <c r="A15" s="50"/>
      <c r="B15" s="50"/>
      <c r="C15" s="50"/>
      <c r="D15" s="50"/>
      <c r="E15" s="50"/>
      <c r="F15" s="50"/>
      <c r="G15" s="50"/>
      <c r="H15" s="50"/>
      <c r="I15" s="50"/>
      <c r="J15" s="50"/>
      <c r="K15" s="50"/>
      <c r="L15" s="50"/>
      <c r="M15" s="50"/>
      <c r="N15" s="80"/>
      <c r="O15" s="51"/>
      <c r="P15" s="51"/>
      <c r="Q15" s="51"/>
      <c r="R15" s="51"/>
      <c r="S15" s="51"/>
      <c r="T15" s="51"/>
      <c r="U15" s="51"/>
      <c r="V15" s="83"/>
      <c r="W15" s="51"/>
      <c r="X15" s="51"/>
      <c r="Y15" s="51"/>
      <c r="Z15" s="51"/>
      <c r="AA15" s="51"/>
      <c r="AB15" s="51"/>
      <c r="AC15" s="51"/>
      <c r="AD15" s="55"/>
    </row>
    <row r="16" spans="1:30" x14ac:dyDescent="0.3">
      <c r="A16" s="52"/>
      <c r="B16" s="50"/>
      <c r="C16" s="50"/>
      <c r="D16" s="50"/>
      <c r="E16" s="50"/>
      <c r="F16" s="52"/>
      <c r="G16" s="52"/>
      <c r="H16" s="52"/>
      <c r="I16" s="52"/>
      <c r="J16" s="52"/>
      <c r="K16" s="52"/>
      <c r="L16" s="52"/>
      <c r="M16" s="52"/>
      <c r="N16" s="81"/>
      <c r="O16" s="53"/>
      <c r="P16" s="53"/>
      <c r="Q16" s="53"/>
      <c r="R16" s="53"/>
      <c r="S16" s="53"/>
      <c r="T16" s="53"/>
      <c r="U16" s="53"/>
      <c r="V16" s="84"/>
      <c r="W16" s="53"/>
      <c r="X16" s="53"/>
      <c r="Y16" s="53"/>
      <c r="Z16" s="53"/>
      <c r="AA16" s="53"/>
      <c r="AB16" s="53"/>
      <c r="AC16" s="53"/>
      <c r="AD16" s="56"/>
    </row>
    <row r="17" spans="1:30" ht="6" customHeight="1" x14ac:dyDescent="0.3">
      <c r="A17" s="74"/>
      <c r="B17" s="47"/>
      <c r="C17" s="47"/>
      <c r="D17" s="47"/>
      <c r="E17" s="47"/>
      <c r="F17" s="74"/>
      <c r="G17" s="74"/>
      <c r="H17" s="74"/>
      <c r="I17" s="74"/>
      <c r="J17" s="74"/>
      <c r="K17" s="74"/>
      <c r="L17" s="74"/>
      <c r="M17" s="74"/>
      <c r="N17" s="82"/>
      <c r="O17" s="75"/>
      <c r="P17" s="75"/>
      <c r="Q17" s="75"/>
      <c r="R17" s="75"/>
      <c r="S17" s="76"/>
      <c r="T17" s="76"/>
      <c r="U17" s="76"/>
      <c r="V17" s="85"/>
      <c r="W17" s="77"/>
      <c r="X17" s="77"/>
      <c r="Y17" s="77"/>
      <c r="Z17" s="77"/>
      <c r="AA17" s="76"/>
      <c r="AB17" s="76"/>
      <c r="AC17" s="76"/>
      <c r="AD17" s="78"/>
    </row>
    <row r="18" spans="1:30" ht="34.950000000000003" customHeight="1" x14ac:dyDescent="0.3">
      <c r="A18" s="57"/>
      <c r="B18" s="149" t="s">
        <v>15</v>
      </c>
      <c r="C18" s="149"/>
      <c r="D18" s="149"/>
      <c r="E18" s="149"/>
      <c r="F18" s="57"/>
      <c r="G18" s="57"/>
      <c r="H18" s="57"/>
      <c r="I18" s="57"/>
      <c r="J18" s="57"/>
      <c r="K18" s="57"/>
      <c r="L18" s="57"/>
      <c r="M18" s="57"/>
      <c r="N18" s="79"/>
      <c r="O18" s="150" t="s">
        <v>13</v>
      </c>
      <c r="P18" s="150"/>
      <c r="Q18" s="150"/>
      <c r="R18" s="150"/>
      <c r="S18" s="90" t="s">
        <v>16</v>
      </c>
      <c r="T18" s="90" t="s">
        <v>17</v>
      </c>
      <c r="U18" s="90" t="s">
        <v>18</v>
      </c>
      <c r="V18" s="91" t="s">
        <v>19</v>
      </c>
      <c r="W18" s="151" t="s">
        <v>14</v>
      </c>
      <c r="X18" s="151"/>
      <c r="Y18" s="151"/>
      <c r="Z18" s="151"/>
      <c r="AA18" s="90" t="s">
        <v>16</v>
      </c>
      <c r="AB18" s="90" t="s">
        <v>17</v>
      </c>
      <c r="AC18" s="90" t="s">
        <v>18</v>
      </c>
      <c r="AD18" s="90" t="s">
        <v>19</v>
      </c>
    </row>
    <row r="19" spans="1:30" ht="14.4" customHeight="1" x14ac:dyDescent="0.3">
      <c r="A19" s="51"/>
      <c r="B19" s="51"/>
      <c r="C19" s="51"/>
      <c r="D19" s="51"/>
      <c r="E19" s="51"/>
      <c r="F19" s="51"/>
      <c r="G19" s="51"/>
      <c r="H19" s="51"/>
      <c r="I19" s="51"/>
      <c r="J19" s="51"/>
      <c r="K19" s="51"/>
      <c r="L19" s="51"/>
      <c r="M19" s="51"/>
      <c r="N19" s="83"/>
      <c r="O19" s="139" t="s">
        <v>20</v>
      </c>
      <c r="P19" s="139"/>
      <c r="Q19" s="139"/>
      <c r="R19" s="139"/>
      <c r="S19" s="141">
        <f>Data!V10</f>
        <v>151803.7508945041</v>
      </c>
      <c r="T19" s="141">
        <f>Data!W10</f>
        <v>82873.121814022306</v>
      </c>
      <c r="U19" s="141">
        <f>Data!X10</f>
        <v>68930.629080481798</v>
      </c>
      <c r="V19" s="143">
        <f>Data!Y10</f>
        <v>0.83176098078181226</v>
      </c>
      <c r="W19" s="139" t="s">
        <v>21</v>
      </c>
      <c r="X19" s="139"/>
      <c r="Y19" s="139"/>
      <c r="Z19" s="139"/>
      <c r="AA19" s="141">
        <f>Data!AB10</f>
        <v>245241.10737736861</v>
      </c>
      <c r="AB19" s="141">
        <f>Data!AC10</f>
        <v>130260.7153159333</v>
      </c>
      <c r="AC19" s="141">
        <f>Data!AD10</f>
        <v>114980.39206143531</v>
      </c>
      <c r="AD19" s="155">
        <f>IFERROR(AC19/ABS(AA19),0)</f>
        <v>0.46884632552448652</v>
      </c>
    </row>
    <row r="20" spans="1:30" ht="14.4" customHeight="1" x14ac:dyDescent="0.3">
      <c r="A20" s="51"/>
      <c r="B20" s="51"/>
      <c r="C20" s="51"/>
      <c r="D20" s="51"/>
      <c r="E20" s="51"/>
      <c r="F20" s="51"/>
      <c r="G20" s="51"/>
      <c r="H20" s="51"/>
      <c r="I20" s="51"/>
      <c r="J20" s="51"/>
      <c r="K20" s="51"/>
      <c r="L20" s="51"/>
      <c r="M20" s="51"/>
      <c r="N20" s="83"/>
      <c r="O20" s="140"/>
      <c r="P20" s="140"/>
      <c r="Q20" s="140"/>
      <c r="R20" s="140"/>
      <c r="S20" s="142"/>
      <c r="T20" s="142"/>
      <c r="U20" s="142"/>
      <c r="V20" s="144"/>
      <c r="W20" s="140"/>
      <c r="X20" s="140"/>
      <c r="Y20" s="140"/>
      <c r="Z20" s="140"/>
      <c r="AA20" s="142"/>
      <c r="AB20" s="142"/>
      <c r="AC20" s="142"/>
      <c r="AD20" s="156"/>
    </row>
    <row r="21" spans="1:30" ht="14.4" customHeight="1" x14ac:dyDescent="0.3">
      <c r="A21" s="51"/>
      <c r="B21" s="51"/>
      <c r="C21" s="51"/>
      <c r="D21" s="51"/>
      <c r="E21" s="51"/>
      <c r="F21" s="51"/>
      <c r="G21" s="51"/>
      <c r="H21" s="51"/>
      <c r="I21" s="51"/>
      <c r="J21" s="51"/>
      <c r="K21" s="51"/>
      <c r="L21" s="51"/>
      <c r="M21" s="51"/>
      <c r="N21" s="83"/>
      <c r="O21" s="139" t="s">
        <v>22</v>
      </c>
      <c r="P21" s="139"/>
      <c r="Q21" s="139"/>
      <c r="R21" s="139"/>
      <c r="S21" s="141">
        <f>Data!V11</f>
        <v>248464.66047175819</v>
      </c>
      <c r="T21" s="141">
        <f>Data!W11</f>
        <v>219330.19666314375</v>
      </c>
      <c r="U21" s="141">
        <f>Data!X11</f>
        <v>29134.46380861444</v>
      </c>
      <c r="V21" s="143">
        <f>Data!Y12</f>
        <v>0.19509478054351795</v>
      </c>
      <c r="W21" s="139" t="s">
        <v>23</v>
      </c>
      <c r="X21" s="139"/>
      <c r="Y21" s="139"/>
      <c r="Z21" s="139"/>
      <c r="AA21" s="141">
        <f>Data!AB11</f>
        <v>292884.35423249949</v>
      </c>
      <c r="AB21" s="141">
        <f>Data!AC11</f>
        <v>212909.18779829898</v>
      </c>
      <c r="AC21" s="141">
        <f>Data!AD11</f>
        <v>79975.16643420051</v>
      </c>
      <c r="AD21" s="155">
        <f>IFERROR(AC21/ABS(AA21),0)</f>
        <v>0.27306056222693981</v>
      </c>
    </row>
    <row r="22" spans="1:30" ht="14.4" customHeight="1" x14ac:dyDescent="0.3">
      <c r="A22" s="51"/>
      <c r="B22" s="167" t="s">
        <v>24</v>
      </c>
      <c r="C22" s="167"/>
      <c r="D22" s="51"/>
      <c r="E22" s="169" t="str">
        <f>Data!Q49</f>
        <v>GROSS PROFIT</v>
      </c>
      <c r="F22" s="169"/>
      <c r="G22" s="51"/>
      <c r="H22" s="169" t="str">
        <f>Data!R49</f>
        <v>EBITDA</v>
      </c>
      <c r="I22" s="169"/>
      <c r="J22" s="51"/>
      <c r="K22" s="51"/>
      <c r="L22" s="51"/>
      <c r="M22" s="51"/>
      <c r="N22" s="83"/>
      <c r="O22" s="140"/>
      <c r="P22" s="140"/>
      <c r="Q22" s="140"/>
      <c r="R22" s="140"/>
      <c r="S22" s="142"/>
      <c r="T22" s="142"/>
      <c r="U22" s="142"/>
      <c r="V22" s="144"/>
      <c r="W22" s="140"/>
      <c r="X22" s="140"/>
      <c r="Y22" s="140"/>
      <c r="Z22" s="140"/>
      <c r="AA22" s="142"/>
      <c r="AB22" s="142"/>
      <c r="AC22" s="142"/>
      <c r="AD22" s="156"/>
    </row>
    <row r="23" spans="1:30" ht="14.4" customHeight="1" x14ac:dyDescent="0.3">
      <c r="A23" s="51"/>
      <c r="B23" s="51"/>
      <c r="C23" s="51"/>
      <c r="D23" s="51"/>
      <c r="E23" s="51"/>
      <c r="F23" s="51"/>
      <c r="G23" s="51"/>
      <c r="H23" s="87"/>
      <c r="I23" s="87"/>
      <c r="J23" s="51"/>
      <c r="K23" s="51"/>
      <c r="L23" s="51"/>
      <c r="M23" s="51"/>
      <c r="N23" s="83"/>
      <c r="O23" s="139" t="s">
        <v>25</v>
      </c>
      <c r="P23" s="139"/>
      <c r="Q23" s="139"/>
      <c r="R23" s="139"/>
      <c r="S23" s="141">
        <f>Data!V12</f>
        <v>184162.14064593866</v>
      </c>
      <c r="T23" s="141">
        <f>Data!W12</f>
        <v>154098.35574897536</v>
      </c>
      <c r="U23" s="141">
        <f>Data!X12</f>
        <v>30063.784896963305</v>
      </c>
      <c r="V23" s="143">
        <f>Data!Y14</f>
        <v>0.31934680951502664</v>
      </c>
      <c r="W23" s="139" t="s">
        <v>26</v>
      </c>
      <c r="X23" s="139"/>
      <c r="Y23" s="139"/>
      <c r="Z23" s="139"/>
      <c r="AA23" s="141">
        <f>Data!AB12</f>
        <v>327740.24684747623</v>
      </c>
      <c r="AB23" s="141">
        <f>Data!AC12</f>
        <v>264464.01721142652</v>
      </c>
      <c r="AC23" s="141">
        <f>Data!AD12</f>
        <v>63276.229636049713</v>
      </c>
      <c r="AD23" s="155">
        <f>IFERROR(AC23/ABS(AA23),0)</f>
        <v>0.19306823084653746</v>
      </c>
    </row>
    <row r="24" spans="1:30" ht="14.4" customHeight="1" x14ac:dyDescent="0.3">
      <c r="A24" s="51"/>
      <c r="B24" s="168">
        <f>Data!P57</f>
        <v>-5122.1619436434703</v>
      </c>
      <c r="C24" s="168"/>
      <c r="D24" s="51"/>
      <c r="E24" s="170">
        <f>Data!Q57</f>
        <v>-123182.37660000008</v>
      </c>
      <c r="F24" s="170"/>
      <c r="G24" s="51"/>
      <c r="H24" s="170">
        <f>Data!R57</f>
        <v>104879.22180000014</v>
      </c>
      <c r="I24" s="170"/>
      <c r="J24" s="51"/>
      <c r="K24" s="51"/>
      <c r="L24" s="51"/>
      <c r="M24" s="51"/>
      <c r="N24" s="83"/>
      <c r="O24" s="140"/>
      <c r="P24" s="140"/>
      <c r="Q24" s="140"/>
      <c r="R24" s="140"/>
      <c r="S24" s="142"/>
      <c r="T24" s="142"/>
      <c r="U24" s="142"/>
      <c r="V24" s="144"/>
      <c r="W24" s="140"/>
      <c r="X24" s="140"/>
      <c r="Y24" s="140"/>
      <c r="Z24" s="140"/>
      <c r="AA24" s="142"/>
      <c r="AB24" s="142"/>
      <c r="AC24" s="142"/>
      <c r="AD24" s="156"/>
    </row>
    <row r="25" spans="1:30" ht="14.4" customHeight="1" x14ac:dyDescent="0.3">
      <c r="A25" s="51"/>
      <c r="B25" s="168"/>
      <c r="C25" s="168"/>
      <c r="D25" s="51"/>
      <c r="E25" s="170"/>
      <c r="F25" s="170"/>
      <c r="G25" s="51"/>
      <c r="H25" s="170"/>
      <c r="I25" s="170"/>
      <c r="J25" s="51"/>
      <c r="K25" s="51"/>
      <c r="L25" s="51"/>
      <c r="M25" s="51"/>
      <c r="N25" s="83"/>
      <c r="O25" s="139" t="s">
        <v>27</v>
      </c>
      <c r="P25" s="139"/>
      <c r="Q25" s="139"/>
      <c r="R25" s="139"/>
      <c r="S25" s="141">
        <f>Data!V13</f>
        <v>357781.2807775457</v>
      </c>
      <c r="T25" s="141">
        <f>Data!W13</f>
        <v>257848.55980981363</v>
      </c>
      <c r="U25" s="141">
        <f>Data!X13</f>
        <v>99932.720967732079</v>
      </c>
      <c r="V25" s="143">
        <f>Data!Y16</f>
        <v>0</v>
      </c>
      <c r="W25" s="139" t="s">
        <v>28</v>
      </c>
      <c r="X25" s="139"/>
      <c r="Y25" s="139"/>
      <c r="Z25" s="139"/>
      <c r="AA25" s="141">
        <f>Data!AB13</f>
        <v>76346.124332402338</v>
      </c>
      <c r="AB25" s="141">
        <f>Data!AC13</f>
        <v>106516.31371029619</v>
      </c>
      <c r="AC25" s="141">
        <f>Data!AD13</f>
        <v>-30170.189377893854</v>
      </c>
      <c r="AD25" s="155">
        <f>IFERROR(AC25/ABS(AA25),0)</f>
        <v>-0.39517643680950043</v>
      </c>
    </row>
    <row r="26" spans="1:30" ht="14.4" customHeight="1" x14ac:dyDescent="0.3">
      <c r="A26" s="51"/>
      <c r="B26" s="51"/>
      <c r="C26" s="51"/>
      <c r="D26" s="51"/>
      <c r="E26" s="51"/>
      <c r="F26" s="51"/>
      <c r="G26" s="51"/>
      <c r="H26" s="51"/>
      <c r="I26" s="51"/>
      <c r="J26" s="51"/>
      <c r="K26" s="51"/>
      <c r="L26" s="51"/>
      <c r="M26" s="51"/>
      <c r="N26" s="83"/>
      <c r="O26" s="140"/>
      <c r="P26" s="140"/>
      <c r="Q26" s="140"/>
      <c r="R26" s="140"/>
      <c r="S26" s="142"/>
      <c r="T26" s="142"/>
      <c r="U26" s="142"/>
      <c r="V26" s="144"/>
      <c r="W26" s="140"/>
      <c r="X26" s="140"/>
      <c r="Y26" s="140"/>
      <c r="Z26" s="140"/>
      <c r="AA26" s="142"/>
      <c r="AB26" s="142"/>
      <c r="AC26" s="142"/>
      <c r="AD26" s="156"/>
    </row>
    <row r="27" spans="1:30" ht="34.35" customHeight="1" x14ac:dyDescent="0.3">
      <c r="A27" s="53"/>
      <c r="B27" s="51"/>
      <c r="C27" s="51"/>
      <c r="D27" s="51"/>
      <c r="E27" s="51"/>
      <c r="F27" s="53"/>
      <c r="G27" s="53"/>
      <c r="H27" s="53"/>
      <c r="I27" s="53"/>
      <c r="J27" s="53"/>
      <c r="K27" s="53"/>
      <c r="L27" s="53"/>
      <c r="M27" s="53"/>
      <c r="N27" s="84"/>
      <c r="O27" s="157" t="s">
        <v>29</v>
      </c>
      <c r="P27" s="157"/>
      <c r="Q27" s="157"/>
      <c r="R27" s="157"/>
      <c r="S27" s="88">
        <f>SUM(S19:S26)</f>
        <v>942211.83278974658</v>
      </c>
      <c r="T27" s="88">
        <f>SUM(T19:T26)</f>
        <v>714150.23403595504</v>
      </c>
      <c r="U27" s="88">
        <f>SUM(U19:U26)</f>
        <v>228061.59875379162</v>
      </c>
      <c r="V27" s="89">
        <f>IFERROR(U27/ABS(S27),0)</f>
        <v>0.24204917707150392</v>
      </c>
      <c r="W27" s="158" t="s">
        <v>29</v>
      </c>
      <c r="X27" s="159"/>
      <c r="Y27" s="159"/>
      <c r="Z27" s="159"/>
      <c r="AA27" s="88">
        <f>SUM(AA19:AA26)</f>
        <v>942211.8327897467</v>
      </c>
      <c r="AB27" s="88">
        <f>SUM(AB19:AB26)</f>
        <v>714150.23403595493</v>
      </c>
      <c r="AC27" s="88">
        <f>SUM(AC19:AC26)</f>
        <v>228061.59875379165</v>
      </c>
      <c r="AD27" s="89">
        <f>IFERROR(AC27/ABS(AA27),0)</f>
        <v>0.24204917707150392</v>
      </c>
    </row>
    <row r="28" spans="1:30" ht="6" customHeight="1" x14ac:dyDescent="0.3">
      <c r="A28" s="74"/>
      <c r="B28" s="47"/>
      <c r="C28" s="47"/>
      <c r="D28" s="47"/>
      <c r="E28" s="47"/>
      <c r="F28" s="74"/>
      <c r="G28" s="74"/>
      <c r="H28" s="74"/>
      <c r="I28" s="74"/>
      <c r="J28" s="74"/>
      <c r="K28" s="74"/>
      <c r="L28" s="74"/>
      <c r="M28" s="74"/>
      <c r="N28" s="82"/>
      <c r="O28" s="75"/>
      <c r="P28" s="75"/>
      <c r="Q28" s="75"/>
      <c r="R28" s="75"/>
      <c r="S28" s="76"/>
      <c r="T28" s="76"/>
      <c r="U28" s="76"/>
      <c r="V28" s="85"/>
      <c r="W28" s="77"/>
      <c r="X28" s="77"/>
      <c r="Y28" s="77"/>
      <c r="Z28" s="77"/>
      <c r="AA28" s="76"/>
      <c r="AB28" s="76"/>
      <c r="AC28" s="76"/>
      <c r="AD28" s="78"/>
    </row>
    <row r="29" spans="1:30" ht="34.950000000000003" customHeight="1" x14ac:dyDescent="0.3">
      <c r="A29" s="57"/>
      <c r="B29" s="149" t="s">
        <v>30</v>
      </c>
      <c r="C29" s="149"/>
      <c r="D29" s="149"/>
      <c r="E29" s="149"/>
      <c r="F29" s="57"/>
      <c r="G29" s="57"/>
      <c r="H29" s="57"/>
      <c r="I29" s="57"/>
      <c r="J29" s="57"/>
      <c r="K29" s="57"/>
      <c r="L29" s="57"/>
      <c r="M29" s="57"/>
      <c r="N29" s="79"/>
      <c r="O29" s="150" t="s">
        <v>13</v>
      </c>
      <c r="P29" s="150"/>
      <c r="Q29" s="150"/>
      <c r="R29" s="150"/>
      <c r="S29" s="58" t="s">
        <v>31</v>
      </c>
      <c r="T29" s="58" t="s">
        <v>17</v>
      </c>
      <c r="U29" s="58" t="s">
        <v>18</v>
      </c>
      <c r="V29" s="86" t="s">
        <v>19</v>
      </c>
      <c r="W29" s="150" t="s">
        <v>14</v>
      </c>
      <c r="X29" s="150"/>
      <c r="Y29" s="150"/>
      <c r="Z29" s="150"/>
      <c r="AA29" s="58" t="s">
        <v>31</v>
      </c>
      <c r="AB29" s="58" t="s">
        <v>17</v>
      </c>
      <c r="AC29" s="58" t="s">
        <v>18</v>
      </c>
      <c r="AD29" s="72" t="s">
        <v>19</v>
      </c>
    </row>
    <row r="30" spans="1:30" ht="14.4" customHeight="1" x14ac:dyDescent="0.3">
      <c r="A30" s="50"/>
      <c r="B30" s="50"/>
      <c r="C30" s="50"/>
      <c r="D30" s="50"/>
      <c r="E30" s="50"/>
      <c r="F30" s="50"/>
      <c r="G30" s="50"/>
      <c r="H30" s="50"/>
      <c r="I30" s="50"/>
      <c r="J30" s="50"/>
      <c r="K30" s="50"/>
      <c r="L30" s="50"/>
      <c r="M30" s="50"/>
      <c r="N30" s="80"/>
      <c r="O30" s="139" t="s">
        <v>20</v>
      </c>
      <c r="P30" s="139"/>
      <c r="Q30" s="139"/>
      <c r="R30" s="139"/>
      <c r="S30" s="141">
        <f>Data!V20</f>
        <v>74262.566967268998</v>
      </c>
      <c r="T30" s="141">
        <f>Data!W20</f>
        <v>82873.121814022306</v>
      </c>
      <c r="U30" s="141">
        <f>Data!X20</f>
        <v>8610.5548467533081</v>
      </c>
      <c r="V30" s="143">
        <f>Data!Y20</f>
        <v>0.11594744429651058</v>
      </c>
      <c r="W30" s="139" t="s">
        <v>21</v>
      </c>
      <c r="X30" s="139"/>
      <c r="Y30" s="139"/>
      <c r="Z30" s="139"/>
      <c r="AA30" s="141">
        <f>Data!AB20</f>
        <v>146366.51232549825</v>
      </c>
      <c r="AB30" s="141">
        <f>Data!AC20</f>
        <v>130260.7153159333</v>
      </c>
      <c r="AC30" s="141">
        <f>Data!AD20</f>
        <v>-16105.797009564951</v>
      </c>
      <c r="AD30" s="155">
        <f>IFERROR(AC30/ABS(AA30),0)</f>
        <v>-0.11003744472470557</v>
      </c>
    </row>
    <row r="31" spans="1:30" ht="14.4" customHeight="1" x14ac:dyDescent="0.3">
      <c r="A31" s="50"/>
      <c r="B31" s="50"/>
      <c r="C31" s="50"/>
      <c r="D31" s="50"/>
      <c r="E31" s="50"/>
      <c r="F31" s="50"/>
      <c r="G31" s="50"/>
      <c r="H31" s="50"/>
      <c r="I31" s="50"/>
      <c r="J31" s="50"/>
      <c r="K31" s="50"/>
      <c r="L31" s="50"/>
      <c r="M31" s="50"/>
      <c r="N31" s="80"/>
      <c r="O31" s="140"/>
      <c r="P31" s="140"/>
      <c r="Q31" s="140"/>
      <c r="R31" s="140"/>
      <c r="S31" s="142"/>
      <c r="T31" s="142"/>
      <c r="U31" s="142"/>
      <c r="V31" s="144"/>
      <c r="W31" s="140"/>
      <c r="X31" s="140"/>
      <c r="Y31" s="140"/>
      <c r="Z31" s="140"/>
      <c r="AA31" s="142"/>
      <c r="AB31" s="142"/>
      <c r="AC31" s="142"/>
      <c r="AD31" s="156"/>
    </row>
    <row r="32" spans="1:30" ht="14.4" customHeight="1" x14ac:dyDescent="0.3">
      <c r="A32" s="50"/>
      <c r="B32" s="50"/>
      <c r="C32" s="50"/>
      <c r="D32" s="50"/>
      <c r="E32" s="50"/>
      <c r="F32" s="50"/>
      <c r="G32" s="50"/>
      <c r="H32" s="50"/>
      <c r="I32" s="50"/>
      <c r="J32" s="50"/>
      <c r="K32" s="50"/>
      <c r="L32" s="50"/>
      <c r="M32" s="50"/>
      <c r="N32" s="80"/>
      <c r="O32" s="139" t="s">
        <v>22</v>
      </c>
      <c r="P32" s="139"/>
      <c r="Q32" s="139"/>
      <c r="R32" s="139"/>
      <c r="S32" s="141">
        <f>Data!V21</f>
        <v>191874.76060625652</v>
      </c>
      <c r="T32" s="141">
        <f>Data!W21</f>
        <v>219330.19666314375</v>
      </c>
      <c r="U32" s="141">
        <f>Data!X21</f>
        <v>27455.436056887236</v>
      </c>
      <c r="V32" s="143">
        <f>Data!Y22</f>
        <v>6.968531333852096E-2</v>
      </c>
      <c r="W32" s="139" t="s">
        <v>23</v>
      </c>
      <c r="X32" s="139"/>
      <c r="Y32" s="139"/>
      <c r="Z32" s="139"/>
      <c r="AA32" s="141">
        <f>Data!AB21</f>
        <v>184365.16956747416</v>
      </c>
      <c r="AB32" s="141">
        <f>Data!AC21</f>
        <v>212909.18779829898</v>
      </c>
      <c r="AC32" s="141">
        <f>Data!AD21</f>
        <v>28544.018230824819</v>
      </c>
      <c r="AD32" s="155">
        <f>IFERROR(AC32/ABS(AA32),0)</f>
        <v>0.15482326893843279</v>
      </c>
    </row>
    <row r="33" spans="1:31" ht="14.4" customHeight="1" x14ac:dyDescent="0.3">
      <c r="A33" s="50"/>
      <c r="B33" s="50"/>
      <c r="C33" s="50"/>
      <c r="D33" s="50"/>
      <c r="E33" s="50"/>
      <c r="F33" s="50"/>
      <c r="G33" s="50"/>
      <c r="H33" s="50"/>
      <c r="I33" s="50"/>
      <c r="J33" s="50"/>
      <c r="K33" s="50"/>
      <c r="L33" s="50"/>
      <c r="M33" s="50"/>
      <c r="N33" s="80"/>
      <c r="O33" s="140"/>
      <c r="P33" s="140"/>
      <c r="Q33" s="140"/>
      <c r="R33" s="140"/>
      <c r="S33" s="142"/>
      <c r="T33" s="142"/>
      <c r="U33" s="142"/>
      <c r="V33" s="144"/>
      <c r="W33" s="140"/>
      <c r="X33" s="140"/>
      <c r="Y33" s="140"/>
      <c r="Z33" s="140"/>
      <c r="AA33" s="142"/>
      <c r="AB33" s="142"/>
      <c r="AC33" s="142"/>
      <c r="AD33" s="156"/>
    </row>
    <row r="34" spans="1:31" ht="14.4" customHeight="1" x14ac:dyDescent="0.3">
      <c r="A34" s="50"/>
      <c r="B34" s="50"/>
      <c r="C34" s="50"/>
      <c r="D34" s="50"/>
      <c r="E34" s="50"/>
      <c r="F34" s="50"/>
      <c r="G34" s="50"/>
      <c r="H34" s="50"/>
      <c r="I34" s="50"/>
      <c r="J34" s="50"/>
      <c r="K34" s="50"/>
      <c r="L34" s="50"/>
      <c r="M34" s="50"/>
      <c r="N34" s="80"/>
      <c r="O34" s="139" t="s">
        <v>25</v>
      </c>
      <c r="P34" s="139"/>
      <c r="Q34" s="139"/>
      <c r="R34" s="139"/>
      <c r="S34" s="141">
        <f>Data!V22</f>
        <v>144059.52276565303</v>
      </c>
      <c r="T34" s="141">
        <f>Data!W22</f>
        <v>154098.35574897536</v>
      </c>
      <c r="U34" s="141">
        <f>Data!X22</f>
        <v>10038.832983322325</v>
      </c>
      <c r="V34" s="143">
        <f>Data!Y24</f>
        <v>4.4268742964668817E-2</v>
      </c>
      <c r="W34" s="139" t="s">
        <v>26</v>
      </c>
      <c r="X34" s="139"/>
      <c r="Y34" s="139"/>
      <c r="Z34" s="139"/>
      <c r="AA34" s="141">
        <f>Data!AB22</f>
        <v>255693.73230041485</v>
      </c>
      <c r="AB34" s="141">
        <f>Data!AC22</f>
        <v>264464.01721142652</v>
      </c>
      <c r="AC34" s="141">
        <f>Data!AD22</f>
        <v>8770.2849110116658</v>
      </c>
      <c r="AD34" s="155">
        <f>IFERROR(AC34/ABS(AA34),0)</f>
        <v>3.4299960472662067E-2</v>
      </c>
    </row>
    <row r="35" spans="1:31" ht="14.4" customHeight="1" x14ac:dyDescent="0.3">
      <c r="A35" s="50"/>
      <c r="B35" s="50"/>
      <c r="C35" s="50"/>
      <c r="D35" s="50"/>
      <c r="E35" s="50"/>
      <c r="F35" s="50"/>
      <c r="G35" s="50"/>
      <c r="H35" s="50"/>
      <c r="I35" s="50"/>
      <c r="J35" s="50"/>
      <c r="K35" s="50"/>
      <c r="L35" s="50"/>
      <c r="M35" s="50"/>
      <c r="N35" s="80"/>
      <c r="O35" s="140"/>
      <c r="P35" s="140"/>
      <c r="Q35" s="140"/>
      <c r="R35" s="140"/>
      <c r="S35" s="142"/>
      <c r="T35" s="142"/>
      <c r="U35" s="142"/>
      <c r="V35" s="144"/>
      <c r="W35" s="140"/>
      <c r="X35" s="140"/>
      <c r="Y35" s="140"/>
      <c r="Z35" s="140"/>
      <c r="AA35" s="142"/>
      <c r="AB35" s="142"/>
      <c r="AC35" s="142"/>
      <c r="AD35" s="156"/>
    </row>
    <row r="36" spans="1:31" ht="14.4" customHeight="1" x14ac:dyDescent="0.3">
      <c r="A36" s="50"/>
      <c r="B36" s="50"/>
      <c r="C36" s="50"/>
      <c r="D36" s="50"/>
      <c r="E36" s="50"/>
      <c r="F36" s="50"/>
      <c r="G36" s="50"/>
      <c r="H36" s="50"/>
      <c r="I36" s="50"/>
      <c r="J36" s="50"/>
      <c r="K36" s="50"/>
      <c r="L36" s="50"/>
      <c r="M36" s="50"/>
      <c r="N36" s="80"/>
      <c r="O36" s="139" t="s">
        <v>27</v>
      </c>
      <c r="P36" s="139"/>
      <c r="Q36" s="139"/>
      <c r="R36" s="139"/>
      <c r="S36" s="141">
        <f>Data!V23</f>
        <v>273679.05693780229</v>
      </c>
      <c r="T36" s="141">
        <f>Data!W23</f>
        <v>257848.55980981363</v>
      </c>
      <c r="U36" s="141">
        <f>Data!X23</f>
        <v>-15830.497127988667</v>
      </c>
      <c r="V36" s="143">
        <f>Data!Y27</f>
        <v>0</v>
      </c>
      <c r="W36" s="139" t="s">
        <v>28</v>
      </c>
      <c r="X36" s="139"/>
      <c r="Y36" s="139"/>
      <c r="Z36" s="139"/>
      <c r="AA36" s="141">
        <f>Data!AB23</f>
        <v>97450.493083593668</v>
      </c>
      <c r="AB36" s="141">
        <f>Data!AC23</f>
        <v>106516.31371029619</v>
      </c>
      <c r="AC36" s="141">
        <f>Data!AD23</f>
        <v>9065.8206267025234</v>
      </c>
      <c r="AD36" s="155">
        <f>IFERROR(AC36/ABS(AA36),0)</f>
        <v>9.3030012879727592E-2</v>
      </c>
    </row>
    <row r="37" spans="1:31" ht="14.4" customHeight="1" x14ac:dyDescent="0.3">
      <c r="A37" s="50"/>
      <c r="B37" s="50"/>
      <c r="C37" s="50"/>
      <c r="D37" s="50"/>
      <c r="E37" s="50"/>
      <c r="F37" s="50"/>
      <c r="G37" s="50"/>
      <c r="H37" s="50"/>
      <c r="I37" s="50"/>
      <c r="J37" s="50"/>
      <c r="K37" s="50"/>
      <c r="L37" s="50"/>
      <c r="M37" s="50"/>
      <c r="N37" s="80"/>
      <c r="O37" s="140"/>
      <c r="P37" s="140"/>
      <c r="Q37" s="140"/>
      <c r="R37" s="140"/>
      <c r="S37" s="142"/>
      <c r="T37" s="142"/>
      <c r="U37" s="142"/>
      <c r="V37" s="144"/>
      <c r="W37" s="140"/>
      <c r="X37" s="140"/>
      <c r="Y37" s="140"/>
      <c r="Z37" s="140"/>
      <c r="AA37" s="142"/>
      <c r="AB37" s="142"/>
      <c r="AC37" s="142"/>
      <c r="AD37" s="156"/>
    </row>
    <row r="38" spans="1:31" ht="34.35" customHeight="1" x14ac:dyDescent="0.3">
      <c r="A38" s="52"/>
      <c r="B38" s="50"/>
      <c r="C38" s="50"/>
      <c r="D38" s="50"/>
      <c r="E38" s="50"/>
      <c r="F38" s="52"/>
      <c r="G38" s="52"/>
      <c r="H38" s="52"/>
      <c r="I38" s="52"/>
      <c r="J38" s="52"/>
      <c r="K38" s="52"/>
      <c r="L38" s="52"/>
      <c r="M38" s="52"/>
      <c r="N38" s="81"/>
      <c r="O38" s="157" t="s">
        <v>29</v>
      </c>
      <c r="P38" s="157"/>
      <c r="Q38" s="157"/>
      <c r="R38" s="157"/>
      <c r="S38" s="88">
        <f>SUM(S30:S37)</f>
        <v>683875.90727698081</v>
      </c>
      <c r="T38" s="88">
        <f t="shared" ref="T38:U38" si="0">SUM(T30:T37)</f>
        <v>714150.23403595504</v>
      </c>
      <c r="U38" s="88">
        <f t="shared" si="0"/>
        <v>30274.326758974203</v>
      </c>
      <c r="V38" s="89">
        <f>IFERROR(U38/ABS(S38),0)</f>
        <v>4.4268742964668602E-2</v>
      </c>
      <c r="W38" s="158" t="s">
        <v>29</v>
      </c>
      <c r="X38" s="159"/>
      <c r="Y38" s="159"/>
      <c r="Z38" s="159"/>
      <c r="AA38" s="88">
        <f>SUM(AA30:AA37)</f>
        <v>683875.90727698093</v>
      </c>
      <c r="AB38" s="88">
        <f t="shared" ref="AB38:AC38" si="1">SUM(AB30:AB37)</f>
        <v>714150.23403595493</v>
      </c>
      <c r="AC38" s="88">
        <f t="shared" si="1"/>
        <v>30274.326758974057</v>
      </c>
      <c r="AD38" s="89">
        <f>IFERROR(AC38/ABS(AA38),0)</f>
        <v>4.4268742964668387E-2</v>
      </c>
    </row>
    <row r="39" spans="1:31" ht="6" customHeight="1" x14ac:dyDescent="0.3">
      <c r="A39" s="74"/>
      <c r="B39" s="47"/>
      <c r="C39" s="47"/>
      <c r="D39" s="47"/>
      <c r="E39" s="47"/>
      <c r="F39" s="74"/>
      <c r="G39" s="74"/>
      <c r="H39" s="74"/>
      <c r="I39" s="74"/>
      <c r="J39" s="74"/>
      <c r="K39" s="74"/>
      <c r="L39" s="74"/>
      <c r="M39" s="74"/>
      <c r="N39" s="82"/>
      <c r="O39" s="75"/>
      <c r="P39" s="75"/>
      <c r="Q39" s="75"/>
      <c r="R39" s="75"/>
      <c r="S39" s="76"/>
      <c r="T39" s="76"/>
      <c r="U39" s="76"/>
      <c r="V39" s="85"/>
      <c r="W39" s="77"/>
      <c r="X39" s="77"/>
      <c r="Y39" s="77"/>
      <c r="Z39" s="77"/>
      <c r="AA39" s="76"/>
      <c r="AB39" s="76"/>
      <c r="AC39" s="76"/>
      <c r="AD39" s="78"/>
    </row>
    <row r="40" spans="1:31" ht="34.950000000000003" customHeight="1" x14ac:dyDescent="0.3">
      <c r="A40" s="57"/>
      <c r="B40" s="149" t="s">
        <v>32</v>
      </c>
      <c r="C40" s="149"/>
      <c r="D40" s="149"/>
      <c r="E40" s="149"/>
      <c r="F40" s="57"/>
      <c r="G40" s="57"/>
      <c r="H40" s="57"/>
      <c r="I40" s="57"/>
      <c r="J40" s="57"/>
      <c r="K40" s="57"/>
      <c r="L40" s="57"/>
      <c r="M40" s="57"/>
      <c r="N40" s="79"/>
      <c r="O40" s="150" t="s">
        <v>13</v>
      </c>
      <c r="P40" s="150"/>
      <c r="Q40" s="150"/>
      <c r="R40" s="150"/>
      <c r="S40" s="58" t="s">
        <v>33</v>
      </c>
      <c r="T40" s="58" t="s">
        <v>17</v>
      </c>
      <c r="U40" s="58" t="s">
        <v>18</v>
      </c>
      <c r="V40" s="86" t="s">
        <v>19</v>
      </c>
      <c r="W40" s="150" t="s">
        <v>14</v>
      </c>
      <c r="X40" s="150"/>
      <c r="Y40" s="150"/>
      <c r="Z40" s="150"/>
      <c r="AA40" s="58" t="s">
        <v>33</v>
      </c>
      <c r="AB40" s="58" t="s">
        <v>17</v>
      </c>
      <c r="AC40" s="58" t="s">
        <v>18</v>
      </c>
      <c r="AD40" s="72" t="s">
        <v>19</v>
      </c>
    </row>
    <row r="41" spans="1:31" x14ac:dyDescent="0.3">
      <c r="A41" s="50"/>
      <c r="B41" s="50"/>
      <c r="C41" s="50"/>
      <c r="D41" s="50"/>
      <c r="E41" s="50"/>
      <c r="F41" s="50"/>
      <c r="G41" s="50"/>
      <c r="H41" s="50"/>
      <c r="I41" s="50"/>
      <c r="J41" s="50"/>
      <c r="K41" s="50"/>
      <c r="L41" s="50"/>
      <c r="M41" s="50"/>
      <c r="N41" s="80"/>
      <c r="O41" s="139" t="s">
        <v>20</v>
      </c>
      <c r="P41" s="139"/>
      <c r="Q41" s="139"/>
      <c r="R41" s="139"/>
      <c r="S41" s="141">
        <f>Data!V30</f>
        <v>73148.432798432113</v>
      </c>
      <c r="T41" s="141">
        <f>Data!W30</f>
        <v>82873.121814022306</v>
      </c>
      <c r="U41" s="141">
        <f>Data!X30</f>
        <v>9724.6890155901929</v>
      </c>
      <c r="V41" s="143">
        <f>Data!Y30</f>
        <v>0.13294459831268776</v>
      </c>
      <c r="W41" s="139" t="s">
        <v>21</v>
      </c>
      <c r="X41" s="139"/>
      <c r="Y41" s="139"/>
      <c r="Z41" s="139"/>
      <c r="AA41" s="141">
        <f>Data!AB30</f>
        <v>144548.58751290641</v>
      </c>
      <c r="AB41" s="141">
        <f>Data!AC30</f>
        <v>130260.7153159333</v>
      </c>
      <c r="AC41" s="141">
        <f>Data!AD30</f>
        <v>-14287.872196973112</v>
      </c>
      <c r="AD41" s="155">
        <f>IFERROR(AC41/ABS(AA41),0)</f>
        <v>-9.8844772147617013E-2</v>
      </c>
    </row>
    <row r="42" spans="1:31" x14ac:dyDescent="0.3">
      <c r="A42" s="50"/>
      <c r="B42" s="50"/>
      <c r="C42" s="50"/>
      <c r="D42" s="50"/>
      <c r="E42" s="50"/>
      <c r="F42" s="50"/>
      <c r="G42" s="50"/>
      <c r="H42" s="50"/>
      <c r="I42" s="50"/>
      <c r="J42" s="50"/>
      <c r="K42" s="50"/>
      <c r="L42" s="50"/>
      <c r="M42" s="50"/>
      <c r="N42" s="80"/>
      <c r="O42" s="140"/>
      <c r="P42" s="140"/>
      <c r="Q42" s="140"/>
      <c r="R42" s="140"/>
      <c r="S42" s="142"/>
      <c r="T42" s="142"/>
      <c r="U42" s="142"/>
      <c r="V42" s="144"/>
      <c r="W42" s="140"/>
      <c r="X42" s="140"/>
      <c r="Y42" s="140"/>
      <c r="Z42" s="140"/>
      <c r="AA42" s="142"/>
      <c r="AB42" s="142"/>
      <c r="AC42" s="142"/>
      <c r="AD42" s="156"/>
    </row>
    <row r="43" spans="1:31" x14ac:dyDescent="0.3">
      <c r="A43" s="50"/>
      <c r="B43" s="50"/>
      <c r="C43" s="50"/>
      <c r="D43" s="50"/>
      <c r="E43" s="50"/>
      <c r="F43" s="50"/>
      <c r="G43" s="50"/>
      <c r="H43" s="50"/>
      <c r="I43" s="50"/>
      <c r="J43" s="50"/>
      <c r="K43" s="50"/>
      <c r="L43" s="50"/>
      <c r="M43" s="50"/>
      <c r="N43" s="80"/>
      <c r="O43" s="139" t="s">
        <v>22</v>
      </c>
      <c r="P43" s="139"/>
      <c r="Q43" s="139"/>
      <c r="R43" s="139"/>
      <c r="S43" s="141">
        <f>Data!V31</f>
        <v>179360.62713651889</v>
      </c>
      <c r="T43" s="141">
        <f>Data!W31</f>
        <v>219330.19666314375</v>
      </c>
      <c r="U43" s="141">
        <f>Data!X31</f>
        <v>39969.569526624866</v>
      </c>
      <c r="V43" s="143">
        <f>Data!Y32</f>
        <v>0.1492638709301996</v>
      </c>
      <c r="W43" s="139" t="s">
        <v>23</v>
      </c>
      <c r="X43" s="139"/>
      <c r="Y43" s="139"/>
      <c r="Z43" s="139"/>
      <c r="AA43" s="141">
        <f>Data!AB31</f>
        <v>170315.5104661439</v>
      </c>
      <c r="AB43" s="141">
        <f>Data!AC31</f>
        <v>212909.18779829898</v>
      </c>
      <c r="AC43" s="141">
        <f>Data!AD31</f>
        <v>42593.677332155086</v>
      </c>
      <c r="AD43" s="155">
        <f>IFERROR(AC43/ABS(AA43),0)</f>
        <v>0.25008689587682653</v>
      </c>
    </row>
    <row r="44" spans="1:31" x14ac:dyDescent="0.3">
      <c r="A44" s="50"/>
      <c r="B44" s="50"/>
      <c r="C44" s="50"/>
      <c r="D44" s="50"/>
      <c r="E44" s="50"/>
      <c r="F44" s="50"/>
      <c r="G44" s="50"/>
      <c r="H44" s="50"/>
      <c r="I44" s="50"/>
      <c r="J44" s="50"/>
      <c r="K44" s="50"/>
      <c r="L44" s="50"/>
      <c r="M44" s="50"/>
      <c r="N44" s="80"/>
      <c r="O44" s="140"/>
      <c r="P44" s="140"/>
      <c r="Q44" s="140"/>
      <c r="R44" s="140"/>
      <c r="S44" s="142"/>
      <c r="T44" s="142"/>
      <c r="U44" s="142"/>
      <c r="V44" s="144"/>
      <c r="W44" s="140"/>
      <c r="X44" s="140"/>
      <c r="Y44" s="140"/>
      <c r="Z44" s="140"/>
      <c r="AA44" s="142"/>
      <c r="AB44" s="142"/>
      <c r="AC44" s="142"/>
      <c r="AD44" s="156"/>
    </row>
    <row r="45" spans="1:31" x14ac:dyDescent="0.3">
      <c r="A45" s="50"/>
      <c r="B45" s="50"/>
      <c r="C45" s="50"/>
      <c r="D45" s="50"/>
      <c r="E45" s="50"/>
      <c r="F45" s="50"/>
      <c r="G45" s="50"/>
      <c r="H45" s="50"/>
      <c r="I45" s="50"/>
      <c r="J45" s="50"/>
      <c r="K45" s="50"/>
      <c r="L45" s="50"/>
      <c r="M45" s="50"/>
      <c r="N45" s="80"/>
      <c r="O45" s="139" t="s">
        <v>25</v>
      </c>
      <c r="P45" s="139"/>
      <c r="Q45" s="139"/>
      <c r="R45" s="139"/>
      <c r="S45" s="141">
        <f>Data!V32</f>
        <v>134084.39928095025</v>
      </c>
      <c r="T45" s="141">
        <f>Data!W32</f>
        <v>154098.35574897536</v>
      </c>
      <c r="U45" s="141">
        <f>Data!X32</f>
        <v>20013.956468025106</v>
      </c>
      <c r="V45" s="143">
        <f>Data!Y34</f>
        <v>6.5764798060590685E-2</v>
      </c>
      <c r="W45" s="139" t="s">
        <v>26</v>
      </c>
      <c r="X45" s="139"/>
      <c r="Y45" s="139"/>
      <c r="Z45" s="139"/>
      <c r="AA45" s="141">
        <f>Data!AB32</f>
        <v>263571.97253655945</v>
      </c>
      <c r="AB45" s="141">
        <f>Data!AC32</f>
        <v>264464.01721142652</v>
      </c>
      <c r="AC45" s="141">
        <f>Data!AD32</f>
        <v>892.04467486706562</v>
      </c>
      <c r="AD45" s="155">
        <f>IFERROR(AC45/ABS(AA45),0)</f>
        <v>3.3844443560604011E-3</v>
      </c>
    </row>
    <row r="46" spans="1:31" x14ac:dyDescent="0.3">
      <c r="A46" s="50"/>
      <c r="B46" s="50"/>
      <c r="C46" s="50"/>
      <c r="D46" s="50"/>
      <c r="E46" s="50"/>
      <c r="F46" s="50"/>
      <c r="G46" s="50"/>
      <c r="H46" s="50"/>
      <c r="I46" s="50"/>
      <c r="J46" s="50"/>
      <c r="K46" s="50"/>
      <c r="L46" s="50"/>
      <c r="M46" s="50"/>
      <c r="N46" s="80"/>
      <c r="O46" s="140"/>
      <c r="P46" s="140"/>
      <c r="Q46" s="140"/>
      <c r="R46" s="140"/>
      <c r="S46" s="142"/>
      <c r="T46" s="142"/>
      <c r="U46" s="142"/>
      <c r="V46" s="144"/>
      <c r="W46" s="140"/>
      <c r="X46" s="140"/>
      <c r="Y46" s="140"/>
      <c r="Z46" s="140"/>
      <c r="AA46" s="142"/>
      <c r="AB46" s="142"/>
      <c r="AC46" s="142"/>
      <c r="AD46" s="156"/>
    </row>
    <row r="47" spans="1:31" x14ac:dyDescent="0.3">
      <c r="A47" s="50"/>
      <c r="B47" s="50"/>
      <c r="C47" s="50"/>
      <c r="D47" s="50"/>
      <c r="E47" s="50"/>
      <c r="F47" s="50"/>
      <c r="G47" s="50"/>
      <c r="H47" s="50"/>
      <c r="I47" s="50"/>
      <c r="J47" s="50"/>
      <c r="K47" s="50"/>
      <c r="L47" s="50"/>
      <c r="M47" s="50"/>
      <c r="N47" s="80"/>
      <c r="O47" s="165" t="s">
        <v>27</v>
      </c>
      <c r="P47" s="139"/>
      <c r="Q47" s="139"/>
      <c r="R47" s="139"/>
      <c r="S47" s="141">
        <f>Data!V33</f>
        <v>283488.94108059909</v>
      </c>
      <c r="T47" s="141">
        <f>Data!W33</f>
        <v>257848.55980981363</v>
      </c>
      <c r="U47" s="141">
        <f>Data!X33</f>
        <v>-25640.381270785467</v>
      </c>
      <c r="V47" s="143">
        <f>Data!Y37</f>
        <v>0</v>
      </c>
      <c r="W47" s="165" t="s">
        <v>28</v>
      </c>
      <c r="X47" s="139"/>
      <c r="Y47" s="139"/>
      <c r="Z47" s="139"/>
      <c r="AA47" s="141">
        <f>Data!AB33</f>
        <v>91646.329780890504</v>
      </c>
      <c r="AB47" s="141">
        <f>Data!AC33</f>
        <v>106516.31371029619</v>
      </c>
      <c r="AC47" s="141">
        <f>Data!AD33</f>
        <v>14869.983929405687</v>
      </c>
      <c r="AD47" s="155">
        <f>IFERROR(AC47/ABS(AA47),0)</f>
        <v>0.16225400367867518</v>
      </c>
    </row>
    <row r="48" spans="1:31" x14ac:dyDescent="0.3">
      <c r="A48" s="50"/>
      <c r="B48" s="50"/>
      <c r="C48" s="50"/>
      <c r="D48" s="50"/>
      <c r="E48" s="50"/>
      <c r="F48" s="50"/>
      <c r="G48" s="50"/>
      <c r="H48" s="50"/>
      <c r="I48" s="50"/>
      <c r="J48" s="50"/>
      <c r="K48" s="50"/>
      <c r="L48" s="50"/>
      <c r="M48" s="50"/>
      <c r="N48" s="80"/>
      <c r="O48" s="166"/>
      <c r="P48" s="140"/>
      <c r="Q48" s="140"/>
      <c r="R48" s="140"/>
      <c r="S48" s="142"/>
      <c r="T48" s="142"/>
      <c r="U48" s="142"/>
      <c r="V48" s="144"/>
      <c r="W48" s="166"/>
      <c r="X48" s="140"/>
      <c r="Y48" s="140"/>
      <c r="Z48" s="140"/>
      <c r="AA48" s="142"/>
      <c r="AB48" s="142"/>
      <c r="AC48" s="142"/>
      <c r="AD48" s="160"/>
      <c r="AE48" s="73"/>
    </row>
    <row r="49" spans="1:31" ht="34.35" customHeight="1" x14ac:dyDescent="0.3">
      <c r="A49" s="52"/>
      <c r="B49" s="52"/>
      <c r="C49" s="52"/>
      <c r="D49" s="52"/>
      <c r="E49" s="52"/>
      <c r="F49" s="52"/>
      <c r="G49" s="52"/>
      <c r="H49" s="52"/>
      <c r="I49" s="52"/>
      <c r="J49" s="52"/>
      <c r="K49" s="52"/>
      <c r="L49" s="52"/>
      <c r="M49" s="52"/>
      <c r="N49" s="52"/>
      <c r="O49" s="161" t="s">
        <v>29</v>
      </c>
      <c r="P49" s="162"/>
      <c r="Q49" s="162"/>
      <c r="R49" s="162"/>
      <c r="S49" s="94">
        <f>SUM(S41:S48)</f>
        <v>670082.40029650042</v>
      </c>
      <c r="T49" s="94">
        <f t="shared" ref="T49:U49" si="2">SUM(T41:T48)</f>
        <v>714150.23403595504</v>
      </c>
      <c r="U49" s="94">
        <f t="shared" si="2"/>
        <v>44067.833739454698</v>
      </c>
      <c r="V49" s="93">
        <f>IFERROR(U49/ABS(S49),0)</f>
        <v>6.576479806058988E-2</v>
      </c>
      <c r="W49" s="163" t="s">
        <v>29</v>
      </c>
      <c r="X49" s="164"/>
      <c r="Y49" s="164"/>
      <c r="Z49" s="164"/>
      <c r="AA49" s="92">
        <f>SUM(AA41:AA48)</f>
        <v>670082.4002965003</v>
      </c>
      <c r="AB49" s="92">
        <f t="shared" ref="AB49:AC49" si="3">SUM(AB41:AB48)</f>
        <v>714150.23403595493</v>
      </c>
      <c r="AC49" s="92">
        <f t="shared" si="3"/>
        <v>44067.833739454727</v>
      </c>
      <c r="AD49" s="95">
        <f>IFERROR(AC49/ABS(AA49),0)</f>
        <v>6.5764798060589935E-2</v>
      </c>
      <c r="AE49" s="73"/>
    </row>
    <row r="50" spans="1:31" x14ac:dyDescent="0.3">
      <c r="V50" s="96"/>
      <c r="W50" s="96"/>
      <c r="X50" s="96"/>
      <c r="Y50" s="96"/>
      <c r="Z50" s="96"/>
      <c r="AA50" s="96"/>
      <c r="AB50" s="96"/>
      <c r="AC50" s="96"/>
    </row>
  </sheetData>
  <mergeCells count="146">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O19:R20"/>
    <mergeCell ref="S19:S20"/>
    <mergeCell ref="T19:T20"/>
    <mergeCell ref="U19:U20"/>
    <mergeCell ref="V19:V20"/>
    <mergeCell ref="W19:Z20"/>
    <mergeCell ref="C1:K1"/>
    <mergeCell ref="AA1:AC1"/>
    <mergeCell ref="B2:D2"/>
    <mergeCell ref="B18:E18"/>
    <mergeCell ref="O18:R18"/>
    <mergeCell ref="W18:Z18"/>
    <mergeCell ref="O2:V2"/>
    <mergeCell ref="W2:AD2"/>
    <mergeCell ref="AA19:AA20"/>
    <mergeCell ref="AB19:AB20"/>
    <mergeCell ref="AC19:AC20"/>
    <mergeCell ref="AD19:AD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topLeftCell="D27" zoomScale="130" zoomScaleNormal="130" workbookViewId="0">
      <selection activeCell="V44" sqref="V44"/>
    </sheetView>
  </sheetViews>
  <sheetFormatPr defaultRowHeight="14.4" x14ac:dyDescent="0.3"/>
  <cols>
    <col min="1" max="1" width="3.5546875" customWidth="1"/>
    <col min="2" max="2" width="27.88671875" bestFit="1" customWidth="1"/>
    <col min="3" max="3" width="8.109375" bestFit="1" customWidth="1"/>
    <col min="4" max="4" width="7.5546875" bestFit="1" customWidth="1"/>
    <col min="5" max="5" width="4.109375" customWidth="1"/>
    <col min="6" max="6" width="7.44140625" bestFit="1" customWidth="1"/>
    <col min="7" max="7" width="11.44140625" bestFit="1" customWidth="1"/>
    <col min="8" max="8" width="10.44140625" bestFit="1" customWidth="1"/>
    <col min="9" max="9" width="7" bestFit="1" customWidth="1"/>
    <col min="10" max="10" width="17" bestFit="1" customWidth="1"/>
    <col min="11" max="11" width="4.109375" customWidth="1"/>
    <col min="12" max="12" width="23.109375" bestFit="1" customWidth="1"/>
    <col min="13" max="13" width="11.44140625" bestFit="1" customWidth="1"/>
    <col min="14" max="14" width="3.5546875" customWidth="1"/>
    <col min="15" max="15" width="25.6640625" bestFit="1" customWidth="1"/>
    <col min="16" max="16" width="17.33203125" bestFit="1" customWidth="1"/>
    <col min="17" max="17" width="9.88671875" bestFit="1" customWidth="1"/>
    <col min="18" max="18" width="8.109375" bestFit="1" customWidth="1"/>
    <col min="19" max="19" width="7.5546875" bestFit="1" customWidth="1"/>
    <col min="20" max="20" width="3.88671875" customWidth="1"/>
    <col min="21" max="21" width="23.44140625" bestFit="1" customWidth="1"/>
    <col min="22" max="22" width="11.44140625" bestFit="1" customWidth="1"/>
    <col min="23" max="23" width="8.109375" bestFit="1" customWidth="1"/>
    <col min="24" max="24" width="7.6640625" bestFit="1" customWidth="1"/>
    <col min="25" max="25" width="7.5546875" bestFit="1" customWidth="1"/>
    <col min="26" max="26" width="4.33203125" customWidth="1"/>
    <col min="27" max="27" width="27" bestFit="1" customWidth="1"/>
    <col min="28" max="28" width="11.44140625" bestFit="1" customWidth="1"/>
    <col min="29" max="31" width="8.109375" bestFit="1" customWidth="1"/>
    <col min="32" max="32" width="4.109375" customWidth="1"/>
    <col min="33" max="33" width="7.44140625" bestFit="1" customWidth="1"/>
    <col min="34" max="34" width="11.44140625" bestFit="1" customWidth="1"/>
    <col min="35" max="35" width="10.44140625" bestFit="1" customWidth="1"/>
    <col min="36" max="36" width="7.109375" bestFit="1" customWidth="1"/>
    <col min="37" max="37" width="17.33203125" bestFit="1" customWidth="1"/>
    <col min="38" max="38" width="9.44140625" bestFit="1" customWidth="1"/>
    <col min="39" max="39" width="16.6640625" bestFit="1" customWidth="1"/>
    <col min="40" max="40" width="11.44140625" bestFit="1" customWidth="1"/>
    <col min="41" max="41" width="9.44140625" bestFit="1" customWidth="1"/>
    <col min="42" max="42" width="28" bestFit="1" customWidth="1"/>
    <col min="43" max="43" width="9.88671875" bestFit="1" customWidth="1"/>
    <col min="44" max="52" width="9.44140625" bestFit="1" customWidth="1"/>
    <col min="53" max="61" width="8.44140625" bestFit="1" customWidth="1"/>
    <col min="62" max="80" width="9.44140625" bestFit="1" customWidth="1"/>
    <col min="81" max="89" width="8.44140625" bestFit="1" customWidth="1"/>
    <col min="90" max="111" width="9.44140625" bestFit="1" customWidth="1"/>
    <col min="112" max="120" width="8.44140625" bestFit="1" customWidth="1"/>
    <col min="121" max="141" width="9.44140625" bestFit="1" customWidth="1"/>
    <col min="142" max="150" width="8.44140625" bestFit="1" customWidth="1"/>
    <col min="151" max="172" width="9.44140625" bestFit="1" customWidth="1"/>
    <col min="173" max="181" width="8.44140625" bestFit="1" customWidth="1"/>
    <col min="182" max="202" width="9.44140625" bestFit="1" customWidth="1"/>
    <col min="203" max="211" width="8.44140625" bestFit="1" customWidth="1"/>
    <col min="212" max="233" width="9.44140625" bestFit="1" customWidth="1"/>
    <col min="234" max="242" width="8.44140625" bestFit="1" customWidth="1"/>
    <col min="243" max="264" width="9.44140625" bestFit="1" customWidth="1"/>
    <col min="265" max="273" width="8.44140625" bestFit="1" customWidth="1"/>
    <col min="274" max="303" width="9.44140625" bestFit="1" customWidth="1"/>
    <col min="304" max="325" width="10.44140625" bestFit="1" customWidth="1"/>
    <col min="326" max="334" width="9.44140625" bestFit="1" customWidth="1"/>
    <col min="335" max="355" width="10.44140625" bestFit="1" customWidth="1"/>
    <col min="356" max="364" width="9.44140625" bestFit="1" customWidth="1"/>
    <col min="365" max="386" width="10.44140625" bestFit="1" customWidth="1"/>
    <col min="387" max="395" width="8.44140625" bestFit="1" customWidth="1"/>
    <col min="396" max="417" width="9.44140625" bestFit="1" customWidth="1"/>
    <col min="418" max="426" width="8.44140625" bestFit="1" customWidth="1"/>
    <col min="427" max="446" width="9.44140625" bestFit="1" customWidth="1"/>
    <col min="447" max="455" width="8.44140625" bestFit="1" customWidth="1"/>
    <col min="456" max="477" width="9.44140625" bestFit="1" customWidth="1"/>
    <col min="478" max="486" width="8.44140625" bestFit="1" customWidth="1"/>
    <col min="487" max="507" width="9.44140625" bestFit="1" customWidth="1"/>
    <col min="508" max="516" width="8.44140625" bestFit="1" customWidth="1"/>
    <col min="517" max="538" width="9.44140625" bestFit="1" customWidth="1"/>
    <col min="539" max="547" width="8.44140625" bestFit="1" customWidth="1"/>
    <col min="548" max="568" width="9.44140625" bestFit="1" customWidth="1"/>
    <col min="569" max="577" width="8.44140625" bestFit="1" customWidth="1"/>
    <col min="578" max="599" width="9.44140625" bestFit="1" customWidth="1"/>
    <col min="600" max="608" width="8.44140625" bestFit="1" customWidth="1"/>
    <col min="609" max="630" width="9.44140625" bestFit="1" customWidth="1"/>
    <col min="631" max="639" width="8.44140625" bestFit="1" customWidth="1"/>
    <col min="640" max="669" width="9.44140625" bestFit="1" customWidth="1"/>
    <col min="670" max="691" width="10.44140625" bestFit="1" customWidth="1"/>
    <col min="692" max="700" width="9.44140625" bestFit="1" customWidth="1"/>
    <col min="701" max="721" width="10.44140625" bestFit="1" customWidth="1"/>
    <col min="722" max="730" width="9.44140625" bestFit="1" customWidth="1"/>
    <col min="731" max="752" width="10.44140625" bestFit="1" customWidth="1"/>
    <col min="753" max="761" width="8.44140625" bestFit="1" customWidth="1"/>
    <col min="762" max="783" width="9.44140625" bestFit="1" customWidth="1"/>
    <col min="784" max="792" width="8.44140625" bestFit="1" customWidth="1"/>
    <col min="793" max="811" width="9.44140625" bestFit="1" customWidth="1"/>
    <col min="812" max="820" width="8.44140625" bestFit="1" customWidth="1"/>
    <col min="821" max="842" width="9.44140625" bestFit="1" customWidth="1"/>
    <col min="843" max="851" width="8.44140625" bestFit="1" customWidth="1"/>
    <col min="852" max="872" width="9.44140625" bestFit="1" customWidth="1"/>
    <col min="873" max="881" width="8.44140625" bestFit="1" customWidth="1"/>
    <col min="882" max="903" width="9.44140625" bestFit="1" customWidth="1"/>
    <col min="904" max="912" width="8.44140625" bestFit="1" customWidth="1"/>
    <col min="913" max="933" width="9.44140625" bestFit="1" customWidth="1"/>
    <col min="934" max="942" width="8.44140625" bestFit="1" customWidth="1"/>
    <col min="943" max="964" width="9.44140625" bestFit="1" customWidth="1"/>
    <col min="965" max="973" width="8.44140625" bestFit="1" customWidth="1"/>
    <col min="974" max="995" width="9.44140625" bestFit="1" customWidth="1"/>
    <col min="996" max="1004" width="8.44140625" bestFit="1" customWidth="1"/>
    <col min="1005" max="1034" width="9.44140625" bestFit="1" customWidth="1"/>
    <col min="1035" max="1056" width="10.44140625" bestFit="1" customWidth="1"/>
    <col min="1057" max="1065" width="9.44140625" bestFit="1" customWidth="1"/>
    <col min="1066" max="1086" width="10.44140625" bestFit="1" customWidth="1"/>
    <col min="1087" max="1095" width="9.44140625" bestFit="1" customWidth="1"/>
    <col min="1096" max="1117" width="10.44140625" bestFit="1" customWidth="1"/>
    <col min="1118" max="1118" width="11.33203125" bestFit="1" customWidth="1"/>
  </cols>
  <sheetData>
    <row r="6" spans="2:1118" x14ac:dyDescent="0.3">
      <c r="F6" s="33" t="s">
        <v>34</v>
      </c>
      <c r="G6" t="s" vm="1">
        <v>35</v>
      </c>
      <c r="AG6" s="33" t="s">
        <v>34</v>
      </c>
      <c r="AH6" t="s" vm="1">
        <v>35</v>
      </c>
      <c r="AP6" s="62" t="s">
        <v>36</v>
      </c>
      <c r="AQ6" t="s" vm="3">
        <v>37</v>
      </c>
    </row>
    <row r="7" spans="2:1118" x14ac:dyDescent="0.3">
      <c r="O7" s="33" t="s">
        <v>34</v>
      </c>
      <c r="P7" t="s" vm="2">
        <v>38</v>
      </c>
      <c r="U7" s="33" t="s">
        <v>34</v>
      </c>
      <c r="V7" t="s" vm="1">
        <v>35</v>
      </c>
      <c r="AA7" s="33" t="s">
        <v>34</v>
      </c>
      <c r="AB7" t="s" vm="1">
        <v>35</v>
      </c>
    </row>
    <row r="8" spans="2:1118" x14ac:dyDescent="0.3">
      <c r="F8" s="33" t="s">
        <v>39</v>
      </c>
      <c r="G8" s="33" t="s">
        <v>39</v>
      </c>
      <c r="AG8" s="33" t="s">
        <v>39</v>
      </c>
      <c r="AH8" s="33" t="s">
        <v>39</v>
      </c>
      <c r="AP8" s="33" t="s">
        <v>40</v>
      </c>
      <c r="AQ8" t="s">
        <v>17</v>
      </c>
    </row>
    <row r="9" spans="2:1118" s="63" customFormat="1" ht="57.6" x14ac:dyDescent="0.3">
      <c r="B9" s="62" t="s">
        <v>41</v>
      </c>
      <c r="C9" s="63" t="s">
        <v>42</v>
      </c>
      <c r="D9" s="63" t="s">
        <v>43</v>
      </c>
      <c r="F9" s="33" t="s">
        <v>39</v>
      </c>
      <c r="G9" s="63" t="s">
        <v>20</v>
      </c>
      <c r="H9" s="63" t="s">
        <v>22</v>
      </c>
      <c r="I9" s="63" t="s">
        <v>25</v>
      </c>
      <c r="J9" s="63" t="s">
        <v>27</v>
      </c>
      <c r="L9" s="33" t="s">
        <v>34</v>
      </c>
      <c r="M9" t="s" vm="1">
        <v>35</v>
      </c>
      <c r="O9" s="62" t="s">
        <v>44</v>
      </c>
      <c r="P9" s="63" t="s">
        <v>16</v>
      </c>
      <c r="Q9" s="63" t="s">
        <v>17</v>
      </c>
      <c r="R9" s="63" t="s">
        <v>45</v>
      </c>
      <c r="S9" s="63" t="s">
        <v>46</v>
      </c>
      <c r="U9" s="62" t="s">
        <v>47</v>
      </c>
      <c r="V9" s="63" t="s">
        <v>16</v>
      </c>
      <c r="W9" s="63" t="s">
        <v>17</v>
      </c>
      <c r="X9" s="63" t="s">
        <v>48</v>
      </c>
      <c r="Y9" s="63" t="s">
        <v>49</v>
      </c>
      <c r="AA9" s="62" t="s">
        <v>50</v>
      </c>
      <c r="AB9" s="63" t="s">
        <v>16</v>
      </c>
      <c r="AC9" s="63" t="s">
        <v>17</v>
      </c>
      <c r="AD9" s="63" t="s">
        <v>48</v>
      </c>
      <c r="AE9" s="63" t="s">
        <v>49</v>
      </c>
      <c r="AG9" s="33" t="s">
        <v>39</v>
      </c>
      <c r="AH9" s="63" t="s">
        <v>20</v>
      </c>
      <c r="AI9" s="63" t="s">
        <v>22</v>
      </c>
      <c r="AJ9" s="63" t="s">
        <v>25</v>
      </c>
      <c r="AK9" s="63" t="s">
        <v>27</v>
      </c>
      <c r="AL9"/>
      <c r="AM9" s="33" t="s">
        <v>34</v>
      </c>
      <c r="AN9" t="s" vm="1">
        <v>35</v>
      </c>
      <c r="AO9"/>
      <c r="AP9" s="2" t="s">
        <v>51</v>
      </c>
      <c r="AQ9" s="39">
        <v>801118.03027266311</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x14ac:dyDescent="0.3">
      <c r="B10" s="2" t="s">
        <v>52</v>
      </c>
      <c r="C10" s="39">
        <v>112146.24449755717</v>
      </c>
      <c r="D10" s="40">
        <v>0.87300371527048859</v>
      </c>
      <c r="F10" s="2" t="s">
        <v>52</v>
      </c>
      <c r="G10" s="39">
        <v>11405.289845734786</v>
      </c>
      <c r="H10" s="39">
        <v>30761.504775093545</v>
      </c>
      <c r="I10" s="39">
        <v>21048.484420049408</v>
      </c>
      <c r="J10" s="39">
        <v>36671.752603906629</v>
      </c>
      <c r="O10" s="2" t="s">
        <v>42</v>
      </c>
      <c r="P10" s="39">
        <v>806240.19221630658</v>
      </c>
      <c r="Q10" s="39">
        <v>801118.03027266311</v>
      </c>
      <c r="R10" s="39">
        <v>-5122.1619436434703</v>
      </c>
      <c r="S10" s="59">
        <v>-6.3937668983684286E-3</v>
      </c>
      <c r="U10" s="2" t="s">
        <v>20</v>
      </c>
      <c r="V10" s="39">
        <v>151803.7508945041</v>
      </c>
      <c r="W10" s="39">
        <v>82873.121814022306</v>
      </c>
      <c r="X10" s="39">
        <v>68930.629080481798</v>
      </c>
      <c r="Y10" s="40">
        <v>0.83176098078181226</v>
      </c>
      <c r="AA10" s="2" t="s">
        <v>21</v>
      </c>
      <c r="AB10" s="39">
        <v>245241.10737736861</v>
      </c>
      <c r="AC10" s="39">
        <v>130260.7153159333</v>
      </c>
      <c r="AD10" s="39">
        <v>114980.39206143531</v>
      </c>
      <c r="AE10" s="40">
        <v>0.88269430873738708</v>
      </c>
      <c r="AG10" s="2" t="s">
        <v>52</v>
      </c>
      <c r="AH10" s="39">
        <v>11405.289845734786</v>
      </c>
      <c r="AI10" s="39">
        <v>30761.504775093545</v>
      </c>
      <c r="AJ10" s="39">
        <v>21048.484420049408</v>
      </c>
      <c r="AK10" s="39">
        <v>36671.752603906629</v>
      </c>
      <c r="AP10" s="2" t="s">
        <v>53</v>
      </c>
      <c r="AQ10" s="39">
        <v>141454.24908955747</v>
      </c>
    </row>
    <row r="11" spans="2:1118" x14ac:dyDescent="0.3">
      <c r="B11" s="2" t="s">
        <v>54</v>
      </c>
      <c r="C11" s="39">
        <v>115510.63183248389</v>
      </c>
      <c r="D11" s="40">
        <v>0.81252823927161577</v>
      </c>
      <c r="F11" s="2" t="s">
        <v>54</v>
      </c>
      <c r="G11" s="39">
        <v>11747.448541106831</v>
      </c>
      <c r="H11" s="39">
        <v>30146.274679591683</v>
      </c>
      <c r="I11" s="39">
        <v>21358.440230608991</v>
      </c>
      <c r="J11" s="39">
        <v>37609.949819149071</v>
      </c>
      <c r="L11" s="33" t="s">
        <v>39</v>
      </c>
      <c r="M11" t="s">
        <v>39</v>
      </c>
      <c r="O11" s="2" t="s">
        <v>55</v>
      </c>
      <c r="P11" s="39">
        <v>782846.15790000011</v>
      </c>
      <c r="Q11" s="39">
        <v>659663.78130000003</v>
      </c>
      <c r="R11" s="39">
        <v>-123182.37660000008</v>
      </c>
      <c r="S11" s="59">
        <v>-0.18673509156019519</v>
      </c>
      <c r="U11" s="2" t="s">
        <v>22</v>
      </c>
      <c r="V11" s="39">
        <v>248464.66047175819</v>
      </c>
      <c r="W11" s="39">
        <v>219330.19666314375</v>
      </c>
      <c r="X11" s="39">
        <v>29134.46380861444</v>
      </c>
      <c r="Y11" s="40">
        <v>0.13283380150960397</v>
      </c>
      <c r="AA11" s="2" t="s">
        <v>23</v>
      </c>
      <c r="AB11" s="39">
        <v>292884.35423249949</v>
      </c>
      <c r="AC11" s="39">
        <v>212909.18779829898</v>
      </c>
      <c r="AD11" s="39">
        <v>79975.16643420051</v>
      </c>
      <c r="AE11" s="40">
        <v>0.37563041436222822</v>
      </c>
      <c r="AG11" s="2" t="s">
        <v>54</v>
      </c>
      <c r="AH11" s="39">
        <v>11747.448541106831</v>
      </c>
      <c r="AI11" s="39">
        <v>30146.274679591683</v>
      </c>
      <c r="AJ11" s="39">
        <v>21358.440230608991</v>
      </c>
      <c r="AK11" s="39">
        <v>37609.949819149071</v>
      </c>
      <c r="AM11" s="33" t="s">
        <v>39</v>
      </c>
      <c r="AN11" t="s">
        <v>39</v>
      </c>
      <c r="AP11" s="2" t="s">
        <v>55</v>
      </c>
      <c r="AQ11" s="39">
        <v>659663.78130000003</v>
      </c>
    </row>
    <row r="12" spans="2:1118" x14ac:dyDescent="0.3">
      <c r="B12" s="2" t="s">
        <v>56</v>
      </c>
      <c r="C12" s="39">
        <v>112045.31287750938</v>
      </c>
      <c r="D12" s="40">
        <v>0.85152686935065336</v>
      </c>
      <c r="F12" s="2" t="s">
        <v>56</v>
      </c>
      <c r="G12" s="39">
        <v>11777.677721590215</v>
      </c>
      <c r="H12" s="39">
        <v>30578.688960530817</v>
      </c>
      <c r="I12" s="39">
        <v>21709.844587689557</v>
      </c>
      <c r="J12" s="39">
        <v>37645.049614318901</v>
      </c>
      <c r="L12" s="71" t="s">
        <v>20</v>
      </c>
      <c r="M12" s="39">
        <v>82873.121814022306</v>
      </c>
      <c r="O12" s="2" t="s">
        <v>57</v>
      </c>
      <c r="P12" s="39">
        <v>-159365.6745000002</v>
      </c>
      <c r="Q12" s="39">
        <v>-54486.452700000053</v>
      </c>
      <c r="R12" s="39">
        <v>104879.22180000014</v>
      </c>
      <c r="S12" s="59">
        <v>1.9248678635304155</v>
      </c>
      <c r="U12" s="2" t="s">
        <v>25</v>
      </c>
      <c r="V12" s="39">
        <v>184162.14064593866</v>
      </c>
      <c r="W12" s="39">
        <v>154098.35574897536</v>
      </c>
      <c r="X12" s="39">
        <v>30063.784896963305</v>
      </c>
      <c r="Y12" s="40">
        <v>0.19509478054351795</v>
      </c>
      <c r="AA12" s="2" t="s">
        <v>26</v>
      </c>
      <c r="AB12" s="39">
        <v>327740.24684747623</v>
      </c>
      <c r="AC12" s="39">
        <v>264464.01721142652</v>
      </c>
      <c r="AD12" s="39">
        <v>63276.229636049713</v>
      </c>
      <c r="AE12" s="40">
        <v>0.23926215106028337</v>
      </c>
      <c r="AG12" s="2" t="s">
        <v>56</v>
      </c>
      <c r="AH12" s="39">
        <v>11777.677721590215</v>
      </c>
      <c r="AI12" s="39">
        <v>30578.688960530817</v>
      </c>
      <c r="AJ12" s="39">
        <v>21709.844587689557</v>
      </c>
      <c r="AK12" s="39">
        <v>37645.049614318901</v>
      </c>
      <c r="AM12" s="71" t="s">
        <v>20</v>
      </c>
      <c r="AN12" s="39">
        <v>82873.121814022306</v>
      </c>
      <c r="AP12" s="2" t="s">
        <v>35</v>
      </c>
      <c r="AQ12" s="39">
        <v>714150.23403595516</v>
      </c>
    </row>
    <row r="13" spans="2:1118" x14ac:dyDescent="0.3">
      <c r="B13" s="2" t="s">
        <v>58</v>
      </c>
      <c r="C13" s="39">
        <v>115406.67226383467</v>
      </c>
      <c r="D13" s="40">
        <v>0.75095102562071181</v>
      </c>
      <c r="F13" s="2" t="s">
        <v>58</v>
      </c>
      <c r="G13" s="39">
        <v>11834.58931954808</v>
      </c>
      <c r="H13" s="39">
        <v>31094.818706838301</v>
      </c>
      <c r="I13" s="39">
        <v>22361.139925320243</v>
      </c>
      <c r="J13" s="39">
        <v>38118.481883105698</v>
      </c>
      <c r="L13" s="71" t="s">
        <v>22</v>
      </c>
      <c r="M13" s="39">
        <v>219330.19666314375</v>
      </c>
      <c r="O13" s="2" t="s">
        <v>59</v>
      </c>
      <c r="P13" s="39">
        <v>1429720.6756163067</v>
      </c>
      <c r="Q13" s="39">
        <v>1406295.3588726632</v>
      </c>
      <c r="R13" s="39">
        <v>-23425.316743643489</v>
      </c>
      <c r="S13" s="59">
        <v>-1.6657465727841173E-2</v>
      </c>
      <c r="U13" s="2" t="s">
        <v>27</v>
      </c>
      <c r="V13" s="39">
        <v>357781.2807775457</v>
      </c>
      <c r="W13" s="39">
        <v>257848.55980981363</v>
      </c>
      <c r="X13" s="39">
        <v>99932.720967732079</v>
      </c>
      <c r="Y13" s="40">
        <v>0.38756361889878849</v>
      </c>
      <c r="AA13" s="2" t="s">
        <v>28</v>
      </c>
      <c r="AB13" s="39">
        <v>76346.124332402338</v>
      </c>
      <c r="AC13" s="39">
        <v>106516.31371029619</v>
      </c>
      <c r="AD13" s="39">
        <v>-30170.189377893854</v>
      </c>
      <c r="AE13" s="40">
        <v>-0.28324477563081035</v>
      </c>
      <c r="AG13" s="2" t="s">
        <v>58</v>
      </c>
      <c r="AH13" s="39">
        <v>11834.58931954808</v>
      </c>
      <c r="AI13" s="39">
        <v>31094.818706838301</v>
      </c>
      <c r="AJ13" s="39">
        <v>22361.139925320243</v>
      </c>
      <c r="AK13" s="39">
        <v>38118.481883105698</v>
      </c>
      <c r="AM13" s="71" t="s">
        <v>22</v>
      </c>
      <c r="AN13" s="39">
        <v>219330.19666314375</v>
      </c>
      <c r="AP13" s="28" t="s">
        <v>21</v>
      </c>
      <c r="AQ13" s="39">
        <v>130260.7153159333</v>
      </c>
    </row>
    <row r="14" spans="2:1118" x14ac:dyDescent="0.3">
      <c r="B14" s="2" t="s">
        <v>60</v>
      </c>
      <c r="C14" s="39">
        <v>111944.47209591963</v>
      </c>
      <c r="D14" s="40">
        <v>0.81973827632481056</v>
      </c>
      <c r="F14" s="2" t="s">
        <v>60</v>
      </c>
      <c r="G14" s="39">
        <v>12189.626999134529</v>
      </c>
      <c r="H14" s="39">
        <v>32277.813474329087</v>
      </c>
      <c r="I14" s="39">
        <v>22722.700923026958</v>
      </c>
      <c r="J14" s="39">
        <v>36197.416137763859</v>
      </c>
      <c r="L14" s="71" t="s">
        <v>25</v>
      </c>
      <c r="M14" s="39">
        <v>154098.35574897536</v>
      </c>
      <c r="U14" s="2" t="s">
        <v>59</v>
      </c>
      <c r="V14" s="39">
        <v>942211.83278974704</v>
      </c>
      <c r="W14" s="39">
        <v>714150.23403595516</v>
      </c>
      <c r="X14" s="39">
        <v>228061.59875379188</v>
      </c>
      <c r="Y14" s="40">
        <v>0.31934680951502664</v>
      </c>
      <c r="AA14" s="2" t="s">
        <v>59</v>
      </c>
      <c r="AB14" s="39">
        <v>942211.83278974704</v>
      </c>
      <c r="AC14" s="39">
        <v>714150.23403595516</v>
      </c>
      <c r="AD14" s="39">
        <v>228061.59875379188</v>
      </c>
      <c r="AE14" s="40">
        <v>0.31934680951502664</v>
      </c>
      <c r="AG14" s="2" t="s">
        <v>60</v>
      </c>
      <c r="AH14" s="39">
        <v>12189.626999134529</v>
      </c>
      <c r="AI14" s="39">
        <v>32277.813474329087</v>
      </c>
      <c r="AJ14" s="39">
        <v>22722.700923026958</v>
      </c>
      <c r="AK14" s="39">
        <v>36197.416137763859</v>
      </c>
      <c r="AM14" s="71" t="s">
        <v>25</v>
      </c>
      <c r="AN14" s="39">
        <v>154098.35574897536</v>
      </c>
      <c r="AP14" s="29" t="s">
        <v>61</v>
      </c>
      <c r="AQ14" s="39">
        <v>80711.767387624888</v>
      </c>
    </row>
    <row r="15" spans="2:1118" x14ac:dyDescent="0.3">
      <c r="B15" s="2" t="s">
        <v>62</v>
      </c>
      <c r="C15" s="39">
        <v>115302.80625879722</v>
      </c>
      <c r="D15" s="40">
        <v>0.79904087757595799</v>
      </c>
      <c r="F15" s="2" t="s">
        <v>62</v>
      </c>
      <c r="G15" s="39">
        <v>12023.518620775505</v>
      </c>
      <c r="H15" s="39">
        <v>31632.257204842495</v>
      </c>
      <c r="I15" s="39">
        <v>23128.108775404224</v>
      </c>
      <c r="J15" s="39">
        <v>35273.847168260814</v>
      </c>
      <c r="L15" s="71" t="s">
        <v>27</v>
      </c>
      <c r="M15" s="39">
        <v>257848.55980981363</v>
      </c>
      <c r="AG15" s="2" t="s">
        <v>62</v>
      </c>
      <c r="AH15" s="39">
        <v>12023.518620775505</v>
      </c>
      <c r="AI15" s="39">
        <v>31632.257204842495</v>
      </c>
      <c r="AJ15" s="39">
        <v>23128.108775404224</v>
      </c>
      <c r="AK15" s="39">
        <v>35273.847168260814</v>
      </c>
      <c r="AM15" s="71" t="s">
        <v>27</v>
      </c>
      <c r="AN15" s="39">
        <v>257848.55980981363</v>
      </c>
      <c r="AP15" s="29" t="s">
        <v>63</v>
      </c>
      <c r="AQ15" s="39">
        <v>49548.947928308378</v>
      </c>
    </row>
    <row r="16" spans="2:1118" x14ac:dyDescent="0.3">
      <c r="B16" s="2" t="s">
        <v>64</v>
      </c>
      <c r="C16" s="39">
        <v>118761.89044656114</v>
      </c>
      <c r="D16" s="40">
        <v>0.85829608316875317</v>
      </c>
      <c r="F16" s="2" t="s">
        <v>64</v>
      </c>
      <c r="G16" s="39">
        <v>11894.970766132357</v>
      </c>
      <c r="H16" s="39">
        <v>32838.838861917866</v>
      </c>
      <c r="I16" s="39">
        <v>21769.636886875916</v>
      </c>
      <c r="J16" s="39">
        <v>36332.062583308631</v>
      </c>
      <c r="L16" s="2" t="s">
        <v>59</v>
      </c>
      <c r="M16" s="39">
        <v>714150.23403595516</v>
      </c>
      <c r="AG16" s="2" t="s">
        <v>64</v>
      </c>
      <c r="AH16" s="39">
        <v>11894.970766132357</v>
      </c>
      <c r="AI16" s="39">
        <v>32838.838861917866</v>
      </c>
      <c r="AJ16" s="39">
        <v>21769.636886875916</v>
      </c>
      <c r="AK16" s="39">
        <v>36332.062583308631</v>
      </c>
      <c r="AM16" s="2" t="s">
        <v>59</v>
      </c>
      <c r="AN16" s="39">
        <v>714150.23403595516</v>
      </c>
      <c r="AP16" s="28" t="s">
        <v>23</v>
      </c>
      <c r="AQ16" s="39">
        <v>212909.18779829898</v>
      </c>
    </row>
    <row r="17" spans="2:43" x14ac:dyDescent="0.3">
      <c r="O17" s="33" t="s">
        <v>34</v>
      </c>
      <c r="P17" t="s" vm="2">
        <v>38</v>
      </c>
      <c r="U17" s="33" t="s">
        <v>34</v>
      </c>
      <c r="V17" t="s" vm="1">
        <v>35</v>
      </c>
      <c r="AA17" s="33" t="s">
        <v>34</v>
      </c>
      <c r="AB17" t="s" vm="1">
        <v>35</v>
      </c>
      <c r="AP17" s="28" t="s">
        <v>26</v>
      </c>
      <c r="AQ17" s="39">
        <v>264464.01721142652</v>
      </c>
    </row>
    <row r="18" spans="2:43" x14ac:dyDescent="0.3">
      <c r="AP18" s="28" t="s">
        <v>28</v>
      </c>
      <c r="AQ18" s="39">
        <v>106516.31371029619</v>
      </c>
    </row>
    <row r="19" spans="2:43" s="63" customFormat="1" ht="57.6" x14ac:dyDescent="0.3">
      <c r="B19"/>
      <c r="C19"/>
      <c r="D19"/>
      <c r="F19"/>
      <c r="G19"/>
      <c r="H19"/>
      <c r="I19"/>
      <c r="J19"/>
      <c r="L19"/>
      <c r="M19"/>
      <c r="O19" s="62" t="s">
        <v>65</v>
      </c>
      <c r="P19" s="63" t="s">
        <v>31</v>
      </c>
      <c r="Q19" s="63" t="s">
        <v>17</v>
      </c>
      <c r="R19" s="63" t="s">
        <v>66</v>
      </c>
      <c r="S19" s="63" t="s">
        <v>67</v>
      </c>
      <c r="U19" s="62" t="s">
        <v>68</v>
      </c>
      <c r="V19" s="63" t="s">
        <v>31</v>
      </c>
      <c r="W19" s="63" t="s">
        <v>17</v>
      </c>
      <c r="X19" s="63" t="s">
        <v>66</v>
      </c>
      <c r="Y19" s="63" t="s">
        <v>67</v>
      </c>
      <c r="AA19" s="62" t="s">
        <v>69</v>
      </c>
      <c r="AB19" s="63" t="s">
        <v>31</v>
      </c>
      <c r="AC19" s="63" t="s">
        <v>17</v>
      </c>
      <c r="AD19" s="63" t="s">
        <v>66</v>
      </c>
      <c r="AE19" s="63" t="s">
        <v>67</v>
      </c>
      <c r="AG19"/>
      <c r="AH19"/>
      <c r="AI19"/>
      <c r="AJ19"/>
      <c r="AK19"/>
      <c r="AL19"/>
      <c r="AM19"/>
      <c r="AN19"/>
      <c r="AO19"/>
      <c r="AP19" s="2" t="s">
        <v>57</v>
      </c>
      <c r="AQ19" s="39">
        <v>-54486.452700000053</v>
      </c>
    </row>
    <row r="20" spans="2:43" x14ac:dyDescent="0.3">
      <c r="O20" s="2" t="s">
        <v>42</v>
      </c>
      <c r="P20" s="39">
        <v>747344.81752682046</v>
      </c>
      <c r="Q20" s="39">
        <v>801118.03027266311</v>
      </c>
      <c r="R20" s="39">
        <v>53773.21274584264</v>
      </c>
      <c r="S20" s="40">
        <v>7.1952345804435644E-2</v>
      </c>
      <c r="U20" s="2" t="s">
        <v>20</v>
      </c>
      <c r="V20" s="39">
        <v>74262.566967268998</v>
      </c>
      <c r="W20" s="39">
        <v>82873.121814022306</v>
      </c>
      <c r="X20" s="39">
        <v>8610.5548467533081</v>
      </c>
      <c r="Y20" s="40">
        <v>0.11594744429651058</v>
      </c>
      <c r="AA20" s="2" t="s">
        <v>21</v>
      </c>
      <c r="AB20" s="39">
        <v>146366.51232549825</v>
      </c>
      <c r="AC20" s="39">
        <v>130260.7153159333</v>
      </c>
      <c r="AD20" s="39">
        <v>-16105.797009564951</v>
      </c>
      <c r="AE20" s="40">
        <v>-0.11003744472470557</v>
      </c>
      <c r="AP20" s="2" t="s">
        <v>70</v>
      </c>
      <c r="AQ20" s="39">
        <v>0</v>
      </c>
    </row>
    <row r="21" spans="2:43" x14ac:dyDescent="0.3">
      <c r="O21" s="2" t="s">
        <v>55</v>
      </c>
      <c r="P21" s="39">
        <v>623631.09380000003</v>
      </c>
      <c r="Q21" s="39">
        <v>659663.78130000003</v>
      </c>
      <c r="R21" s="39">
        <v>36032.6875</v>
      </c>
      <c r="S21" s="40">
        <v>5.7778850121857087E-2</v>
      </c>
      <c r="U21" s="2" t="s">
        <v>22</v>
      </c>
      <c r="V21" s="39">
        <v>191874.76060625652</v>
      </c>
      <c r="W21" s="39">
        <v>219330.19666314375</v>
      </c>
      <c r="X21" s="39">
        <v>27455.436056887236</v>
      </c>
      <c r="Y21" s="40">
        <v>0.14309039901932777</v>
      </c>
      <c r="AA21" s="2" t="s">
        <v>23</v>
      </c>
      <c r="AB21" s="39">
        <v>184365.16956747416</v>
      </c>
      <c r="AC21" s="39">
        <v>212909.18779829898</v>
      </c>
      <c r="AD21" s="39">
        <v>28544.018230824819</v>
      </c>
      <c r="AE21" s="40">
        <v>0.15482326893843279</v>
      </c>
      <c r="AP21" s="2" t="s">
        <v>71</v>
      </c>
      <c r="AQ21" s="39">
        <v>2067.6949084169851</v>
      </c>
    </row>
    <row r="22" spans="2:43" x14ac:dyDescent="0.3">
      <c r="O22" s="2" t="s">
        <v>57</v>
      </c>
      <c r="P22" s="39">
        <v>-60244.813600000038</v>
      </c>
      <c r="Q22" s="39">
        <v>-54486.452700000053</v>
      </c>
      <c r="R22" s="39">
        <v>5758.3608999999851</v>
      </c>
      <c r="S22" s="40">
        <v>9.5582682656021725E-2</v>
      </c>
      <c r="U22" s="2" t="s">
        <v>25</v>
      </c>
      <c r="V22" s="39">
        <v>144059.52276565303</v>
      </c>
      <c r="W22" s="39">
        <v>154098.35574897536</v>
      </c>
      <c r="X22" s="39">
        <v>10038.832983322325</v>
      </c>
      <c r="Y22" s="40">
        <v>6.968531333852096E-2</v>
      </c>
      <c r="AA22" s="2" t="s">
        <v>26</v>
      </c>
      <c r="AB22" s="39">
        <v>255693.73230041485</v>
      </c>
      <c r="AC22" s="39">
        <v>264464.01721142652</v>
      </c>
      <c r="AD22" s="39">
        <v>8770.2849110116658</v>
      </c>
      <c r="AE22" s="40">
        <v>3.4299960472662067E-2</v>
      </c>
      <c r="AP22" s="2" t="s">
        <v>72</v>
      </c>
      <c r="AQ22" s="39">
        <v>74437.016703011468</v>
      </c>
    </row>
    <row r="23" spans="2:43" x14ac:dyDescent="0.3">
      <c r="O23" s="2" t="s">
        <v>59</v>
      </c>
      <c r="P23" s="39">
        <v>1310731.0977268205</v>
      </c>
      <c r="Q23" s="39">
        <v>1406295.3588726632</v>
      </c>
      <c r="R23" s="39">
        <v>95564.261145842727</v>
      </c>
      <c r="S23" s="40">
        <v>7.2909127823073905E-2</v>
      </c>
      <c r="U23" s="2" t="s">
        <v>27</v>
      </c>
      <c r="V23" s="39">
        <v>273679.05693780229</v>
      </c>
      <c r="W23" s="39">
        <v>257848.55980981363</v>
      </c>
      <c r="X23" s="39">
        <v>-15830.497127988667</v>
      </c>
      <c r="Y23" s="40">
        <v>-5.784329025799876E-2</v>
      </c>
      <c r="AA23" s="2" t="s">
        <v>28</v>
      </c>
      <c r="AB23" s="39">
        <v>97450.493083593668</v>
      </c>
      <c r="AC23" s="39">
        <v>106516.31371029619</v>
      </c>
      <c r="AD23" s="39">
        <v>9065.8206267025234</v>
      </c>
      <c r="AE23" s="40">
        <v>9.3030012879727592E-2</v>
      </c>
      <c r="AP23" s="2" t="s">
        <v>73</v>
      </c>
      <c r="AQ23" s="39">
        <v>-76504.7117</v>
      </c>
    </row>
    <row r="24" spans="2:43" x14ac:dyDescent="0.3">
      <c r="F24" s="33" t="s">
        <v>34</v>
      </c>
      <c r="G24" t="s" vm="1">
        <v>35</v>
      </c>
      <c r="L24" s="33" t="s">
        <v>34</v>
      </c>
      <c r="M24" t="s" vm="1">
        <v>35</v>
      </c>
      <c r="U24" s="2" t="s">
        <v>59</v>
      </c>
      <c r="V24" s="39">
        <v>683875.90727698081</v>
      </c>
      <c r="W24" s="39">
        <v>714150.23403595516</v>
      </c>
      <c r="X24" s="39">
        <v>30274.326758974348</v>
      </c>
      <c r="Y24" s="40">
        <v>4.4268742964668817E-2</v>
      </c>
      <c r="AA24" s="2" t="s">
        <v>59</v>
      </c>
      <c r="AB24" s="39">
        <v>683875.90727698081</v>
      </c>
      <c r="AC24" s="39">
        <v>714150.23403595516</v>
      </c>
      <c r="AD24" s="39">
        <v>30274.326758974348</v>
      </c>
      <c r="AE24" s="40">
        <v>4.4268742964668817E-2</v>
      </c>
      <c r="AG24" s="33" t="s">
        <v>34</v>
      </c>
      <c r="AH24" t="s" vm="1">
        <v>35</v>
      </c>
      <c r="AM24" s="33" t="s">
        <v>34</v>
      </c>
      <c r="AN24" t="s" vm="1">
        <v>35</v>
      </c>
      <c r="AP24" s="2" t="s">
        <v>74</v>
      </c>
      <c r="AQ24" s="39">
        <v>-130991.16439999999</v>
      </c>
    </row>
    <row r="25" spans="2:43" x14ac:dyDescent="0.3">
      <c r="U25" s="2"/>
      <c r="V25" s="39"/>
      <c r="W25" s="39"/>
      <c r="X25" s="39"/>
      <c r="Y25" s="59"/>
      <c r="AA25" s="2"/>
      <c r="AB25" s="39"/>
      <c r="AC25" s="39"/>
      <c r="AD25" s="39"/>
      <c r="AE25" s="59"/>
      <c r="AP25" s="2" t="s">
        <v>59</v>
      </c>
      <c r="AQ25" s="39">
        <v>2130908.6775096036</v>
      </c>
    </row>
    <row r="26" spans="2:43" x14ac:dyDescent="0.3">
      <c r="F26" s="33" t="s">
        <v>39</v>
      </c>
      <c r="G26" s="33" t="s">
        <v>39</v>
      </c>
      <c r="L26" s="33" t="s">
        <v>39</v>
      </c>
      <c r="M26" t="s">
        <v>39</v>
      </c>
      <c r="AG26" s="33" t="s">
        <v>39</v>
      </c>
      <c r="AH26" s="33" t="s">
        <v>39</v>
      </c>
      <c r="AM26" s="33" t="s">
        <v>39</v>
      </c>
      <c r="AN26" t="s">
        <v>39</v>
      </c>
    </row>
    <row r="27" spans="2:43" x14ac:dyDescent="0.3">
      <c r="F27" s="33" t="s">
        <v>39</v>
      </c>
      <c r="G27" t="s">
        <v>21</v>
      </c>
      <c r="H27" t="s">
        <v>23</v>
      </c>
      <c r="I27" t="s">
        <v>26</v>
      </c>
      <c r="J27" t="s">
        <v>28</v>
      </c>
      <c r="L27" s="2" t="s">
        <v>21</v>
      </c>
      <c r="M27" s="39">
        <v>130260.7153159333</v>
      </c>
      <c r="O27" s="33" t="s">
        <v>34</v>
      </c>
      <c r="P27" t="s" vm="2">
        <v>38</v>
      </c>
      <c r="U27" s="33" t="s">
        <v>34</v>
      </c>
      <c r="V27" t="s" vm="1">
        <v>35</v>
      </c>
      <c r="AA27" s="33" t="s">
        <v>34</v>
      </c>
      <c r="AB27" t="s" vm="1">
        <v>35</v>
      </c>
      <c r="AG27" s="33" t="s">
        <v>39</v>
      </c>
      <c r="AH27" t="s">
        <v>21</v>
      </c>
      <c r="AI27" t="s">
        <v>23</v>
      </c>
      <c r="AJ27" t="s">
        <v>26</v>
      </c>
      <c r="AK27" t="s">
        <v>28</v>
      </c>
      <c r="AM27" s="2" t="s">
        <v>21</v>
      </c>
      <c r="AN27" s="39">
        <v>130260.7153159333</v>
      </c>
    </row>
    <row r="28" spans="2:43" s="63" customFormat="1" x14ac:dyDescent="0.3">
      <c r="B28" s="64"/>
      <c r="C28" s="65"/>
      <c r="D28" s="66"/>
      <c r="F28" s="2" t="s">
        <v>52</v>
      </c>
      <c r="G28" s="39">
        <v>19431.89164257532</v>
      </c>
      <c r="H28" s="39">
        <v>29529.336285449597</v>
      </c>
      <c r="I28" s="39">
        <v>36264.881753753172</v>
      </c>
      <c r="J28" s="39">
        <v>14660.921963006282</v>
      </c>
      <c r="L28" s="2" t="s">
        <v>23</v>
      </c>
      <c r="M28" s="39">
        <v>212909.18779829898</v>
      </c>
      <c r="O28"/>
      <c r="P28"/>
      <c r="Q28"/>
      <c r="R28"/>
      <c r="S28"/>
      <c r="AG28" s="2" t="s">
        <v>52</v>
      </c>
      <c r="AH28" s="39">
        <v>19431.89164257532</v>
      </c>
      <c r="AI28" s="39">
        <v>29529.336285449597</v>
      </c>
      <c r="AJ28" s="39">
        <v>36264.881753753172</v>
      </c>
      <c r="AK28" s="39">
        <v>14660.921963006282</v>
      </c>
      <c r="AL28"/>
      <c r="AM28" s="2" t="s">
        <v>23</v>
      </c>
      <c r="AN28" s="39">
        <v>212909.18779829898</v>
      </c>
      <c r="AO28"/>
    </row>
    <row r="29" spans="2:43" s="67" customFormat="1" ht="57.6" x14ac:dyDescent="0.3">
      <c r="F29" s="2" t="s">
        <v>54</v>
      </c>
      <c r="G29" s="39">
        <v>19953.33570194335</v>
      </c>
      <c r="H29" s="39">
        <v>29350.079416848508</v>
      </c>
      <c r="I29" s="39">
        <v>37044.557095615732</v>
      </c>
      <c r="J29" s="39">
        <v>14514.141056048988</v>
      </c>
      <c r="L29" s="2" t="s">
        <v>26</v>
      </c>
      <c r="M29" s="39">
        <v>264464.01721142652</v>
      </c>
      <c r="O29" s="62" t="s">
        <v>75</v>
      </c>
      <c r="P29" s="63" t="s">
        <v>33</v>
      </c>
      <c r="Q29" s="63" t="s">
        <v>17</v>
      </c>
      <c r="R29" s="63" t="s">
        <v>76</v>
      </c>
      <c r="S29" s="63" t="s">
        <v>77</v>
      </c>
      <c r="U29" s="62" t="s">
        <v>78</v>
      </c>
      <c r="V29" s="63" t="s">
        <v>33</v>
      </c>
      <c r="W29" s="63" t="s">
        <v>17</v>
      </c>
      <c r="X29" s="63" t="s">
        <v>76</v>
      </c>
      <c r="Y29" s="63" t="s">
        <v>77</v>
      </c>
      <c r="Z29" s="63"/>
      <c r="AA29" s="62" t="s">
        <v>79</v>
      </c>
      <c r="AB29" s="63" t="s">
        <v>33</v>
      </c>
      <c r="AC29" s="63" t="s">
        <v>17</v>
      </c>
      <c r="AD29" s="63" t="s">
        <v>76</v>
      </c>
      <c r="AE29" s="63" t="s">
        <v>77</v>
      </c>
      <c r="AG29" s="2" t="s">
        <v>54</v>
      </c>
      <c r="AH29" s="39">
        <v>19953.33570194335</v>
      </c>
      <c r="AI29" s="39">
        <v>29350.079416848508</v>
      </c>
      <c r="AJ29" s="39">
        <v>37044.557095615732</v>
      </c>
      <c r="AK29" s="39">
        <v>14514.141056048988</v>
      </c>
      <c r="AL29"/>
      <c r="AM29" s="2" t="s">
        <v>26</v>
      </c>
      <c r="AN29" s="39">
        <v>264464.01721142652</v>
      </c>
      <c r="AO29"/>
    </row>
    <row r="30" spans="2:43" x14ac:dyDescent="0.3">
      <c r="F30" s="2" t="s">
        <v>56</v>
      </c>
      <c r="G30" s="39">
        <v>19835.193127287439</v>
      </c>
      <c r="H30" s="39">
        <v>29407.744952775938</v>
      </c>
      <c r="I30" s="39">
        <v>37529.780669671163</v>
      </c>
      <c r="J30" s="39">
        <v>14938.542134394958</v>
      </c>
      <c r="L30" s="2" t="s">
        <v>28</v>
      </c>
      <c r="M30" s="39">
        <v>106516.31371029619</v>
      </c>
      <c r="O30" s="68" t="s">
        <v>42</v>
      </c>
      <c r="P30" s="69">
        <v>714351.18836290005</v>
      </c>
      <c r="Q30" s="69">
        <v>801118.03027266311</v>
      </c>
      <c r="R30" s="69">
        <v>86766.841909763054</v>
      </c>
      <c r="S30" s="70">
        <v>0.12146244497557178</v>
      </c>
      <c r="U30" s="2" t="s">
        <v>20</v>
      </c>
      <c r="V30" s="39">
        <v>73148.432798432113</v>
      </c>
      <c r="W30" s="39">
        <v>82873.121814022306</v>
      </c>
      <c r="X30" s="39">
        <v>9724.6890155901929</v>
      </c>
      <c r="Y30" s="40">
        <v>0.13294459831268776</v>
      </c>
      <c r="AA30" s="2" t="s">
        <v>21</v>
      </c>
      <c r="AB30" s="39">
        <v>144548.58751290641</v>
      </c>
      <c r="AC30" s="39">
        <v>130260.7153159333</v>
      </c>
      <c r="AD30" s="39">
        <v>-14287.872196973112</v>
      </c>
      <c r="AE30" s="40">
        <v>-9.8844772147617013E-2</v>
      </c>
      <c r="AG30" s="2" t="s">
        <v>56</v>
      </c>
      <c r="AH30" s="39">
        <v>19835.193127287439</v>
      </c>
      <c r="AI30" s="39">
        <v>29407.744952775938</v>
      </c>
      <c r="AJ30" s="39">
        <v>37529.780669671163</v>
      </c>
      <c r="AK30" s="39">
        <v>14938.542134394958</v>
      </c>
      <c r="AM30" s="2" t="s">
        <v>28</v>
      </c>
      <c r="AN30" s="39">
        <v>106516.31371029619</v>
      </c>
    </row>
    <row r="31" spans="2:43" x14ac:dyDescent="0.3">
      <c r="F31" s="2" t="s">
        <v>58</v>
      </c>
      <c r="G31" s="39">
        <v>19786.86844817438</v>
      </c>
      <c r="H31" s="39">
        <v>30154.319705420978</v>
      </c>
      <c r="I31" s="39">
        <v>38092.386899192374</v>
      </c>
      <c r="J31" s="39">
        <v>15375.454782024601</v>
      </c>
      <c r="L31" s="2" t="s">
        <v>59</v>
      </c>
      <c r="M31" s="39">
        <v>714150.23403595516</v>
      </c>
      <c r="O31" s="2" t="s">
        <v>55</v>
      </c>
      <c r="P31" s="39">
        <v>558738.28360000008</v>
      </c>
      <c r="Q31" s="39">
        <v>659663.78130000003</v>
      </c>
      <c r="R31" s="39">
        <v>100925.49769999995</v>
      </c>
      <c r="S31" s="40">
        <v>0.1806310765922966</v>
      </c>
      <c r="U31" s="2" t="s">
        <v>22</v>
      </c>
      <c r="V31" s="39">
        <v>179360.62713651889</v>
      </c>
      <c r="W31" s="39">
        <v>219330.19666314375</v>
      </c>
      <c r="X31" s="39">
        <v>39969.569526624866</v>
      </c>
      <c r="Y31" s="40">
        <v>0.22284472442328357</v>
      </c>
      <c r="AA31" s="2" t="s">
        <v>23</v>
      </c>
      <c r="AB31" s="39">
        <v>170315.5104661439</v>
      </c>
      <c r="AC31" s="39">
        <v>212909.18779829898</v>
      </c>
      <c r="AD31" s="39">
        <v>42593.677332155086</v>
      </c>
      <c r="AE31" s="40">
        <v>0.25008689587682653</v>
      </c>
      <c r="AG31" s="2" t="s">
        <v>58</v>
      </c>
      <c r="AH31" s="39">
        <v>19786.86844817438</v>
      </c>
      <c r="AI31" s="39">
        <v>30154.319705420978</v>
      </c>
      <c r="AJ31" s="39">
        <v>38092.386899192374</v>
      </c>
      <c r="AK31" s="39">
        <v>15375.454782024601</v>
      </c>
      <c r="AM31" s="2" t="s">
        <v>59</v>
      </c>
      <c r="AN31" s="39">
        <v>714150.23403595516</v>
      </c>
    </row>
    <row r="32" spans="2:43" x14ac:dyDescent="0.3">
      <c r="F32" s="2" t="s">
        <v>60</v>
      </c>
      <c r="G32" s="39">
        <v>18029.407205686242</v>
      </c>
      <c r="H32" s="39">
        <v>31227.748491222792</v>
      </c>
      <c r="I32" s="39">
        <v>38614.425100643202</v>
      </c>
      <c r="J32" s="39">
        <v>15515.976736702187</v>
      </c>
      <c r="O32" s="2" t="s">
        <v>57</v>
      </c>
      <c r="P32" s="39">
        <v>-111344.11679999992</v>
      </c>
      <c r="Q32" s="39">
        <v>-54486.452700000053</v>
      </c>
      <c r="R32" s="39">
        <v>56857.664099999864</v>
      </c>
      <c r="S32" s="40">
        <v>0.51064812164372841</v>
      </c>
      <c r="U32" s="2" t="s">
        <v>25</v>
      </c>
      <c r="V32" s="39">
        <v>134084.39928095025</v>
      </c>
      <c r="W32" s="39">
        <v>154098.35574897536</v>
      </c>
      <c r="X32" s="39">
        <v>20013.956468025106</v>
      </c>
      <c r="Y32" s="40">
        <v>0.1492638709301996</v>
      </c>
      <c r="AA32" s="2" t="s">
        <v>26</v>
      </c>
      <c r="AB32" s="39">
        <v>263571.97253655945</v>
      </c>
      <c r="AC32" s="39">
        <v>264464.01721142652</v>
      </c>
      <c r="AD32" s="39">
        <v>892.04467486706562</v>
      </c>
      <c r="AE32" s="40">
        <v>3.3844443560604011E-3</v>
      </c>
      <c r="AG32" s="2" t="s">
        <v>60</v>
      </c>
      <c r="AH32" s="39">
        <v>18029.407205686242</v>
      </c>
      <c r="AI32" s="39">
        <v>31227.748491222792</v>
      </c>
      <c r="AJ32" s="39">
        <v>38614.425100643202</v>
      </c>
      <c r="AK32" s="39">
        <v>15515.976736702187</v>
      </c>
    </row>
    <row r="33" spans="6:37" x14ac:dyDescent="0.3">
      <c r="F33" s="2" t="s">
        <v>62</v>
      </c>
      <c r="G33" s="39">
        <v>16401.450126074356</v>
      </c>
      <c r="H33" s="39">
        <v>31067.125406550505</v>
      </c>
      <c r="I33" s="39">
        <v>39060.712424119301</v>
      </c>
      <c r="J33" s="39">
        <v>15528.443812538881</v>
      </c>
      <c r="O33" s="2" t="s">
        <v>59</v>
      </c>
      <c r="P33" s="39">
        <v>1161745.3551629002</v>
      </c>
      <c r="Q33" s="39">
        <v>1406295.3588726632</v>
      </c>
      <c r="R33" s="39">
        <v>244550.00370976306</v>
      </c>
      <c r="S33" s="40">
        <v>0.21050224356220662</v>
      </c>
      <c r="U33" s="2" t="s">
        <v>27</v>
      </c>
      <c r="V33" s="39">
        <v>283488.94108059909</v>
      </c>
      <c r="W33" s="39">
        <v>257848.55980981363</v>
      </c>
      <c r="X33" s="39">
        <v>-25640.381270785467</v>
      </c>
      <c r="Y33" s="40">
        <v>-9.0445790135762719E-2</v>
      </c>
      <c r="AA33" s="2" t="s">
        <v>28</v>
      </c>
      <c r="AB33" s="39">
        <v>91646.329780890504</v>
      </c>
      <c r="AC33" s="39">
        <v>106516.31371029619</v>
      </c>
      <c r="AD33" s="39">
        <v>14869.983929405687</v>
      </c>
      <c r="AE33" s="40">
        <v>0.16225400367867518</v>
      </c>
      <c r="AG33" s="2" t="s">
        <v>62</v>
      </c>
      <c r="AH33" s="39">
        <v>16401.450126074356</v>
      </c>
      <c r="AI33" s="39">
        <v>31067.125406550505</v>
      </c>
      <c r="AJ33" s="39">
        <v>39060.712424119301</v>
      </c>
      <c r="AK33" s="39">
        <v>15528.443812538881</v>
      </c>
    </row>
    <row r="34" spans="6:37" x14ac:dyDescent="0.3">
      <c r="F34" s="2" t="s">
        <v>64</v>
      </c>
      <c r="G34" s="39">
        <v>16822.569064192194</v>
      </c>
      <c r="H34" s="39">
        <v>32172.833540030737</v>
      </c>
      <c r="I34" s="39">
        <v>37857.273268431563</v>
      </c>
      <c r="J34" s="39">
        <v>15982.833225580287</v>
      </c>
      <c r="U34" s="2" t="s">
        <v>59</v>
      </c>
      <c r="V34" s="39">
        <v>670082.40029649995</v>
      </c>
      <c r="W34" s="39">
        <v>714150.23403595516</v>
      </c>
      <c r="X34" s="39">
        <v>44067.833739455207</v>
      </c>
      <c r="Y34" s="40">
        <v>6.5764798060590685E-2</v>
      </c>
      <c r="AA34" s="2" t="s">
        <v>59</v>
      </c>
      <c r="AB34" s="39">
        <v>670082.40029649995</v>
      </c>
      <c r="AC34" s="39">
        <v>714150.23403595516</v>
      </c>
      <c r="AD34" s="39">
        <v>44067.833739455207</v>
      </c>
      <c r="AE34" s="40">
        <v>6.5764798060590685E-2</v>
      </c>
      <c r="AG34" s="2" t="s">
        <v>64</v>
      </c>
      <c r="AH34" s="39">
        <v>16822.569064192194</v>
      </c>
      <c r="AI34" s="39">
        <v>32172.833540030737</v>
      </c>
      <c r="AJ34" s="39">
        <v>37857.273268431563</v>
      </c>
      <c r="AK34" s="39">
        <v>15982.833225580287</v>
      </c>
    </row>
    <row r="35" spans="6:37" x14ac:dyDescent="0.3">
      <c r="O35" s="99" t="s">
        <v>16</v>
      </c>
      <c r="P35" s="99" t="s">
        <v>24</v>
      </c>
      <c r="Q35" s="99" t="s">
        <v>80</v>
      </c>
      <c r="R35" s="99" t="s">
        <v>57</v>
      </c>
    </row>
    <row r="36" spans="6:37" x14ac:dyDescent="0.3">
      <c r="O36" s="97" t="s">
        <v>81</v>
      </c>
      <c r="P36" s="98">
        <f>MIN(IF(S10&gt;0,S10,0),1)</f>
        <v>0</v>
      </c>
      <c r="Q36" s="98">
        <f>MIN(IF(S11&gt;0,S11,0),1)</f>
        <v>0</v>
      </c>
      <c r="R36" s="98">
        <f>MIN(IF(S12&gt;0,S12,0),1)</f>
        <v>1</v>
      </c>
    </row>
    <row r="37" spans="6:37" x14ac:dyDescent="0.3">
      <c r="O37" s="97" t="s">
        <v>82</v>
      </c>
      <c r="P37" s="98">
        <f>MAX(IF(S10&gt;0,1-P36,0),0)</f>
        <v>0</v>
      </c>
      <c r="Q37" s="98">
        <f>MAX(IF(S11&gt;0,1-Q36,0),0)</f>
        <v>0</v>
      </c>
      <c r="R37" s="98">
        <f>MAX(IF(S12&gt;0,1-R36,0),0)</f>
        <v>0</v>
      </c>
    </row>
    <row r="38" spans="6:37" x14ac:dyDescent="0.3">
      <c r="O38" s="97" t="s">
        <v>83</v>
      </c>
      <c r="P38" s="98">
        <f>ABS(MIN(IF(S10&lt;0,S10,0),1))</f>
        <v>6.3937668983684286E-3</v>
      </c>
      <c r="Q38" s="98">
        <f>ABS(MIN(IF(S11&lt;0,S11,0),1))</f>
        <v>0.18673509156019519</v>
      </c>
      <c r="R38" s="98">
        <f>ABS(MIN(IF(S12&lt;0,S12,0),1))</f>
        <v>0</v>
      </c>
    </row>
    <row r="39" spans="6:37" x14ac:dyDescent="0.3">
      <c r="O39" s="97" t="s">
        <v>84</v>
      </c>
      <c r="P39" s="98">
        <f>IF(S10&lt;0,MIN(1-P38,1),0)</f>
        <v>0.99360623310163154</v>
      </c>
      <c r="Q39" s="98">
        <f>IF(S11&lt;0,MIN(1-Q38,1),0)</f>
        <v>0.81326490843980481</v>
      </c>
      <c r="R39" s="98">
        <f>IF(S12&lt;0,MIN(1-R38,1),0)</f>
        <v>0</v>
      </c>
    </row>
    <row r="40" spans="6:37" x14ac:dyDescent="0.3">
      <c r="O40" s="97" t="s">
        <v>85</v>
      </c>
      <c r="P40" s="97" t="str">
        <f t="shared" ref="P40" si="0">IF(P36&gt;0,TEXT(P36,"0%")&amp; " hit",IF(P38&gt;0,TEXT(P38,"0%")&amp;" miss",""))</f>
        <v>1% miss</v>
      </c>
      <c r="Q40" s="97" t="str">
        <f>IF(Q36&gt;0,TEXT(Q36,"0%")&amp; " hit",IF(Q38&gt;0,TEXT(Q38,"0%")&amp;" miss",""))</f>
        <v>19% miss</v>
      </c>
      <c r="R40" s="97" t="str">
        <f t="shared" ref="R40" si="1">IF(R36&gt;0,TEXT(R36,"0%")&amp; " hit",IF(R38&gt;0,TEXT(R38,"0%")&amp;" miss",""))</f>
        <v>100% hit</v>
      </c>
      <c r="S40" s="2"/>
    </row>
    <row r="42" spans="6:37" x14ac:dyDescent="0.3">
      <c r="O42" s="99" t="s">
        <v>31</v>
      </c>
      <c r="P42" s="99" t="s">
        <v>24</v>
      </c>
      <c r="Q42" s="99" t="s">
        <v>80</v>
      </c>
      <c r="R42" s="99" t="s">
        <v>57</v>
      </c>
    </row>
    <row r="43" spans="6:37" x14ac:dyDescent="0.3">
      <c r="O43" s="97" t="s">
        <v>81</v>
      </c>
      <c r="P43" s="98">
        <f>MIN(IF(S20&gt;0,S20,0),1)</f>
        <v>7.1952345804435644E-2</v>
      </c>
      <c r="Q43" s="98">
        <f>MIN(IF(S21&gt;0,S21,0),1)</f>
        <v>5.7778850121857087E-2</v>
      </c>
      <c r="R43" s="98">
        <f>MIN(IF(S22&gt;0,S22,0),1)</f>
        <v>9.5582682656021725E-2</v>
      </c>
    </row>
    <row r="44" spans="6:37" x14ac:dyDescent="0.3">
      <c r="O44" s="97" t="s">
        <v>82</v>
      </c>
      <c r="P44" s="98">
        <f>MAX(IF(S20&gt;0,1-P43,0),0)</f>
        <v>0.92804765419556434</v>
      </c>
      <c r="Q44" s="98">
        <f>MAX(IF(S21&gt;0,1-Q43,0),0)</f>
        <v>0.94222114987814287</v>
      </c>
      <c r="R44" s="98">
        <f>MAX(IF(S22&gt;0,1-R43,0),0)</f>
        <v>0.90441731734397823</v>
      </c>
    </row>
    <row r="45" spans="6:37" x14ac:dyDescent="0.3">
      <c r="O45" s="97" t="s">
        <v>83</v>
      </c>
      <c r="P45" s="98">
        <f>ABS(MIN(IF(S20&lt;0,S20,0),1))</f>
        <v>0</v>
      </c>
      <c r="Q45" s="98">
        <f>ABS(MIN(IF(S21&lt;0,S21,0),1))</f>
        <v>0</v>
      </c>
      <c r="R45" s="98">
        <f>ABS(MIN(IF(S22&lt;0,S22,0),1))</f>
        <v>0</v>
      </c>
    </row>
    <row r="46" spans="6:37" x14ac:dyDescent="0.3">
      <c r="O46" s="97" t="s">
        <v>84</v>
      </c>
      <c r="P46" s="98">
        <f>IF(S20&lt;0,MIN(1-P45,1),0)</f>
        <v>0</v>
      </c>
      <c r="Q46" s="98">
        <f>IF(S21&lt;0,MIN(1-Q45,1),0)</f>
        <v>0</v>
      </c>
      <c r="R46" s="98">
        <f>IF(S22&lt;0,MIN(1-R45,1),0)</f>
        <v>0</v>
      </c>
    </row>
    <row r="47" spans="6:37" x14ac:dyDescent="0.3">
      <c r="O47" s="97" t="s">
        <v>85</v>
      </c>
      <c r="P47" s="97" t="str">
        <f t="shared" ref="P47" si="2">IF(P43&gt;0,TEXT(P43,"0%")&amp; " hit",IF(P45&gt;0,TEXT(P45,"0%")&amp;" miss",""))</f>
        <v>7% hit</v>
      </c>
      <c r="Q47" s="97" t="str">
        <f>IF(Q43&gt;0,TEXT(Q43,"0%")&amp; " hit",IF(Q45&gt;0,TEXT(Q45,"0%")&amp;" miss",""))</f>
        <v>6% hit</v>
      </c>
      <c r="R47" s="97" t="str">
        <f t="shared" ref="R47" si="3">IF(R43&gt;0,TEXT(R43,"0%")&amp; " hit",IF(R45&gt;0,TEXT(R45,"0%")&amp;" miss",""))</f>
        <v>10% hit</v>
      </c>
    </row>
    <row r="49" spans="15:18" x14ac:dyDescent="0.3">
      <c r="O49" s="99" t="s">
        <v>33</v>
      </c>
      <c r="P49" s="99" t="s">
        <v>24</v>
      </c>
      <c r="Q49" s="99" t="s">
        <v>80</v>
      </c>
      <c r="R49" s="99" t="s">
        <v>57</v>
      </c>
    </row>
    <row r="50" spans="15:18" x14ac:dyDescent="0.3">
      <c r="O50" s="97" t="s">
        <v>81</v>
      </c>
      <c r="P50" s="98">
        <f>MIN(IF(S30&gt;0,S30,0),1)</f>
        <v>0.12146244497557178</v>
      </c>
      <c r="Q50" s="98">
        <f>MIN(IF(S31&gt;0,S31,0),1)</f>
        <v>0.1806310765922966</v>
      </c>
      <c r="R50" s="98">
        <f>MIN(IF(S32&gt;0,S32,0),1)</f>
        <v>0.51064812164372841</v>
      </c>
    </row>
    <row r="51" spans="15:18" x14ac:dyDescent="0.3">
      <c r="O51" s="97" t="s">
        <v>82</v>
      </c>
      <c r="P51" s="98">
        <f>MAX(IF(S30&gt;0,1-P50,0),0)</f>
        <v>0.87853755502442821</v>
      </c>
      <c r="Q51" s="98">
        <f>MAX(IF(S31&gt;0,1-Q50,0),0)</f>
        <v>0.8193689234077034</v>
      </c>
      <c r="R51" s="98">
        <f>MAX(IF(S32&gt;0,1-R50,0),0)</f>
        <v>0.48935187835627159</v>
      </c>
    </row>
    <row r="52" spans="15:18" x14ac:dyDescent="0.3">
      <c r="O52" s="97" t="s">
        <v>83</v>
      </c>
      <c r="P52" s="98">
        <f>ABS(MIN(IF(S30&lt;0,S30,0),1))</f>
        <v>0</v>
      </c>
      <c r="Q52" s="98">
        <f>ABS(MIN(IF(S31&lt;0,S31,0),1))</f>
        <v>0</v>
      </c>
      <c r="R52" s="98">
        <f>ABS(MIN(IF(S32&lt;0,S32,0),1))</f>
        <v>0</v>
      </c>
    </row>
    <row r="53" spans="15:18" x14ac:dyDescent="0.3">
      <c r="O53" s="97" t="s">
        <v>84</v>
      </c>
      <c r="P53" s="98">
        <f>IF(S30&lt;0,MIN(1-P52,1),0)</f>
        <v>0</v>
      </c>
      <c r="Q53" s="98">
        <f>IF(S31&lt;0,MIN(1-Q52,1),0)</f>
        <v>0</v>
      </c>
      <c r="R53" s="98">
        <f>IF(S32&lt;0,MIN(1-R52,1),0)</f>
        <v>0</v>
      </c>
    </row>
    <row r="54" spans="15:18" x14ac:dyDescent="0.3">
      <c r="O54" s="97" t="s">
        <v>85</v>
      </c>
      <c r="P54" s="97" t="str">
        <f t="shared" ref="P54" si="4">IF(P50&gt;0,TEXT(P50,"0%")&amp; " hit",IF(P52&gt;0,TEXT(P52,"0%")&amp;" miss",""))</f>
        <v>12% hit</v>
      </c>
      <c r="Q54" s="97" t="str">
        <f>IF(Q50&gt;0,TEXT(Q50,"0%")&amp; " hit",IF(Q52&gt;0,TEXT(Q52,"0%")&amp;" miss",""))</f>
        <v>18% hit</v>
      </c>
      <c r="R54" s="97" t="str">
        <f t="shared" ref="R54" si="5">IF(R50&gt;0,TEXT(R50,"0%")&amp; " hit",IF(R52&gt;0,TEXT(R52,"0%")&amp;" miss",""))</f>
        <v>51% hit</v>
      </c>
    </row>
    <row r="56" spans="15:18" x14ac:dyDescent="0.3">
      <c r="O56" s="99" t="s">
        <v>86</v>
      </c>
      <c r="P56" s="99" t="s">
        <v>24</v>
      </c>
      <c r="Q56" s="99" t="s">
        <v>80</v>
      </c>
      <c r="R56" s="99" t="s">
        <v>57</v>
      </c>
    </row>
    <row r="57" spans="15:18" x14ac:dyDescent="0.3">
      <c r="O57" s="97" t="s">
        <v>87</v>
      </c>
      <c r="P57" s="100">
        <f>R10</f>
        <v>-5122.1619436434703</v>
      </c>
      <c r="Q57" s="100">
        <f>R11</f>
        <v>-123182.37660000008</v>
      </c>
      <c r="R57" s="100">
        <f>R12</f>
        <v>104879.22180000014</v>
      </c>
    </row>
    <row r="58" spans="15:18" x14ac:dyDescent="0.3">
      <c r="O58" s="97" t="s">
        <v>88</v>
      </c>
      <c r="P58" s="100">
        <f>R20</f>
        <v>53773.21274584264</v>
      </c>
      <c r="Q58" s="100">
        <f>R21</f>
        <v>36032.6875</v>
      </c>
      <c r="R58" s="100">
        <f>R22</f>
        <v>5758.3608999999851</v>
      </c>
    </row>
    <row r="59" spans="15:18" x14ac:dyDescent="0.3">
      <c r="O59" s="97" t="s">
        <v>89</v>
      </c>
      <c r="P59" s="100">
        <f>R30</f>
        <v>86766.841909763054</v>
      </c>
      <c r="Q59" s="100">
        <f>R31</f>
        <v>100925.49769999995</v>
      </c>
      <c r="R59" s="100">
        <f>R32</f>
        <v>56857.664099999864</v>
      </c>
    </row>
    <row r="61" spans="15:18" x14ac:dyDescent="0.3">
      <c r="O61" s="99" t="s">
        <v>90</v>
      </c>
      <c r="P61" s="99" t="s">
        <v>24</v>
      </c>
      <c r="Q61" s="99" t="s">
        <v>80</v>
      </c>
      <c r="R61" s="99" t="s">
        <v>57</v>
      </c>
    </row>
    <row r="62" spans="15:18" x14ac:dyDescent="0.3">
      <c r="O62" s="97" t="s">
        <v>87</v>
      </c>
      <c r="P62" s="97" t="str">
        <f t="shared" ref="P62:R64" si="6">IF(P57&gt;0,"Exceeded Budget","Missed Budget")</f>
        <v>Missed Budget</v>
      </c>
      <c r="Q62" s="97" t="str">
        <f t="shared" si="6"/>
        <v>Missed Budget</v>
      </c>
      <c r="R62" s="97" t="str">
        <f t="shared" si="6"/>
        <v>Exceeded Budget</v>
      </c>
    </row>
    <row r="63" spans="15:18" x14ac:dyDescent="0.3">
      <c r="O63" s="97" t="s">
        <v>88</v>
      </c>
      <c r="P63" s="97" t="str">
        <f t="shared" si="6"/>
        <v>Exceeded Budget</v>
      </c>
      <c r="Q63" s="97" t="str">
        <f t="shared" si="6"/>
        <v>Exceeded Budget</v>
      </c>
      <c r="R63" s="97" t="str">
        <f t="shared" si="6"/>
        <v>Exceeded Budget</v>
      </c>
    </row>
    <row r="64" spans="15:18" x14ac:dyDescent="0.3">
      <c r="O64" s="97" t="s">
        <v>89</v>
      </c>
      <c r="P64" s="97" t="str">
        <f t="shared" si="6"/>
        <v>Exceeded Budget</v>
      </c>
      <c r="Q64" s="97" t="str">
        <f t="shared" si="6"/>
        <v>Exceeded Budget</v>
      </c>
      <c r="R64" s="97" t="str">
        <f t="shared" si="6"/>
        <v>Exceeded Budget</v>
      </c>
    </row>
  </sheetData>
  <pageMargins left="0.7" right="0.7" top="0.75" bottom="0.75" header="0.3" footer="0.3"/>
  <pageSetup orientation="portrait" r:id="rId20"/>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topLeftCell="O1" workbookViewId="0">
      <selection activeCell="W3" sqref="W3"/>
    </sheetView>
  </sheetViews>
  <sheetFormatPr defaultRowHeight="14.4" x14ac:dyDescent="0.3"/>
  <cols>
    <col min="1" max="1" width="2.33203125" customWidth="1"/>
    <col min="2" max="2" width="23.109375" bestFit="1" customWidth="1"/>
    <col min="3" max="3" width="2.33203125" customWidth="1"/>
    <col min="4" max="4" width="19.109375" bestFit="1" customWidth="1"/>
    <col min="5" max="5" width="2.33203125" customWidth="1"/>
    <col min="6" max="6" width="23.109375" bestFit="1" customWidth="1"/>
    <col min="7" max="7" width="2.33203125" customWidth="1"/>
    <col min="9" max="9" width="2.33203125" customWidth="1"/>
    <col min="10" max="10" width="5.109375" bestFit="1" customWidth="1"/>
    <col min="11" max="11" width="2.33203125" customWidth="1"/>
    <col min="12" max="12" width="20" style="2" bestFit="1" customWidth="1"/>
    <col min="13" max="13" width="2.33203125" customWidth="1"/>
    <col min="14" max="15" width="42.33203125" style="2" customWidth="1"/>
    <col min="16" max="17" width="20.33203125" customWidth="1"/>
    <col min="19" max="19" width="29.33203125" bestFit="1" customWidth="1"/>
    <col min="20" max="20" width="10.44140625" bestFit="1" customWidth="1"/>
    <col min="21" max="21" width="4.109375" customWidth="1"/>
    <col min="22" max="22" width="13.5546875" bestFit="1" customWidth="1"/>
    <col min="23" max="23" width="9.44140625" bestFit="1" customWidth="1"/>
    <col min="25" max="25" width="22" bestFit="1" customWidth="1"/>
  </cols>
  <sheetData>
    <row r="2" spans="2:26" s="1" customFormat="1" x14ac:dyDescent="0.3">
      <c r="B2" s="1" t="s">
        <v>36</v>
      </c>
      <c r="D2" s="1" t="s">
        <v>91</v>
      </c>
      <c r="F2" s="1" t="s">
        <v>92</v>
      </c>
      <c r="H2" s="1" t="s">
        <v>93</v>
      </c>
      <c r="J2" s="1" t="s">
        <v>94</v>
      </c>
      <c r="L2" s="1" t="s">
        <v>95</v>
      </c>
      <c r="N2" s="27" t="s">
        <v>96</v>
      </c>
      <c r="O2" s="27" t="s">
        <v>34</v>
      </c>
      <c r="P2" s="1" t="s">
        <v>97</v>
      </c>
      <c r="Q2" s="1" t="s">
        <v>98</v>
      </c>
      <c r="S2" s="1" t="s">
        <v>95</v>
      </c>
      <c r="T2" s="1" t="s">
        <v>99</v>
      </c>
      <c r="V2" s="1" t="s">
        <v>86</v>
      </c>
      <c r="W2" s="1" t="s">
        <v>100</v>
      </c>
      <c r="Y2" s="27" t="s">
        <v>34</v>
      </c>
      <c r="Z2" s="1" t="s">
        <v>98</v>
      </c>
    </row>
    <row r="3" spans="2:26" x14ac:dyDescent="0.3">
      <c r="B3" s="35" t="s">
        <v>20</v>
      </c>
      <c r="D3" t="s">
        <v>42</v>
      </c>
      <c r="F3" t="s">
        <v>42</v>
      </c>
      <c r="H3" t="s">
        <v>17</v>
      </c>
      <c r="J3">
        <f>2*4</f>
        <v>8</v>
      </c>
      <c r="L3" s="2">
        <v>2023</v>
      </c>
      <c r="N3" s="2" t="s">
        <v>42</v>
      </c>
      <c r="O3" s="2" t="s">
        <v>51</v>
      </c>
      <c r="P3" t="s">
        <v>42</v>
      </c>
      <c r="Q3">
        <v>1</v>
      </c>
      <c r="S3" t="s">
        <v>101</v>
      </c>
      <c r="T3" s="34">
        <v>44927</v>
      </c>
      <c r="V3" t="s">
        <v>102</v>
      </c>
      <c r="W3" s="37">
        <v>45504</v>
      </c>
      <c r="Y3" s="2" t="s">
        <v>51</v>
      </c>
      <c r="Z3">
        <v>1</v>
      </c>
    </row>
    <row r="4" spans="2:26" x14ac:dyDescent="0.3">
      <c r="B4" s="35" t="s">
        <v>22</v>
      </c>
      <c r="D4" t="s">
        <v>103</v>
      </c>
      <c r="F4" t="s">
        <v>103</v>
      </c>
      <c r="H4" t="s">
        <v>16</v>
      </c>
      <c r="L4" s="2">
        <v>2024</v>
      </c>
      <c r="N4" s="28" t="s">
        <v>104</v>
      </c>
      <c r="O4" s="2" t="s">
        <v>51</v>
      </c>
      <c r="P4" t="s">
        <v>42</v>
      </c>
      <c r="Q4">
        <v>1</v>
      </c>
      <c r="S4" t="s">
        <v>105</v>
      </c>
      <c r="T4" s="34">
        <v>45291</v>
      </c>
      <c r="Y4" s="2" t="s">
        <v>53</v>
      </c>
      <c r="Z4">
        <v>-1</v>
      </c>
    </row>
    <row r="5" spans="2:26" x14ac:dyDescent="0.3">
      <c r="B5" s="35" t="s">
        <v>25</v>
      </c>
      <c r="D5" t="s">
        <v>55</v>
      </c>
      <c r="F5" t="s">
        <v>55</v>
      </c>
      <c r="L5" s="2">
        <v>2025</v>
      </c>
      <c r="N5" s="2" t="s">
        <v>53</v>
      </c>
      <c r="O5" s="2" t="s">
        <v>53</v>
      </c>
      <c r="P5" t="s">
        <v>103</v>
      </c>
      <c r="Q5">
        <v>-1</v>
      </c>
      <c r="S5" t="s">
        <v>106</v>
      </c>
      <c r="T5" s="34">
        <f>EDATE(T3,12)</f>
        <v>45292</v>
      </c>
      <c r="Y5" s="2" t="s">
        <v>55</v>
      </c>
      <c r="Z5">
        <v>1</v>
      </c>
    </row>
    <row r="6" spans="2:26" x14ac:dyDescent="0.3">
      <c r="B6" s="36" t="s">
        <v>27</v>
      </c>
      <c r="D6" t="s">
        <v>26</v>
      </c>
      <c r="F6" t="s">
        <v>22</v>
      </c>
      <c r="L6" s="2" t="s">
        <v>107</v>
      </c>
      <c r="N6" s="28" t="s">
        <v>108</v>
      </c>
      <c r="O6" s="2" t="s">
        <v>53</v>
      </c>
      <c r="P6" t="s">
        <v>103</v>
      </c>
      <c r="Q6">
        <v>-1</v>
      </c>
      <c r="S6" t="s">
        <v>109</v>
      </c>
      <c r="T6" s="34">
        <f t="shared" ref="T6:T8" si="0">EDATE(T4,12)</f>
        <v>45657</v>
      </c>
      <c r="Y6" s="2" t="s">
        <v>35</v>
      </c>
      <c r="Z6">
        <v>-1</v>
      </c>
    </row>
    <row r="7" spans="2:26" x14ac:dyDescent="0.3">
      <c r="D7" t="s">
        <v>21</v>
      </c>
      <c r="F7" t="s">
        <v>25</v>
      </c>
      <c r="L7" s="2" t="s">
        <v>102</v>
      </c>
      <c r="N7" s="28" t="s">
        <v>110</v>
      </c>
      <c r="O7" s="2" t="s">
        <v>53</v>
      </c>
      <c r="P7" t="s">
        <v>103</v>
      </c>
      <c r="Q7">
        <v>-1</v>
      </c>
      <c r="S7" t="s">
        <v>111</v>
      </c>
      <c r="T7" s="34">
        <f t="shared" si="0"/>
        <v>45658</v>
      </c>
      <c r="Y7" s="2" t="s">
        <v>57</v>
      </c>
      <c r="Z7">
        <v>1</v>
      </c>
    </row>
    <row r="8" spans="2:26" x14ac:dyDescent="0.3">
      <c r="D8" t="s">
        <v>28</v>
      </c>
      <c r="F8" t="s">
        <v>27</v>
      </c>
      <c r="L8" s="2" t="s">
        <v>112</v>
      </c>
      <c r="N8" s="2" t="s">
        <v>55</v>
      </c>
      <c r="O8" s="2" t="s">
        <v>55</v>
      </c>
      <c r="P8" t="s">
        <v>55</v>
      </c>
      <c r="Q8">
        <v>1</v>
      </c>
      <c r="S8" t="s">
        <v>113</v>
      </c>
      <c r="T8" s="34">
        <f t="shared" si="0"/>
        <v>46022</v>
      </c>
      <c r="Y8" s="2" t="s">
        <v>70</v>
      </c>
      <c r="Z8">
        <v>1</v>
      </c>
    </row>
    <row r="9" spans="2:26" x14ac:dyDescent="0.3">
      <c r="D9" t="s">
        <v>23</v>
      </c>
      <c r="F9" t="s">
        <v>20</v>
      </c>
      <c r="L9" s="2" t="s">
        <v>114</v>
      </c>
      <c r="N9" s="2" t="s">
        <v>35</v>
      </c>
      <c r="O9" s="2" t="s">
        <v>35</v>
      </c>
      <c r="P9" t="s">
        <v>23</v>
      </c>
      <c r="Q9">
        <v>-1</v>
      </c>
      <c r="S9" t="s">
        <v>115</v>
      </c>
      <c r="T9" s="34">
        <f>EOMONTH(CurrentMonth,-1)+1</f>
        <v>45474</v>
      </c>
      <c r="Y9" s="2" t="s">
        <v>71</v>
      </c>
      <c r="Z9">
        <v>-1</v>
      </c>
    </row>
    <row r="10" spans="2:26" x14ac:dyDescent="0.3">
      <c r="D10" t="s">
        <v>57</v>
      </c>
      <c r="F10" t="s">
        <v>57</v>
      </c>
      <c r="L10" s="2" t="s">
        <v>116</v>
      </c>
      <c r="N10" s="28" t="s">
        <v>61</v>
      </c>
      <c r="O10" s="2" t="s">
        <v>35</v>
      </c>
      <c r="P10" t="s">
        <v>21</v>
      </c>
      <c r="Q10">
        <v>-1</v>
      </c>
      <c r="S10" t="s">
        <v>117</v>
      </c>
      <c r="T10" s="38">
        <f>CurrentMonth</f>
        <v>45504</v>
      </c>
      <c r="Y10" s="2" t="s">
        <v>73</v>
      </c>
      <c r="Z10">
        <v>1</v>
      </c>
    </row>
    <row r="11" spans="2:26" x14ac:dyDescent="0.3">
      <c r="D11" t="s">
        <v>73</v>
      </c>
      <c r="F11" t="s">
        <v>73</v>
      </c>
      <c r="N11" s="28" t="s">
        <v>118</v>
      </c>
      <c r="O11" s="2" t="s">
        <v>35</v>
      </c>
      <c r="P11" t="s">
        <v>23</v>
      </c>
      <c r="Q11">
        <v>-1</v>
      </c>
      <c r="S11" t="s">
        <v>119</v>
      </c>
      <c r="T11" s="34">
        <f>EOMONTH(CurrentMonth,-3)+1</f>
        <v>45413</v>
      </c>
      <c r="Y11" s="2" t="s">
        <v>74</v>
      </c>
      <c r="Z11">
        <v>1</v>
      </c>
    </row>
    <row r="12" spans="2:26" x14ac:dyDescent="0.3">
      <c r="D12" t="s">
        <v>74</v>
      </c>
      <c r="F12" t="s">
        <v>74</v>
      </c>
      <c r="N12" s="28" t="s">
        <v>63</v>
      </c>
      <c r="O12" s="2" t="s">
        <v>35</v>
      </c>
      <c r="P12" t="s">
        <v>21</v>
      </c>
      <c r="Q12">
        <v>-1</v>
      </c>
      <c r="S12" t="s">
        <v>120</v>
      </c>
      <c r="T12" s="34">
        <f>EOMONTH(T11,2)</f>
        <v>45504</v>
      </c>
      <c r="Y12" s="2"/>
    </row>
    <row r="13" spans="2:26" x14ac:dyDescent="0.3">
      <c r="D13" t="s">
        <v>121</v>
      </c>
      <c r="N13" s="28" t="s">
        <v>122</v>
      </c>
      <c r="O13" s="2" t="s">
        <v>35</v>
      </c>
      <c r="P13" t="s">
        <v>23</v>
      </c>
      <c r="Q13">
        <v>-1</v>
      </c>
      <c r="S13" t="s">
        <v>123</v>
      </c>
      <c r="T13" s="34">
        <f>EOMONTH(T11,-4)+1</f>
        <v>45323</v>
      </c>
    </row>
    <row r="14" spans="2:26" x14ac:dyDescent="0.3">
      <c r="N14" s="28" t="s">
        <v>124</v>
      </c>
      <c r="O14" s="2" t="s">
        <v>35</v>
      </c>
      <c r="P14" t="s">
        <v>23</v>
      </c>
      <c r="Q14">
        <v>-1</v>
      </c>
      <c r="S14" t="s">
        <v>125</v>
      </c>
      <c r="T14" s="34">
        <f>EOMONTH(T13,5)</f>
        <v>45504</v>
      </c>
    </row>
    <row r="15" spans="2:26" x14ac:dyDescent="0.3">
      <c r="N15" s="28" t="s">
        <v>126</v>
      </c>
      <c r="O15" s="2" t="s">
        <v>35</v>
      </c>
      <c r="P15" t="s">
        <v>23</v>
      </c>
      <c r="Q15">
        <v>-1</v>
      </c>
      <c r="S15" t="s">
        <v>127</v>
      </c>
      <c r="T15" s="34">
        <f>EDATE(T9,-11)</f>
        <v>45139</v>
      </c>
    </row>
    <row r="16" spans="2:26" x14ac:dyDescent="0.3">
      <c r="N16" s="29" t="s">
        <v>128</v>
      </c>
      <c r="O16" s="2" t="s">
        <v>35</v>
      </c>
      <c r="P16" t="s">
        <v>23</v>
      </c>
      <c r="Q16">
        <v>-1</v>
      </c>
      <c r="S16" t="s">
        <v>129</v>
      </c>
      <c r="T16" s="34">
        <f>EOMONTH(T15,11)</f>
        <v>45504</v>
      </c>
    </row>
    <row r="17" spans="14:20" x14ac:dyDescent="0.3">
      <c r="N17" s="29" t="s">
        <v>130</v>
      </c>
      <c r="O17" s="2" t="s">
        <v>35</v>
      </c>
      <c r="P17" t="s">
        <v>23</v>
      </c>
      <c r="Q17">
        <v>-1</v>
      </c>
      <c r="S17" t="s">
        <v>131</v>
      </c>
      <c r="T17" s="34">
        <f>DATE(YEAR(CurrentMonth),1,1)</f>
        <v>45292</v>
      </c>
    </row>
    <row r="18" spans="14:20" x14ac:dyDescent="0.3">
      <c r="N18" s="29" t="s">
        <v>132</v>
      </c>
      <c r="O18" s="2" t="s">
        <v>35</v>
      </c>
      <c r="P18" t="s">
        <v>23</v>
      </c>
      <c r="Q18">
        <v>-1</v>
      </c>
      <c r="S18" t="s">
        <v>133</v>
      </c>
      <c r="T18" s="34">
        <f>CurrentMonth</f>
        <v>45504</v>
      </c>
    </row>
    <row r="19" spans="14:20" x14ac:dyDescent="0.3">
      <c r="N19" s="28" t="s">
        <v>134</v>
      </c>
      <c r="O19" s="2" t="s">
        <v>35</v>
      </c>
      <c r="P19" t="s">
        <v>28</v>
      </c>
      <c r="Q19">
        <v>-1</v>
      </c>
      <c r="S19" t="str">
        <f t="shared" ref="S19:S28" si="1">"Prior Period "&amp;S9</f>
        <v>Prior Period Current Month Start</v>
      </c>
      <c r="T19" s="34">
        <f>EDATE(T9,-1)</f>
        <v>45444</v>
      </c>
    </row>
    <row r="20" spans="14:20" x14ac:dyDescent="0.3">
      <c r="N20" s="29" t="s">
        <v>135</v>
      </c>
      <c r="O20" s="2" t="s">
        <v>35</v>
      </c>
      <c r="P20" t="s">
        <v>28</v>
      </c>
      <c r="Q20">
        <v>-1</v>
      </c>
      <c r="S20" t="str">
        <f t="shared" si="1"/>
        <v>Prior Period Current Month End</v>
      </c>
      <c r="T20" s="34">
        <f>EDATE(CurrentMonth,-1)</f>
        <v>45473</v>
      </c>
    </row>
    <row r="21" spans="14:20" x14ac:dyDescent="0.3">
      <c r="N21" s="29" t="s">
        <v>136</v>
      </c>
      <c r="O21" s="2" t="s">
        <v>35</v>
      </c>
      <c r="P21" t="s">
        <v>28</v>
      </c>
      <c r="Q21">
        <v>-1</v>
      </c>
      <c r="S21" t="str">
        <f t="shared" si="1"/>
        <v>Prior Period Trailing 3 Mo Start</v>
      </c>
      <c r="T21" s="34">
        <f>EDATE(T11,-3)</f>
        <v>45323</v>
      </c>
    </row>
    <row r="22" spans="14:20" x14ac:dyDescent="0.3">
      <c r="N22" s="29" t="s">
        <v>137</v>
      </c>
      <c r="O22" s="2" t="s">
        <v>35</v>
      </c>
      <c r="P22" t="s">
        <v>28</v>
      </c>
      <c r="Q22">
        <v>-1</v>
      </c>
      <c r="S22" t="str">
        <f t="shared" si="1"/>
        <v>Prior Period Trailing 3 mo End</v>
      </c>
      <c r="T22" s="34">
        <f>EDATE(T12,-3)</f>
        <v>45412</v>
      </c>
    </row>
    <row r="23" spans="14:20" x14ac:dyDescent="0.3">
      <c r="N23" s="29" t="s">
        <v>138</v>
      </c>
      <c r="O23" s="2" t="s">
        <v>35</v>
      </c>
      <c r="P23" t="s">
        <v>28</v>
      </c>
      <c r="Q23">
        <v>-1</v>
      </c>
      <c r="S23" t="str">
        <f t="shared" si="1"/>
        <v>Prior Period Trailing 6 Mo Start</v>
      </c>
      <c r="T23" s="34">
        <f>EDATE(T13,-6)</f>
        <v>45139</v>
      </c>
    </row>
    <row r="24" spans="14:20" x14ac:dyDescent="0.3">
      <c r="N24" s="28" t="s">
        <v>139</v>
      </c>
      <c r="O24" s="2" t="s">
        <v>35</v>
      </c>
      <c r="P24" t="s">
        <v>26</v>
      </c>
      <c r="Q24">
        <v>-1</v>
      </c>
      <c r="S24" t="str">
        <f t="shared" si="1"/>
        <v>Prior Period Trailing 6 Mo End</v>
      </c>
      <c r="T24" s="34">
        <f>EDATE(T14,-6)</f>
        <v>45322</v>
      </c>
    </row>
    <row r="25" spans="14:20" x14ac:dyDescent="0.3">
      <c r="N25" s="29" t="s">
        <v>140</v>
      </c>
      <c r="O25" s="2" t="s">
        <v>35</v>
      </c>
      <c r="P25" t="s">
        <v>26</v>
      </c>
      <c r="Q25">
        <v>-1</v>
      </c>
      <c r="S25" t="str">
        <f t="shared" si="1"/>
        <v>Prior Period Trailing 12 Mo Start</v>
      </c>
      <c r="T25" s="34">
        <f>EDATE(T15,-12)</f>
        <v>44774</v>
      </c>
    </row>
    <row r="26" spans="14:20" x14ac:dyDescent="0.3">
      <c r="N26" s="29" t="s">
        <v>141</v>
      </c>
      <c r="O26" s="2" t="s">
        <v>35</v>
      </c>
      <c r="P26" t="s">
        <v>26</v>
      </c>
      <c r="Q26">
        <v>-1</v>
      </c>
      <c r="S26" t="str">
        <f t="shared" si="1"/>
        <v>Prior Period Trailing 12 Mo End</v>
      </c>
      <c r="T26" s="34">
        <f>EDATE(T16,-12)</f>
        <v>45138</v>
      </c>
    </row>
    <row r="27" spans="14:20" x14ac:dyDescent="0.3">
      <c r="N27" s="29" t="s">
        <v>142</v>
      </c>
      <c r="O27" s="2" t="s">
        <v>35</v>
      </c>
      <c r="P27" t="s">
        <v>26</v>
      </c>
      <c r="Q27">
        <v>-1</v>
      </c>
      <c r="S27" t="str">
        <f t="shared" si="1"/>
        <v>Prior Period YTD Start</v>
      </c>
      <c r="T27" s="34">
        <f>EOMONTH(T28,-(MONTH(T18)-MONTH(T17)+1))+1</f>
        <v>45078</v>
      </c>
    </row>
    <row r="28" spans="14:20" x14ac:dyDescent="0.3">
      <c r="N28" s="29" t="s">
        <v>143</v>
      </c>
      <c r="O28" s="2" t="s">
        <v>35</v>
      </c>
      <c r="P28" t="s">
        <v>26</v>
      </c>
      <c r="Q28">
        <v>-1</v>
      </c>
      <c r="S28" t="str">
        <f t="shared" si="1"/>
        <v>Prior Period YTD End</v>
      </c>
      <c r="T28" s="34">
        <f>EOMONTH(T17,-1)</f>
        <v>45291</v>
      </c>
    </row>
    <row r="29" spans="14:20" x14ac:dyDescent="0.3">
      <c r="N29" s="29" t="s">
        <v>144</v>
      </c>
      <c r="O29" s="2" t="s">
        <v>35</v>
      </c>
      <c r="P29" t="s">
        <v>26</v>
      </c>
      <c r="Q29">
        <v>-1</v>
      </c>
      <c r="S29" t="str">
        <f>"Prior Year "&amp;S9</f>
        <v>Prior Year Current Month Start</v>
      </c>
      <c r="T29" s="34">
        <f>EDATE(T9,-12)</f>
        <v>45108</v>
      </c>
    </row>
    <row r="30" spans="14:20" x14ac:dyDescent="0.3">
      <c r="N30" s="29" t="s">
        <v>145</v>
      </c>
      <c r="O30" s="2" t="s">
        <v>35</v>
      </c>
      <c r="P30" t="s">
        <v>23</v>
      </c>
      <c r="Q30">
        <v>-1</v>
      </c>
      <c r="S30" t="str">
        <f t="shared" ref="S30:S38" si="2">"Prior Year "&amp;S10</f>
        <v>Prior Year Current Month End</v>
      </c>
      <c r="T30" s="34">
        <f>EDATE(CurrentMonth,-12)</f>
        <v>45138</v>
      </c>
    </row>
    <row r="31" spans="14:20" x14ac:dyDescent="0.3">
      <c r="N31" s="28" t="s">
        <v>146</v>
      </c>
      <c r="O31" s="2" t="s">
        <v>35</v>
      </c>
      <c r="P31" t="s">
        <v>23</v>
      </c>
      <c r="Q31">
        <v>-1</v>
      </c>
      <c r="S31" t="str">
        <f t="shared" si="2"/>
        <v>Prior Year Trailing 3 Mo Start</v>
      </c>
      <c r="T31" s="34">
        <f t="shared" ref="T31:T38" si="3">EDATE(T11,-12)</f>
        <v>45047</v>
      </c>
    </row>
    <row r="32" spans="14:20" x14ac:dyDescent="0.3">
      <c r="N32" s="29" t="s">
        <v>147</v>
      </c>
      <c r="O32" s="2" t="s">
        <v>35</v>
      </c>
      <c r="P32" t="s">
        <v>23</v>
      </c>
      <c r="Q32">
        <v>-1</v>
      </c>
      <c r="S32" t="str">
        <f t="shared" si="2"/>
        <v>Prior Year Trailing 3 mo End</v>
      </c>
      <c r="T32" s="34">
        <f t="shared" si="3"/>
        <v>45138</v>
      </c>
    </row>
    <row r="33" spans="14:20" x14ac:dyDescent="0.3">
      <c r="N33" s="29" t="s">
        <v>148</v>
      </c>
      <c r="O33" s="2" t="s">
        <v>35</v>
      </c>
      <c r="P33" t="s">
        <v>23</v>
      </c>
      <c r="Q33">
        <v>-1</v>
      </c>
      <c r="S33" t="str">
        <f t="shared" si="2"/>
        <v>Prior Year Trailing 6 Mo Start</v>
      </c>
      <c r="T33" s="34">
        <f t="shared" si="3"/>
        <v>44958</v>
      </c>
    </row>
    <row r="34" spans="14:20" x14ac:dyDescent="0.3">
      <c r="N34" s="29" t="s">
        <v>149</v>
      </c>
      <c r="O34" s="2" t="s">
        <v>35</v>
      </c>
      <c r="P34" t="s">
        <v>23</v>
      </c>
      <c r="Q34">
        <v>-1</v>
      </c>
      <c r="S34" t="str">
        <f t="shared" si="2"/>
        <v>Prior Year Trailing 6 Mo End</v>
      </c>
      <c r="T34" s="34">
        <f t="shared" si="3"/>
        <v>45138</v>
      </c>
    </row>
    <row r="35" spans="14:20" x14ac:dyDescent="0.3">
      <c r="N35" s="2" t="s">
        <v>150</v>
      </c>
      <c r="O35" s="2" t="s">
        <v>57</v>
      </c>
      <c r="P35" s="2" t="s">
        <v>57</v>
      </c>
      <c r="Q35">
        <v>1</v>
      </c>
      <c r="S35" t="str">
        <f t="shared" si="2"/>
        <v>Prior Year Trailing 12 Mo Start</v>
      </c>
      <c r="T35" s="34">
        <f t="shared" si="3"/>
        <v>44774</v>
      </c>
    </row>
    <row r="36" spans="14:20" x14ac:dyDescent="0.3">
      <c r="N36" s="2" t="s">
        <v>70</v>
      </c>
      <c r="O36" s="2" t="s">
        <v>70</v>
      </c>
      <c r="P36" t="s">
        <v>70</v>
      </c>
      <c r="Q36">
        <v>1</v>
      </c>
      <c r="S36" t="str">
        <f t="shared" si="2"/>
        <v>Prior Year Trailing 12 Mo End</v>
      </c>
      <c r="T36" s="34">
        <f t="shared" si="3"/>
        <v>45138</v>
      </c>
    </row>
    <row r="37" spans="14:20" x14ac:dyDescent="0.3">
      <c r="N37" s="2" t="s">
        <v>151</v>
      </c>
      <c r="O37" s="2" t="s">
        <v>70</v>
      </c>
      <c r="P37" t="s">
        <v>70</v>
      </c>
      <c r="Q37">
        <v>1</v>
      </c>
      <c r="S37" t="str">
        <f t="shared" si="2"/>
        <v>Prior Year YTD Start</v>
      </c>
      <c r="T37" s="34">
        <f t="shared" si="3"/>
        <v>44927</v>
      </c>
    </row>
    <row r="38" spans="14:20" x14ac:dyDescent="0.3">
      <c r="N38" s="2" t="s">
        <v>71</v>
      </c>
      <c r="O38" s="2" t="s">
        <v>71</v>
      </c>
      <c r="P38" t="s">
        <v>71</v>
      </c>
      <c r="Q38">
        <v>-1</v>
      </c>
      <c r="S38" t="str">
        <f t="shared" si="2"/>
        <v>Prior Year YTD End</v>
      </c>
      <c r="T38" s="34">
        <f t="shared" si="3"/>
        <v>45138</v>
      </c>
    </row>
    <row r="39" spans="14:20" x14ac:dyDescent="0.3">
      <c r="N39" s="2" t="s">
        <v>152</v>
      </c>
      <c r="O39" s="2" t="s">
        <v>71</v>
      </c>
      <c r="P39" t="s">
        <v>71</v>
      </c>
      <c r="Q39">
        <v>-1</v>
      </c>
    </row>
    <row r="40" spans="14:20" x14ac:dyDescent="0.3">
      <c r="N40" s="2" t="s">
        <v>72</v>
      </c>
      <c r="O40" s="2" t="s">
        <v>71</v>
      </c>
      <c r="P40" t="s">
        <v>71</v>
      </c>
      <c r="Q40">
        <v>-1</v>
      </c>
    </row>
    <row r="41" spans="14:20" x14ac:dyDescent="0.3">
      <c r="N41" s="2" t="s">
        <v>73</v>
      </c>
      <c r="O41" s="2" t="str">
        <f>Mappings[[#This Row],[Account]]</f>
        <v>Net Other Income</v>
      </c>
      <c r="P41" t="s">
        <v>73</v>
      </c>
      <c r="Q41">
        <v>1</v>
      </c>
    </row>
    <row r="42" spans="14:20" x14ac:dyDescent="0.3">
      <c r="N42" s="2" t="s">
        <v>74</v>
      </c>
      <c r="O42" s="2" t="str">
        <f>Mappings[[#This Row],[Account]]</f>
        <v>Net Income</v>
      </c>
      <c r="P42" t="s">
        <v>74</v>
      </c>
      <c r="Q42">
        <v>1</v>
      </c>
    </row>
    <row r="267" spans="14:15" x14ac:dyDescent="0.3">
      <c r="N267" s="9"/>
      <c r="O267" s="9"/>
    </row>
    <row r="268" spans="14:15" x14ac:dyDescent="0.3">
      <c r="N268" s="9"/>
      <c r="O268" s="9"/>
    </row>
    <row r="269" spans="14:15" x14ac:dyDescent="0.3">
      <c r="N269" s="9"/>
      <c r="O269" s="9"/>
    </row>
    <row r="270" spans="14:15" x14ac:dyDescent="0.3">
      <c r="N270" s="9"/>
      <c r="O270" s="9"/>
    </row>
    <row r="271" spans="14:15" x14ac:dyDescent="0.3">
      <c r="N271" s="9"/>
      <c r="O271" s="9"/>
    </row>
    <row r="272" spans="14:15" x14ac:dyDescent="0.3">
      <c r="N272" s="9"/>
      <c r="O272" s="9"/>
    </row>
    <row r="273" spans="14:15" x14ac:dyDescent="0.3">
      <c r="N273" s="9"/>
      <c r="O273" s="9"/>
    </row>
    <row r="274" spans="14:15" x14ac:dyDescent="0.3">
      <c r="N274" s="9"/>
      <c r="O274" s="9"/>
    </row>
    <row r="275" spans="14:15" x14ac:dyDescent="0.3">
      <c r="N275" s="9"/>
      <c r="O275" s="9"/>
    </row>
    <row r="276" spans="14:15" x14ac:dyDescent="0.3">
      <c r="N276" s="9"/>
      <c r="O276" s="9"/>
    </row>
    <row r="277" spans="14:15" x14ac:dyDescent="0.3">
      <c r="N277" s="9"/>
      <c r="O277" s="9"/>
    </row>
    <row r="278" spans="14:15" x14ac:dyDescent="0.3">
      <c r="N278" s="9"/>
      <c r="O278" s="9"/>
    </row>
    <row r="279" spans="14:15" x14ac:dyDescent="0.3">
      <c r="N279" s="9"/>
      <c r="O279" s="9"/>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B16" sqref="B16"/>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155</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x14ac:dyDescent="0.3">
      <c r="A7" s="15"/>
      <c r="B7" s="6" t="s">
        <v>157</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x14ac:dyDescent="0.3">
      <c r="A10" s="15"/>
      <c r="B10" s="5" t="s">
        <v>110</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x14ac:dyDescent="0.3">
      <c r="A11" s="15"/>
      <c r="B11" s="6" t="s">
        <v>158</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x14ac:dyDescent="0.3">
      <c r="B12" s="6" t="s">
        <v>55</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x14ac:dyDescent="0.3">
      <c r="B16" s="5" t="s">
        <v>63</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x14ac:dyDescent="0.3">
      <c r="B17" s="5" t="s">
        <v>122</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x14ac:dyDescent="0.3">
      <c r="B18" s="5" t="s">
        <v>124</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x14ac:dyDescent="0.3">
      <c r="B19" s="7" t="s">
        <v>126</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x14ac:dyDescent="0.3">
      <c r="B20" s="8" t="s">
        <v>128</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x14ac:dyDescent="0.3">
      <c r="B21" s="8" t="s">
        <v>130</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x14ac:dyDescent="0.3">
      <c r="B22" s="8" t="s">
        <v>132</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x14ac:dyDescent="0.3">
      <c r="B23" s="7" t="s">
        <v>159</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x14ac:dyDescent="0.3">
      <c r="B24" s="7" t="s">
        <v>134</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x14ac:dyDescent="0.3">
      <c r="B25" s="8" t="s">
        <v>135</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x14ac:dyDescent="0.3">
      <c r="B26" s="8" t="s">
        <v>136</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x14ac:dyDescent="0.3">
      <c r="B27" s="8" t="s">
        <v>137</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x14ac:dyDescent="0.3">
      <c r="B28" s="8" t="s">
        <v>138</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x14ac:dyDescent="0.3">
      <c r="B29" s="7" t="s">
        <v>160</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x14ac:dyDescent="0.3">
      <c r="B30" s="7" t="s">
        <v>139</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x14ac:dyDescent="0.3">
      <c r="B31" s="8" t="s">
        <v>140</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x14ac:dyDescent="0.3">
      <c r="B32" s="8" t="s">
        <v>141</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x14ac:dyDescent="0.3">
      <c r="B33" s="8" t="s">
        <v>142</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x14ac:dyDescent="0.3">
      <c r="B34" s="8" t="s">
        <v>143</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x14ac:dyDescent="0.3">
      <c r="B35" s="8" t="s">
        <v>144</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x14ac:dyDescent="0.3">
      <c r="B36" s="7" t="s">
        <v>161</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x14ac:dyDescent="0.3">
      <c r="B37" s="8" t="s">
        <v>145</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x14ac:dyDescent="0.3">
      <c r="B38" s="7" t="s">
        <v>146</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x14ac:dyDescent="0.3">
      <c r="B39" s="8" t="s">
        <v>147</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x14ac:dyDescent="0.3">
      <c r="B40" s="8" t="s">
        <v>148</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x14ac:dyDescent="0.3">
      <c r="B41" s="8" t="s">
        <v>149</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x14ac:dyDescent="0.3">
      <c r="B42" s="41" t="s">
        <v>162</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x14ac:dyDescent="0.3">
      <c r="B43" s="6" t="s">
        <v>163</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x14ac:dyDescent="0.3">
      <c r="B44" s="6" t="s">
        <v>150</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x14ac:dyDescent="0.3">
      <c r="B45" s="6" t="s">
        <v>70</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x14ac:dyDescent="0.3">
      <c r="B47" s="6" t="s">
        <v>164</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x14ac:dyDescent="0.3">
      <c r="B50" s="5" t="s">
        <v>72</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x14ac:dyDescent="0.3">
      <c r="B51" s="6" t="s">
        <v>165</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x14ac:dyDescent="0.3">
      <c r="B52" s="6" t="s">
        <v>73</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x14ac:dyDescent="0.3">
      <c r="B53" s="6" t="s">
        <v>74</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18" activePane="bottomRight" state="frozen"/>
      <selection pane="topRight" activeCell="Q6" sqref="Q6:AB6"/>
      <selection pane="bottomLeft" activeCell="Q6" sqref="Q6:AB6"/>
      <selection pane="bottomRight" activeCell="E42" sqref="E42"/>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12" width="12.44140625" style="26" customWidth="1"/>
    <col min="13"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25</v>
      </c>
      <c r="B3" s="2"/>
      <c r="C3" s="2"/>
    </row>
    <row r="4" spans="1:40" s="12" customFormat="1" ht="15.6" x14ac:dyDescent="0.3">
      <c r="B4" s="3"/>
      <c r="C4" s="3" t="s">
        <v>156</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
      <c r="A10" s="15"/>
      <c r="B10" s="5" t="s">
        <v>110</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x14ac:dyDescent="0.3">
      <c r="B12" s="6" t="s">
        <v>55</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x14ac:dyDescent="0.3">
      <c r="B17" s="5" t="s">
        <v>122</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x14ac:dyDescent="0.3">
      <c r="B18" s="5" t="s">
        <v>124</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x14ac:dyDescent="0.3">
      <c r="B19" s="7" t="s">
        <v>126</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x14ac:dyDescent="0.3">
      <c r="B20" s="8" t="s">
        <v>128</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x14ac:dyDescent="0.3">
      <c r="B21" s="8" t="s">
        <v>130</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x14ac:dyDescent="0.3">
      <c r="B24" s="7" t="s">
        <v>134</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x14ac:dyDescent="0.3">
      <c r="B25" s="8" t="s">
        <v>135</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x14ac:dyDescent="0.3">
      <c r="B27" s="8" t="s">
        <v>137</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x14ac:dyDescent="0.3">
      <c r="B28" s="8" t="s">
        <v>138</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x14ac:dyDescent="0.3">
      <c r="B29" s="7" t="s">
        <v>160</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x14ac:dyDescent="0.3">
      <c r="B30" s="7" t="s">
        <v>139</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x14ac:dyDescent="0.3">
      <c r="B31" s="8" t="s">
        <v>140</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x14ac:dyDescent="0.3">
      <c r="B32" s="8" t="s">
        <v>141</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x14ac:dyDescent="0.3">
      <c r="B33" s="8" t="s">
        <v>142</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x14ac:dyDescent="0.3">
      <c r="B34" s="8" t="s">
        <v>143</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x14ac:dyDescent="0.3">
      <c r="B35" s="8" t="s">
        <v>144</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x14ac:dyDescent="0.3">
      <c r="B36" s="7" t="s">
        <v>161</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x14ac:dyDescent="0.3">
      <c r="B37" s="8" t="s">
        <v>145</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x14ac:dyDescent="0.3">
      <c r="B39" s="8" t="s">
        <v>147</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x14ac:dyDescent="0.3">
      <c r="B40" s="8" t="s">
        <v>148</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x14ac:dyDescent="0.3">
      <c r="B41" s="8" t="s">
        <v>149</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x14ac:dyDescent="0.3">
      <c r="B42" s="7" t="s">
        <v>162</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x14ac:dyDescent="0.3">
      <c r="B43" s="6" t="s">
        <v>163</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x14ac:dyDescent="0.3">
      <c r="B44" s="6" t="s">
        <v>150</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x14ac:dyDescent="0.3">
      <c r="B45" s="6" t="s">
        <v>70</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x14ac:dyDescent="0.3">
      <c r="B47" s="6" t="s">
        <v>164</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x14ac:dyDescent="0.3">
      <c r="B52" s="6" t="s">
        <v>73</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x14ac:dyDescent="0.3">
      <c r="B53" s="6" t="s">
        <v>74</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K16" sqref="K16"/>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20</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
      <c r="A10" s="15"/>
      <c r="B10" s="5" t="s">
        <v>110</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
      <c r="B12" s="6" t="s">
        <v>55</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x14ac:dyDescent="0.3">
      <c r="B17" s="5" t="s">
        <v>122</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x14ac:dyDescent="0.3">
      <c r="B18" s="5" t="s">
        <v>124</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
      <c r="B19" s="7" t="s">
        <v>126</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x14ac:dyDescent="0.3">
      <c r="B20" s="8" t="s">
        <v>128</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x14ac:dyDescent="0.3">
      <c r="B21" s="8" t="s">
        <v>130</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x14ac:dyDescent="0.3">
      <c r="B24" s="7" t="s">
        <v>134</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x14ac:dyDescent="0.3">
      <c r="B25" s="8" t="s">
        <v>135</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x14ac:dyDescent="0.3">
      <c r="B27" s="8" t="s">
        <v>137</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x14ac:dyDescent="0.3">
      <c r="B28" s="8" t="s">
        <v>138</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x14ac:dyDescent="0.3">
      <c r="B29" s="7" t="s">
        <v>160</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x14ac:dyDescent="0.3">
      <c r="B30" s="7" t="s">
        <v>139</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x14ac:dyDescent="0.3">
      <c r="B31" s="8" t="s">
        <v>140</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x14ac:dyDescent="0.3">
      <c r="B32" s="8" t="s">
        <v>141</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x14ac:dyDescent="0.3">
      <c r="B33" s="8" t="s">
        <v>142</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x14ac:dyDescent="0.3">
      <c r="B34" s="8" t="s">
        <v>143</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x14ac:dyDescent="0.3">
      <c r="B35" s="8" t="s">
        <v>144</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x14ac:dyDescent="0.3">
      <c r="B36" s="7" t="s">
        <v>161</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x14ac:dyDescent="0.3">
      <c r="B37" s="8" t="s">
        <v>145</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x14ac:dyDescent="0.3">
      <c r="B39" s="8" t="s">
        <v>147</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x14ac:dyDescent="0.3">
      <c r="B40" s="8" t="s">
        <v>148</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x14ac:dyDescent="0.3">
      <c r="B41" s="8" t="s">
        <v>149</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x14ac:dyDescent="0.3">
      <c r="B42" s="7" t="s">
        <v>162</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x14ac:dyDescent="0.3">
      <c r="B43" s="6" t="s">
        <v>163</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x14ac:dyDescent="0.3">
      <c r="B44" s="6" t="s">
        <v>150</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x14ac:dyDescent="0.3">
      <c r="B45" s="6" t="s">
        <v>70</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x14ac:dyDescent="0.3">
      <c r="B47" s="6" t="s">
        <v>164</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x14ac:dyDescent="0.3">
      <c r="B48" s="6" t="s">
        <v>71</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x14ac:dyDescent="0.3">
      <c r="B52" s="6" t="s">
        <v>73</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x14ac:dyDescent="0.3">
      <c r="B53" s="6" t="s">
        <v>74</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20" activePane="bottomRight" state="frozen"/>
      <selection pane="topRight" activeCell="Q6" sqref="Q6:AB6"/>
      <selection pane="bottomLeft" activeCell="Q6" sqref="Q6:AB6"/>
      <selection pane="bottomRight" activeCell="E39" sqref="E39"/>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27</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
      <c r="A10" s="15"/>
      <c r="B10" s="5" t="s">
        <v>110</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
      <c r="B12" s="6" t="s">
        <v>55</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x14ac:dyDescent="0.3">
      <c r="B15" s="5" t="s">
        <v>118</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x14ac:dyDescent="0.3">
      <c r="B17" s="5" t="s">
        <v>122</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x14ac:dyDescent="0.3">
      <c r="B18" s="5" t="s">
        <v>124</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
      <c r="B19" s="7" t="s">
        <v>126</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x14ac:dyDescent="0.3">
      <c r="B20" s="8" t="s">
        <v>128</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x14ac:dyDescent="0.3">
      <c r="B21" s="8" t="s">
        <v>130</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x14ac:dyDescent="0.3">
      <c r="B24" s="7" t="s">
        <v>134</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3">
      <c r="B25" s="8" t="s">
        <v>135</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x14ac:dyDescent="0.3">
      <c r="B27" s="8" t="s">
        <v>137</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
      <c r="B28" s="8" t="s">
        <v>138</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x14ac:dyDescent="0.3">
      <c r="B29" s="7" t="s">
        <v>160</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x14ac:dyDescent="0.3">
      <c r="B30" s="7" t="s">
        <v>139</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x14ac:dyDescent="0.3">
      <c r="B31" s="8" t="s">
        <v>140</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x14ac:dyDescent="0.3">
      <c r="B32" s="8" t="s">
        <v>141</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x14ac:dyDescent="0.3">
      <c r="B33" s="8" t="s">
        <v>142</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x14ac:dyDescent="0.3">
      <c r="B34" s="8" t="s">
        <v>143</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x14ac:dyDescent="0.3">
      <c r="B35" s="8" t="s">
        <v>144</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x14ac:dyDescent="0.3">
      <c r="B36" s="7" t="s">
        <v>161</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x14ac:dyDescent="0.3">
      <c r="B37" s="8" t="s">
        <v>145</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x14ac:dyDescent="0.3">
      <c r="B39" s="8" t="s">
        <v>147</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x14ac:dyDescent="0.3">
      <c r="B40" s="8" t="s">
        <v>148</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x14ac:dyDescent="0.3">
      <c r="B41" s="8" t="s">
        <v>149</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61" customFormat="1" ht="21" customHeight="1" x14ac:dyDescent="0.3">
      <c r="B42" s="44" t="s">
        <v>162</v>
      </c>
      <c r="C42" s="44"/>
      <c r="D42" s="45"/>
      <c r="E42" s="60">
        <f t="shared" ref="E42" si="314">SUM(E41, E40, E39 + E38)</f>
        <v>1700</v>
      </c>
      <c r="F42" s="60">
        <f t="shared" si="279"/>
        <v>1700</v>
      </c>
      <c r="G42" s="60">
        <f t="shared" si="280"/>
        <v>1700</v>
      </c>
      <c r="H42" s="60">
        <f t="shared" si="281"/>
        <v>1700</v>
      </c>
      <c r="I42" s="60">
        <f t="shared" si="282"/>
        <v>1700</v>
      </c>
      <c r="J42" s="60">
        <f t="shared" si="283"/>
        <v>1700</v>
      </c>
      <c r="K42" s="60">
        <f t="shared" si="284"/>
        <v>1700</v>
      </c>
      <c r="L42" s="60">
        <f t="shared" si="285"/>
        <v>1700</v>
      </c>
      <c r="M42" s="60">
        <f t="shared" si="286"/>
        <v>1700</v>
      </c>
      <c r="N42" s="60">
        <f t="shared" si="287"/>
        <v>1700</v>
      </c>
      <c r="O42" s="60">
        <f t="shared" si="288"/>
        <v>1700</v>
      </c>
      <c r="P42" s="60">
        <f t="shared" si="289"/>
        <v>1700</v>
      </c>
      <c r="Q42" s="60">
        <f t="shared" si="290"/>
        <v>1700</v>
      </c>
      <c r="R42" s="60">
        <f t="shared" si="291"/>
        <v>1700</v>
      </c>
      <c r="S42" s="60">
        <f t="shared" si="292"/>
        <v>1700</v>
      </c>
      <c r="T42" s="60">
        <f t="shared" si="293"/>
        <v>1700</v>
      </c>
      <c r="U42" s="60">
        <f t="shared" si="294"/>
        <v>1700</v>
      </c>
      <c r="V42" s="60">
        <f t="shared" si="295"/>
        <v>1700</v>
      </c>
      <c r="W42" s="60">
        <f t="shared" si="296"/>
        <v>1700</v>
      </c>
      <c r="X42" s="60">
        <f t="shared" si="297"/>
        <v>1700</v>
      </c>
      <c r="Y42" s="60">
        <f t="shared" si="298"/>
        <v>1700</v>
      </c>
      <c r="Z42" s="60">
        <f t="shared" si="299"/>
        <v>1700</v>
      </c>
      <c r="AA42" s="60">
        <f t="shared" si="300"/>
        <v>1700</v>
      </c>
      <c r="AB42" s="60">
        <f t="shared" si="301"/>
        <v>1700</v>
      </c>
      <c r="AC42" s="60">
        <f t="shared" si="302"/>
        <v>1700</v>
      </c>
      <c r="AD42" s="60">
        <f t="shared" si="303"/>
        <v>1700</v>
      </c>
      <c r="AE42" s="60">
        <f t="shared" si="304"/>
        <v>1700</v>
      </c>
      <c r="AF42" s="60">
        <f t="shared" si="305"/>
        <v>1700</v>
      </c>
      <c r="AG42" s="60">
        <f t="shared" si="306"/>
        <v>1700</v>
      </c>
      <c r="AH42" s="60">
        <f t="shared" si="307"/>
        <v>1700</v>
      </c>
      <c r="AI42" s="60">
        <f t="shared" si="308"/>
        <v>1700</v>
      </c>
      <c r="AJ42" s="60">
        <f t="shared" si="309"/>
        <v>1700</v>
      </c>
      <c r="AK42" s="60">
        <f t="shared" si="310"/>
        <v>1700</v>
      </c>
      <c r="AL42" s="60">
        <f t="shared" si="311"/>
        <v>1700</v>
      </c>
      <c r="AM42" s="60">
        <f t="shared" si="312"/>
        <v>1700</v>
      </c>
      <c r="AN42" s="60">
        <f t="shared" si="313"/>
        <v>1700</v>
      </c>
    </row>
    <row r="43" spans="2:40" s="18" customFormat="1" ht="21" customHeight="1" x14ac:dyDescent="0.3">
      <c r="B43" s="6" t="s">
        <v>163</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x14ac:dyDescent="0.3">
      <c r="B44" s="6" t="s">
        <v>150</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x14ac:dyDescent="0.3">
      <c r="B45" s="6" t="s">
        <v>70</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x14ac:dyDescent="0.3">
      <c r="B47" s="6" t="s">
        <v>164</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x14ac:dyDescent="0.3">
      <c r="B52" s="6" t="s">
        <v>73</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x14ac:dyDescent="0.3">
      <c r="B53" s="6" t="s">
        <v>74</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C7" sqref="C7"/>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155</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x14ac:dyDescent="0.3">
      <c r="A7" s="15"/>
      <c r="B7" s="6" t="s">
        <v>157</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x14ac:dyDescent="0.3">
      <c r="A10" s="15"/>
      <c r="B10" s="5" t="s">
        <v>110</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x14ac:dyDescent="0.3">
      <c r="A11" s="15"/>
      <c r="B11" s="6" t="s">
        <v>158</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x14ac:dyDescent="0.3">
      <c r="B12" s="6" t="s">
        <v>55</v>
      </c>
      <c r="C12" s="31"/>
      <c r="D12" s="23"/>
      <c r="E12" s="24">
        <f t="shared" ref="E12:AN12" si="102">E7-E11</f>
        <v>93950</v>
      </c>
      <c r="F12" s="24">
        <f t="shared" ref="F12:AM12" si="103">F7-F11</f>
        <v>96758</v>
      </c>
      <c r="G12" s="24">
        <f t="shared" si="103"/>
        <v>92800.320000000007</v>
      </c>
      <c r="H12" s="24">
        <f t="shared" si="103"/>
        <v>95572.972800000003</v>
      </c>
      <c r="I12" s="24">
        <f t="shared" si="103"/>
        <v>98428.350912000009</v>
      </c>
      <c r="J12" s="24">
        <f t="shared" si="103"/>
        <v>101368.91792448</v>
      </c>
      <c r="K12" s="24">
        <f t="shared" si="103"/>
        <v>104397.2106067392</v>
      </c>
      <c r="L12" s="24">
        <f t="shared" si="103"/>
        <v>100115.03538491597</v>
      </c>
      <c r="M12" s="24">
        <f t="shared" si="103"/>
        <v>103104.66916278147</v>
      </c>
      <c r="N12" s="24">
        <f t="shared" si="103"/>
        <v>106183.43926263567</v>
      </c>
      <c r="O12" s="24">
        <f t="shared" si="103"/>
        <v>109353.99766648433</v>
      </c>
      <c r="P12" s="24">
        <f t="shared" si="103"/>
        <v>104855.4972398918</v>
      </c>
      <c r="Q12" s="24">
        <f t="shared" si="103"/>
        <v>107984.99788949724</v>
      </c>
      <c r="R12" s="24">
        <f t="shared" si="103"/>
        <v>111207.73698788721</v>
      </c>
      <c r="S12" s="24">
        <f t="shared" si="103"/>
        <v>114526.48582569706</v>
      </c>
      <c r="T12" s="24">
        <f t="shared" si="103"/>
        <v>109799.96557107053</v>
      </c>
      <c r="U12" s="24">
        <f t="shared" si="103"/>
        <v>113075.05463139483</v>
      </c>
      <c r="V12" s="24">
        <f t="shared" si="103"/>
        <v>116447.63996725655</v>
      </c>
      <c r="W12" s="24">
        <f t="shared" si="103"/>
        <v>119920.6162110709</v>
      </c>
      <c r="X12" s="24">
        <f t="shared" si="103"/>
        <v>123496.96362399156</v>
      </c>
      <c r="Y12" s="24">
        <f t="shared" si="103"/>
        <v>127179.75061636338</v>
      </c>
      <c r="Z12" s="24">
        <f t="shared" si="103"/>
        <v>130972.13634185244</v>
      </c>
      <c r="AA12" s="24">
        <f t="shared" si="103"/>
        <v>134877.37336738608</v>
      </c>
      <c r="AB12" s="24">
        <f t="shared" si="103"/>
        <v>129283.20525420424</v>
      </c>
      <c r="AC12" s="24">
        <f t="shared" si="103"/>
        <v>133135.82189862712</v>
      </c>
      <c r="AD12" s="24">
        <f t="shared" si="103"/>
        <v>137102.98186185458</v>
      </c>
      <c r="AE12" s="24">
        <f t="shared" si="103"/>
        <v>141188.08003622963</v>
      </c>
      <c r="AF12" s="24">
        <f t="shared" si="103"/>
        <v>135307.66937286168</v>
      </c>
      <c r="AG12" s="24">
        <f t="shared" si="103"/>
        <v>139336.62408399809</v>
      </c>
      <c r="AH12" s="24">
        <f t="shared" si="103"/>
        <v>143485.23642166663</v>
      </c>
      <c r="AI12" s="24">
        <f t="shared" si="103"/>
        <v>137483.86024283621</v>
      </c>
      <c r="AJ12" s="24">
        <f t="shared" si="103"/>
        <v>141574.320376266</v>
      </c>
      <c r="AK12" s="24">
        <f t="shared" si="103"/>
        <v>145786.13208674447</v>
      </c>
      <c r="AL12" s="24">
        <f t="shared" si="103"/>
        <v>150122.88143250495</v>
      </c>
      <c r="AM12" s="24">
        <f t="shared" si="103"/>
        <v>143811.50216308029</v>
      </c>
      <c r="AN12" s="24">
        <f t="shared" si="102"/>
        <v>148086.00690639653</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x14ac:dyDescent="0.3">
      <c r="B16" s="5" t="s">
        <v>63</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x14ac:dyDescent="0.3">
      <c r="B17" s="5" t="s">
        <v>122</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x14ac:dyDescent="0.3">
      <c r="B18" s="5" t="s">
        <v>124</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x14ac:dyDescent="0.3">
      <c r="B19" s="7" t="s">
        <v>126</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x14ac:dyDescent="0.3">
      <c r="B20" s="8" t="s">
        <v>128</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x14ac:dyDescent="0.3">
      <c r="B21" s="8" t="s">
        <v>130</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x14ac:dyDescent="0.3">
      <c r="B22" s="8" t="s">
        <v>132</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x14ac:dyDescent="0.3">
      <c r="B23" s="7" t="s">
        <v>159</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x14ac:dyDescent="0.3">
      <c r="B24" s="7" t="s">
        <v>134</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x14ac:dyDescent="0.3">
      <c r="B25" s="8" t="s">
        <v>135</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x14ac:dyDescent="0.3">
      <c r="B26" s="8" t="s">
        <v>136</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x14ac:dyDescent="0.3">
      <c r="B27" s="8" t="s">
        <v>137</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x14ac:dyDescent="0.3">
      <c r="B28" s="8" t="s">
        <v>138</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x14ac:dyDescent="0.3">
      <c r="B29" s="7" t="s">
        <v>160</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x14ac:dyDescent="0.3">
      <c r="B30" s="7" t="s">
        <v>139</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x14ac:dyDescent="0.3">
      <c r="B31" s="8" t="s">
        <v>140</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x14ac:dyDescent="0.3">
      <c r="B32" s="8" t="s">
        <v>141</v>
      </c>
      <c r="C32" s="30">
        <v>0.02</v>
      </c>
      <c r="D32" s="16"/>
      <c r="E32" s="19">
        <v>918</v>
      </c>
      <c r="F32" s="19">
        <f t="shared" si="186"/>
        <v>936.36</v>
      </c>
      <c r="G32" s="19">
        <f t="shared" si="187"/>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x14ac:dyDescent="0.3">
      <c r="B33" s="8" t="s">
        <v>142</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x14ac:dyDescent="0.3">
      <c r="B34" s="8" t="s">
        <v>143</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x14ac:dyDescent="0.3">
      <c r="B35" s="8" t="s">
        <v>144</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x14ac:dyDescent="0.3">
      <c r="B36" s="7" t="s">
        <v>161</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x14ac:dyDescent="0.3">
      <c r="B37" s="8" t="s">
        <v>145</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x14ac:dyDescent="0.3">
      <c r="B38" s="7" t="s">
        <v>146</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x14ac:dyDescent="0.3">
      <c r="B39" s="8" t="s">
        <v>147</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x14ac:dyDescent="0.3">
      <c r="B40" s="8" t="s">
        <v>148</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x14ac:dyDescent="0.3">
      <c r="B41" s="8" t="s">
        <v>149</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61" customFormat="1" ht="21" customHeight="1" x14ac:dyDescent="0.3">
      <c r="B42" s="44" t="s">
        <v>162</v>
      </c>
      <c r="C42" s="44"/>
      <c r="D42" s="45"/>
      <c r="E42" s="60">
        <f t="shared" ref="E42" si="258">SUM(E41, E40, E39 + E38)</f>
        <v>1700</v>
      </c>
      <c r="F42" s="60">
        <f t="shared" si="223"/>
        <v>1700</v>
      </c>
      <c r="G42" s="60">
        <f t="shared" si="224"/>
        <v>1700</v>
      </c>
      <c r="H42" s="60">
        <f t="shared" si="225"/>
        <v>1700</v>
      </c>
      <c r="I42" s="60">
        <f t="shared" si="226"/>
        <v>1700</v>
      </c>
      <c r="J42" s="60">
        <f t="shared" si="227"/>
        <v>1700</v>
      </c>
      <c r="K42" s="60">
        <f t="shared" si="228"/>
        <v>1700</v>
      </c>
      <c r="L42" s="60">
        <f t="shared" si="229"/>
        <v>1700</v>
      </c>
      <c r="M42" s="60">
        <f t="shared" si="230"/>
        <v>1700</v>
      </c>
      <c r="N42" s="60">
        <f t="shared" si="231"/>
        <v>1700</v>
      </c>
      <c r="O42" s="60">
        <f t="shared" si="232"/>
        <v>1700</v>
      </c>
      <c r="P42" s="60">
        <f t="shared" si="233"/>
        <v>1700</v>
      </c>
      <c r="Q42" s="60">
        <f t="shared" si="234"/>
        <v>1700</v>
      </c>
      <c r="R42" s="60">
        <f t="shared" si="235"/>
        <v>1700</v>
      </c>
      <c r="S42" s="60">
        <f t="shared" si="236"/>
        <v>1700</v>
      </c>
      <c r="T42" s="60">
        <f t="shared" si="237"/>
        <v>1700</v>
      </c>
      <c r="U42" s="60">
        <f t="shared" si="238"/>
        <v>1700</v>
      </c>
      <c r="V42" s="60">
        <f t="shared" si="239"/>
        <v>1700</v>
      </c>
      <c r="W42" s="60">
        <f t="shared" si="240"/>
        <v>1700</v>
      </c>
      <c r="X42" s="60">
        <f t="shared" si="241"/>
        <v>1700</v>
      </c>
      <c r="Y42" s="60">
        <f t="shared" si="242"/>
        <v>1700</v>
      </c>
      <c r="Z42" s="60">
        <f t="shared" si="243"/>
        <v>1700</v>
      </c>
      <c r="AA42" s="60">
        <f t="shared" si="244"/>
        <v>1700</v>
      </c>
      <c r="AB42" s="60">
        <f t="shared" si="245"/>
        <v>1700</v>
      </c>
      <c r="AC42" s="60">
        <f t="shared" si="246"/>
        <v>1700</v>
      </c>
      <c r="AD42" s="60">
        <f t="shared" si="247"/>
        <v>1700</v>
      </c>
      <c r="AE42" s="60">
        <f t="shared" si="248"/>
        <v>1700</v>
      </c>
      <c r="AF42" s="60">
        <f t="shared" si="249"/>
        <v>1700</v>
      </c>
      <c r="AG42" s="60">
        <f t="shared" si="250"/>
        <v>1700</v>
      </c>
      <c r="AH42" s="60">
        <f t="shared" si="251"/>
        <v>1700</v>
      </c>
      <c r="AI42" s="60">
        <f t="shared" si="252"/>
        <v>1700</v>
      </c>
      <c r="AJ42" s="60">
        <f t="shared" si="253"/>
        <v>1700</v>
      </c>
      <c r="AK42" s="60">
        <f t="shared" si="254"/>
        <v>1700</v>
      </c>
      <c r="AL42" s="60">
        <f t="shared" si="255"/>
        <v>1700</v>
      </c>
      <c r="AM42" s="60">
        <f t="shared" si="256"/>
        <v>1700</v>
      </c>
      <c r="AN42" s="60">
        <f t="shared" si="257"/>
        <v>1700</v>
      </c>
    </row>
    <row r="43" spans="2:40" s="18" customFormat="1" ht="21" customHeight="1" x14ac:dyDescent="0.3">
      <c r="B43" s="6" t="s">
        <v>163</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x14ac:dyDescent="0.3">
      <c r="B44" s="6" t="s">
        <v>150</v>
      </c>
      <c r="C44" s="31"/>
      <c r="D44" s="23"/>
      <c r="E44" s="24">
        <f t="shared" ref="E44:AN44" si="261">E12-E43</f>
        <v>60174.625</v>
      </c>
      <c r="F44" s="24">
        <f t="shared" ref="F44:AM44" si="262">F12-F43</f>
        <v>64672.97</v>
      </c>
      <c r="G44" s="24">
        <f t="shared" si="262"/>
        <v>61199.076000000001</v>
      </c>
      <c r="H44" s="24">
        <f t="shared" si="262"/>
        <v>62831.865984000004</v>
      </c>
      <c r="I44" s="24">
        <f t="shared" si="262"/>
        <v>64501.876506240013</v>
      </c>
      <c r="J44" s="24">
        <f t="shared" si="262"/>
        <v>66729.200495827186</v>
      </c>
      <c r="K44" s="24">
        <f t="shared" si="262"/>
        <v>70797.546151368646</v>
      </c>
      <c r="L44" s="24">
        <f t="shared" si="262"/>
        <v>67091.212759489994</v>
      </c>
      <c r="M44" s="24">
        <f t="shared" si="262"/>
        <v>70349.583428489059</v>
      </c>
      <c r="N44" s="24">
        <f t="shared" si="262"/>
        <v>72233.493674177094</v>
      </c>
      <c r="O44" s="24">
        <f t="shared" si="262"/>
        <v>75080.250096530595</v>
      </c>
      <c r="P44" s="24">
        <f t="shared" si="262"/>
        <v>70207.771715229959</v>
      </c>
      <c r="Q44" s="24">
        <f t="shared" si="262"/>
        <v>72493.292066850729</v>
      </c>
      <c r="R44" s="24">
        <f t="shared" si="262"/>
        <v>76290.964816561303</v>
      </c>
      <c r="S44" s="24">
        <f t="shared" si="262"/>
        <v>79856.001968895594</v>
      </c>
      <c r="T44" s="24">
        <f t="shared" si="262"/>
        <v>74744.586975767568</v>
      </c>
      <c r="U44" s="24">
        <f t="shared" si="262"/>
        <v>76759.276506613358</v>
      </c>
      <c r="V44" s="24">
        <f t="shared" si="262"/>
        <v>80521.733378592209</v>
      </c>
      <c r="W44" s="24">
        <f t="shared" si="262"/>
        <v>83831.980898835434</v>
      </c>
      <c r="X44" s="24">
        <f t="shared" si="262"/>
        <v>88261.103200394748</v>
      </c>
      <c r="Y44" s="24">
        <f t="shared" si="262"/>
        <v>92007.225352732145</v>
      </c>
      <c r="Z44" s="24">
        <f t="shared" si="262"/>
        <v>95318.338845322316</v>
      </c>
      <c r="AA44" s="24">
        <f t="shared" si="262"/>
        <v>98186.345374267112</v>
      </c>
      <c r="AB44" s="24">
        <f t="shared" si="262"/>
        <v>92052.732962792157</v>
      </c>
      <c r="AC44" s="24">
        <f t="shared" si="262"/>
        <v>97725.104819550674</v>
      </c>
      <c r="AD44" s="24">
        <f t="shared" si="262"/>
        <v>100820.47896421442</v>
      </c>
      <c r="AE44" s="24">
        <f t="shared" si="262"/>
        <v>104342.49143262778</v>
      </c>
      <c r="AF44" s="24">
        <f t="shared" si="262"/>
        <v>99446.561262680741</v>
      </c>
      <c r="AG44" s="24">
        <f t="shared" si="262"/>
        <v>102527.0666478529</v>
      </c>
      <c r="AH44" s="24">
        <f t="shared" si="262"/>
        <v>105371.60132626847</v>
      </c>
      <c r="AI44" s="24">
        <f t="shared" si="262"/>
        <v>99115.528573372081</v>
      </c>
      <c r="AJ44" s="24">
        <f t="shared" si="262"/>
        <v>102854.08498099371</v>
      </c>
      <c r="AK44" s="24">
        <f t="shared" si="262"/>
        <v>106046.36905114882</v>
      </c>
      <c r="AL44" s="24">
        <f t="shared" si="262"/>
        <v>109865.47941531967</v>
      </c>
      <c r="AM44" s="24">
        <f t="shared" si="262"/>
        <v>102108.26646833761</v>
      </c>
      <c r="AN44" s="24">
        <f t="shared" si="261"/>
        <v>105917.54077715101</v>
      </c>
    </row>
    <row r="45" spans="2:40" s="18" customFormat="1" ht="21" customHeight="1" x14ac:dyDescent="0.3">
      <c r="B45" s="6" t="s">
        <v>70</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x14ac:dyDescent="0.3">
      <c r="B47" s="6" t="s">
        <v>164</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x14ac:dyDescent="0.3">
      <c r="B48" s="6" t="s">
        <v>71</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x14ac:dyDescent="0.3">
      <c r="B50" s="5" t="s">
        <v>72</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x14ac:dyDescent="0.3">
      <c r="B51" s="6" t="s">
        <v>165</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x14ac:dyDescent="0.3">
      <c r="B52" s="6" t="s">
        <v>73</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x14ac:dyDescent="0.3">
      <c r="B53" s="6" t="s">
        <v>74</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Normal="100" workbookViewId="0">
      <pane xSplit="4" ySplit="4" topLeftCell="E18" activePane="bottomRight" state="frozen"/>
      <selection pane="topRight" activeCell="B5" sqref="B5"/>
      <selection pane="bottomLeft" activeCell="B5" sqref="B5"/>
      <selection pane="bottomRight" activeCell="E49" sqref="E49"/>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25</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x14ac:dyDescent="0.3">
      <c r="A10" s="15"/>
      <c r="B10" s="5" t="s">
        <v>110</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x14ac:dyDescent="0.3">
      <c r="B12" s="6" t="s">
        <v>55</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x14ac:dyDescent="0.3">
      <c r="B17" s="5" t="s">
        <v>122</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x14ac:dyDescent="0.3">
      <c r="B18" s="5" t="s">
        <v>124</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
      <c r="B19" s="7" t="s">
        <v>126</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x14ac:dyDescent="0.3">
      <c r="B20" s="8" t="s">
        <v>128</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x14ac:dyDescent="0.3">
      <c r="B21" s="8" t="s">
        <v>130</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x14ac:dyDescent="0.3">
      <c r="B24" s="7" t="s">
        <v>134</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x14ac:dyDescent="0.3">
      <c r="B25" s="8" t="s">
        <v>135</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
      <c r="B27" s="8" t="s">
        <v>137</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
      <c r="B28" s="8" t="s">
        <v>138</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x14ac:dyDescent="0.3">
      <c r="B29" s="7" t="s">
        <v>160</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x14ac:dyDescent="0.3">
      <c r="B30" s="7" t="s">
        <v>139</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x14ac:dyDescent="0.3">
      <c r="B31" s="8" t="s">
        <v>140</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x14ac:dyDescent="0.3">
      <c r="B32" s="8" t="s">
        <v>141</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x14ac:dyDescent="0.3">
      <c r="B33" s="8" t="s">
        <v>142</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x14ac:dyDescent="0.3">
      <c r="B34" s="8" t="s">
        <v>143</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x14ac:dyDescent="0.3">
      <c r="B35" s="8" t="s">
        <v>144</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x14ac:dyDescent="0.3">
      <c r="B36" s="7" t="s">
        <v>161</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x14ac:dyDescent="0.3">
      <c r="B37" s="8" t="s">
        <v>145</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x14ac:dyDescent="0.3">
      <c r="B39" s="8" t="s">
        <v>147</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x14ac:dyDescent="0.3">
      <c r="B40" s="8" t="s">
        <v>148</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x14ac:dyDescent="0.3">
      <c r="B41" s="8" t="s">
        <v>149</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61" customFormat="1" ht="21" customHeight="1" x14ac:dyDescent="0.3">
      <c r="B42" s="44" t="s">
        <v>162</v>
      </c>
      <c r="C42" s="44"/>
      <c r="D42" s="45"/>
      <c r="E42" s="60">
        <f t="shared" ref="E42" si="249">SUM(E41, E40, E39 + E38)</f>
        <v>1700</v>
      </c>
      <c r="F42" s="60">
        <f t="shared" si="214"/>
        <v>1700</v>
      </c>
      <c r="G42" s="60">
        <f t="shared" si="215"/>
        <v>1700</v>
      </c>
      <c r="H42" s="60">
        <f t="shared" si="216"/>
        <v>1700</v>
      </c>
      <c r="I42" s="60">
        <f t="shared" si="217"/>
        <v>1700</v>
      </c>
      <c r="J42" s="60">
        <f t="shared" si="218"/>
        <v>1700</v>
      </c>
      <c r="K42" s="60">
        <f t="shared" si="219"/>
        <v>1700</v>
      </c>
      <c r="L42" s="60">
        <f t="shared" si="220"/>
        <v>1700</v>
      </c>
      <c r="M42" s="60">
        <f t="shared" si="221"/>
        <v>1700</v>
      </c>
      <c r="N42" s="60">
        <f t="shared" si="222"/>
        <v>1700</v>
      </c>
      <c r="O42" s="60">
        <f t="shared" si="223"/>
        <v>1700</v>
      </c>
      <c r="P42" s="60">
        <f t="shared" si="224"/>
        <v>1700</v>
      </c>
      <c r="Q42" s="60">
        <f t="shared" si="225"/>
        <v>1700</v>
      </c>
      <c r="R42" s="60">
        <f t="shared" si="226"/>
        <v>1700</v>
      </c>
      <c r="S42" s="60">
        <f t="shared" si="227"/>
        <v>1700</v>
      </c>
      <c r="T42" s="60">
        <f t="shared" si="228"/>
        <v>1700</v>
      </c>
      <c r="U42" s="60">
        <f t="shared" si="229"/>
        <v>1700</v>
      </c>
      <c r="V42" s="60">
        <f t="shared" si="230"/>
        <v>1700</v>
      </c>
      <c r="W42" s="60">
        <f t="shared" si="231"/>
        <v>1700</v>
      </c>
      <c r="X42" s="60">
        <f t="shared" si="232"/>
        <v>1700</v>
      </c>
      <c r="Y42" s="60">
        <f t="shared" si="233"/>
        <v>1700</v>
      </c>
      <c r="Z42" s="60">
        <f t="shared" si="234"/>
        <v>1700</v>
      </c>
      <c r="AA42" s="60">
        <f t="shared" si="235"/>
        <v>1700</v>
      </c>
      <c r="AB42" s="60">
        <f t="shared" si="236"/>
        <v>1700</v>
      </c>
      <c r="AC42" s="60">
        <f t="shared" si="237"/>
        <v>1700</v>
      </c>
      <c r="AD42" s="60">
        <f t="shared" si="238"/>
        <v>1700</v>
      </c>
      <c r="AE42" s="60">
        <f t="shared" si="239"/>
        <v>1700</v>
      </c>
      <c r="AF42" s="60">
        <f t="shared" si="240"/>
        <v>1700</v>
      </c>
      <c r="AG42" s="60">
        <f t="shared" si="241"/>
        <v>1700</v>
      </c>
      <c r="AH42" s="60">
        <f t="shared" si="242"/>
        <v>1700</v>
      </c>
      <c r="AI42" s="60">
        <f t="shared" si="243"/>
        <v>1700</v>
      </c>
      <c r="AJ42" s="60">
        <f t="shared" si="244"/>
        <v>1700</v>
      </c>
      <c r="AK42" s="60">
        <f t="shared" si="245"/>
        <v>1700</v>
      </c>
      <c r="AL42" s="60">
        <f t="shared" si="246"/>
        <v>1700</v>
      </c>
      <c r="AM42" s="60">
        <f t="shared" si="247"/>
        <v>1700</v>
      </c>
      <c r="AN42" s="60">
        <f t="shared" si="248"/>
        <v>1700</v>
      </c>
    </row>
    <row r="43" spans="2:40" s="18" customFormat="1" ht="21" customHeight="1" x14ac:dyDescent="0.3">
      <c r="B43" s="6" t="s">
        <v>163</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x14ac:dyDescent="0.3">
      <c r="B44" s="6" t="s">
        <v>150</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x14ac:dyDescent="0.3">
      <c r="B45" s="6" t="s">
        <v>70</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x14ac:dyDescent="0.3">
      <c r="B47" s="6" t="s">
        <v>164</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x14ac:dyDescent="0.3">
      <c r="B52" s="6" t="s">
        <v>73</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x14ac:dyDescent="0.3">
      <c r="B53" s="6" t="s">
        <v>74</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Normal="100" workbookViewId="0">
      <pane xSplit="4" ySplit="4" topLeftCell="E17" activePane="bottomRight" state="frozen"/>
      <selection pane="topRight" activeCell="B5" sqref="B5"/>
      <selection pane="bottomLeft" activeCell="B5" sqref="B5"/>
      <selection pane="bottomRight" activeCell="E49" sqref="E49"/>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20</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
      <c r="A10" s="15"/>
      <c r="B10" s="5" t="s">
        <v>110</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
      <c r="B12" s="6" t="s">
        <v>55</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3">
      <c r="B15" s="5" t="s">
        <v>118</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x14ac:dyDescent="0.3">
      <c r="B17" s="5" t="s">
        <v>122</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x14ac:dyDescent="0.3">
      <c r="B18" s="5" t="s">
        <v>124</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
      <c r="B19" s="7" t="s">
        <v>126</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x14ac:dyDescent="0.3">
      <c r="B20" s="8" t="s">
        <v>128</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x14ac:dyDescent="0.3">
      <c r="B21" s="8" t="s">
        <v>130</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x14ac:dyDescent="0.3">
      <c r="B24" s="7" t="s">
        <v>134</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x14ac:dyDescent="0.3">
      <c r="B25" s="8" t="s">
        <v>135</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
      <c r="B27" s="8" t="s">
        <v>137</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
      <c r="B28" s="8" t="s">
        <v>138</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x14ac:dyDescent="0.3">
      <c r="B29" s="7" t="s">
        <v>160</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x14ac:dyDescent="0.3">
      <c r="B30" s="7" t="s">
        <v>139</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x14ac:dyDescent="0.3">
      <c r="B31" s="8" t="s">
        <v>140</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x14ac:dyDescent="0.3">
      <c r="B32" s="8" t="s">
        <v>141</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x14ac:dyDescent="0.3">
      <c r="B33" s="8" t="s">
        <v>142</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x14ac:dyDescent="0.3">
      <c r="B34" s="8" t="s">
        <v>143</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x14ac:dyDescent="0.3">
      <c r="B35" s="8" t="s">
        <v>144</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x14ac:dyDescent="0.3">
      <c r="B36" s="7" t="s">
        <v>161</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x14ac:dyDescent="0.3">
      <c r="B37" s="8" t="s">
        <v>145</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x14ac:dyDescent="0.3">
      <c r="B39" s="8" t="s">
        <v>147</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x14ac:dyDescent="0.3">
      <c r="B40" s="8" t="s">
        <v>148</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x14ac:dyDescent="0.3">
      <c r="B41" s="8" t="s">
        <v>149</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x14ac:dyDescent="0.3">
      <c r="B42" s="44" t="s">
        <v>162</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x14ac:dyDescent="0.3">
      <c r="B43" s="6" t="s">
        <v>163</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x14ac:dyDescent="0.3">
      <c r="B44" s="6" t="s">
        <v>150</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x14ac:dyDescent="0.3">
      <c r="B45" s="6" t="s">
        <v>70</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x14ac:dyDescent="0.3">
      <c r="B47" s="6" t="s">
        <v>164</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x14ac:dyDescent="0.3">
      <c r="B52" s="6" t="s">
        <v>73</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x14ac:dyDescent="0.3">
      <c r="B53" s="6" t="s">
        <v>74</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Normal="100" workbookViewId="0">
      <pane xSplit="4" ySplit="4" topLeftCell="E22" activePane="bottomRight" state="frozen"/>
      <selection pane="topRight" activeCell="B5" sqref="B5"/>
      <selection pane="bottomLeft" activeCell="B5" sqref="B5"/>
      <selection pane="bottomRight" activeCell="E49" sqref="E49"/>
    </sheetView>
  </sheetViews>
  <sheetFormatPr defaultColWidth="9.109375" defaultRowHeight="14.4" x14ac:dyDescent="0.3"/>
  <cols>
    <col min="1" max="1" width="2.5546875" customWidth="1"/>
    <col min="2" max="2" width="42.33203125" style="2" customWidth="1"/>
    <col min="3" max="3" width="7.6640625" style="2" bestFit="1" customWidth="1"/>
    <col min="4" max="4" width="2.6640625" customWidth="1"/>
    <col min="5" max="5" width="12.44140625" style="26" customWidth="1"/>
    <col min="6" max="40" width="13.33203125" style="26" customWidth="1"/>
    <col min="41" max="9998" width="9.109375" style="26"/>
    <col min="9999" max="9999" width="9.109375" style="25"/>
    <col min="10000" max="16384" width="9.109375" style="26"/>
  </cols>
  <sheetData>
    <row r="1" spans="1:40" customFormat="1" ht="21" customHeight="1" x14ac:dyDescent="0.3">
      <c r="A1" s="10" t="s">
        <v>153</v>
      </c>
      <c r="B1" s="2"/>
      <c r="C1" s="2"/>
    </row>
    <row r="2" spans="1:40" customFormat="1" ht="21" customHeight="1" x14ac:dyDescent="0.3">
      <c r="A2" s="11" t="s">
        <v>154</v>
      </c>
      <c r="B2" s="2"/>
      <c r="C2" s="2"/>
    </row>
    <row r="3" spans="1:40" customFormat="1" x14ac:dyDescent="0.3">
      <c r="A3" t="s">
        <v>27</v>
      </c>
      <c r="B3" s="2"/>
      <c r="C3" s="2"/>
    </row>
    <row r="4" spans="1:40" s="12" customFormat="1" ht="15.6" x14ac:dyDescent="0.3">
      <c r="B4" s="3"/>
      <c r="C4" s="3" t="s">
        <v>156</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3">
      <c r="A5" s="15"/>
      <c r="B5" s="4" t="s">
        <v>42</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3">
      <c r="A6" s="15"/>
      <c r="B6" s="5" t="s">
        <v>104</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3">
      <c r="A7" s="15"/>
      <c r="B7" s="6" t="s">
        <v>157</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3">
      <c r="A8" s="15"/>
      <c r="B8" s="6" t="s">
        <v>53</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3">
      <c r="A9" s="15"/>
      <c r="B9" s="5" t="s">
        <v>108</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3">
      <c r="A10" s="15"/>
      <c r="B10" s="5" t="s">
        <v>110</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3">
      <c r="A11" s="15"/>
      <c r="B11" s="6" t="s">
        <v>158</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3">
      <c r="B12" s="6" t="s">
        <v>55</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3">
      <c r="A13" s="15"/>
      <c r="B13" s="6" t="s">
        <v>35</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3">
      <c r="B14" s="5" t="s">
        <v>61</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x14ac:dyDescent="0.3">
      <c r="B15" s="5" t="s">
        <v>118</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3">
      <c r="B16" s="5" t="s">
        <v>63</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x14ac:dyDescent="0.3">
      <c r="B17" s="5" t="s">
        <v>122</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x14ac:dyDescent="0.3">
      <c r="B18" s="5" t="s">
        <v>124</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3">
      <c r="B19" s="7" t="s">
        <v>126</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x14ac:dyDescent="0.3">
      <c r="B20" s="8" t="s">
        <v>128</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x14ac:dyDescent="0.3">
      <c r="B21" s="8" t="s">
        <v>130</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3">
      <c r="B22" s="8" t="s">
        <v>132</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3">
      <c r="B23" s="7" t="s">
        <v>159</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x14ac:dyDescent="0.3">
      <c r="B24" s="7" t="s">
        <v>134</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3">
      <c r="B25" s="8" t="s">
        <v>135</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3">
      <c r="B26" s="8" t="s">
        <v>136</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3">
      <c r="B27" s="8" t="s">
        <v>137</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3">
      <c r="B28" s="8" t="s">
        <v>138</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x14ac:dyDescent="0.3">
      <c r="B29" s="7" t="s">
        <v>160</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x14ac:dyDescent="0.3">
      <c r="B30" s="7" t="s">
        <v>139</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x14ac:dyDescent="0.3">
      <c r="B31" s="8" t="s">
        <v>140</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x14ac:dyDescent="0.3">
      <c r="B32" s="8" t="s">
        <v>141</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x14ac:dyDescent="0.3">
      <c r="B33" s="8" t="s">
        <v>142</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x14ac:dyDescent="0.3">
      <c r="B34" s="8" t="s">
        <v>143</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x14ac:dyDescent="0.3">
      <c r="B35" s="8" t="s">
        <v>144</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x14ac:dyDescent="0.3">
      <c r="B36" s="7" t="s">
        <v>161</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x14ac:dyDescent="0.3">
      <c r="B37" s="8" t="s">
        <v>145</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3">
      <c r="B38" s="7" t="s">
        <v>146</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x14ac:dyDescent="0.3">
      <c r="B39" s="8" t="s">
        <v>147</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x14ac:dyDescent="0.3">
      <c r="B40" s="8" t="s">
        <v>148</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x14ac:dyDescent="0.3">
      <c r="B41" s="8" t="s">
        <v>149</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61" customFormat="1" ht="21" customHeight="1" x14ac:dyDescent="0.3">
      <c r="B42" s="44" t="s">
        <v>162</v>
      </c>
      <c r="C42" s="44"/>
      <c r="D42" s="45"/>
      <c r="E42" s="60">
        <f t="shared" ref="E42" si="286">SUM(E41, E40, E39 + E38)</f>
        <v>1700</v>
      </c>
      <c r="F42" s="60">
        <f t="shared" si="251"/>
        <v>1700</v>
      </c>
      <c r="G42" s="60">
        <f t="shared" si="252"/>
        <v>1700</v>
      </c>
      <c r="H42" s="60">
        <f t="shared" si="253"/>
        <v>1700</v>
      </c>
      <c r="I42" s="60">
        <f t="shared" si="254"/>
        <v>1700</v>
      </c>
      <c r="J42" s="60">
        <f t="shared" si="255"/>
        <v>1700</v>
      </c>
      <c r="K42" s="60">
        <f t="shared" si="256"/>
        <v>1700</v>
      </c>
      <c r="L42" s="60">
        <f t="shared" si="257"/>
        <v>1700</v>
      </c>
      <c r="M42" s="60">
        <f t="shared" si="258"/>
        <v>1700</v>
      </c>
      <c r="N42" s="60">
        <f t="shared" si="259"/>
        <v>1700</v>
      </c>
      <c r="O42" s="60">
        <f t="shared" si="260"/>
        <v>1700</v>
      </c>
      <c r="P42" s="60">
        <f t="shared" si="261"/>
        <v>1700</v>
      </c>
      <c r="Q42" s="60">
        <f t="shared" si="262"/>
        <v>1700</v>
      </c>
      <c r="R42" s="60">
        <f t="shared" si="263"/>
        <v>1700</v>
      </c>
      <c r="S42" s="60">
        <f t="shared" si="264"/>
        <v>1700</v>
      </c>
      <c r="T42" s="60">
        <f t="shared" si="265"/>
        <v>1700</v>
      </c>
      <c r="U42" s="60">
        <f t="shared" si="266"/>
        <v>1700</v>
      </c>
      <c r="V42" s="60">
        <f t="shared" si="267"/>
        <v>1700</v>
      </c>
      <c r="W42" s="60">
        <f t="shared" si="268"/>
        <v>1700</v>
      </c>
      <c r="X42" s="60">
        <f t="shared" si="269"/>
        <v>1700</v>
      </c>
      <c r="Y42" s="60">
        <f t="shared" si="270"/>
        <v>1700</v>
      </c>
      <c r="Z42" s="60">
        <f t="shared" si="271"/>
        <v>1700</v>
      </c>
      <c r="AA42" s="60">
        <f t="shared" si="272"/>
        <v>1700</v>
      </c>
      <c r="AB42" s="60">
        <f t="shared" si="273"/>
        <v>1700</v>
      </c>
      <c r="AC42" s="60">
        <f t="shared" si="274"/>
        <v>1700</v>
      </c>
      <c r="AD42" s="60">
        <f t="shared" si="275"/>
        <v>1700</v>
      </c>
      <c r="AE42" s="60">
        <f t="shared" si="276"/>
        <v>1700</v>
      </c>
      <c r="AF42" s="60">
        <f t="shared" si="277"/>
        <v>1700</v>
      </c>
      <c r="AG42" s="60">
        <f t="shared" si="278"/>
        <v>1700</v>
      </c>
      <c r="AH42" s="60">
        <f t="shared" si="279"/>
        <v>1700</v>
      </c>
      <c r="AI42" s="60">
        <f t="shared" si="280"/>
        <v>1700</v>
      </c>
      <c r="AJ42" s="60">
        <f t="shared" si="281"/>
        <v>1700</v>
      </c>
      <c r="AK42" s="60">
        <f t="shared" si="282"/>
        <v>1700</v>
      </c>
      <c r="AL42" s="60">
        <f t="shared" si="283"/>
        <v>1700</v>
      </c>
      <c r="AM42" s="60">
        <f t="shared" si="284"/>
        <v>1700</v>
      </c>
      <c r="AN42" s="60">
        <f t="shared" si="285"/>
        <v>1700</v>
      </c>
    </row>
    <row r="43" spans="2:40" s="18" customFormat="1" ht="21" customHeight="1" x14ac:dyDescent="0.3">
      <c r="B43" s="6" t="s">
        <v>163</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x14ac:dyDescent="0.3">
      <c r="B44" s="6" t="s">
        <v>150</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x14ac:dyDescent="0.3">
      <c r="B45" s="6" t="s">
        <v>70</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3">
      <c r="B46" s="5" t="s">
        <v>151</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x14ac:dyDescent="0.3">
      <c r="B47" s="6" t="s">
        <v>164</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x14ac:dyDescent="0.3">
      <c r="B48" s="6" t="s">
        <v>71</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3">
      <c r="B49" s="5" t="s">
        <v>152</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3">
      <c r="B50" s="5" t="s">
        <v>72</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3">
      <c r="B51" s="6" t="s">
        <v>165</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x14ac:dyDescent="0.3">
      <c r="B52" s="6" t="s">
        <v>73</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x14ac:dyDescent="0.3">
      <c r="B53" s="6" t="s">
        <v>74</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x14ac:dyDescent="0.3">
      <c r="NSC267" s="9">
        <v>74</v>
      </c>
    </row>
    <row r="268" spans="9946:10001" s="9" customFormat="1" ht="21" customHeight="1" x14ac:dyDescent="0.3">
      <c r="NSC268" s="9">
        <v>75</v>
      </c>
    </row>
    <row r="269" spans="9946:10001" s="9" customFormat="1" ht="18" customHeight="1" x14ac:dyDescent="0.3">
      <c r="NSC269" s="9">
        <v>76</v>
      </c>
      <c r="NTO269" s="25"/>
    </row>
    <row r="270" spans="9946:10001" s="9" customFormat="1" ht="21" customHeight="1" x14ac:dyDescent="0.3">
      <c r="NSC270" s="9">
        <v>77</v>
      </c>
      <c r="NTO270" s="25"/>
    </row>
    <row r="271" spans="9946:10001" s="9" customFormat="1" ht="21" customHeight="1" x14ac:dyDescent="0.3">
      <c r="NSC271" s="9">
        <v>78</v>
      </c>
      <c r="NTO271" s="25"/>
    </row>
    <row r="272" spans="9946:10001" s="9" customFormat="1" ht="21" customHeight="1" x14ac:dyDescent="0.3">
      <c r="NRN272" s="9" t="s">
        <v>166</v>
      </c>
      <c r="NSC272" s="9">
        <v>79</v>
      </c>
      <c r="NSE272" s="9" t="s">
        <v>166</v>
      </c>
      <c r="NTO272" s="25"/>
      <c r="NTQ272" s="9" t="s">
        <v>166</v>
      </c>
    </row>
    <row r="273" spans="9946:10001" s="9" customFormat="1" ht="21" customHeight="1" x14ac:dyDescent="0.3">
      <c r="NRN273" s="9" t="s">
        <v>166</v>
      </c>
      <c r="NSC273" s="9">
        <v>80</v>
      </c>
      <c r="NSE273" s="9" t="s">
        <v>166</v>
      </c>
      <c r="NTO273" s="25"/>
      <c r="NTQ273" s="9" t="s">
        <v>166</v>
      </c>
    </row>
    <row r="274" spans="9946:10001" s="9" customFormat="1" ht="21" customHeight="1" x14ac:dyDescent="0.3">
      <c r="NRN274" s="9" t="s">
        <v>166</v>
      </c>
      <c r="NSC274" s="9">
        <v>81</v>
      </c>
      <c r="NSE274" s="9" t="s">
        <v>166</v>
      </c>
      <c r="NTO274" s="25"/>
      <c r="NTQ274" s="9" t="s">
        <v>166</v>
      </c>
    </row>
    <row r="275" spans="9946:10001" s="9" customFormat="1" ht="21" customHeight="1" x14ac:dyDescent="0.3">
      <c r="NRN275" s="9" t="s">
        <v>166</v>
      </c>
      <c r="NSC275" s="9">
        <v>82</v>
      </c>
      <c r="NSE275" s="9" t="s">
        <v>166</v>
      </c>
      <c r="NTO275" s="25"/>
      <c r="NTQ275" s="9" t="s">
        <v>166</v>
      </c>
    </row>
    <row r="276" spans="9946:10001" s="9" customFormat="1" ht="21" customHeight="1" x14ac:dyDescent="0.3">
      <c r="NRN276" s="9" t="s">
        <v>166</v>
      </c>
      <c r="NSC276" s="9">
        <v>83</v>
      </c>
      <c r="NSE276" s="9" t="s">
        <v>166</v>
      </c>
      <c r="NTO276" s="25">
        <v>74</v>
      </c>
      <c r="NTQ276" s="9" t="s">
        <v>166</v>
      </c>
    </row>
    <row r="277" spans="9946:10001" s="9" customFormat="1" ht="21" customHeight="1" x14ac:dyDescent="0.3">
      <c r="NRN277" s="9" t="s">
        <v>166</v>
      </c>
      <c r="NSC277" s="9">
        <v>84</v>
      </c>
      <c r="NSE277" s="9" t="s">
        <v>166</v>
      </c>
      <c r="NTO277" s="25">
        <v>75</v>
      </c>
      <c r="NTQ277" s="9" t="s">
        <v>166</v>
      </c>
    </row>
    <row r="278" spans="9946:10001" s="9" customFormat="1" ht="21" customHeight="1" x14ac:dyDescent="0.3">
      <c r="NSC278" s="9">
        <v>85</v>
      </c>
      <c r="NTO278" s="25">
        <v>76</v>
      </c>
    </row>
    <row r="279" spans="9946:10001" s="9" customFormat="1" ht="21" customHeight="1" x14ac:dyDescent="0.3">
      <c r="NRN279" s="9" t="s">
        <v>166</v>
      </c>
      <c r="NSC279" s="9">
        <v>86</v>
      </c>
      <c r="NSE279" s="9" t="s">
        <v>166</v>
      </c>
      <c r="NTO279" s="25">
        <v>77</v>
      </c>
      <c r="NTQ279" s="9" t="s">
        <v>166</v>
      </c>
    </row>
    <row r="280" spans="9946:10001" ht="21" customHeight="1" x14ac:dyDescent="0.3">
      <c r="NRN280" s="26" t="s">
        <v>166</v>
      </c>
      <c r="NSC280" s="26">
        <v>87</v>
      </c>
      <c r="NSE280" s="26" t="s">
        <v>166</v>
      </c>
      <c r="NTO280" s="25">
        <v>78</v>
      </c>
      <c r="NTQ280" s="26" t="s">
        <v>166</v>
      </c>
    </row>
    <row r="281" spans="9946:10001" ht="21" customHeight="1" x14ac:dyDescent="0.3">
      <c r="NRN281" s="26" t="s">
        <v>166</v>
      </c>
      <c r="NSC281" s="26">
        <v>88</v>
      </c>
      <c r="NSE281" s="26" t="s">
        <v>166</v>
      </c>
      <c r="NTO281" s="25">
        <v>79</v>
      </c>
      <c r="NTQ281" s="26" t="s">
        <v>166</v>
      </c>
    </row>
    <row r="282" spans="9946:10001" ht="21" customHeight="1" x14ac:dyDescent="0.3">
      <c r="NRN282" s="26" t="s">
        <v>166</v>
      </c>
      <c r="NSC282" s="26">
        <v>89</v>
      </c>
      <c r="NSE282" s="26" t="s">
        <v>166</v>
      </c>
      <c r="NTO282" s="25">
        <v>80</v>
      </c>
      <c r="NTQ282" s="26" t="s">
        <v>166</v>
      </c>
    </row>
    <row r="283" spans="9946:10001" ht="21" customHeight="1" x14ac:dyDescent="0.3">
      <c r="NRN283" s="26" t="s">
        <v>166</v>
      </c>
      <c r="NSC283" s="26">
        <v>90</v>
      </c>
      <c r="NSE283" s="26" t="s">
        <v>166</v>
      </c>
      <c r="NTO283" s="25">
        <v>81</v>
      </c>
      <c r="NTQ283" s="26" t="s">
        <v>166</v>
      </c>
    </row>
    <row r="284" spans="9946:10001" ht="21" customHeight="1" x14ac:dyDescent="0.3">
      <c r="NRN284" s="26" t="s">
        <v>167</v>
      </c>
      <c r="NSC284" s="26">
        <v>91</v>
      </c>
      <c r="NSE284" s="26" t="s">
        <v>167</v>
      </c>
      <c r="NTO284" s="25">
        <v>82</v>
      </c>
      <c r="NTQ284" s="26" t="s">
        <v>167</v>
      </c>
    </row>
    <row r="285" spans="9946:10001" ht="21" customHeight="1" x14ac:dyDescent="0.3">
      <c r="NSC285" s="26">
        <v>92</v>
      </c>
      <c r="NTO285" s="25">
        <v>83</v>
      </c>
    </row>
    <row r="286" spans="9946:10001" ht="21" customHeight="1" x14ac:dyDescent="0.3">
      <c r="NRN286" s="26" t="s">
        <v>166</v>
      </c>
      <c r="NSC286" s="26">
        <v>93</v>
      </c>
      <c r="NSE286" s="26" t="s">
        <v>166</v>
      </c>
      <c r="NTO286" s="25">
        <v>84</v>
      </c>
      <c r="NTQ286" s="26" t="s">
        <v>166</v>
      </c>
    </row>
    <row r="287" spans="9946:10001" ht="21" customHeight="1" x14ac:dyDescent="0.3">
      <c r="NRN287" s="26" t="s">
        <v>166</v>
      </c>
      <c r="NSC287" s="26">
        <v>94</v>
      </c>
      <c r="NSE287" s="26" t="s">
        <v>166</v>
      </c>
      <c r="NTO287" s="25">
        <v>85</v>
      </c>
      <c r="NTQ287" s="26" t="s">
        <v>166</v>
      </c>
    </row>
    <row r="288" spans="9946:10001" ht="21" customHeight="1" x14ac:dyDescent="0.3">
      <c r="NRN288" s="26" t="s">
        <v>166</v>
      </c>
      <c r="NSE288" s="26" t="s">
        <v>166</v>
      </c>
      <c r="NTO288" s="25">
        <v>86</v>
      </c>
      <c r="NTQ288" s="26" t="s">
        <v>166</v>
      </c>
    </row>
    <row r="289" spans="9946:10001" ht="21" customHeight="1" x14ac:dyDescent="0.3">
      <c r="NRN289" s="26" t="s">
        <v>166</v>
      </c>
      <c r="NSE289" s="26" t="s">
        <v>166</v>
      </c>
      <c r="NTO289" s="25">
        <v>87</v>
      </c>
      <c r="NTQ289" s="26" t="s">
        <v>166</v>
      </c>
    </row>
    <row r="290" spans="9946:10001" ht="21" customHeight="1" x14ac:dyDescent="0.3">
      <c r="NRN290" s="26" t="s">
        <v>167</v>
      </c>
      <c r="NSE290" s="26" t="s">
        <v>167</v>
      </c>
      <c r="NTO290" s="25">
        <v>88</v>
      </c>
      <c r="NTQ290" s="26" t="s">
        <v>167</v>
      </c>
    </row>
    <row r="291" spans="9946:10001" ht="21" customHeight="1" x14ac:dyDescent="0.3">
      <c r="NRN291" s="26" t="s">
        <v>166</v>
      </c>
      <c r="NSE291" s="26" t="s">
        <v>166</v>
      </c>
      <c r="NTO291" s="25">
        <v>89</v>
      </c>
      <c r="NTQ291" s="26" t="s">
        <v>166</v>
      </c>
    </row>
    <row r="292" spans="9946:10001" ht="21" customHeight="1" x14ac:dyDescent="0.3">
      <c r="NRN292" s="26" t="s">
        <v>166</v>
      </c>
      <c r="NSE292" s="26" t="s">
        <v>166</v>
      </c>
      <c r="NTO292" s="25">
        <v>90</v>
      </c>
      <c r="NTQ292" s="26" t="s">
        <v>166</v>
      </c>
    </row>
    <row r="293" spans="9946:10001" ht="21" customHeight="1" x14ac:dyDescent="0.3">
      <c r="NRN293" s="26" t="s">
        <v>166</v>
      </c>
      <c r="NSE293" s="26" t="s">
        <v>166</v>
      </c>
      <c r="NTO293" s="25">
        <v>91</v>
      </c>
      <c r="NTQ293" s="26" t="s">
        <v>166</v>
      </c>
    </row>
    <row r="294" spans="9946:10001" ht="21" customHeight="1" x14ac:dyDescent="0.3">
      <c r="NTO294" s="25">
        <v>92</v>
      </c>
    </row>
    <row r="295" spans="9946:10001" ht="21" customHeight="1" x14ac:dyDescent="0.3">
      <c r="NRN295" s="26" t="s">
        <v>166</v>
      </c>
      <c r="NSE295" s="26" t="s">
        <v>166</v>
      </c>
      <c r="NTO295" s="25">
        <v>93</v>
      </c>
      <c r="NTQ295" s="26" t="s">
        <v>166</v>
      </c>
    </row>
    <row r="296" spans="9946:10001" ht="21" customHeight="1" x14ac:dyDescent="0.3">
      <c r="NSE296" s="26" t="s">
        <v>166</v>
      </c>
      <c r="NTO296" s="25">
        <v>94</v>
      </c>
      <c r="NTQ296" s="26" t="s">
        <v>166</v>
      </c>
    </row>
    <row r="297" spans="9946:10001" ht="21" customHeight="1" x14ac:dyDescent="0.3">
      <c r="NSE297" s="26" t="s">
        <v>167</v>
      </c>
      <c r="NTO297" s="25">
        <v>95</v>
      </c>
      <c r="NTQ297" s="26" t="s">
        <v>167</v>
      </c>
    </row>
    <row r="298" spans="9946:10001" ht="21" customHeight="1" x14ac:dyDescent="0.3">
      <c r="NTO298" s="25">
        <v>96</v>
      </c>
    </row>
    <row r="299" spans="9946:10001" ht="21" customHeight="1" x14ac:dyDescent="0.3">
      <c r="NTO299" s="25">
        <v>97</v>
      </c>
    </row>
    <row r="300" spans="9946:10001" ht="21" customHeight="1" x14ac:dyDescent="0.3">
      <c r="NTO300" s="25">
        <v>98</v>
      </c>
    </row>
    <row r="301" spans="9946:10001" ht="21" customHeight="1" x14ac:dyDescent="0.3">
      <c r="NTO301" s="25">
        <v>99</v>
      </c>
    </row>
    <row r="302" spans="9946:10001" ht="21" customHeight="1" x14ac:dyDescent="0.3">
      <c r="NTO302" s="25">
        <v>100</v>
      </c>
    </row>
    <row r="303" spans="9946:10001" ht="21" customHeight="1" x14ac:dyDescent="0.3">
      <c r="NTO303" s="25">
        <v>101</v>
      </c>
    </row>
    <row r="304" spans="9946:10001" ht="21" customHeight="1" x14ac:dyDescent="0.3">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xml version="1.0" encoding="utf-8"?>
<?mso-contentType ?>
<FormTemplates xmlns="http://schemas.microsoft.com/sharepoint/v3/contenttype/forms">
  <Display>DocumentLibraryForm</Display>
  <Edit>DocumentLibraryForm</Edit>
  <New>DocumentLibraryForm</New>
</FormTemplates>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
</file>

<file path=customXml/item157.xml>��
</file>

<file path=customXml/item158.xml>��
</file>

<file path=customXml/item159.xml>��
</file>

<file path=customXml/item160.xml>��
</file>

<file path=customXml/item161.xml>��
</file>

<file path=customXml/item162.xml>��
</file>

<file path=customXml/item163.xml>��
</file>

<file path=customXml/item164.xml>��
</file>

<file path=customXml/item165.xml><?xml version="1.0" encoding="utf-8"?>
<ct:contentTypeSchema xmlns:ct="http://schemas.microsoft.com/office/2006/metadata/contentType" xmlns:ma="http://schemas.microsoft.com/office/2006/metadata/properties/metaAttributes" ct:_="" ma:_="" ma:contentTypeName="Document" ma:contentTypeID="0x010100E6FAE67CE2B7A849BC0898B7A9D77711" ma:contentTypeVersion="14" ma:contentTypeDescription="Create a new document." ma:contentTypeScope="" ma:versionID="d6458b059dbca9816b91ad0a6e572306">
  <xsd:schema xmlns:xsd="http://www.w3.org/2001/XMLSchema" xmlns:xs="http://www.w3.org/2001/XMLSchema" xmlns:p="http://schemas.microsoft.com/office/2006/metadata/properties" xmlns:ns2="0d1267e8-2087-4430-8898-7e1d16711490" xmlns:ns3="16457750-3f8d-456e-a162-25cda7a13520" targetNamespace="http://schemas.microsoft.com/office/2006/metadata/properties" ma:root="true" ma:fieldsID="deb7608bc644ba2d4e95da7c175a7487" ns2:_="" ns3:_="">
    <xsd:import namespace="0d1267e8-2087-4430-8898-7e1d16711490"/>
    <xsd:import namespace="16457750-3f8d-456e-a162-25cda7a135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267e8-2087-4430-8898-7e1d167114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df17195-eaee-4bd6-9581-c6a1c63b196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457750-3f8d-456e-a162-25cda7a1352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587162f-81e1-443d-83c7-e94abc82f638}" ma:internalName="TaxCatchAll" ma:showField="CatchAllData" ma:web="16457750-3f8d-456e-a162-25cda7a1352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6.xml>��
</file>

<file path=customXml/item167.xml>��
</file>

<file path=customXml/item168.xml>��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
</file>

<file path=customXml/item188.xml><?xml version="1.0" encoding="utf-8"?>
<p:properties xmlns:p="http://schemas.microsoft.com/office/2006/metadata/properties" xmlns:xsi="http://www.w3.org/2001/XMLSchema-instance" xmlns:pc="http://schemas.microsoft.com/office/infopath/2007/PartnerControls">
  <documentManagement>
    <lcf76f155ced4ddcb4097134ff3c332f xmlns="0d1267e8-2087-4430-8898-7e1d16711490">
      <Terms xmlns="http://schemas.microsoft.com/office/infopath/2007/PartnerControls"/>
    </lcf76f155ced4ddcb4097134ff3c332f>
    <TaxCatchAll xmlns="16457750-3f8d-456e-a162-25cda7a13520" xsi:nil="true"/>
  </documentManagement>
</p:properties>
</file>

<file path=customXml/itemProps1.xml><?xml version="1.0" encoding="utf-8"?>
<ds:datastoreItem xmlns:ds="http://schemas.openxmlformats.org/officeDocument/2006/customXml" ds:itemID="{ADBD7D91-1D22-4560-AA72-CC7AB976A65E}">
  <ds:schemaRefs>
    <ds:schemaRef ds:uri="http://gemini/pivotcustomization/TableXML_Departmental Profit Loss_72469cf3-d374-4c6c-8d3f-44e6e4c89a0c"/>
  </ds:schemaRefs>
</ds:datastoreItem>
</file>

<file path=customXml/itemProps2.xml><?xml version="1.0" encoding="utf-8"?>
<ds:datastoreItem xmlns:ds="http://schemas.openxmlformats.org/officeDocument/2006/customXml" ds:itemID="{889F402D-CCA6-4562-806B-0634278B5DBD}">
  <ds:schemaRefs>
    <ds:schemaRef ds:uri="http://gemini/pivotcustomization/TableXML_Departmental Profit Loss_72469cf3-d374-4c6c-8d3f-44e6e4c89a0c"/>
  </ds:schemaRefs>
</ds:datastoreItem>
</file>

<file path=customXml/itemProps3.xml><?xml version="1.0" encoding="utf-8"?>
<ds:datastoreItem xmlns:ds="http://schemas.openxmlformats.org/officeDocument/2006/customXml" ds:itemID="{47E74528-4B12-4384-A50D-4686FC36708E}">
  <ds:schemaRefs>
    <ds:schemaRef ds:uri="http://gemini/pivotcustomization/TableXML_Departmental Profit Loss_Budget_5725de27-a7a3-4ab3-b0ba-d0f172ac636f"/>
  </ds:schemaRefs>
</ds:datastoreItem>
</file>

<file path=customXml/itemProps4.xml><?xml version="1.0" encoding="utf-8"?>
<ds:datastoreItem xmlns:ds="http://schemas.openxmlformats.org/officeDocument/2006/customXml" ds:itemID="{5B42FB8A-69C8-4E18-8552-D44B7E2F8E62}">
  <ds:schemaRefs>
    <ds:schemaRef ds:uri="http://gemini/pivotcustomization/ClientWindowXML"/>
  </ds:schemaRefs>
</ds:datastoreItem>
</file>

<file path=customXml/itemProps5.xml><?xml version="1.0" encoding="utf-8"?>
<ds:datastoreItem xmlns:ds="http://schemas.openxmlformats.org/officeDocument/2006/customXml" ds:itemID="{6D8327A1-FAD2-4853-8185-E3A738FB8747}">
  <ds:schemaRefs>
    <ds:schemaRef ds:uri="http://gemini/pivotcustomization/TableXML_TableView"/>
  </ds:schemaRefs>
</ds:datastoreItem>
</file>

<file path=customXml/itemProps6.xml><?xml version="1.0" encoding="utf-8"?>
<ds:datastoreItem xmlns:ds="http://schemas.openxmlformats.org/officeDocument/2006/customXml" ds:itemID="{A607B93C-2453-495B-935D-A12DF1BA31D2}">
  <ds:schemaRefs>
    <ds:schemaRef ds:uri="http://gemini/pivotcustomization/TableOrder"/>
  </ds:schemaRefs>
</ds:datastoreItem>
</file>

<file path=customXml/itemProps7.xml><?xml version="1.0" encoding="utf-8"?>
<ds:datastoreItem xmlns:ds="http://schemas.openxmlformats.org/officeDocument/2006/customXml" ds:itemID="{105D2298-DD26-4686-A8FD-49D2F980B9C4}">
  <ds:schemaRefs>
    <ds:schemaRef ds:uri="http://gemini/pivotcustomization/TableXML_Departmental Profit Loss_72469cf3-d374-4c6c-8d3f-44e6e4c89a0c"/>
  </ds:schemaRefs>
</ds:datastoreItem>
</file>

<file path=customXml/itemProps8.xml><?xml version="1.0" encoding="utf-8"?>
<ds:datastoreItem xmlns:ds="http://schemas.openxmlformats.org/officeDocument/2006/customXml" ds:itemID="{62B9B4CA-FBED-4E00-B13F-01378A1BED59}">
  <ds:schemaRefs>
    <ds:schemaRef ds:uri="http://gemini/pivotcustomization/TableXML_Departmental Profit Loss_Budget_5725de27-a7a3-4ab3-b0ba-d0f172ac636f"/>
  </ds:schemaRefs>
</ds:datastoreItem>
</file>

<file path=customXml/itemProps9.xml><?xml version="1.0" encoding="utf-8"?>
<ds:datastoreItem xmlns:ds="http://schemas.openxmlformats.org/officeDocument/2006/customXml" ds:itemID="{69206B70-712D-417A-9D6E-9435CC6B8FC8}">
  <ds:schemaRefs>
    <ds:schemaRef ds:uri="http://gemini/pivotcustomization/845a2ebf-3e60-412c-a29c-db4b885ac8d9"/>
  </ds:schemaRefs>
</ds:datastoreItem>
</file>

<file path=customXml/itemProps10.xml><?xml version="1.0" encoding="utf-8"?>
<ds:datastoreItem xmlns:ds="http://schemas.openxmlformats.org/officeDocument/2006/customXml" ds:itemID="{551D99DA-1371-4A52-9DE5-E09226F13848}">
  <ds:schemaRefs>
    <ds:schemaRef ds:uri="http://gemini/pivotcustomization/TableXML_Departmental Profit Loss_72469cf3-d374-4c6c-8d3f-44e6e4c89a0c"/>
  </ds:schemaRefs>
</ds:datastoreItem>
</file>

<file path=customXml/itemProps11.xml><?xml version="1.0" encoding="utf-8"?>
<ds:datastoreItem xmlns:ds="http://schemas.openxmlformats.org/officeDocument/2006/customXml" ds:itemID="{5C3FA4E4-60C3-4AD4-86B3-DDCA9A5F15DD}">
  <ds:schemaRefs>
    <ds:schemaRef ds:uri="http://gemini/pivotcustomization/711df659-5029-4958-825e-be0939686e32"/>
  </ds:schemaRefs>
</ds:datastoreItem>
</file>

<file path=customXml/itemProps12.xml><?xml version="1.0" encoding="utf-8"?>
<ds:datastoreItem xmlns:ds="http://schemas.openxmlformats.org/officeDocument/2006/customXml" ds:itemID="{1EBDB56E-B5DD-483B-808A-E56F6959F1CB}">
  <ds:schemaRefs>
    <ds:schemaRef ds:uri="http://gemini/pivotcustomization/TableXML_Departmental Profit Loss_72469cf3-d374-4c6c-8d3f-44e6e4c89a0c"/>
  </ds:schemaRefs>
</ds:datastoreItem>
</file>

<file path=customXml/itemProps13.xml><?xml version="1.0" encoding="utf-8"?>
<ds:datastoreItem xmlns:ds="http://schemas.openxmlformats.org/officeDocument/2006/customXml" ds:itemID="{317E0FA1-6C6C-4C48-9F16-39F3B7D6CCBF}">
  <ds:schemaRefs>
    <ds:schemaRef ds:uri="http://gemini/pivotcustomization/TableXML_Departmental Profit Loss_72469cf3-d374-4c6c-8d3f-44e6e4c89a0c"/>
  </ds:schemaRefs>
</ds:datastoreItem>
</file>

<file path=customXml/itemProps14.xml><?xml version="1.0" encoding="utf-8"?>
<ds:datastoreItem xmlns:ds="http://schemas.openxmlformats.org/officeDocument/2006/customXml" ds:itemID="{A8610209-B98D-4345-AD8D-172CC8AC1FA6}">
  <ds:schemaRefs>
    <ds:schemaRef ds:uri="http://gemini/pivotcustomization/9944123b-d4f3-4a03-9394-8a2ac423be46"/>
  </ds:schemaRefs>
</ds:datastoreItem>
</file>

<file path=customXml/itemProps15.xml><?xml version="1.0" encoding="utf-8"?>
<ds:datastoreItem xmlns:ds="http://schemas.openxmlformats.org/officeDocument/2006/customXml" ds:itemID="{6443C691-A363-43EF-9080-46637EEC56C2}">
  <ds:schemaRefs>
    <ds:schemaRef ds:uri="http://gemini/pivotcustomization/TableXML_Departmental Profit Loss_72469cf3-d374-4c6c-8d3f-44e6e4c89a0c"/>
  </ds:schemaRefs>
</ds:datastoreItem>
</file>

<file path=customXml/itemProps16.xml><?xml version="1.0" encoding="utf-8"?>
<ds:datastoreItem xmlns:ds="http://schemas.openxmlformats.org/officeDocument/2006/customXml" ds:itemID="{FD8F4406-7536-4D35-9924-8B75950394D7}">
  <ds:schemaRefs>
    <ds:schemaRef ds:uri="http://schemas.microsoft.com/DataMashup"/>
  </ds:schemaRefs>
</ds:datastoreItem>
</file>

<file path=customXml/itemProps17.xml><?xml version="1.0" encoding="utf-8"?>
<ds:datastoreItem xmlns:ds="http://schemas.openxmlformats.org/officeDocument/2006/customXml" ds:itemID="{2B855D2A-C884-45FE-8FE8-1166DC634118}">
  <ds:schemaRefs>
    <ds:schemaRef ds:uri="http://gemini/pivotcustomization/74b38768-469a-4b2e-a633-b7b863debef9"/>
  </ds:schemaRefs>
</ds:datastoreItem>
</file>

<file path=customXml/itemProps18.xml><?xml version="1.0" encoding="utf-8"?>
<ds:datastoreItem xmlns:ds="http://schemas.openxmlformats.org/officeDocument/2006/customXml" ds:itemID="{19A036DF-BEA2-4C58-B39C-E3C888E3F00E}">
  <ds:schemaRefs>
    <ds:schemaRef ds:uri="http://gemini/pivotcustomization/a812b2fa-4435-4478-879d-ecfbe708aa72"/>
  </ds:schemaRefs>
</ds:datastoreItem>
</file>

<file path=customXml/itemProps19.xml><?xml version="1.0" encoding="utf-8"?>
<ds:datastoreItem xmlns:ds="http://schemas.openxmlformats.org/officeDocument/2006/customXml" ds:itemID="{F04111B5-D321-4F43-A41B-2D3CAD7B49DB}">
  <ds:schemaRefs>
    <ds:schemaRef ds:uri="http://gemini/pivotcustomization/TableXML_Departmental Profit Loss_72469cf3-d374-4c6c-8d3f-44e6e4c89a0c"/>
  </ds:schemaRefs>
</ds:datastoreItem>
</file>

<file path=customXml/itemProps20.xml><?xml version="1.0" encoding="utf-8"?>
<ds:datastoreItem xmlns:ds="http://schemas.openxmlformats.org/officeDocument/2006/customXml" ds:itemID="{7CA42CE6-FCA8-4228-9BB3-4D2214664CFD}">
  <ds:schemaRefs>
    <ds:schemaRef ds:uri="http://gemini/pivotcustomization/dd92c931-f430-4aba-89a7-4fae2f38318c"/>
  </ds:schemaRefs>
</ds:datastoreItem>
</file>

<file path=customXml/itemProps21.xml><?xml version="1.0" encoding="utf-8"?>
<ds:datastoreItem xmlns:ds="http://schemas.openxmlformats.org/officeDocument/2006/customXml" ds:itemID="{0C26D1AC-C4FC-49D3-BFE6-CD94E6084AA3}">
  <ds:schemaRefs>
    <ds:schemaRef ds:uri="http://gemini/pivotcustomization/TableXML_Departmental Profit Loss_Budget_5725de27-a7a3-4ab3-b0ba-d0f172ac636f"/>
  </ds:schemaRefs>
</ds:datastoreItem>
</file>

<file path=customXml/itemProps22.xml><?xml version="1.0" encoding="utf-8"?>
<ds:datastoreItem xmlns:ds="http://schemas.openxmlformats.org/officeDocument/2006/customXml" ds:itemID="{5A48F489-B754-4F66-AD32-1E44630647EA}">
  <ds:schemaRefs>
    <ds:schemaRef ds:uri="http://gemini/pivotcustomization/TableXML_Departmental Profit Loss_Budget_5725de27-a7a3-4ab3-b0ba-d0f172ac636f"/>
  </ds:schemaRefs>
</ds:datastoreItem>
</file>

<file path=customXml/itemProps23.xml><?xml version="1.0" encoding="utf-8"?>
<ds:datastoreItem xmlns:ds="http://schemas.openxmlformats.org/officeDocument/2006/customXml" ds:itemID="{E50BEC46-7BDD-432C-9BAB-69E1C11174FD}">
  <ds:schemaRefs>
    <ds:schemaRef ds:uri="http://gemini/pivotcustomization/RelationshipAutoDetectionEnabled"/>
  </ds:schemaRefs>
</ds:datastoreItem>
</file>

<file path=customXml/itemProps24.xml><?xml version="1.0" encoding="utf-8"?>
<ds:datastoreItem xmlns:ds="http://schemas.openxmlformats.org/officeDocument/2006/customXml" ds:itemID="{BE701CDC-D128-4026-BC50-EABDF2E20BB3}">
  <ds:schemaRefs>
    <ds:schemaRef ds:uri="http://gemini/pivotcustomization/TableXML_Departmental Profit Loss_72469cf3-d374-4c6c-8d3f-44e6e4c89a0c"/>
  </ds:schemaRefs>
</ds:datastoreItem>
</file>

<file path=customXml/itemProps25.xml><?xml version="1.0" encoding="utf-8"?>
<ds:datastoreItem xmlns:ds="http://schemas.openxmlformats.org/officeDocument/2006/customXml" ds:itemID="{2E45DEEB-6993-40CD-9E62-238B4EFD1207}">
  <ds:schemaRefs>
    <ds:schemaRef ds:uri="http://gemini/pivotcustomization/TableXML_Mappings"/>
  </ds:schemaRefs>
</ds:datastoreItem>
</file>

<file path=customXml/itemProps26.xml><?xml version="1.0" encoding="utf-8"?>
<ds:datastoreItem xmlns:ds="http://schemas.openxmlformats.org/officeDocument/2006/customXml" ds:itemID="{BEE6872E-9639-4B8A-AC40-6E58DA3792F8}">
  <ds:schemaRefs>
    <ds:schemaRef ds:uri="http://gemini/pivotcustomization/TableXML_Departmental Profit Loss_Budget_5725de27-a7a3-4ab3-b0ba-d0f172ac636f"/>
  </ds:schemaRefs>
</ds:datastoreItem>
</file>

<file path=customXml/itemProps27.xml><?xml version="1.0" encoding="utf-8"?>
<ds:datastoreItem xmlns:ds="http://schemas.openxmlformats.org/officeDocument/2006/customXml" ds:itemID="{7D75CD61-778E-4A69-AD8E-F9B3A0B50D6F}">
  <ds:schemaRefs>
    <ds:schemaRef ds:uri="http://gemini/pivotcustomization/TableXML_Departmental Profit Loss_72469cf3-d374-4c6c-8d3f-44e6e4c89a0c"/>
  </ds:schemaRefs>
</ds:datastoreItem>
</file>

<file path=customXml/itemProps28.xml><?xml version="1.0" encoding="utf-8"?>
<ds:datastoreItem xmlns:ds="http://schemas.openxmlformats.org/officeDocument/2006/customXml" ds:itemID="{20ADC7ED-1FCA-44ED-8C04-5C7EF226FBE7}">
  <ds:schemaRefs>
    <ds:schemaRef ds:uri="http://gemini/pivotcustomization/TableXML_Departmental Profit Loss_72469cf3-d374-4c6c-8d3f-44e6e4c89a0c"/>
  </ds:schemaRefs>
</ds:datastoreItem>
</file>

<file path=customXml/itemProps29.xml><?xml version="1.0" encoding="utf-8"?>
<ds:datastoreItem xmlns:ds="http://schemas.openxmlformats.org/officeDocument/2006/customXml" ds:itemID="{51EA6855-8965-46EC-9720-A44A11584753}">
  <ds:schemaRefs>
    <ds:schemaRef ds:uri="http://gemini/pivotcustomization/TableXML_Departmental Profit Loss_72469cf3-d374-4c6c-8d3f-44e6e4c89a0c"/>
  </ds:schemaRefs>
</ds:datastoreItem>
</file>

<file path=customXml/itemProps30.xml><?xml version="1.0" encoding="utf-8"?>
<ds:datastoreItem xmlns:ds="http://schemas.openxmlformats.org/officeDocument/2006/customXml" ds:itemID="{5965D640-DCC3-48AF-AFBE-5BD789B4C7DE}">
  <ds:schemaRefs>
    <ds:schemaRef ds:uri="http://gemini/pivotcustomization/33dbf098-1455-4b62-9eb9-269b557b87df"/>
  </ds:schemaRefs>
</ds:datastoreItem>
</file>

<file path=customXml/itemProps31.xml><?xml version="1.0" encoding="utf-8"?>
<ds:datastoreItem xmlns:ds="http://schemas.openxmlformats.org/officeDocument/2006/customXml" ds:itemID="{A0E68E0E-E4F9-4E36-B358-D0D68B422DB8}">
  <ds:schemaRefs>
    <ds:schemaRef ds:uri="http://gemini/pivotcustomization/TableXML_Departmental Profit Loss_72469cf3-d374-4c6c-8d3f-44e6e4c89a0c"/>
  </ds:schemaRefs>
</ds:datastoreItem>
</file>

<file path=customXml/itemProps32.xml><?xml version="1.0" encoding="utf-8"?>
<ds:datastoreItem xmlns:ds="http://schemas.openxmlformats.org/officeDocument/2006/customXml" ds:itemID="{9501E3AA-6947-45B0-A010-21380D9C20BB}">
  <ds:schemaRefs>
    <ds:schemaRef ds:uri="http://gemini/pivotcustomization/SandboxNonEmpty"/>
  </ds:schemaRefs>
</ds:datastoreItem>
</file>

<file path=customXml/itemProps33.xml><?xml version="1.0" encoding="utf-8"?>
<ds:datastoreItem xmlns:ds="http://schemas.openxmlformats.org/officeDocument/2006/customXml" ds:itemID="{8BCFEC84-7FC8-44EC-96AB-0AC0C3BCB2CB}">
  <ds:schemaRefs>
    <ds:schemaRef ds:uri="http://gemini/pivotcustomization/252adbd4-c607-408a-b5f6-852a8ab87abd"/>
  </ds:schemaRefs>
</ds:datastoreItem>
</file>

<file path=customXml/itemProps34.xml><?xml version="1.0" encoding="utf-8"?>
<ds:datastoreItem xmlns:ds="http://schemas.openxmlformats.org/officeDocument/2006/customXml" ds:itemID="{8FBCCDFE-DACA-4F9A-A4D5-CAC238D5325E}">
  <ds:schemaRefs>
    <ds:schemaRef ds:uri="http://gemini/pivotcustomization/TableXML_Departmental Profit Loss_72469cf3-d374-4c6c-8d3f-44e6e4c89a0c"/>
  </ds:schemaRefs>
</ds:datastoreItem>
</file>

<file path=customXml/itemProps35.xml><?xml version="1.0" encoding="utf-8"?>
<ds:datastoreItem xmlns:ds="http://schemas.openxmlformats.org/officeDocument/2006/customXml" ds:itemID="{28FE26C0-F35C-4577-B9BE-1C672550B18D}">
  <ds:schemaRefs>
    <ds:schemaRef ds:uri="http://gemini/pivotcustomization/TableXML_Departmental Profit Loss_72469cf3-d374-4c6c-8d3f-44e6e4c89a0c"/>
  </ds:schemaRefs>
</ds:datastoreItem>
</file>

<file path=customXml/itemProps36.xml><?xml version="1.0" encoding="utf-8"?>
<ds:datastoreItem xmlns:ds="http://schemas.openxmlformats.org/officeDocument/2006/customXml" ds:itemID="{F8C0BC3C-9C39-49F5-836F-BE4C049151A5}">
  <ds:schemaRefs>
    <ds:schemaRef ds:uri="http://gemini/pivotcustomization/MeasureGridState"/>
  </ds:schemaRefs>
</ds:datastoreItem>
</file>

<file path=customXml/itemProps37.xml><?xml version="1.0" encoding="utf-8"?>
<ds:datastoreItem xmlns:ds="http://schemas.openxmlformats.org/officeDocument/2006/customXml" ds:itemID="{EB1E70DC-6AE2-498D-91C3-1BFE4AAA5ABA}">
  <ds:schemaRefs>
    <ds:schemaRef ds:uri="http://gemini/pivotcustomization/TableWidget"/>
  </ds:schemaRefs>
</ds:datastoreItem>
</file>

<file path=customXml/itemProps38.xml><?xml version="1.0" encoding="utf-8"?>
<ds:datastoreItem xmlns:ds="http://schemas.openxmlformats.org/officeDocument/2006/customXml" ds:itemID="{34515BF2-2FB9-49C1-9286-B220CBCEFD46}">
  <ds:schemaRefs>
    <ds:schemaRef ds:uri="http://gemini/pivotcustomization/ShowImplicitMeasures"/>
  </ds:schemaRefs>
</ds:datastoreItem>
</file>

<file path=customXml/itemProps39.xml><?xml version="1.0" encoding="utf-8"?>
<ds:datastoreItem xmlns:ds="http://schemas.openxmlformats.org/officeDocument/2006/customXml" ds:itemID="{AB3667C2-ED5A-49B4-B34D-F3AD165A9F35}">
  <ds:schemaRefs>
    <ds:schemaRef ds:uri="http://gemini/pivotcustomization/TableXML_Departmental Profit Loss_Budget_5725de27-a7a3-4ab3-b0ba-d0f172ac636f"/>
  </ds:schemaRefs>
</ds:datastoreItem>
</file>

<file path=customXml/itemProps40.xml><?xml version="1.0" encoding="utf-8"?>
<ds:datastoreItem xmlns:ds="http://schemas.openxmlformats.org/officeDocument/2006/customXml" ds:itemID="{ED63BF43-0FEE-4993-9EE1-5D70A32EFFBC}">
  <ds:schemaRefs>
    <ds:schemaRef ds:uri="http://gemini/pivotcustomization/TableXML_Departmental Profit Loss_72469cf3-d374-4c6c-8d3f-44e6e4c89a0c"/>
  </ds:schemaRefs>
</ds:datastoreItem>
</file>

<file path=customXml/itemProps41.xml><?xml version="1.0" encoding="utf-8"?>
<ds:datastoreItem xmlns:ds="http://schemas.openxmlformats.org/officeDocument/2006/customXml" ds:itemID="{CD86CF2A-A102-4279-97D4-5069B855C179}">
  <ds:schemaRefs>
    <ds:schemaRef ds:uri="http://gemini/pivotcustomization/6810937e-f186-4cf0-8541-d7cde86ee7c3"/>
  </ds:schemaRefs>
</ds:datastoreItem>
</file>

<file path=customXml/itemProps42.xml><?xml version="1.0" encoding="utf-8"?>
<ds:datastoreItem xmlns:ds="http://schemas.openxmlformats.org/officeDocument/2006/customXml" ds:itemID="{7DBD2C07-C841-4ACE-8E51-7D7344B45711}">
  <ds:schemaRefs>
    <ds:schemaRef ds:uri="http://gemini/pivotcustomization/TableXML_Departmental Profit Loss_Budget_5725de27-a7a3-4ab3-b0ba-d0f172ac636f"/>
  </ds:schemaRefs>
</ds:datastoreItem>
</file>

<file path=customXml/itemProps43.xml><?xml version="1.0" encoding="utf-8"?>
<ds:datastoreItem xmlns:ds="http://schemas.openxmlformats.org/officeDocument/2006/customXml" ds:itemID="{554B6211-DB9E-46A8-828B-799E8CC14E46}">
  <ds:schemaRefs>
    <ds:schemaRef ds:uri="http://gemini/pivotcustomization/TableXML_Departmental Profit Loss_72469cf3-d374-4c6c-8d3f-44e6e4c89a0c"/>
  </ds:schemaRefs>
</ds:datastoreItem>
</file>

<file path=customXml/itemProps44.xml><?xml version="1.0" encoding="utf-8"?>
<ds:datastoreItem xmlns:ds="http://schemas.openxmlformats.org/officeDocument/2006/customXml" ds:itemID="{F9498F1F-C584-4A8F-8D45-D18AB42C6F57}">
  <ds:schemaRefs>
    <ds:schemaRef ds:uri="http://gemini/pivotcustomization/PowerPivotVersion"/>
  </ds:schemaRefs>
</ds:datastoreItem>
</file>

<file path=customXml/itemProps45.xml><?xml version="1.0" encoding="utf-8"?>
<ds:datastoreItem xmlns:ds="http://schemas.openxmlformats.org/officeDocument/2006/customXml" ds:itemID="{FF94AF44-3B5D-4ECB-A186-502465BADFC6}">
  <ds:schemaRefs>
    <ds:schemaRef ds:uri="http://schemas.microsoft.com/sharepoint/v3/contenttype/forms"/>
  </ds:schemaRefs>
</ds:datastoreItem>
</file>

<file path=customXml/itemProps46.xml><?xml version="1.0" encoding="utf-8"?>
<ds:datastoreItem xmlns:ds="http://schemas.openxmlformats.org/officeDocument/2006/customXml" ds:itemID="{DC3EA6F8-4884-4144-95E3-8A27E36D34C4}">
  <ds:schemaRefs>
    <ds:schemaRef ds:uri="http://gemini/pivotcustomization/TableXML_Departmental Profit Loss_72469cf3-d374-4c6c-8d3f-44e6e4c89a0c"/>
  </ds:schemaRefs>
</ds:datastoreItem>
</file>

<file path=customXml/itemProps47.xml><?xml version="1.0" encoding="utf-8"?>
<ds:datastoreItem xmlns:ds="http://schemas.openxmlformats.org/officeDocument/2006/customXml" ds:itemID="{B1906DD7-198C-4DBF-BC85-3FA10A228CE9}">
  <ds:schemaRefs>
    <ds:schemaRef ds:uri="http://gemini/pivotcustomization/TableXML_Departmental Profit Loss_72469cf3-d374-4c6c-8d3f-44e6e4c89a0c"/>
  </ds:schemaRefs>
</ds:datastoreItem>
</file>

<file path=customXml/itemProps48.xml><?xml version="1.0" encoding="utf-8"?>
<ds:datastoreItem xmlns:ds="http://schemas.openxmlformats.org/officeDocument/2006/customXml" ds:itemID="{C62AD9AA-DF53-4AAA-991D-2BAF724F0703}">
  <ds:schemaRefs>
    <ds:schemaRef ds:uri="http://gemini/pivotcustomization/TableXML_Calendar"/>
  </ds:schemaRefs>
</ds:datastoreItem>
</file>

<file path=customXml/itemProps49.xml><?xml version="1.0" encoding="utf-8"?>
<ds:datastoreItem xmlns:ds="http://schemas.openxmlformats.org/officeDocument/2006/customXml" ds:itemID="{2472BFD8-8D25-4034-A3A1-C8A2BF6E0580}">
  <ds:schemaRefs>
    <ds:schemaRef ds:uri="http://gemini/pivotcustomization/FormulaBarState"/>
  </ds:schemaRefs>
</ds:datastoreItem>
</file>

<file path=customXml/itemProps50.xml><?xml version="1.0" encoding="utf-8"?>
<ds:datastoreItem xmlns:ds="http://schemas.openxmlformats.org/officeDocument/2006/customXml" ds:itemID="{060AD155-A4B6-4691-B484-EC697740C71A}">
  <ds:schemaRefs>
    <ds:schemaRef ds:uri="http://gemini/pivotcustomization/TableXML_Departmental Profit Loss_Budget_5725de27-a7a3-4ab3-b0ba-d0f172ac636f"/>
  </ds:schemaRefs>
</ds:datastoreItem>
</file>

<file path=customXml/itemProps51.xml><?xml version="1.0" encoding="utf-8"?>
<ds:datastoreItem xmlns:ds="http://schemas.openxmlformats.org/officeDocument/2006/customXml" ds:itemID="{66EA01A9-8496-4E86-85A7-93597C7935FE}">
  <ds:schemaRefs>
    <ds:schemaRef ds:uri="http://gemini/pivotcustomization/TableXML_Departmental Profit Loss_72469cf3-d374-4c6c-8d3f-44e6e4c89a0c"/>
  </ds:schemaRefs>
</ds:datastoreItem>
</file>

<file path=customXml/itemProps52.xml><?xml version="1.0" encoding="utf-8"?>
<ds:datastoreItem xmlns:ds="http://schemas.openxmlformats.org/officeDocument/2006/customXml" ds:itemID="{266469B1-926E-43F6-87C2-63D1FEB485FC}">
  <ds:schemaRefs>
    <ds:schemaRef ds:uri="http://gemini/pivotcustomization/TableXML_Departmental Profit Loss_Budget_5725de27-a7a3-4ab3-b0ba-d0f172ac636f"/>
  </ds:schemaRefs>
</ds:datastoreItem>
</file>

<file path=customXml/itemProps53.xml><?xml version="1.0" encoding="utf-8"?>
<ds:datastoreItem xmlns:ds="http://schemas.openxmlformats.org/officeDocument/2006/customXml" ds:itemID="{9E179E8E-6DDC-440D-AF34-FA0599A20BA3}">
  <ds:schemaRefs>
    <ds:schemaRef ds:uri="http://gemini/pivotcustomization/TableXML_Departmental Profit Loss_Budget_5725de27-a7a3-4ab3-b0ba-d0f172ac636f"/>
  </ds:schemaRefs>
</ds:datastoreItem>
</file>

<file path=customXml/itemProps54.xml><?xml version="1.0" encoding="utf-8"?>
<ds:datastoreItem xmlns:ds="http://schemas.openxmlformats.org/officeDocument/2006/customXml" ds:itemID="{5AB65320-969A-4754-A613-759ED7DD8DC0}">
  <ds:schemaRefs>
    <ds:schemaRef ds:uri="http://gemini/pivotcustomization/TableXML_Departmental Profit Loss_Budget_5725de27-a7a3-4ab3-b0ba-d0f172ac636f"/>
  </ds:schemaRefs>
</ds:datastoreItem>
</file>

<file path=customXml/itemProps55.xml><?xml version="1.0" encoding="utf-8"?>
<ds:datastoreItem xmlns:ds="http://schemas.openxmlformats.org/officeDocument/2006/customXml" ds:itemID="{5F5C49BB-EBD9-416E-932C-A1A797D2F259}">
  <ds:schemaRefs>
    <ds:schemaRef ds:uri="http://gemini/pivotcustomization/TableXML_Departmental Profit Loss_72469cf3-d374-4c6c-8d3f-44e6e4c89a0c"/>
  </ds:schemaRefs>
</ds:datastoreItem>
</file>

<file path=customXml/itemProps56.xml><?xml version="1.0" encoding="utf-8"?>
<ds:datastoreItem xmlns:ds="http://schemas.openxmlformats.org/officeDocument/2006/customXml" ds:itemID="{9BEB9DB8-74D0-4C59-8B59-0C063180C6B1}">
  <ds:schemaRefs>
    <ds:schemaRef ds:uri="http://gemini/pivotcustomization/1573862c-9e5f-470e-8386-7dcb612352bf"/>
  </ds:schemaRefs>
</ds:datastoreItem>
</file>

<file path=customXml/itemProps57.xml><?xml version="1.0" encoding="utf-8"?>
<ds:datastoreItem xmlns:ds="http://schemas.openxmlformats.org/officeDocument/2006/customXml" ds:itemID="{9EA128F0-964F-4662-9AB6-6ECDCD6F5FB7}">
  <ds:schemaRefs>
    <ds:schemaRef ds:uri="http://gemini/pivotcustomization/TableXML_Departmental Profit Loss_72469cf3-d374-4c6c-8d3f-44e6e4c89a0c"/>
  </ds:schemaRefs>
</ds:datastoreItem>
</file>

<file path=customXml/itemProps58.xml><?xml version="1.0" encoding="utf-8"?>
<ds:datastoreItem xmlns:ds="http://schemas.openxmlformats.org/officeDocument/2006/customXml" ds:itemID="{74F9A244-1D4B-4ECD-ABA0-9920ADA30993}">
  <ds:schemaRefs>
    <ds:schemaRef ds:uri="http://gemini/pivotcustomization/TableXML_Departmental Profit Loss_72469cf3-d374-4c6c-8d3f-44e6e4c89a0c"/>
  </ds:schemaRefs>
</ds:datastoreItem>
</file>

<file path=customXml/itemProps59.xml><?xml version="1.0" encoding="utf-8"?>
<ds:datastoreItem xmlns:ds="http://schemas.openxmlformats.org/officeDocument/2006/customXml" ds:itemID="{8A2B7CFE-D507-45E6-BAEE-E2B56CCE3418}">
  <ds:schemaRefs>
    <ds:schemaRef ds:uri="http://gemini/pivotcustomization/TableXML_Research Development_b5eefaf4-ba6d-4307-b6e1-3a6db9ca559a"/>
  </ds:schemaRefs>
</ds:datastoreItem>
</file>

<file path=customXml/itemProps60.xml><?xml version="1.0" encoding="utf-8"?>
<ds:datastoreItem xmlns:ds="http://schemas.openxmlformats.org/officeDocument/2006/customXml" ds:itemID="{EB8495B0-E3CC-41D6-ADED-D5A12D961157}">
  <ds:schemaRefs>
    <ds:schemaRef ds:uri="http://gemini/pivotcustomization/TableXML_Departmental Profit Loss_Budget_5725de27-a7a3-4ab3-b0ba-d0f172ac636f"/>
  </ds:schemaRefs>
</ds:datastoreItem>
</file>

<file path=customXml/itemProps61.xml><?xml version="1.0" encoding="utf-8"?>
<ds:datastoreItem xmlns:ds="http://schemas.openxmlformats.org/officeDocument/2006/customXml" ds:itemID="{20805676-38A5-494A-847F-641BF4AC343E}">
  <ds:schemaRefs>
    <ds:schemaRef ds:uri="http://gemini/pivotcustomization/TableXML_Departmental Profit Loss_72469cf3-d374-4c6c-8d3f-44e6e4c89a0c"/>
  </ds:schemaRefs>
</ds:datastoreItem>
</file>

<file path=customXml/itemProps62.xml><?xml version="1.0" encoding="utf-8"?>
<ds:datastoreItem xmlns:ds="http://schemas.openxmlformats.org/officeDocument/2006/customXml" ds:itemID="{D5223B31-DEF2-408B-9A97-5A8E2CB59038}">
  <ds:schemaRefs>
    <ds:schemaRef ds:uri="http://gemini/pivotcustomization/81f93402-de67-4972-acd1-78893b986e94"/>
  </ds:schemaRefs>
</ds:datastoreItem>
</file>

<file path=customXml/itemProps63.xml><?xml version="1.0" encoding="utf-8"?>
<ds:datastoreItem xmlns:ds="http://schemas.openxmlformats.org/officeDocument/2006/customXml" ds:itemID="{23903367-E14F-4850-BA1C-E8DD1AA25A9F}">
  <ds:schemaRefs>
    <ds:schemaRef ds:uri="http://gemini/pivotcustomization/TableXML_Departmental Profit Loss_72469cf3-d374-4c6c-8d3f-44e6e4c89a0c"/>
  </ds:schemaRefs>
</ds:datastoreItem>
</file>

<file path=customXml/itemProps64.xml><?xml version="1.0" encoding="utf-8"?>
<ds:datastoreItem xmlns:ds="http://schemas.openxmlformats.org/officeDocument/2006/customXml" ds:itemID="{2194D41B-5C3E-4014-8DD7-7D1A3061EB58}">
  <ds:schemaRefs>
    <ds:schemaRef ds:uri="http://gemini/pivotcustomization/aa000665-8879-4e6a-ba50-8721deb058bc"/>
  </ds:schemaRefs>
</ds:datastoreItem>
</file>

<file path=customXml/itemProps65.xml><?xml version="1.0" encoding="utf-8"?>
<ds:datastoreItem xmlns:ds="http://schemas.openxmlformats.org/officeDocument/2006/customXml" ds:itemID="{8A0CEE62-117E-41CA-A9F3-B8AAE7A52BEE}">
  <ds:schemaRefs>
    <ds:schemaRef ds:uri="http://gemini/pivotcustomization/f7277403-0e66-4c3a-8be7-6ebaec9c1267"/>
  </ds:schemaRefs>
</ds:datastoreItem>
</file>

<file path=customXml/itemProps66.xml><?xml version="1.0" encoding="utf-8"?>
<ds:datastoreItem xmlns:ds="http://schemas.openxmlformats.org/officeDocument/2006/customXml" ds:itemID="{501D5594-022B-4DAD-B84E-C26DE8368A9F}">
  <ds:schemaRefs>
    <ds:schemaRef ds:uri="http://gemini/pivotcustomization/TableXML_Departmental Profit Loss_72469cf3-d374-4c6c-8d3f-44e6e4c89a0c"/>
  </ds:schemaRefs>
</ds:datastoreItem>
</file>

<file path=customXml/itemProps67.xml><?xml version="1.0" encoding="utf-8"?>
<ds:datastoreItem xmlns:ds="http://schemas.openxmlformats.org/officeDocument/2006/customXml" ds:itemID="{FB9D61BE-13C3-4E1F-BD59-5621CAF50C59}">
  <ds:schemaRefs>
    <ds:schemaRef ds:uri="http://gemini/pivotcustomization/TableXML_Departmental Profit Loss_Budget_5725de27-a7a3-4ab3-b0ba-d0f172ac636f"/>
  </ds:schemaRefs>
</ds:datastoreItem>
</file>

<file path=customXml/itemProps68.xml><?xml version="1.0" encoding="utf-8"?>
<ds:datastoreItem xmlns:ds="http://schemas.openxmlformats.org/officeDocument/2006/customXml" ds:itemID="{0B22D66B-8B43-42F1-A52E-0400BEC7F066}">
  <ds:schemaRefs>
    <ds:schemaRef ds:uri="http://gemini/pivotcustomization/b588d03c-f3f5-4a8f-a90d-ce5f68cac574"/>
  </ds:schemaRefs>
</ds:datastoreItem>
</file>

<file path=customXml/itemProps69.xml><?xml version="1.0" encoding="utf-8"?>
<ds:datastoreItem xmlns:ds="http://schemas.openxmlformats.org/officeDocument/2006/customXml" ds:itemID="{F62637CC-458F-4E7F-8AFF-3A5009FE9D90}">
  <ds:schemaRefs>
    <ds:schemaRef ds:uri="http://gemini/pivotcustomization/TableXML_Departmental Profit Loss_Budget_5725de27-a7a3-4ab3-b0ba-d0f172ac636f"/>
  </ds:schemaRefs>
</ds:datastoreItem>
</file>

<file path=customXml/itemProps70.xml><?xml version="1.0" encoding="utf-8"?>
<ds:datastoreItem xmlns:ds="http://schemas.openxmlformats.org/officeDocument/2006/customXml" ds:itemID="{402F6440-8EF4-4393-A79E-2C0BD29C9DCE}">
  <ds:schemaRefs>
    <ds:schemaRef ds:uri="http://gemini/pivotcustomization/TableXML_Departmental Profit Loss_72469cf3-d374-4c6c-8d3f-44e6e4c89a0c"/>
  </ds:schemaRefs>
</ds:datastoreItem>
</file>

<file path=customXml/itemProps71.xml><?xml version="1.0" encoding="utf-8"?>
<ds:datastoreItem xmlns:ds="http://schemas.openxmlformats.org/officeDocument/2006/customXml" ds:itemID="{0B1DDC1B-5E5B-4B25-8B4D-F30C9B2A88B0}">
  <ds:schemaRefs>
    <ds:schemaRef ds:uri="http://gemini/pivotcustomization/6a29e224-1681-4cf4-8540-1c3a885d31cf"/>
  </ds:schemaRefs>
</ds:datastoreItem>
</file>

<file path=customXml/itemProps72.xml><?xml version="1.0" encoding="utf-8"?>
<ds:datastoreItem xmlns:ds="http://schemas.openxmlformats.org/officeDocument/2006/customXml" ds:itemID="{ADA237F7-5094-4814-BAE2-270030834D8F}">
  <ds:schemaRefs>
    <ds:schemaRef ds:uri="http://gemini/pivotcustomization/LinkedTableUpdateMode"/>
  </ds:schemaRefs>
</ds:datastoreItem>
</file>

<file path=customXml/itemProps73.xml><?xml version="1.0" encoding="utf-8"?>
<ds:datastoreItem xmlns:ds="http://schemas.openxmlformats.org/officeDocument/2006/customXml" ds:itemID="{C4430A4A-5F1B-45CB-9C97-FA97635CE090}">
  <ds:schemaRefs>
    <ds:schemaRef ds:uri="http://gemini/pivotcustomization/TableXML_Departmental Profit Loss_Budget_5725de27-a7a3-4ab3-b0ba-d0f172ac636f"/>
  </ds:schemaRefs>
</ds:datastoreItem>
</file>

<file path=customXml/itemProps74.xml><?xml version="1.0" encoding="utf-8"?>
<ds:datastoreItem xmlns:ds="http://schemas.openxmlformats.org/officeDocument/2006/customXml" ds:itemID="{F3487C89-A588-42AC-ABCD-C8A7F3614E59}">
  <ds:schemaRefs>
    <ds:schemaRef ds:uri="http://gemini/pivotcustomization/TableXML_Departmental Profit Loss_72469cf3-d374-4c6c-8d3f-44e6e4c89a0c"/>
  </ds:schemaRefs>
</ds:datastoreItem>
</file>

<file path=customXml/itemProps75.xml><?xml version="1.0" encoding="utf-8"?>
<ds:datastoreItem xmlns:ds="http://schemas.openxmlformats.org/officeDocument/2006/customXml" ds:itemID="{EE925A2C-F2E8-4569-899B-6ABB08588D1C}">
  <ds:schemaRefs>
    <ds:schemaRef ds:uri="http://gemini/pivotcustomization/9bbb79b4-fc25-44ac-b6bc-945ce4321b7a"/>
  </ds:schemaRefs>
</ds:datastoreItem>
</file>

<file path=customXml/itemProps76.xml><?xml version="1.0" encoding="utf-8"?>
<ds:datastoreItem xmlns:ds="http://schemas.openxmlformats.org/officeDocument/2006/customXml" ds:itemID="{03FFC620-D39F-473A-A5F4-66E393EAC581}">
  <ds:schemaRefs>
    <ds:schemaRef ds:uri="http://gemini/pivotcustomization/TableXML_Departmental Profit Loss_72469cf3-d374-4c6c-8d3f-44e6e4c89a0c"/>
  </ds:schemaRefs>
</ds:datastoreItem>
</file>

<file path=customXml/itemProps77.xml><?xml version="1.0" encoding="utf-8"?>
<ds:datastoreItem xmlns:ds="http://schemas.openxmlformats.org/officeDocument/2006/customXml" ds:itemID="{0EC093D0-33E2-4060-A286-307D6562ABC8}">
  <ds:schemaRefs>
    <ds:schemaRef ds:uri="http://gemini/pivotcustomization/TableXML_Departmental Profit Loss_72469cf3-d374-4c6c-8d3f-44e6e4c89a0c"/>
  </ds:schemaRefs>
</ds:datastoreItem>
</file>

<file path=customXml/itemProps78.xml><?xml version="1.0" encoding="utf-8"?>
<ds:datastoreItem xmlns:ds="http://schemas.openxmlformats.org/officeDocument/2006/customXml" ds:itemID="{3AB0721A-11AE-4B4D-AA27-F137C571C4DD}">
  <ds:schemaRefs>
    <ds:schemaRef ds:uri="http://gemini/pivotcustomization/TableXML_Departmental Profit Loss_72469cf3-d374-4c6c-8d3f-44e6e4c89a0c"/>
  </ds:schemaRefs>
</ds:datastoreItem>
</file>

<file path=customXml/itemProps79.xml><?xml version="1.0" encoding="utf-8"?>
<ds:datastoreItem xmlns:ds="http://schemas.openxmlformats.org/officeDocument/2006/customXml" ds:itemID="{2B416DDB-C96D-4557-869B-AABC70B1D5A5}">
  <ds:schemaRefs>
    <ds:schemaRef ds:uri="http://gemini/pivotcustomization/74ac8160-6e19-4f1e-a094-b72418b6ad09"/>
  </ds:schemaRefs>
</ds:datastoreItem>
</file>

<file path=customXml/itemProps80.xml><?xml version="1.0" encoding="utf-8"?>
<ds:datastoreItem xmlns:ds="http://schemas.openxmlformats.org/officeDocument/2006/customXml" ds:itemID="{7C11D2B2-C562-4DEF-801A-296A5F32F9FF}">
  <ds:schemaRefs>
    <ds:schemaRef ds:uri="http://gemini/pivotcustomization/ManualCalcMode"/>
  </ds:schemaRefs>
</ds:datastoreItem>
</file>

<file path=customXml/itemProps81.xml><?xml version="1.0" encoding="utf-8"?>
<ds:datastoreItem xmlns:ds="http://schemas.openxmlformats.org/officeDocument/2006/customXml" ds:itemID="{693DCAC0-74C6-4B2B-98D3-37BE17DE91AE}">
  <ds:schemaRefs>
    <ds:schemaRef ds:uri="http://gemini/pivotcustomization/TableXML_Departmental Profit Loss_72469cf3-d374-4c6c-8d3f-44e6e4c89a0c"/>
  </ds:schemaRefs>
</ds:datastoreItem>
</file>

<file path=customXml/itemProps82.xml><?xml version="1.0" encoding="utf-8"?>
<ds:datastoreItem xmlns:ds="http://schemas.openxmlformats.org/officeDocument/2006/customXml" ds:itemID="{6BBA69B7-B3AC-4436-92BB-B30BE4220D58}">
  <ds:schemaRefs>
    <ds:schemaRef ds:uri="http://gemini/pivotcustomization/TableXML_Departmental Profit Loss_Budget_5725de27-a7a3-4ab3-b0ba-d0f172ac636f"/>
  </ds:schemaRefs>
</ds:datastoreItem>
</file>

<file path=customXml/itemProps83.xml><?xml version="1.0" encoding="utf-8"?>
<ds:datastoreItem xmlns:ds="http://schemas.openxmlformats.org/officeDocument/2006/customXml" ds:itemID="{EDDC0F26-669B-4162-B5E9-5D71D6366E09}">
  <ds:schemaRefs>
    <ds:schemaRef ds:uri="http://gemini/pivotcustomization/3c16a0a7-1378-4822-8405-c441ba7d67c2"/>
  </ds:schemaRefs>
</ds:datastoreItem>
</file>

<file path=customXml/itemProps84.xml><?xml version="1.0" encoding="utf-8"?>
<ds:datastoreItem xmlns:ds="http://schemas.openxmlformats.org/officeDocument/2006/customXml" ds:itemID="{2E4FBB8C-C9A4-49FA-A0AC-56C49277BF4E}">
  <ds:schemaRefs>
    <ds:schemaRef ds:uri="http://gemini/pivotcustomization/TableXML_Departmental Profit Loss_72469cf3-d374-4c6c-8d3f-44e6e4c89a0c"/>
  </ds:schemaRefs>
</ds:datastoreItem>
</file>

<file path=customXml/itemProps85.xml><?xml version="1.0" encoding="utf-8"?>
<ds:datastoreItem xmlns:ds="http://schemas.openxmlformats.org/officeDocument/2006/customXml" ds:itemID="{47A9CB20-D8B0-4F28-A9DF-2EDD598F506A}">
  <ds:schemaRefs>
    <ds:schemaRef ds:uri="http://gemini/pivotcustomization/TableXML_Departmental Profit Loss_72469cf3-d374-4c6c-8d3f-44e6e4c89a0c"/>
  </ds:schemaRefs>
</ds:datastoreItem>
</file>

<file path=customXml/itemProps86.xml><?xml version="1.0" encoding="utf-8"?>
<ds:datastoreItem xmlns:ds="http://schemas.openxmlformats.org/officeDocument/2006/customXml" ds:itemID="{57455476-AC82-43D6-8547-034FBAA93063}">
  <ds:schemaRefs>
    <ds:schemaRef ds:uri="http://gemini/pivotcustomization/TableXML_Departmental Profit Loss_Budget_5725de27-a7a3-4ab3-b0ba-d0f172ac636f"/>
  </ds:schemaRefs>
</ds:datastoreItem>
</file>

<file path=customXml/itemProps87.xml><?xml version="1.0" encoding="utf-8"?>
<ds:datastoreItem xmlns:ds="http://schemas.openxmlformats.org/officeDocument/2006/customXml" ds:itemID="{F0ADABA0-532D-4474-AEA2-9D10FE651800}">
  <ds:schemaRefs>
    <ds:schemaRef ds:uri="http://gemini/pivotcustomization/TableXML_Departmental Profit Loss_72469cf3-d374-4c6c-8d3f-44e6e4c89a0c"/>
  </ds:schemaRefs>
</ds:datastoreItem>
</file>

<file path=customXml/itemProps88.xml><?xml version="1.0" encoding="utf-8"?>
<ds:datastoreItem xmlns:ds="http://schemas.openxmlformats.org/officeDocument/2006/customXml" ds:itemID="{8BC39702-D740-4223-963F-60DC917AB609}">
  <ds:schemaRefs>
    <ds:schemaRef ds:uri="http://gemini/pivotcustomization/TableXML_Departmental Profit Loss_72469cf3-d374-4c6c-8d3f-44e6e4c89a0c"/>
  </ds:schemaRefs>
</ds:datastoreItem>
</file>

<file path=customXml/itemProps89.xml><?xml version="1.0" encoding="utf-8"?>
<ds:datastoreItem xmlns:ds="http://schemas.openxmlformats.org/officeDocument/2006/customXml" ds:itemID="{80EFC466-16B4-4938-887C-2168E235D85A}">
  <ds:schemaRefs>
    <ds:schemaRef ds:uri="http://gemini/pivotcustomization/9853d252-6e68-416d-8823-63ffe82aafa7"/>
  </ds:schemaRefs>
</ds:datastoreItem>
</file>

<file path=customXml/itemProps90.xml><?xml version="1.0" encoding="utf-8"?>
<ds:datastoreItem xmlns:ds="http://schemas.openxmlformats.org/officeDocument/2006/customXml" ds:itemID="{E3EFE5FA-7F91-4211-B718-D358A90E9275}">
  <ds:schemaRefs>
    <ds:schemaRef ds:uri="http://gemini/pivotcustomization/TableXML_Departmental Profit Loss_72469cf3-d374-4c6c-8d3f-44e6e4c89a0c"/>
  </ds:schemaRefs>
</ds:datastoreItem>
</file>

<file path=customXml/itemProps91.xml><?xml version="1.0" encoding="utf-8"?>
<ds:datastoreItem xmlns:ds="http://schemas.openxmlformats.org/officeDocument/2006/customXml" ds:itemID="{84A2968B-BCC4-489A-81CD-05C3E3CE022B}">
  <ds:schemaRefs>
    <ds:schemaRef ds:uri="http://gemini/pivotcustomization/7fd4ff76-7852-4aaa-be43-cc7fee40498a"/>
  </ds:schemaRefs>
</ds:datastoreItem>
</file>

<file path=customXml/itemProps92.xml><?xml version="1.0" encoding="utf-8"?>
<ds:datastoreItem xmlns:ds="http://schemas.openxmlformats.org/officeDocument/2006/customXml" ds:itemID="{98A66049-90BE-4D8F-9FCC-D1679AE3DA0E}">
  <ds:schemaRefs>
    <ds:schemaRef ds:uri="http://gemini/pivotcustomization/TableXML_Departmental Profit Loss_Budget_5725de27-a7a3-4ab3-b0ba-d0f172ac636f"/>
  </ds:schemaRefs>
</ds:datastoreItem>
</file>

<file path=customXml/itemProps93.xml><?xml version="1.0" encoding="utf-8"?>
<ds:datastoreItem xmlns:ds="http://schemas.openxmlformats.org/officeDocument/2006/customXml" ds:itemID="{5A155F71-51F9-451B-A601-2E91E58F14B1}">
  <ds:schemaRefs>
    <ds:schemaRef ds:uri="http://gemini/pivotcustomization/TableXML_Departmental Profit Loss_Budget_5725de27-a7a3-4ab3-b0ba-d0f172ac636f"/>
  </ds:schemaRefs>
</ds:datastoreItem>
</file>

<file path=customXml/itemProps94.xml><?xml version="1.0" encoding="utf-8"?>
<ds:datastoreItem xmlns:ds="http://schemas.openxmlformats.org/officeDocument/2006/customXml" ds:itemID="{5DF22ECE-E6AB-4F84-B2F1-1100FB72FDE8}">
  <ds:schemaRefs>
    <ds:schemaRef ds:uri="http://gemini/pivotcustomization/TableXML_Departmental Profit Loss_Budget_5725de27-a7a3-4ab3-b0ba-d0f172ac636f"/>
  </ds:schemaRefs>
</ds:datastoreItem>
</file>

<file path=customXml/itemProps95.xml><?xml version="1.0" encoding="utf-8"?>
<ds:datastoreItem xmlns:ds="http://schemas.openxmlformats.org/officeDocument/2006/customXml" ds:itemID="{AA46D4AB-089E-45BE-89BD-CA387C1863C6}">
  <ds:schemaRefs>
    <ds:schemaRef ds:uri="http://gemini/pivotcustomization/TableXML_Departmental Profit Loss_72469cf3-d374-4c6c-8d3f-44e6e4c89a0c"/>
  </ds:schemaRefs>
</ds:datastoreItem>
</file>

<file path=customXml/itemProps96.xml><?xml version="1.0" encoding="utf-8"?>
<ds:datastoreItem xmlns:ds="http://schemas.openxmlformats.org/officeDocument/2006/customXml" ds:itemID="{5615006C-8D92-4274-AE9D-A43F9F8D1400}">
  <ds:schemaRefs>
    <ds:schemaRef ds:uri="http://gemini/pivotcustomization/TableXML_Departmental Profit Loss_Budget_5725de27-a7a3-4ab3-b0ba-d0f172ac636f"/>
  </ds:schemaRefs>
</ds:datastoreItem>
</file>

<file path=customXml/itemProps97.xml><?xml version="1.0" encoding="utf-8"?>
<ds:datastoreItem xmlns:ds="http://schemas.openxmlformats.org/officeDocument/2006/customXml" ds:itemID="{2E177ED5-2F02-4602-8009-B6726D61D59A}">
  <ds:schemaRefs>
    <ds:schemaRef ds:uri="http://gemini/pivotcustomization/TableXML_Departmental Profit Loss_72469cf3-d374-4c6c-8d3f-44e6e4c89a0c"/>
  </ds:schemaRefs>
</ds:datastoreItem>
</file>

<file path=customXml/itemProps98.xml><?xml version="1.0" encoding="utf-8"?>
<ds:datastoreItem xmlns:ds="http://schemas.openxmlformats.org/officeDocument/2006/customXml" ds:itemID="{8B01C3F6-AC3D-4521-BAD4-795FEC556C45}">
  <ds:schemaRefs>
    <ds:schemaRef ds:uri="http://gemini/pivotcustomization/TableXML_Departmental Profit Loss_Budget_5725de27-a7a3-4ab3-b0ba-d0f172ac636f"/>
  </ds:schemaRefs>
</ds:datastoreItem>
</file>

<file path=customXml/itemProps99.xml><?xml version="1.0" encoding="utf-8"?>
<ds:datastoreItem xmlns:ds="http://schemas.openxmlformats.org/officeDocument/2006/customXml" ds:itemID="{DEF294C1-BC15-4B05-BDA4-FF3BAE3C034A}">
  <ds:schemaRefs>
    <ds:schemaRef ds:uri="http://gemini/pivotcustomization/89e19349-292f-467c-8591-df9f1d0db8f4"/>
  </ds:schemaRefs>
</ds:datastoreItem>
</file>

<file path=customXml/itemProps100.xml><?xml version="1.0" encoding="utf-8"?>
<ds:datastoreItem xmlns:ds="http://schemas.openxmlformats.org/officeDocument/2006/customXml" ds:itemID="{C89E4A59-B487-410C-A2A5-E462BCCB04FC}">
  <ds:schemaRefs>
    <ds:schemaRef ds:uri="http://gemini/pivotcustomization/e29327bf-c965-4171-921e-9e9fbed201aa"/>
  </ds:schemaRefs>
</ds:datastoreItem>
</file>

<file path=customXml/itemProps101.xml><?xml version="1.0" encoding="utf-8"?>
<ds:datastoreItem xmlns:ds="http://schemas.openxmlformats.org/officeDocument/2006/customXml" ds:itemID="{01F5434B-D23C-4BB2-9451-108FBBA943E0}">
  <ds:schemaRefs>
    <ds:schemaRef ds:uri="http://gemini/pivotcustomization/ec6e42c7-ab2c-4b78-8ee6-1a81fbd593c7"/>
  </ds:schemaRefs>
</ds:datastoreItem>
</file>

<file path=customXml/itemProps102.xml><?xml version="1.0" encoding="utf-8"?>
<ds:datastoreItem xmlns:ds="http://schemas.openxmlformats.org/officeDocument/2006/customXml" ds:itemID="{806EC2C8-454D-452F-8D85-0BE51AD3CC55}">
  <ds:schemaRefs>
    <ds:schemaRef ds:uri="http://gemini/pivotcustomization/TableXML_Departmental Profit Loss_Budget_5725de27-a7a3-4ab3-b0ba-d0f172ac636f"/>
  </ds:schemaRefs>
</ds:datastoreItem>
</file>

<file path=customXml/itemProps103.xml><?xml version="1.0" encoding="utf-8"?>
<ds:datastoreItem xmlns:ds="http://schemas.openxmlformats.org/officeDocument/2006/customXml" ds:itemID="{500C17C5-39D5-4E24-AB5F-9E9EA4767E8C}">
  <ds:schemaRefs>
    <ds:schemaRef ds:uri="http://gemini/pivotcustomization/TableXML_Departmental Profit Loss_72469cf3-d374-4c6c-8d3f-44e6e4c89a0c"/>
  </ds:schemaRefs>
</ds:datastoreItem>
</file>

<file path=customXml/itemProps104.xml><?xml version="1.0" encoding="utf-8"?>
<ds:datastoreItem xmlns:ds="http://schemas.openxmlformats.org/officeDocument/2006/customXml" ds:itemID="{EA9BBBB3-AD87-4AC3-B1A3-113810E54897}">
  <ds:schemaRefs>
    <ds:schemaRef ds:uri="http://gemini/pivotcustomization/5c821b62-43bf-47bf-9257-04e811d1d4ef"/>
  </ds:schemaRefs>
</ds:datastoreItem>
</file>

<file path=customXml/itemProps105.xml><?xml version="1.0" encoding="utf-8"?>
<ds:datastoreItem xmlns:ds="http://schemas.openxmlformats.org/officeDocument/2006/customXml" ds:itemID="{585986C1-7224-4A59-A413-59AB632A4B24}">
  <ds:schemaRefs>
    <ds:schemaRef ds:uri="http://gemini/pivotcustomization/TableXML_Departmental Profit Loss_72469cf3-d374-4c6c-8d3f-44e6e4c89a0c"/>
  </ds:schemaRefs>
</ds:datastoreItem>
</file>

<file path=customXml/itemProps106.xml><?xml version="1.0" encoding="utf-8"?>
<ds:datastoreItem xmlns:ds="http://schemas.openxmlformats.org/officeDocument/2006/customXml" ds:itemID="{F109AB7A-844B-435D-8A53-322F1BAD8B9A}">
  <ds:schemaRefs>
    <ds:schemaRef ds:uri="http://gemini/pivotcustomization/TableXML_Departmental Profit Loss_72469cf3-d374-4c6c-8d3f-44e6e4c89a0c"/>
  </ds:schemaRefs>
</ds:datastoreItem>
</file>

<file path=customXml/itemProps107.xml><?xml version="1.0" encoding="utf-8"?>
<ds:datastoreItem xmlns:ds="http://schemas.openxmlformats.org/officeDocument/2006/customXml" ds:itemID="{AAB65EC2-0F04-4D1E-BC7B-A45B274B7F89}">
  <ds:schemaRefs>
    <ds:schemaRef ds:uri="http://gemini/pivotcustomization/TableXML_Departmental Profit Loss_72469cf3-d374-4c6c-8d3f-44e6e4c89a0c"/>
  </ds:schemaRefs>
</ds:datastoreItem>
</file>

<file path=customXml/itemProps108.xml><?xml version="1.0" encoding="utf-8"?>
<ds:datastoreItem xmlns:ds="http://schemas.openxmlformats.org/officeDocument/2006/customXml" ds:itemID="{FE709E16-4AE6-4F73-9FFE-0C15AFDACF84}">
  <ds:schemaRefs>
    <ds:schemaRef ds:uri="http://gemini/pivotcustomization/TableXML_Departmental Profit Loss_Budget_5725de27-a7a3-4ab3-b0ba-d0f172ac636f"/>
  </ds:schemaRefs>
</ds:datastoreItem>
</file>

<file path=customXml/itemProps109.xml><?xml version="1.0" encoding="utf-8"?>
<ds:datastoreItem xmlns:ds="http://schemas.openxmlformats.org/officeDocument/2006/customXml" ds:itemID="{03E40952-0BDA-474D-95A5-0D394E458671}">
  <ds:schemaRefs>
    <ds:schemaRef ds:uri="http://gemini/pivotcustomization/TableXML_Departmental Profit Loss_Budget_5725de27-a7a3-4ab3-b0ba-d0f172ac636f"/>
  </ds:schemaRefs>
</ds:datastoreItem>
</file>

<file path=customXml/itemProps110.xml><?xml version="1.0" encoding="utf-8"?>
<ds:datastoreItem xmlns:ds="http://schemas.openxmlformats.org/officeDocument/2006/customXml" ds:itemID="{4FA9F4B7-7904-4D4B-A45C-45275B004981}">
  <ds:schemaRefs>
    <ds:schemaRef ds:uri="http://gemini/pivotcustomization/TableXML_Departmental Profit Loss_Budget_5725de27-a7a3-4ab3-b0ba-d0f172ac636f"/>
  </ds:schemaRefs>
</ds:datastoreItem>
</file>

<file path=customXml/itemProps111.xml><?xml version="1.0" encoding="utf-8"?>
<ds:datastoreItem xmlns:ds="http://schemas.openxmlformats.org/officeDocument/2006/customXml" ds:itemID="{57BE81E4-AE10-4143-B410-B4E4EB5322BE}">
  <ds:schemaRefs>
    <ds:schemaRef ds:uri="http://gemini/pivotcustomization/570897a9-c7fc-4663-992e-fc07c98f1a2f"/>
  </ds:schemaRefs>
</ds:datastoreItem>
</file>

<file path=customXml/itemProps112.xml><?xml version="1.0" encoding="utf-8"?>
<ds:datastoreItem xmlns:ds="http://schemas.openxmlformats.org/officeDocument/2006/customXml" ds:itemID="{EA0D1973-DE2A-4572-9880-E0B793CE0E0C}">
  <ds:schemaRefs>
    <ds:schemaRef ds:uri="http://gemini/pivotcustomization/TableXML_Departmental Profit Loss_72469cf3-d374-4c6c-8d3f-44e6e4c89a0c"/>
  </ds:schemaRefs>
</ds:datastoreItem>
</file>

<file path=customXml/itemProps113.xml><?xml version="1.0" encoding="utf-8"?>
<ds:datastoreItem xmlns:ds="http://schemas.openxmlformats.org/officeDocument/2006/customXml" ds:itemID="{C2CC61B3-7AE8-4D12-8412-FBCA61496709}">
  <ds:schemaRefs>
    <ds:schemaRef ds:uri="http://gemini/pivotcustomization/TableXML_Departmental Profit Loss_72469cf3-d374-4c6c-8d3f-44e6e4c89a0c"/>
  </ds:schemaRefs>
</ds:datastoreItem>
</file>

<file path=customXml/itemProps114.xml><?xml version="1.0" encoding="utf-8"?>
<ds:datastoreItem xmlns:ds="http://schemas.openxmlformats.org/officeDocument/2006/customXml" ds:itemID="{19B02766-2EC0-43F6-AEC2-214489E1B0A2}">
  <ds:schemaRefs>
    <ds:schemaRef ds:uri="http://gemini/pivotcustomization/52c64135-d6c7-4b23-a704-cc40cfa80a37"/>
  </ds:schemaRefs>
</ds:datastoreItem>
</file>

<file path=customXml/itemProps115.xml><?xml version="1.0" encoding="utf-8"?>
<ds:datastoreItem xmlns:ds="http://schemas.openxmlformats.org/officeDocument/2006/customXml" ds:itemID="{F5B8E9AC-A95F-4A9E-959E-B8B99032786B}">
  <ds:schemaRefs>
    <ds:schemaRef ds:uri="http://gemini/pivotcustomization/TableXML_GandA_ad32f0c9-1f45-4363-9fea-d1d4a6034984"/>
  </ds:schemaRefs>
</ds:datastoreItem>
</file>

<file path=customXml/itemProps116.xml><?xml version="1.0" encoding="utf-8"?>
<ds:datastoreItem xmlns:ds="http://schemas.openxmlformats.org/officeDocument/2006/customXml" ds:itemID="{CD56D331-0223-4F28-A726-E0022046FEC7}">
  <ds:schemaRefs>
    <ds:schemaRef ds:uri="http://gemini/pivotcustomization/c1cda4df-b383-4263-9e1a-57965c61adeb"/>
  </ds:schemaRefs>
</ds:datastoreItem>
</file>

<file path=customXml/itemProps117.xml><?xml version="1.0" encoding="utf-8"?>
<ds:datastoreItem xmlns:ds="http://schemas.openxmlformats.org/officeDocument/2006/customXml" ds:itemID="{4D28C21D-1ACA-450C-B0A9-41F05782DF5B}">
  <ds:schemaRefs>
    <ds:schemaRef ds:uri="http://gemini/pivotcustomization/TableXML_Departmental Profit Loss_Budget_5725de27-a7a3-4ab3-b0ba-d0f172ac636f"/>
  </ds:schemaRefs>
</ds:datastoreItem>
</file>

<file path=customXml/itemProps118.xml><?xml version="1.0" encoding="utf-8"?>
<ds:datastoreItem xmlns:ds="http://schemas.openxmlformats.org/officeDocument/2006/customXml" ds:itemID="{D36E2540-B2B7-47C9-9C6F-B6C81B5FE427}">
  <ds:schemaRefs>
    <ds:schemaRef ds:uri="http://gemini/pivotcustomization/9fa07cfc-aa6a-41f1-ac44-4bfb28ef498c"/>
  </ds:schemaRefs>
</ds:datastoreItem>
</file>

<file path=customXml/itemProps119.xml><?xml version="1.0" encoding="utf-8"?>
<ds:datastoreItem xmlns:ds="http://schemas.openxmlformats.org/officeDocument/2006/customXml" ds:itemID="{EE88FF03-7928-4E10-8F8D-1C6D8C7CC65D}">
  <ds:schemaRefs>
    <ds:schemaRef ds:uri="http://gemini/pivotcustomization/8cf195a4-900e-44eb-bbe9-aa3bd3cdb07a"/>
  </ds:schemaRefs>
</ds:datastoreItem>
</file>

<file path=customXml/itemProps120.xml><?xml version="1.0" encoding="utf-8"?>
<ds:datastoreItem xmlns:ds="http://schemas.openxmlformats.org/officeDocument/2006/customXml" ds:itemID="{0B88B333-5CC6-41C1-B915-03B390B8750B}">
  <ds:schemaRefs>
    <ds:schemaRef ds:uri="http://gemini/pivotcustomization/TableXML_Departmental Profit Loss_72469cf3-d374-4c6c-8d3f-44e6e4c89a0c"/>
  </ds:schemaRefs>
</ds:datastoreItem>
</file>

<file path=customXml/itemProps121.xml><?xml version="1.0" encoding="utf-8"?>
<ds:datastoreItem xmlns:ds="http://schemas.openxmlformats.org/officeDocument/2006/customXml" ds:itemID="{BE4D8254-481F-4147-865D-9F94499F9EE6}">
  <ds:schemaRefs>
    <ds:schemaRef ds:uri="http://gemini/pivotcustomization/TableXML_Departmental Profit Loss_72469cf3-d374-4c6c-8d3f-44e6e4c89a0c"/>
  </ds:schemaRefs>
</ds:datastoreItem>
</file>

<file path=customXml/itemProps122.xml><?xml version="1.0" encoding="utf-8"?>
<ds:datastoreItem xmlns:ds="http://schemas.openxmlformats.org/officeDocument/2006/customXml" ds:itemID="{B433D8CC-D2B9-4A8F-993A-80F9D08225A1}">
  <ds:schemaRefs>
    <ds:schemaRef ds:uri="http://gemini/pivotcustomization/b2072cd5-bded-4f7e-be5a-d20a983988fb"/>
  </ds:schemaRefs>
</ds:datastoreItem>
</file>

<file path=customXml/itemProps123.xml><?xml version="1.0" encoding="utf-8"?>
<ds:datastoreItem xmlns:ds="http://schemas.openxmlformats.org/officeDocument/2006/customXml" ds:itemID="{0065198D-71EE-4DCD-8F3F-F34776D80F31}">
  <ds:schemaRefs>
    <ds:schemaRef ds:uri="http://gemini/pivotcustomization/TableXML_Departmental Profit Loss_Budget_5725de27-a7a3-4ab3-b0ba-d0f172ac636f"/>
  </ds:schemaRefs>
</ds:datastoreItem>
</file>

<file path=customXml/itemProps124.xml><?xml version="1.0" encoding="utf-8"?>
<ds:datastoreItem xmlns:ds="http://schemas.openxmlformats.org/officeDocument/2006/customXml" ds:itemID="{40794848-13BD-4042-919C-146CCB62A05F}">
  <ds:schemaRefs>
    <ds:schemaRef ds:uri="http://gemini/pivotcustomization/TableXML_Departmental Profit Loss_Budget_5725de27-a7a3-4ab3-b0ba-d0f172ac636f"/>
  </ds:schemaRefs>
</ds:datastoreItem>
</file>

<file path=customXml/itemProps125.xml><?xml version="1.0" encoding="utf-8"?>
<ds:datastoreItem xmlns:ds="http://schemas.openxmlformats.org/officeDocument/2006/customXml" ds:itemID="{3D52F66B-6359-4F24-AFC5-264A4C136ECD}">
  <ds:schemaRefs>
    <ds:schemaRef ds:uri="http://gemini/pivotcustomization/TableXML_Departmental Profit Loss_72469cf3-d374-4c6c-8d3f-44e6e4c89a0c"/>
  </ds:schemaRefs>
</ds:datastoreItem>
</file>

<file path=customXml/itemProps126.xml><?xml version="1.0" encoding="utf-8"?>
<ds:datastoreItem xmlns:ds="http://schemas.openxmlformats.org/officeDocument/2006/customXml" ds:itemID="{D2501F2A-8557-4005-8FC0-8C39A5C56AAA}">
  <ds:schemaRefs>
    <ds:schemaRef ds:uri="http://gemini/pivotcustomization/TableXML_Departmental Profit Loss_Budget_5725de27-a7a3-4ab3-b0ba-d0f172ac636f"/>
  </ds:schemaRefs>
</ds:datastoreItem>
</file>

<file path=customXml/itemProps127.xml><?xml version="1.0" encoding="utf-8"?>
<ds:datastoreItem xmlns:ds="http://schemas.openxmlformats.org/officeDocument/2006/customXml" ds:itemID="{7144BF98-060A-49FF-BABA-53025CAE1068}">
  <ds:schemaRefs>
    <ds:schemaRef ds:uri="http://gemini/pivotcustomization/Diagrams"/>
  </ds:schemaRefs>
</ds:datastoreItem>
</file>

<file path=customXml/itemProps128.xml><?xml version="1.0" encoding="utf-8"?>
<ds:datastoreItem xmlns:ds="http://schemas.openxmlformats.org/officeDocument/2006/customXml" ds:itemID="{C2D3FDD5-BA94-4618-B9E1-AA7C3FA6F75E}">
  <ds:schemaRefs>
    <ds:schemaRef ds:uri="http://gemini/pivotcustomization/TableXML_Departmental Profit Loss_72469cf3-d374-4c6c-8d3f-44e6e4c89a0c"/>
  </ds:schemaRefs>
</ds:datastoreItem>
</file>

<file path=customXml/itemProps129.xml><?xml version="1.0" encoding="utf-8"?>
<ds:datastoreItem xmlns:ds="http://schemas.openxmlformats.org/officeDocument/2006/customXml" ds:itemID="{89285E12-CDAE-4453-8FE4-2EE0C8B82630}">
  <ds:schemaRefs>
    <ds:schemaRef ds:uri="http://gemini/pivotcustomization/TableXML_Departmental Profit Loss_Budget_5725de27-a7a3-4ab3-b0ba-d0f172ac636f"/>
  </ds:schemaRefs>
</ds:datastoreItem>
</file>

<file path=customXml/itemProps130.xml><?xml version="1.0" encoding="utf-8"?>
<ds:datastoreItem xmlns:ds="http://schemas.openxmlformats.org/officeDocument/2006/customXml" ds:itemID="{3257B164-B91E-4657-A9D6-3E322076429E}">
  <ds:schemaRefs>
    <ds:schemaRef ds:uri="http://gemini/pivotcustomization/47b452f6-fb7b-4d78-9c7f-65a49ca55cb9"/>
  </ds:schemaRefs>
</ds:datastoreItem>
</file>

<file path=customXml/itemProps131.xml><?xml version="1.0" encoding="utf-8"?>
<ds:datastoreItem xmlns:ds="http://schemas.openxmlformats.org/officeDocument/2006/customXml" ds:itemID="{50B42FD6-2E3A-4415-AB3C-F42DFAA86BA6}">
  <ds:schemaRefs>
    <ds:schemaRef ds:uri="http://gemini/pivotcustomization/TableXML_Departmental Profit Loss_Budget_5725de27-a7a3-4ab3-b0ba-d0f172ac636f"/>
  </ds:schemaRefs>
</ds:datastoreItem>
</file>

<file path=customXml/itemProps132.xml><?xml version="1.0" encoding="utf-8"?>
<ds:datastoreItem xmlns:ds="http://schemas.openxmlformats.org/officeDocument/2006/customXml" ds:itemID="{F341DB0D-94A4-4994-9864-DA959FBD2487}">
  <ds:schemaRefs>
    <ds:schemaRef ds:uri="http://gemini/pivotcustomization/7bcb5c80-5a6a-4214-ab93-41a080b4ffd8"/>
  </ds:schemaRefs>
</ds:datastoreItem>
</file>

<file path=customXml/itemProps133.xml><?xml version="1.0" encoding="utf-8"?>
<ds:datastoreItem xmlns:ds="http://schemas.openxmlformats.org/officeDocument/2006/customXml" ds:itemID="{17A4519B-B4FE-4F32-A474-8C3E20686955}">
  <ds:schemaRefs>
    <ds:schemaRef ds:uri="http://gemini/pivotcustomization/TableXML_Departmental Profit Loss_Budget_5725de27-a7a3-4ab3-b0ba-d0f172ac636f"/>
  </ds:schemaRefs>
</ds:datastoreItem>
</file>

<file path=customXml/itemProps134.xml><?xml version="1.0" encoding="utf-8"?>
<ds:datastoreItem xmlns:ds="http://schemas.openxmlformats.org/officeDocument/2006/customXml" ds:itemID="{8E272C36-823A-4D4A-87E3-329948725C02}">
  <ds:schemaRefs>
    <ds:schemaRef ds:uri="http://gemini/pivotcustomization/TableXML_Departmental Profit Loss_72469cf3-d374-4c6c-8d3f-44e6e4c89a0c"/>
  </ds:schemaRefs>
</ds:datastoreItem>
</file>

<file path=customXml/itemProps135.xml><?xml version="1.0" encoding="utf-8"?>
<ds:datastoreItem xmlns:ds="http://schemas.openxmlformats.org/officeDocument/2006/customXml" ds:itemID="{D5C658FF-D80B-4653-A0BF-BC4326C5884D}">
  <ds:schemaRefs>
    <ds:schemaRef ds:uri="http://gemini/pivotcustomization/TableXML_Departmental Profit Loss_72469cf3-d374-4c6c-8d3f-44e6e4c89a0c"/>
  </ds:schemaRefs>
</ds:datastoreItem>
</file>

<file path=customXml/itemProps136.xml><?xml version="1.0" encoding="utf-8"?>
<ds:datastoreItem xmlns:ds="http://schemas.openxmlformats.org/officeDocument/2006/customXml" ds:itemID="{074D9E22-F771-4C03-9956-5A7959B9DF6E}">
  <ds:schemaRefs>
    <ds:schemaRef ds:uri="http://gemini/pivotcustomization/TableXML_Departmental Profit Loss_Budget_5725de27-a7a3-4ab3-b0ba-d0f172ac636f"/>
  </ds:schemaRefs>
</ds:datastoreItem>
</file>

<file path=customXml/itemProps137.xml><?xml version="1.0" encoding="utf-8"?>
<ds:datastoreItem xmlns:ds="http://schemas.openxmlformats.org/officeDocument/2006/customXml" ds:itemID="{68CA9AAC-FF12-4B52-82B7-EBCA77E64FCA}">
  <ds:schemaRefs>
    <ds:schemaRef ds:uri="http://gemini/pivotcustomization/TableXML_Departmental Profit Loss_72469cf3-d374-4c6c-8d3f-44e6e4c89a0c"/>
  </ds:schemaRefs>
</ds:datastoreItem>
</file>

<file path=customXml/itemProps138.xml><?xml version="1.0" encoding="utf-8"?>
<ds:datastoreItem xmlns:ds="http://schemas.openxmlformats.org/officeDocument/2006/customXml" ds:itemID="{39003DF5-8616-45DF-8D73-063321B2B37F}">
  <ds:schemaRefs>
    <ds:schemaRef ds:uri="http://gemini/pivotcustomization/TableXML_Departmental Profit Loss_72469cf3-d374-4c6c-8d3f-44e6e4c89a0c"/>
  </ds:schemaRefs>
</ds:datastoreItem>
</file>

<file path=customXml/itemProps139.xml><?xml version="1.0" encoding="utf-8"?>
<ds:datastoreItem xmlns:ds="http://schemas.openxmlformats.org/officeDocument/2006/customXml" ds:itemID="{B340D880-0008-4F7A-96AD-B1B23FC9D65D}">
  <ds:schemaRefs>
    <ds:schemaRef ds:uri="http://gemini/pivotcustomization/TableXML_Departmental Profit Loss_72469cf3-d374-4c6c-8d3f-44e6e4c89a0c"/>
  </ds:schemaRefs>
</ds:datastoreItem>
</file>

<file path=customXml/itemProps140.xml><?xml version="1.0" encoding="utf-8"?>
<ds:datastoreItem xmlns:ds="http://schemas.openxmlformats.org/officeDocument/2006/customXml" ds:itemID="{5B6B2BFE-2021-4B0D-9FF4-A98F543E87A5}">
  <ds:schemaRefs>
    <ds:schemaRef ds:uri="http://gemini/pivotcustomization/74d6171c-6a76-4ab7-b236-aed3a5a9449c"/>
  </ds:schemaRefs>
</ds:datastoreItem>
</file>

<file path=customXml/itemProps141.xml><?xml version="1.0" encoding="utf-8"?>
<ds:datastoreItem xmlns:ds="http://schemas.openxmlformats.org/officeDocument/2006/customXml" ds:itemID="{A9846754-0035-4341-812C-086E9399CEFA}">
  <ds:schemaRefs>
    <ds:schemaRef ds:uri="http://gemini/pivotcustomization/TableXML_Departmental Profit Loss_72469cf3-d374-4c6c-8d3f-44e6e4c89a0c"/>
  </ds:schemaRefs>
</ds:datastoreItem>
</file>

<file path=customXml/itemProps142.xml><?xml version="1.0" encoding="utf-8"?>
<ds:datastoreItem xmlns:ds="http://schemas.openxmlformats.org/officeDocument/2006/customXml" ds:itemID="{39577E33-65CE-4BC8-83A1-F99BE585D580}">
  <ds:schemaRefs>
    <ds:schemaRef ds:uri="http://gemini/pivotcustomization/TableXML_Departmental Profit Loss_72469cf3-d374-4c6c-8d3f-44e6e4c89a0c"/>
  </ds:schemaRefs>
</ds:datastoreItem>
</file>

<file path=customXml/itemProps143.xml><?xml version="1.0" encoding="utf-8"?>
<ds:datastoreItem xmlns:ds="http://schemas.openxmlformats.org/officeDocument/2006/customXml" ds:itemID="{B00A5852-D62F-4C0E-A525-023BD999AC4D}">
  <ds:schemaRefs>
    <ds:schemaRef ds:uri="http://gemini/pivotcustomization/TableXML_Departments_d19390a2-f7e8-4234-a52e-03903a8acb0c"/>
  </ds:schemaRefs>
</ds:datastoreItem>
</file>

<file path=customXml/itemProps144.xml><?xml version="1.0" encoding="utf-8"?>
<ds:datastoreItem xmlns:ds="http://schemas.openxmlformats.org/officeDocument/2006/customXml" ds:itemID="{5AA86F15-486A-49E9-8D7E-B21BCE3B8CDD}">
  <ds:schemaRefs>
    <ds:schemaRef ds:uri="http://gemini/pivotcustomization/TableXML_Departmental Profit Loss_Budget_5725de27-a7a3-4ab3-b0ba-d0f172ac636f"/>
  </ds:schemaRefs>
</ds:datastoreItem>
</file>

<file path=customXml/itemProps145.xml><?xml version="1.0" encoding="utf-8"?>
<ds:datastoreItem xmlns:ds="http://schemas.openxmlformats.org/officeDocument/2006/customXml" ds:itemID="{1A19ED74-F328-492E-A9C3-3F4A57151092}">
  <ds:schemaRefs>
    <ds:schemaRef ds:uri="http://gemini/pivotcustomization/TableXML_Departmental Profit Loss_72469cf3-d374-4c6c-8d3f-44e6e4c89a0c"/>
  </ds:schemaRefs>
</ds:datastoreItem>
</file>

<file path=customXml/itemProps146.xml><?xml version="1.0" encoding="utf-8"?>
<ds:datastoreItem xmlns:ds="http://schemas.openxmlformats.org/officeDocument/2006/customXml" ds:itemID="{F8700905-E510-48CF-BB75-011A88CCB2D7}">
  <ds:schemaRefs>
    <ds:schemaRef ds:uri="http://gemini/pivotcustomization/c5876e3f-03e3-4328-9671-44902c7ebf8c"/>
  </ds:schemaRefs>
</ds:datastoreItem>
</file>

<file path=customXml/itemProps147.xml><?xml version="1.0" encoding="utf-8"?>
<ds:datastoreItem xmlns:ds="http://schemas.openxmlformats.org/officeDocument/2006/customXml" ds:itemID="{19CFB726-576D-4229-83E7-9F0E649BB02F}">
  <ds:schemaRefs>
    <ds:schemaRef ds:uri="http://gemini/pivotcustomization/TableXML_Departmental Profit Loss_72469cf3-d374-4c6c-8d3f-44e6e4c89a0c"/>
  </ds:schemaRefs>
</ds:datastoreItem>
</file>

<file path=customXml/itemProps148.xml><?xml version="1.0" encoding="utf-8"?>
<ds:datastoreItem xmlns:ds="http://schemas.openxmlformats.org/officeDocument/2006/customXml" ds:itemID="{0E21CE7F-4980-4F6E-9B8E-6DBCD0B17CDD}">
  <ds:schemaRefs>
    <ds:schemaRef ds:uri="http://gemini/pivotcustomization/139e28bc-8d93-4a1e-99d9-a5b681266f10"/>
  </ds:schemaRefs>
</ds:datastoreItem>
</file>

<file path=customXml/itemProps149.xml><?xml version="1.0" encoding="utf-8"?>
<ds:datastoreItem xmlns:ds="http://schemas.openxmlformats.org/officeDocument/2006/customXml" ds:itemID="{B02C3148-4115-4D71-A78B-5BE0027C137B}">
  <ds:schemaRefs>
    <ds:schemaRef ds:uri="http://gemini/pivotcustomization/TableXML_Predefined_Dates"/>
  </ds:schemaRefs>
</ds:datastoreItem>
</file>

<file path=customXml/itemProps150.xml><?xml version="1.0" encoding="utf-8"?>
<ds:datastoreItem xmlns:ds="http://schemas.openxmlformats.org/officeDocument/2006/customXml" ds:itemID="{EDE9F277-270C-40F7-A9ED-FCDE3D6FAA0D}">
  <ds:schemaRefs>
    <ds:schemaRef ds:uri="http://gemini/pivotcustomization/6cff6473-2dc5-4c5f-bcfd-f87570dad1c6"/>
  </ds:schemaRefs>
</ds:datastoreItem>
</file>

<file path=customXml/itemProps151.xml><?xml version="1.0" encoding="utf-8"?>
<ds:datastoreItem xmlns:ds="http://schemas.openxmlformats.org/officeDocument/2006/customXml" ds:itemID="{70295006-64DA-4453-B63F-518755D61B1B}">
  <ds:schemaRefs>
    <ds:schemaRef ds:uri="http://gemini/pivotcustomization/TableXML_Departmental Profit Loss_72469cf3-d374-4c6c-8d3f-44e6e4c89a0c"/>
  </ds:schemaRefs>
</ds:datastoreItem>
</file>

<file path=customXml/itemProps152.xml><?xml version="1.0" encoding="utf-8"?>
<ds:datastoreItem xmlns:ds="http://schemas.openxmlformats.org/officeDocument/2006/customXml" ds:itemID="{3D369C86-1E4A-4346-83FD-2ABDBFCBB54B}">
  <ds:schemaRefs>
    <ds:schemaRef ds:uri="http://gemini/pivotcustomization/TableXML_Departmental Profit Loss_Budget_5725de27-a7a3-4ab3-b0ba-d0f172ac636f"/>
  </ds:schemaRefs>
</ds:datastoreItem>
</file>

<file path=customXml/itemProps153.xml><?xml version="1.0" encoding="utf-8"?>
<ds:datastoreItem xmlns:ds="http://schemas.openxmlformats.org/officeDocument/2006/customXml" ds:itemID="{AAD7217E-329D-45C7-B94A-594E8C2D1EF1}">
  <ds:schemaRefs>
    <ds:schemaRef ds:uri="http://gemini/pivotcustomization/TableXML_Departmental Profit Loss_Budget_5725de27-a7a3-4ab3-b0ba-d0f172ac636f"/>
  </ds:schemaRefs>
</ds:datastoreItem>
</file>

<file path=customXml/itemProps154.xml><?xml version="1.0" encoding="utf-8"?>
<ds:datastoreItem xmlns:ds="http://schemas.openxmlformats.org/officeDocument/2006/customXml" ds:itemID="{9F512FB7-8A41-436B-A170-CB8F473E2FF0}">
  <ds:schemaRefs>
    <ds:schemaRef ds:uri="http://gemini/pivotcustomization/TableXML_Departmental Profit Loss_72469cf3-d374-4c6c-8d3f-44e6e4c89a0c"/>
  </ds:schemaRefs>
</ds:datastoreItem>
</file>

<file path=customXml/itemProps155.xml><?xml version="1.0" encoding="utf-8"?>
<ds:datastoreItem xmlns:ds="http://schemas.openxmlformats.org/officeDocument/2006/customXml" ds:itemID="{9E92B71B-43D0-4678-92FC-3AB4524CC117}">
  <ds:schemaRefs>
    <ds:schemaRef ds:uri="http://gemini/pivotcustomization/TableXML_Section_Signs"/>
  </ds:schemaRefs>
</ds:datastoreItem>
</file>

<file path=customXml/itemProps156.xml><?xml version="1.0" encoding="utf-8"?>
<ds:datastoreItem xmlns:ds="http://schemas.openxmlformats.org/officeDocument/2006/customXml" ds:itemID="{197E0E5C-5270-4658-BF0A-82418011D56D}">
  <ds:schemaRefs>
    <ds:schemaRef ds:uri="http://gemini/pivotcustomization/60e26ce5-9a83-4445-bc05-b64c29c7d44d"/>
  </ds:schemaRefs>
</ds:datastoreItem>
</file>

<file path=customXml/itemProps157.xml><?xml version="1.0" encoding="utf-8"?>
<ds:datastoreItem xmlns:ds="http://schemas.openxmlformats.org/officeDocument/2006/customXml" ds:itemID="{7CCB334E-8A87-458F-8EAE-359D9D351998}">
  <ds:schemaRefs>
    <ds:schemaRef ds:uri="http://gemini/pivotcustomization/TableXML_Departmental Profit Loss_72469cf3-d374-4c6c-8d3f-44e6e4c89a0c"/>
  </ds:schemaRefs>
</ds:datastoreItem>
</file>

<file path=customXml/itemProps158.xml><?xml version="1.0" encoding="utf-8"?>
<ds:datastoreItem xmlns:ds="http://schemas.openxmlformats.org/officeDocument/2006/customXml" ds:itemID="{2A9DE62E-E9BE-4911-8B4C-A6C6CA5B982E}">
  <ds:schemaRefs>
    <ds:schemaRef ds:uri="http://gemini/pivotcustomization/aec97850-f685-4152-8549-d81eb858ae8d"/>
  </ds:schemaRefs>
</ds:datastoreItem>
</file>

<file path=customXml/itemProps159.xml><?xml version="1.0" encoding="utf-8"?>
<ds:datastoreItem xmlns:ds="http://schemas.openxmlformats.org/officeDocument/2006/customXml" ds:itemID="{8D8BDD1A-7339-4896-92E6-1A3F43E67B9E}">
  <ds:schemaRefs>
    <ds:schemaRef ds:uri="http://gemini/pivotcustomization/d7115f61-b3f7-434a-a242-e4bddce2bdd5"/>
  </ds:schemaRefs>
</ds:datastoreItem>
</file>

<file path=customXml/itemProps160.xml><?xml version="1.0" encoding="utf-8"?>
<ds:datastoreItem xmlns:ds="http://schemas.openxmlformats.org/officeDocument/2006/customXml" ds:itemID="{3C1A94FD-745C-4552-B920-3366135F672C}">
  <ds:schemaRefs>
    <ds:schemaRef ds:uri="http://gemini/pivotcustomization/TableXML_Departmental Profit Loss_Budget_5725de27-a7a3-4ab3-b0ba-d0f172ac636f"/>
  </ds:schemaRefs>
</ds:datastoreItem>
</file>

<file path=customXml/itemProps161.xml><?xml version="1.0" encoding="utf-8"?>
<ds:datastoreItem xmlns:ds="http://schemas.openxmlformats.org/officeDocument/2006/customXml" ds:itemID="{D7B852FF-DB17-4521-9467-B6167A377A02}">
  <ds:schemaRefs>
    <ds:schemaRef ds:uri="http://gemini/pivotcustomization/TableXML_Departmental Profit Loss_Budget_5725de27-a7a3-4ab3-b0ba-d0f172ac636f"/>
  </ds:schemaRefs>
</ds:datastoreItem>
</file>

<file path=customXml/itemProps162.xml><?xml version="1.0" encoding="utf-8"?>
<ds:datastoreItem xmlns:ds="http://schemas.openxmlformats.org/officeDocument/2006/customXml" ds:itemID="{ABA30ECE-2A7F-4E8D-B13A-E4EE9656D491}">
  <ds:schemaRefs>
    <ds:schemaRef ds:uri="http://gemini/pivotcustomization/TableXML_Departmental Profit Loss_72469cf3-d374-4c6c-8d3f-44e6e4c89a0c"/>
  </ds:schemaRefs>
</ds:datastoreItem>
</file>

<file path=customXml/itemProps163.xml><?xml version="1.0" encoding="utf-8"?>
<ds:datastoreItem xmlns:ds="http://schemas.openxmlformats.org/officeDocument/2006/customXml" ds:itemID="{E2E42491-895C-4BD7-AA35-17D469537104}">
  <ds:schemaRefs>
    <ds:schemaRef ds:uri="http://gemini/pivotcustomization/TableXML_Departmental Profit Loss_72469cf3-d374-4c6c-8d3f-44e6e4c89a0c"/>
  </ds:schemaRefs>
</ds:datastoreItem>
</file>

<file path=customXml/itemProps164.xml><?xml version="1.0" encoding="utf-8"?>
<ds:datastoreItem xmlns:ds="http://schemas.openxmlformats.org/officeDocument/2006/customXml" ds:itemID="{9E1F1AEF-FA6E-4B68-AFC4-F76D234B126D}">
  <ds:schemaRefs>
    <ds:schemaRef ds:uri="http://gemini/pivotcustomization/182090d6-0ce3-4f32-8a9b-783d20706a75"/>
  </ds:schemaRefs>
</ds:datastoreItem>
</file>

<file path=customXml/itemProps165.xml><?xml version="1.0" encoding="utf-8"?>
<ds:datastoreItem xmlns:ds="http://schemas.openxmlformats.org/officeDocument/2006/customXml" ds:itemID="{6D59ADF0-A818-4569-87FE-CE1E8DF496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267e8-2087-4430-8898-7e1d16711490"/>
    <ds:schemaRef ds:uri="16457750-3f8d-456e-a162-25cda7a135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66.xml><?xml version="1.0" encoding="utf-8"?>
<ds:datastoreItem xmlns:ds="http://schemas.openxmlformats.org/officeDocument/2006/customXml" ds:itemID="{66DD795A-9E42-45B5-8FDF-3EB789534AF7}">
  <ds:schemaRefs>
    <ds:schemaRef ds:uri="http://gemini/pivotcustomization/ShowHidden"/>
  </ds:schemaRefs>
</ds:datastoreItem>
</file>

<file path=customXml/itemProps167.xml><?xml version="1.0" encoding="utf-8"?>
<ds:datastoreItem xmlns:ds="http://schemas.openxmlformats.org/officeDocument/2006/customXml" ds:itemID="{573ABB3C-EDF2-4EF4-AB7F-9434952DE40F}">
  <ds:schemaRefs>
    <ds:schemaRef ds:uri="http://gemini/pivotcustomization/TableXML_Departmental Profit Loss_Budget_5725de27-a7a3-4ab3-b0ba-d0f172ac636f"/>
  </ds:schemaRefs>
</ds:datastoreItem>
</file>

<file path=customXml/itemProps168.xml><?xml version="1.0" encoding="utf-8"?>
<ds:datastoreItem xmlns:ds="http://schemas.openxmlformats.org/officeDocument/2006/customXml" ds:itemID="{BE91F8C9-776D-4720-B10F-FBD5BEB405B8}">
  <ds:schemaRefs>
    <ds:schemaRef ds:uri="http://gemini/pivotcustomization/TableXML_Departmental Profit Loss_72469cf3-d374-4c6c-8d3f-44e6e4c89a0c"/>
  </ds:schemaRefs>
</ds:datastoreItem>
</file>

<file path=customXml/itemProps169.xml><?xml version="1.0" encoding="utf-8"?>
<ds:datastoreItem xmlns:ds="http://schemas.openxmlformats.org/officeDocument/2006/customXml" ds:itemID="{746ED1D5-A734-4F65-AFAA-28CCC8B78246}">
  <ds:schemaRefs>
    <ds:schemaRef ds:uri="http://gemini/pivotcustomization/TableXML_Departmental Profit Loss_72469cf3-d374-4c6c-8d3f-44e6e4c89a0c"/>
  </ds:schemaRefs>
</ds:datastoreItem>
</file>

<file path=customXml/itemProps170.xml><?xml version="1.0" encoding="utf-8"?>
<ds:datastoreItem xmlns:ds="http://schemas.openxmlformats.org/officeDocument/2006/customXml" ds:itemID="{66B6A158-6B39-48E5-BCAE-5BD3BBF58C7C}">
  <ds:schemaRefs>
    <ds:schemaRef ds:uri="http://gemini/pivotcustomization/IsSandboxEmbedded"/>
  </ds:schemaRefs>
</ds:datastoreItem>
</file>

<file path=customXml/itemProps171.xml><?xml version="1.0" encoding="utf-8"?>
<ds:datastoreItem xmlns:ds="http://schemas.openxmlformats.org/officeDocument/2006/customXml" ds:itemID="{3FDC6101-0553-4B17-BBAD-C036E703B904}">
  <ds:schemaRefs>
    <ds:schemaRef ds:uri="http://gemini/pivotcustomization/TableXML_Departmental Profit Loss_72469cf3-d374-4c6c-8d3f-44e6e4c89a0c"/>
  </ds:schemaRefs>
</ds:datastoreItem>
</file>

<file path=customXml/itemProps172.xml><?xml version="1.0" encoding="utf-8"?>
<ds:datastoreItem xmlns:ds="http://schemas.openxmlformats.org/officeDocument/2006/customXml" ds:itemID="{898A3A0F-4E80-4335-A4FD-FD99885DF3D2}">
  <ds:schemaRefs>
    <ds:schemaRef ds:uri="http://gemini/pivotcustomization/TableXML_Departmental Profit Loss_72469cf3-d374-4c6c-8d3f-44e6e4c89a0c"/>
  </ds:schemaRefs>
</ds:datastoreItem>
</file>

<file path=customXml/itemProps173.xml><?xml version="1.0" encoding="utf-8"?>
<ds:datastoreItem xmlns:ds="http://schemas.openxmlformats.org/officeDocument/2006/customXml" ds:itemID="{9FA9AD22-7FEB-4D8A-8D66-25FA1E878EA7}">
  <ds:schemaRefs>
    <ds:schemaRef ds:uri="http://gemini/pivotcustomization/TableXML_Departmental Profit Loss_72469cf3-d374-4c6c-8d3f-44e6e4c89a0c"/>
  </ds:schemaRefs>
</ds:datastoreItem>
</file>

<file path=customXml/itemProps174.xml><?xml version="1.0" encoding="utf-8"?>
<ds:datastoreItem xmlns:ds="http://schemas.openxmlformats.org/officeDocument/2006/customXml" ds:itemID="{024F9630-DB9E-46CF-BF20-4BB712A2373B}">
  <ds:schemaRefs>
    <ds:schemaRef ds:uri="http://gemini/pivotcustomization/TableXML_Departmental Profit Loss_72469cf3-d374-4c6c-8d3f-44e6e4c89a0c"/>
  </ds:schemaRefs>
</ds:datastoreItem>
</file>

<file path=customXml/itemProps175.xml><?xml version="1.0" encoding="utf-8"?>
<ds:datastoreItem xmlns:ds="http://schemas.openxmlformats.org/officeDocument/2006/customXml" ds:itemID="{B0469A71-382A-4970-8CD1-1AE8645A268F}">
  <ds:schemaRefs>
    <ds:schemaRef ds:uri="http://gemini/pivotcustomization/TableXML_Departmental Profit Loss_72469cf3-d374-4c6c-8d3f-44e6e4c89a0c"/>
  </ds:schemaRefs>
</ds:datastoreItem>
</file>

<file path=customXml/itemProps176.xml><?xml version="1.0" encoding="utf-8"?>
<ds:datastoreItem xmlns:ds="http://schemas.openxmlformats.org/officeDocument/2006/customXml" ds:itemID="{A3561094-A2C2-4692-A836-F7D9B0320407}">
  <ds:schemaRefs>
    <ds:schemaRef ds:uri="http://gemini/pivotcustomization/TableXML_Research Development_b5eefaf4-ba6d-4307-b6e1-3a6db9ca559a"/>
  </ds:schemaRefs>
</ds:datastoreItem>
</file>

<file path=customXml/itemProps177.xml><?xml version="1.0" encoding="utf-8"?>
<ds:datastoreItem xmlns:ds="http://schemas.openxmlformats.org/officeDocument/2006/customXml" ds:itemID="{F9B883E5-9852-478A-AFC3-663A7DCB79C6}">
  <ds:schemaRefs>
    <ds:schemaRef ds:uri="http://gemini/pivotcustomization/ErrorCache"/>
  </ds:schemaRefs>
</ds:datastoreItem>
</file>

<file path=customXml/itemProps178.xml><?xml version="1.0" encoding="utf-8"?>
<ds:datastoreItem xmlns:ds="http://schemas.openxmlformats.org/officeDocument/2006/customXml" ds:itemID="{C8D2B98D-66B4-41AF-B1BF-3CFEA873B183}">
  <ds:schemaRefs>
    <ds:schemaRef ds:uri="http://gemini/pivotcustomization/TableXML_Departmental Profit Loss_Budget_5725de27-a7a3-4ab3-b0ba-d0f172ac636f"/>
  </ds:schemaRefs>
</ds:datastoreItem>
</file>

<file path=customXml/itemProps179.xml><?xml version="1.0" encoding="utf-8"?>
<ds:datastoreItem xmlns:ds="http://schemas.openxmlformats.org/officeDocument/2006/customXml" ds:itemID="{CC9FB10D-09C0-446E-B9B0-73E0C7B9A39D}">
  <ds:schemaRefs>
    <ds:schemaRef ds:uri="http://gemini/pivotcustomization/ce28aeef-341d-4057-881b-426ca7ee9c21"/>
  </ds:schemaRefs>
</ds:datastoreItem>
</file>

<file path=customXml/itemProps180.xml><?xml version="1.0" encoding="utf-8"?>
<ds:datastoreItem xmlns:ds="http://schemas.openxmlformats.org/officeDocument/2006/customXml" ds:itemID="{A0BC7495-EF6B-436D-93BE-D926FADAF797}">
  <ds:schemaRefs>
    <ds:schemaRef ds:uri="http://gemini/pivotcustomization/789c3fc5-c418-46bb-9a31-b535c0d8a37c"/>
  </ds:schemaRefs>
</ds:datastoreItem>
</file>

<file path=customXml/itemProps181.xml><?xml version="1.0" encoding="utf-8"?>
<ds:datastoreItem xmlns:ds="http://schemas.openxmlformats.org/officeDocument/2006/customXml" ds:itemID="{1F629E19-9EDA-4957-B699-E608A0D4FDA1}">
  <ds:schemaRefs>
    <ds:schemaRef ds:uri="http://gemini/pivotcustomization/TableXML_Departmental Profit Loss_72469cf3-d374-4c6c-8d3f-44e6e4c89a0c"/>
  </ds:schemaRefs>
</ds:datastoreItem>
</file>

<file path=customXml/itemProps182.xml><?xml version="1.0" encoding="utf-8"?>
<ds:datastoreItem xmlns:ds="http://schemas.openxmlformats.org/officeDocument/2006/customXml" ds:itemID="{5EF9AD49-1105-4046-9637-514CB40C83BE}">
  <ds:schemaRefs>
    <ds:schemaRef ds:uri="http://gemini/pivotcustomization/TableXML_Departmental Profit Loss_72469cf3-d374-4c6c-8d3f-44e6e4c89a0c"/>
  </ds:schemaRefs>
</ds:datastoreItem>
</file>

<file path=customXml/itemProps183.xml><?xml version="1.0" encoding="utf-8"?>
<ds:datastoreItem xmlns:ds="http://schemas.openxmlformats.org/officeDocument/2006/customXml" ds:itemID="{6D0F2DB1-B45A-42DD-9960-DDB902B0102B}">
  <ds:schemaRefs>
    <ds:schemaRef ds:uri="http://gemini/pivotcustomization/TableXML_Departments 1"/>
  </ds:schemaRefs>
</ds:datastoreItem>
</file>

<file path=customXml/itemProps184.xml><?xml version="1.0" encoding="utf-8"?>
<ds:datastoreItem xmlns:ds="http://schemas.openxmlformats.org/officeDocument/2006/customXml" ds:itemID="{A4C5C238-7C12-4B3B-86D4-903E7E91382F}">
  <ds:schemaRefs>
    <ds:schemaRef ds:uri="http://gemini/pivotcustomization/TableXML_Departmental Profit Loss_72469cf3-d374-4c6c-8d3f-44e6e4c89a0c"/>
  </ds:schemaRefs>
</ds:datastoreItem>
</file>

<file path=customXml/itemProps185.xml><?xml version="1.0" encoding="utf-8"?>
<ds:datastoreItem xmlns:ds="http://schemas.openxmlformats.org/officeDocument/2006/customXml" ds:itemID="{12EB1816-482B-4A06-B12F-FEC69A8ECB97}">
  <ds:schemaRefs>
    <ds:schemaRef ds:uri="http://gemini/pivotcustomization/TableXML_Departmental Profit Loss_72469cf3-d374-4c6c-8d3f-44e6e4c89a0c"/>
  </ds:schemaRefs>
</ds:datastoreItem>
</file>

<file path=customXml/itemProps186.xml><?xml version="1.0" encoding="utf-8"?>
<ds:datastoreItem xmlns:ds="http://schemas.openxmlformats.org/officeDocument/2006/customXml" ds:itemID="{AEC7857F-5A78-4268-AE50-E1AFB4AF51C1}">
  <ds:schemaRefs>
    <ds:schemaRef ds:uri="http://gemini/pivotcustomization/TableXML_Departmental Profit Loss_72469cf3-d374-4c6c-8d3f-44e6e4c89a0c"/>
  </ds:schemaRefs>
</ds:datastoreItem>
</file>

<file path=customXml/itemProps187.xml><?xml version="1.0" encoding="utf-8"?>
<ds:datastoreItem xmlns:ds="http://schemas.openxmlformats.org/officeDocument/2006/customXml" ds:itemID="{463D807B-B2F6-4DC6-A1D4-143CB269E131}">
  <ds:schemaRefs>
    <ds:schemaRef ds:uri="http://gemini/pivotcustomization/TableXML_Departmental Profit Loss_72469cf3-d374-4c6c-8d3f-44e6e4c89a0c"/>
  </ds:schemaRefs>
</ds:datastoreItem>
</file>

<file path=customXml/itemProps188.xml><?xml version="1.0" encoding="utf-8"?>
<ds:datastoreItem xmlns:ds="http://schemas.openxmlformats.org/officeDocument/2006/customXml" ds:itemID="{D22D11B3-7B04-49EE-85E1-C4493C68FCEA}">
  <ds:schemaRefs>
    <ds:schemaRef ds:uri="http://schemas.microsoft.com/office/2006/metadata/properties"/>
    <ds:schemaRef ds:uri="http://schemas.microsoft.com/office/infopath/2007/PartnerControls"/>
    <ds:schemaRef ds:uri="0d1267e8-2087-4430-8898-7e1d16711490"/>
    <ds:schemaRef ds:uri="16457750-3f8d-456e-a162-25cda7a135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Instructions</vt:lpstr>
      <vt:lpstr>Dashboard</vt:lpstr>
      <vt:lpstr>Data</vt:lpstr>
      <vt:lpstr>List</vt:lpstr>
      <vt:lpstr>G&amp;A</vt:lpstr>
      <vt:lpstr>R&amp;D</vt:lpstr>
      <vt:lpstr>CS</vt:lpstr>
      <vt:lpstr>S&amp;M</vt:lpstr>
      <vt:lpstr>G&amp;A_Budget</vt:lpstr>
      <vt:lpstr>R&amp;D_Budget</vt:lpstr>
      <vt:lpstr>CS_Budget</vt:lpstr>
      <vt:lpstr>S&amp;M_Budget</vt:lpstr>
      <vt:lpstr>CS!CS</vt:lpstr>
      <vt:lpstr>CS_Budget!CS_Budget</vt:lpstr>
      <vt:lpstr>CurrentMonth</vt:lpstr>
      <vt:lpstr>GandA</vt:lpstr>
      <vt:lpstr>'G&amp;A_Budget'!GandA_Budget</vt:lpstr>
      <vt:lpstr>'R&amp;D'!RandD</vt:lpstr>
      <vt:lpstr>'R&amp;D_Budget'!RandD_Budget</vt:lpstr>
      <vt:lpstr>'S&amp;M'!SandM</vt:lpstr>
      <vt:lpstr>'S&amp;M_Budget'!SandM_Budget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Wessel Tangai</cp:lastModifiedBy>
  <cp:revision/>
  <dcterms:created xsi:type="dcterms:W3CDTF">2024-08-09T21:14:56Z</dcterms:created>
  <dcterms:modified xsi:type="dcterms:W3CDTF">2025-04-08T14:30:50Z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0x010100E6FAE67CE2B7A849BC0898B7A9D77711</vt:lpwstr>
  </property>
</Properties>
</file>