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o\Dropbox\ENGN4221\VeinCam2019\Hardware\"/>
    </mc:Choice>
  </mc:AlternateContent>
  <xr:revisionPtr revIDLastSave="0" documentId="13_ncr:1_{2BAC434B-72CC-4D03-98AE-256DC5DE8280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RPi 3A+ Total BOM" sheetId="4" r:id="rId1"/>
    <sheet name="RPi Zero Total BOM" sheetId="3" r:id="rId2"/>
    <sheet name="VeinCamHat BOM" sheetId="1" r:id="rId3"/>
    <sheet name="VeinCamHatZero BO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4" l="1"/>
  <c r="C26" i="4" s="1"/>
  <c r="C23" i="3"/>
  <c r="C27" i="3" s="1"/>
  <c r="F30" i="1"/>
  <c r="F28" i="1"/>
  <c r="F13" i="2"/>
  <c r="D9" i="2"/>
  <c r="F9" i="2"/>
  <c r="D12" i="2"/>
  <c r="F12" i="2" s="1"/>
  <c r="D11" i="2"/>
  <c r="F11" i="2" s="1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28" i="1"/>
  <c r="D29" i="1"/>
  <c r="F2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F32" i="1" l="1"/>
  <c r="F33" i="1" s="1"/>
  <c r="C3" i="4" s="1"/>
  <c r="C11" i="4" s="1"/>
  <c r="C13" i="4" s="1"/>
  <c r="C14" i="4" s="1"/>
  <c r="F15" i="2"/>
  <c r="F16" i="2" s="1"/>
  <c r="C3" i="3" s="1"/>
  <c r="C11" i="3" s="1"/>
  <c r="C13" i="3" s="1"/>
  <c r="C14" i="3" s="1"/>
</calcChain>
</file>

<file path=xl/sharedStrings.xml><?xml version="1.0" encoding="utf-8"?>
<sst xmlns="http://schemas.openxmlformats.org/spreadsheetml/2006/main" count="205" uniqueCount="144">
  <si>
    <t>Qty</t>
  </si>
  <si>
    <t>Reference(s)</t>
  </si>
  <si>
    <t>Value</t>
  </si>
  <si>
    <t>BT1</t>
  </si>
  <si>
    <t>3v7 LIPO</t>
  </si>
  <si>
    <t>10u</t>
  </si>
  <si>
    <t>100n</t>
  </si>
  <si>
    <t>C6</t>
  </si>
  <si>
    <t>2u2</t>
  </si>
  <si>
    <t>C7</t>
  </si>
  <si>
    <t>100u</t>
  </si>
  <si>
    <t>SFH7252</t>
  </si>
  <si>
    <t>GREEN LED</t>
  </si>
  <si>
    <t>RED LED</t>
  </si>
  <si>
    <t>J1</t>
  </si>
  <si>
    <t>USB_B_Micro</t>
  </si>
  <si>
    <t>J2</t>
  </si>
  <si>
    <t>L1</t>
  </si>
  <si>
    <t>6u8</t>
  </si>
  <si>
    <t>Q1</t>
  </si>
  <si>
    <t>BSD235N</t>
  </si>
  <si>
    <t>Q2</t>
  </si>
  <si>
    <t>MMUN2133L</t>
  </si>
  <si>
    <t>3R3</t>
  </si>
  <si>
    <t>10k</t>
  </si>
  <si>
    <t>1k</t>
  </si>
  <si>
    <t>R17</t>
  </si>
  <si>
    <t>1M87</t>
  </si>
  <si>
    <t>R18</t>
  </si>
  <si>
    <t>340k</t>
  </si>
  <si>
    <t>R19</t>
  </si>
  <si>
    <t>270k</t>
  </si>
  <si>
    <t>100k</t>
  </si>
  <si>
    <t>SW1</t>
  </si>
  <si>
    <t>SW_SPST</t>
  </si>
  <si>
    <t>TH1</t>
  </si>
  <si>
    <t>10k NTC</t>
  </si>
  <si>
    <t>U1</t>
  </si>
  <si>
    <t>MCP3021</t>
  </si>
  <si>
    <t>U2</t>
  </si>
  <si>
    <t>TPS61092</t>
  </si>
  <si>
    <t>U3</t>
  </si>
  <si>
    <t>MCP73871</t>
  </si>
  <si>
    <t>C1, C3, C4, C8</t>
  </si>
  <si>
    <t>C2, C5</t>
  </si>
  <si>
    <t>D1, D2, D3, D4, D5, D6</t>
  </si>
  <si>
    <t>D7, D9, D11</t>
  </si>
  <si>
    <t>D8, D10, D12</t>
  </si>
  <si>
    <t>R3, R4, R5, R6</t>
  </si>
  <si>
    <t>R8, R9, R10, R14</t>
  </si>
  <si>
    <t>R11, R12, R13, R15, R16, R21, R23</t>
  </si>
  <si>
    <t>R20, R22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</si>
  <si>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</si>
  <si>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</si>
  <si>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</si>
  <si>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</si>
  <si>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</si>
  <si>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</si>
  <si>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</si>
  <si>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Total Per Board (inc):</t>
  </si>
  <si>
    <t>https://au.element14.com/mikroelektronika/mikroe-1120/lithium-polymer-battery-3-7v-2ah/dp/2786900</t>
  </si>
  <si>
    <t>Notes</t>
  </si>
  <si>
    <t>Price @ Q = 1</t>
  </si>
  <si>
    <t>https://au.rs-online.com/web/p/ir-leds/1685175/</t>
  </si>
  <si>
    <t>5 month lead time</t>
  </si>
  <si>
    <t>https://www.digikey.com.au/product-detail/en/murata-electronics-north-america/GRM188R61A106KE69D/490-10474-2-ND/5027559</t>
  </si>
  <si>
    <t>https://www.digikey.com.au/product-detail/en/kemet/C0603C104K8RACTU/399-1095-1-ND/411370</t>
  </si>
  <si>
    <t>https://www.digikey.com.au/product-detail/en/samsung-electro-mechanics/CL10A225KP8NNNC/1276-1085-1-ND/3889171</t>
  </si>
  <si>
    <t>https://www.digikey.com.au/product-detail/en/avx-corporation/TPSD107M020R0085/478-6066-2-ND/1473072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</si>
  <si>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</si>
  <si>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</si>
  <si>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https://www.digikey.com.au/product-detail/en/amphenol-icc-fci/10118193-0001LF/609-4616-1-ND/2785380</t>
  </si>
  <si>
    <t>20x2 Pin Header Femail</t>
  </si>
  <si>
    <t>https://www.digikey.com.au/product-detail/en/sullins-connector-solutions/PPTC202LFBN-RC/S6104-ND/807240</t>
  </si>
  <si>
    <t>&lt;$0.20 ea from China</t>
  </si>
  <si>
    <t>https://www.digikey.com.au/product-detail/en/on-semiconductor/MMUN2133LT1G/MMUN2133LT1GOSCT-ND/2705149</t>
  </si>
  <si>
    <t>https://www.digikey.com.au/product-detail/en/infineon-technologies/BSD235NH6327XTSA1/BSD235NH6327XTSA1CT-ND/3196626</t>
  </si>
  <si>
    <t>https://www.digikey.com.au/product-detail/en/bourns-inc/SRN6045-6R8Y/SRN6045-6R8YTR-ND/2756118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</si>
  <si>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</si>
  <si>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</si>
  <si>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</si>
  <si>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https://www.digikey.com.au/product-detail/en/stackpole-electronics-inc/RMCF0603FT1M87/RMCF0603FT1M87CT-ND/7790193</t>
  </si>
  <si>
    <t>https://www.digikey.com.au/product-detail/en/stackpole-electronics-inc/RMCF0603FT340K/RMCF0603FT340KCT-ND/6053163</t>
  </si>
  <si>
    <t>https://www.digikey.com.au/product-detail/en/stackpole-electronics-inc/RMCF0603JT270K/RMCF0603JT270KCT-ND/5050301</t>
  </si>
  <si>
    <t>https://www.digikey.com.au/product-detail/en/stackpole-electronics-inc/RMCF0603JG100K/RMCF0603JG100KCT-ND/4425127</t>
  </si>
  <si>
    <t>https://www.digikey.com.au/products/en/switches/slide-switches/213?k=ss-12d07&amp;k=&amp;pkeyword=ss-12d07&amp;sv=0&amp;sf=0&amp;FV=ffe000d5&amp;quantity=&amp;ColumnSort=0&amp;page=1&amp;stock=1&amp;pageSize=25</t>
  </si>
  <si>
    <t>https://www.digikey.com.au/product-detail/en/murata-electronics-north-america/NCU18XH103F60RB/490-16279-1-ND/7363262</t>
  </si>
  <si>
    <t>https://www.digikey.com.au/product-detail/en/microchip-technology/MCP3021A5T-E-OT/MCP3021A5T-E-OTCT-ND/1979808</t>
  </si>
  <si>
    <t>https://www.digikey.com.au/product-detail/en/texas-instruments/TPS61092RSAR/296-15240-1-ND/566513</t>
  </si>
  <si>
    <t>https://www.digikey.com.au/product-detail/en/microchip-technology/MCP73871-2CCI-ML/MCP73871-2CCI-ML-ND/1680971</t>
  </si>
  <si>
    <t>Freight</t>
  </si>
  <si>
    <t>PCBWAY Estimate</t>
  </si>
  <si>
    <t>D1, D2, D3, D4, D6</t>
  </si>
  <si>
    <t>R3, R4</t>
  </si>
  <si>
    <t>R5, R8</t>
  </si>
  <si>
    <t>R6, R7</t>
  </si>
  <si>
    <t>R1, R2</t>
  </si>
  <si>
    <t>27R</t>
  </si>
  <si>
    <t>https://www.digikey.com.au/product-detail/en/stackpole-electronics-inc/RMCF0603JT27R0/RMCF0603JT27R0CT-ND/2418191</t>
  </si>
  <si>
    <t>Total Cost at Quantity</t>
  </si>
  <si>
    <t>Part / Assembly</t>
  </si>
  <si>
    <t>PCA</t>
  </si>
  <si>
    <t>Enclosure</t>
  </si>
  <si>
    <t>Per Unit Cost (Quantity 1000)</t>
  </si>
  <si>
    <t>Case</t>
  </si>
  <si>
    <t>Labour to modify</t>
  </si>
  <si>
    <t>IR Filter</t>
  </si>
  <si>
    <t>Supplier</t>
  </si>
  <si>
    <t>See VeinCamHatZero Sheet</t>
  </si>
  <si>
    <t>https://www.aliexpress.com/item/Raspberry-Pi-Zero-Case-Raspberry-Pi-Zero-W-Official-Case-ABS-Box-Enclosure-Cover-Shell-for/32843464423.html</t>
  </si>
  <si>
    <t>Camera FFC</t>
  </si>
  <si>
    <t>Included with above</t>
  </si>
  <si>
    <t>Unkown, based on $600 cost for 1000</t>
  </si>
  <si>
    <t>http://www.camera-lensfilters.com/</t>
  </si>
  <si>
    <t>NEED TO GET EXACT LINK</t>
  </si>
  <si>
    <t>Bare Bones RPi Zero w/ offical case</t>
  </si>
  <si>
    <t>Estimated Total</t>
  </si>
  <si>
    <t>Sale Price</t>
  </si>
  <si>
    <t>Cost Price (inc)</t>
  </si>
  <si>
    <t>Markup</t>
  </si>
  <si>
    <t>Profit</t>
  </si>
  <si>
    <t>Delivery Cost</t>
  </si>
  <si>
    <t>Customer Supplied Items:</t>
  </si>
  <si>
    <t>Raspberry Pi Zero W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</si>
  <si>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</si>
  <si>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</si>
  <si>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</si>
  <si>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</si>
  <si>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https://core-electronics.com.au/raspberry-pi-zero-w-wireless.html</t>
  </si>
  <si>
    <t>https://www.officeworks.com.au/shop/officeworks/p/sandisk-ultra-16gb-micro-sdhc-memory-card-sdsq16gb</t>
  </si>
  <si>
    <t>Cost of Customer Items</t>
  </si>
  <si>
    <t>Ebay / may already own required parts</t>
  </si>
  <si>
    <t>Excludes freight on self supplied items</t>
  </si>
  <si>
    <t>Total price to consumer</t>
  </si>
  <si>
    <t>Total</t>
  </si>
  <si>
    <t>Labour to cut acrylic</t>
  </si>
  <si>
    <t>Acrylic</t>
  </si>
  <si>
    <t>https://www.clarkrubber.com.au/acrylic-sheet-clear</t>
  </si>
  <si>
    <t>Bulk pricing likely better elsewhere</t>
  </si>
  <si>
    <t>Mounting hardware</t>
  </si>
  <si>
    <t>TBD - will be various</t>
  </si>
  <si>
    <t>Raspberry Pi 3 A +</t>
  </si>
  <si>
    <t>https://core-electronics.com.au/raspberry-pi-3-model-a-plus.html</t>
  </si>
  <si>
    <t>See VeinCamHat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</si>
</sst>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18" fillId="0" borderId="0" xfId="44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D10" sqref="D10"/>
    </sheetView>
  </sheetViews>
  <sheetFormatPr defaultRowHeight="14.25" x14ac:dyDescent="0.45"/>
  <cols>
    <col min="2" max="2" width="22.1328125" customWidth="1"/>
    <col min="3" max="3" width="14.3984375" customWidth="1"/>
  </cols>
  <sheetData>
    <row r="1" spans="1:11" x14ac:dyDescent="0.45">
      <c r="A1" s="9" t="s">
        <v>115</v>
      </c>
      <c r="B1" s="9"/>
      <c r="C1" s="9"/>
    </row>
    <row r="2" spans="1:11" ht="30.75" customHeight="1" x14ac:dyDescent="0.45">
      <c r="A2" s="9" t="s">
        <v>100</v>
      </c>
      <c r="B2" s="9"/>
      <c r="C2" s="8" t="s">
        <v>103</v>
      </c>
      <c r="D2" s="4"/>
      <c r="E2" t="s">
        <v>107</v>
      </c>
    </row>
    <row r="3" spans="1:11" x14ac:dyDescent="0.45">
      <c r="A3" t="s">
        <v>101</v>
      </c>
      <c r="C3" s="2">
        <f>'VeinCamHat BOM'!F33</f>
        <v>46.048200000000008</v>
      </c>
      <c r="E3" t="s">
        <v>143</v>
      </c>
    </row>
    <row r="4" spans="1:11" x14ac:dyDescent="0.45">
      <c r="A4" s="10" t="s">
        <v>102</v>
      </c>
      <c r="B4" s="10"/>
    </row>
    <row r="5" spans="1:11" x14ac:dyDescent="0.45">
      <c r="B5" t="s">
        <v>136</v>
      </c>
      <c r="C5" s="1">
        <v>1</v>
      </c>
      <c r="E5" t="s">
        <v>137</v>
      </c>
      <c r="K5" t="s">
        <v>138</v>
      </c>
    </row>
    <row r="6" spans="1:11" x14ac:dyDescent="0.45">
      <c r="B6" t="s">
        <v>135</v>
      </c>
      <c r="C6" s="1">
        <v>0.8</v>
      </c>
      <c r="E6" t="s">
        <v>112</v>
      </c>
    </row>
    <row r="7" spans="1:11" x14ac:dyDescent="0.45">
      <c r="B7" t="s">
        <v>139</v>
      </c>
      <c r="C7" s="1">
        <v>1</v>
      </c>
      <c r="E7" t="s">
        <v>140</v>
      </c>
    </row>
    <row r="8" spans="1:11" x14ac:dyDescent="0.45">
      <c r="A8" t="s">
        <v>106</v>
      </c>
      <c r="C8" s="1">
        <v>2</v>
      </c>
      <c r="E8" s="5" t="s">
        <v>113</v>
      </c>
    </row>
    <row r="9" spans="1:11" x14ac:dyDescent="0.45">
      <c r="C9" s="1"/>
    </row>
    <row r="10" spans="1:11" x14ac:dyDescent="0.45">
      <c r="A10" s="11" t="s">
        <v>116</v>
      </c>
      <c r="B10" s="11"/>
    </row>
    <row r="11" spans="1:11" x14ac:dyDescent="0.45">
      <c r="B11" t="s">
        <v>118</v>
      </c>
      <c r="C11" s="1">
        <f>SUM(C3:C8)</f>
        <v>50.848200000000006</v>
      </c>
    </row>
    <row r="12" spans="1:11" x14ac:dyDescent="0.45">
      <c r="B12" t="s">
        <v>117</v>
      </c>
      <c r="C12" s="1">
        <v>150</v>
      </c>
    </row>
    <row r="13" spans="1:11" x14ac:dyDescent="0.45">
      <c r="B13" t="s">
        <v>120</v>
      </c>
      <c r="C13" s="7">
        <f>C12-C11</f>
        <v>99.151799999999994</v>
      </c>
    </row>
    <row r="14" spans="1:11" x14ac:dyDescent="0.45">
      <c r="B14" t="s">
        <v>119</v>
      </c>
      <c r="C14" s="6">
        <f>C13/C11</f>
        <v>1.9499569306288125</v>
      </c>
    </row>
    <row r="15" spans="1:11" x14ac:dyDescent="0.45">
      <c r="B15" t="s">
        <v>121</v>
      </c>
      <c r="C15" s="1">
        <v>8.3000000000000007</v>
      </c>
    </row>
    <row r="17" spans="1:5" x14ac:dyDescent="0.45">
      <c r="A17" s="4" t="s">
        <v>122</v>
      </c>
    </row>
    <row r="18" spans="1:5" x14ac:dyDescent="0.45">
      <c r="B18" t="s">
        <v>141</v>
      </c>
      <c r="C18" s="1">
        <v>38.229999999999997</v>
      </c>
      <c r="E18" t="s">
        <v>142</v>
      </c>
    </row>
    <row r="19" spans="1:5" x14ac:dyDescent="0.45">
      <c r="B19" t="s">
        <v>124</v>
      </c>
      <c r="C19" s="1">
        <v>38.950000000000003</v>
      </c>
      <c r="E19" t="s">
        <v>127</v>
      </c>
    </row>
    <row r="20" spans="1:5" x14ac:dyDescent="0.45">
      <c r="B20" t="s">
        <v>125</v>
      </c>
      <c r="C20" s="1">
        <v>9</v>
      </c>
      <c r="E20" s="5" t="s">
        <v>129</v>
      </c>
    </row>
    <row r="22" spans="1:5" x14ac:dyDescent="0.45">
      <c r="B22" t="s">
        <v>130</v>
      </c>
      <c r="C22" s="2">
        <f>SUM(C18:C20)</f>
        <v>86.18</v>
      </c>
    </row>
    <row r="24" spans="1:5" x14ac:dyDescent="0.45">
      <c r="A24" s="4" t="s">
        <v>133</v>
      </c>
    </row>
    <row r="25" spans="1:5" x14ac:dyDescent="0.45">
      <c r="B25" t="s">
        <v>132</v>
      </c>
    </row>
    <row r="26" spans="1:5" x14ac:dyDescent="0.45">
      <c r="B26" s="4" t="s">
        <v>134</v>
      </c>
      <c r="C26" s="2">
        <f>C22+C15+C12</f>
        <v>244.48000000000002</v>
      </c>
    </row>
  </sheetData>
  <mergeCells count="4">
    <mergeCell ref="A1:C1"/>
    <mergeCell ref="A2:B2"/>
    <mergeCell ref="A4:B4"/>
    <mergeCell ref="A10:B10"/>
  </mergeCells>
  <hyperlinks>
    <hyperlink ref="E8" r:id="rId1" xr:uid="{00000000-0004-0000-0000-000000000000}"/>
    <hyperlink ref="E2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C35" sqref="C35"/>
    </sheetView>
  </sheetViews>
  <sheetFormatPr defaultRowHeight="14.25" x14ac:dyDescent="0.45"/>
  <cols>
    <col min="1" max="1" width="9.86328125" customWidth="1"/>
    <col min="2" max="2" width="22" bestFit="1" customWidth="1"/>
    <col min="3" max="3" width="14.73046875" bestFit="1" customWidth="1"/>
    <col min="4" max="4" width="5.3984375" customWidth="1"/>
  </cols>
  <sheetData>
    <row r="1" spans="1:9" x14ac:dyDescent="0.45">
      <c r="A1" s="9" t="s">
        <v>115</v>
      </c>
      <c r="B1" s="9"/>
      <c r="C1" s="9"/>
    </row>
    <row r="2" spans="1:9" ht="28.5" x14ac:dyDescent="0.45">
      <c r="A2" s="9" t="s">
        <v>100</v>
      </c>
      <c r="B2" s="9"/>
      <c r="C2" s="8" t="s">
        <v>103</v>
      </c>
      <c r="D2" s="4"/>
      <c r="E2" t="s">
        <v>107</v>
      </c>
    </row>
    <row r="3" spans="1:9" x14ac:dyDescent="0.45">
      <c r="A3" t="s">
        <v>101</v>
      </c>
      <c r="C3" s="2">
        <f>'VeinCamHatZero BOM'!F16</f>
        <v>5.895999999999999</v>
      </c>
      <c r="E3" t="s">
        <v>108</v>
      </c>
    </row>
    <row r="4" spans="1:9" x14ac:dyDescent="0.45">
      <c r="A4" s="10" t="s">
        <v>102</v>
      </c>
      <c r="B4" s="10"/>
    </row>
    <row r="5" spans="1:9" x14ac:dyDescent="0.45">
      <c r="B5" t="s">
        <v>104</v>
      </c>
      <c r="C5" s="1">
        <v>3.1</v>
      </c>
      <c r="E5" t="s">
        <v>109</v>
      </c>
    </row>
    <row r="6" spans="1:9" x14ac:dyDescent="0.45">
      <c r="B6" t="s">
        <v>110</v>
      </c>
      <c r="C6" s="1">
        <v>0</v>
      </c>
      <c r="E6" t="s">
        <v>111</v>
      </c>
    </row>
    <row r="7" spans="1:9" x14ac:dyDescent="0.45">
      <c r="B7" t="s">
        <v>105</v>
      </c>
      <c r="C7" s="1">
        <v>0.8</v>
      </c>
      <c r="E7" t="s">
        <v>112</v>
      </c>
    </row>
    <row r="8" spans="1:9" x14ac:dyDescent="0.45">
      <c r="A8" t="s">
        <v>106</v>
      </c>
      <c r="C8" s="1">
        <v>2</v>
      </c>
      <c r="E8" s="5" t="s">
        <v>113</v>
      </c>
      <c r="I8" s="4" t="s">
        <v>114</v>
      </c>
    </row>
    <row r="9" spans="1:9" x14ac:dyDescent="0.45">
      <c r="C9" s="1"/>
    </row>
    <row r="10" spans="1:9" x14ac:dyDescent="0.45">
      <c r="A10" s="11" t="s">
        <v>116</v>
      </c>
      <c r="B10" s="11"/>
    </row>
    <row r="11" spans="1:9" x14ac:dyDescent="0.45">
      <c r="B11" t="s">
        <v>118</v>
      </c>
      <c r="C11" s="1">
        <f>SUM(C3:C8)</f>
        <v>11.795999999999999</v>
      </c>
    </row>
    <row r="12" spans="1:9" x14ac:dyDescent="0.45">
      <c r="B12" t="s">
        <v>117</v>
      </c>
      <c r="C12" s="1">
        <v>34.99</v>
      </c>
    </row>
    <row r="13" spans="1:9" x14ac:dyDescent="0.45">
      <c r="B13" t="s">
        <v>120</v>
      </c>
      <c r="C13" s="7">
        <f>C12-C11</f>
        <v>23.194000000000003</v>
      </c>
    </row>
    <row r="14" spans="1:9" x14ac:dyDescent="0.45">
      <c r="B14" t="s">
        <v>119</v>
      </c>
      <c r="C14" s="6">
        <f>C13/C11</f>
        <v>1.9662597490674809</v>
      </c>
    </row>
    <row r="15" spans="1:9" x14ac:dyDescent="0.45">
      <c r="B15" t="s">
        <v>121</v>
      </c>
      <c r="C15" s="1">
        <v>8.3000000000000007</v>
      </c>
    </row>
    <row r="17" spans="1:5" x14ac:dyDescent="0.45">
      <c r="A17" s="4" t="s">
        <v>122</v>
      </c>
    </row>
    <row r="18" spans="1:5" x14ac:dyDescent="0.45">
      <c r="B18" t="s">
        <v>123</v>
      </c>
      <c r="C18" s="1">
        <v>15.29</v>
      </c>
      <c r="E18" t="s">
        <v>128</v>
      </c>
    </row>
    <row r="19" spans="1:5" x14ac:dyDescent="0.45">
      <c r="B19" t="s">
        <v>124</v>
      </c>
      <c r="C19" s="1">
        <v>38.950000000000003</v>
      </c>
      <c r="E19" t="s">
        <v>127</v>
      </c>
    </row>
    <row r="20" spans="1:5" x14ac:dyDescent="0.45">
      <c r="B20" t="s">
        <v>125</v>
      </c>
      <c r="C20" s="1">
        <v>9</v>
      </c>
      <c r="E20" s="5" t="s">
        <v>129</v>
      </c>
    </row>
    <row r="21" spans="1:5" x14ac:dyDescent="0.45">
      <c r="B21" t="s">
        <v>126</v>
      </c>
      <c r="C21" s="1">
        <v>20</v>
      </c>
      <c r="E21" t="s">
        <v>131</v>
      </c>
    </row>
    <row r="23" spans="1:5" x14ac:dyDescent="0.45">
      <c r="B23" t="s">
        <v>130</v>
      </c>
      <c r="C23" s="2">
        <f>SUM(C18:C21)</f>
        <v>83.240000000000009</v>
      </c>
    </row>
    <row r="25" spans="1:5" x14ac:dyDescent="0.45">
      <c r="A25" s="4" t="s">
        <v>133</v>
      </c>
    </row>
    <row r="26" spans="1:5" x14ac:dyDescent="0.45">
      <c r="B26" t="s">
        <v>132</v>
      </c>
    </row>
    <row r="27" spans="1:5" x14ac:dyDescent="0.45">
      <c r="B27" s="4" t="s">
        <v>134</v>
      </c>
      <c r="C27" s="2">
        <f>C23+C15+C12</f>
        <v>126.53</v>
      </c>
    </row>
    <row r="28" spans="1:5" x14ac:dyDescent="0.45">
      <c r="C28" s="2"/>
    </row>
  </sheetData>
  <mergeCells count="4">
    <mergeCell ref="A4:B4"/>
    <mergeCell ref="A1:C1"/>
    <mergeCell ref="A2:B2"/>
    <mergeCell ref="A10:B10"/>
  </mergeCells>
  <hyperlinks>
    <hyperlink ref="E8" r:id="rId1" xr:uid="{00000000-0004-0000-0100-000000000000}"/>
    <hyperlink ref="E20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A32" sqref="A32"/>
    </sheetView>
  </sheetViews>
  <sheetFormatPr defaultRowHeight="14.25" x14ac:dyDescent="0.45"/>
  <cols>
    <col min="2" max="2" width="29.73046875" bestFit="1" customWidth="1"/>
    <col min="3" max="3" width="22" bestFit="1" customWidth="1"/>
    <col min="4" max="4" width="16.73046875" bestFit="1" customWidth="1"/>
    <col min="5" max="5" width="27.265625" bestFit="1" customWidth="1"/>
    <col min="6" max="6" width="14" bestFit="1" customWidth="1"/>
    <col min="7" max="7" width="19.59765625" bestFit="1" customWidth="1"/>
    <col min="9" max="9" width="12.1328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52</v>
      </c>
      <c r="E1" t="s">
        <v>57</v>
      </c>
      <c r="F1" t="s">
        <v>53</v>
      </c>
      <c r="G1" t="s">
        <v>61</v>
      </c>
      <c r="I1" t="s">
        <v>56</v>
      </c>
    </row>
    <row r="2" spans="1:9" x14ac:dyDescent="0.45">
      <c r="A2">
        <v>1</v>
      </c>
      <c r="B2" t="s">
        <v>3</v>
      </c>
      <c r="C2" t="s">
        <v>4</v>
      </c>
      <c r="D2">
        <f>1000*A2</f>
        <v>1000</v>
      </c>
      <c r="E2" s="1">
        <v>25.12</v>
      </c>
      <c r="F2" s="1">
        <f>E2*A2</f>
        <v>25.12</v>
      </c>
      <c r="G2" s="3" t="s">
        <v>62</v>
      </c>
      <c r="I2" t="s">
        <v>60</v>
      </c>
    </row>
    <row r="3" spans="1:9" x14ac:dyDescent="0.45">
      <c r="A3">
        <v>4</v>
      </c>
      <c r="B3" t="s">
        <v>43</v>
      </c>
      <c r="C3" t="s">
        <v>5</v>
      </c>
      <c r="D3">
        <f t="shared" ref="D3:D29" si="0">1000*A3</f>
        <v>4000</v>
      </c>
      <c r="E3" s="1">
        <v>0.05</v>
      </c>
      <c r="F3" s="1">
        <f t="shared" ref="F3:F26" si="1">E3*A3</f>
        <v>0.2</v>
      </c>
      <c r="G3" s="3"/>
      <c r="I3" t="s">
        <v>65</v>
      </c>
    </row>
    <row r="4" spans="1:9" x14ac:dyDescent="0.45">
      <c r="A4">
        <v>2</v>
      </c>
      <c r="B4" t="s">
        <v>44</v>
      </c>
      <c r="C4" t="s">
        <v>6</v>
      </c>
      <c r="D4">
        <f t="shared" si="0"/>
        <v>2000</v>
      </c>
      <c r="E4" s="1">
        <v>0.04</v>
      </c>
      <c r="F4" s="1">
        <f t="shared" si="1"/>
        <v>0.08</v>
      </c>
      <c r="G4" s="3"/>
      <c r="I4" t="s">
        <v>66</v>
      </c>
    </row>
    <row r="5" spans="1:9" x14ac:dyDescent="0.45">
      <c r="A5">
        <v>1</v>
      </c>
      <c r="B5" t="s">
        <v>7</v>
      </c>
      <c r="C5" t="s">
        <v>8</v>
      </c>
      <c r="D5">
        <f t="shared" si="0"/>
        <v>1000</v>
      </c>
      <c r="E5" s="1">
        <v>0.03</v>
      </c>
      <c r="F5" s="1">
        <f t="shared" si="1"/>
        <v>0.03</v>
      </c>
      <c r="G5" s="3"/>
      <c r="I5" t="s">
        <v>67</v>
      </c>
    </row>
    <row r="6" spans="1:9" x14ac:dyDescent="0.45">
      <c r="A6">
        <v>1</v>
      </c>
      <c r="B6" t="s">
        <v>9</v>
      </c>
      <c r="C6" t="s">
        <v>10</v>
      </c>
      <c r="D6">
        <f t="shared" si="0"/>
        <v>1000</v>
      </c>
      <c r="E6" s="1">
        <v>0.87</v>
      </c>
      <c r="F6" s="1">
        <f t="shared" si="1"/>
        <v>0.87</v>
      </c>
      <c r="G6" s="3"/>
      <c r="I6" t="s">
        <v>68</v>
      </c>
    </row>
    <row r="7" spans="1:9" x14ac:dyDescent="0.45">
      <c r="A7">
        <v>6</v>
      </c>
      <c r="B7" t="s">
        <v>45</v>
      </c>
      <c r="C7" t="s">
        <v>11</v>
      </c>
      <c r="D7">
        <f t="shared" si="0"/>
        <v>6000</v>
      </c>
      <c r="E7" s="1">
        <v>0.86</v>
      </c>
      <c r="F7" s="1">
        <f t="shared" si="1"/>
        <v>5.16</v>
      </c>
      <c r="G7" s="3" t="s">
        <v>64</v>
      </c>
      <c r="I7" t="s">
        <v>63</v>
      </c>
    </row>
    <row r="8" spans="1:9" x14ac:dyDescent="0.45">
      <c r="A8">
        <v>3</v>
      </c>
      <c r="B8" t="s">
        <v>46</v>
      </c>
      <c r="C8" t="s">
        <v>12</v>
      </c>
      <c r="D8">
        <f t="shared" si="0"/>
        <v>3000</v>
      </c>
      <c r="E8" s="1">
        <v>7.0000000000000007E-2</v>
      </c>
      <c r="F8" s="1">
        <f t="shared" si="1"/>
        <v>0.21000000000000002</v>
      </c>
      <c r="G8" s="3"/>
      <c r="I8" t="s">
        <v>69</v>
      </c>
    </row>
    <row r="9" spans="1:9" x14ac:dyDescent="0.45">
      <c r="A9">
        <v>3</v>
      </c>
      <c r="B9" t="s">
        <v>47</v>
      </c>
      <c r="C9" t="s">
        <v>13</v>
      </c>
      <c r="D9">
        <f t="shared" si="0"/>
        <v>3000</v>
      </c>
      <c r="E9" s="1">
        <v>7.0000000000000007E-2</v>
      </c>
      <c r="F9" s="1">
        <f t="shared" si="1"/>
        <v>0.21000000000000002</v>
      </c>
      <c r="G9" s="3"/>
      <c r="I9" t="s">
        <v>70</v>
      </c>
    </row>
    <row r="10" spans="1:9" x14ac:dyDescent="0.45">
      <c r="A10">
        <v>1</v>
      </c>
      <c r="B10" t="s">
        <v>14</v>
      </c>
      <c r="C10" t="s">
        <v>15</v>
      </c>
      <c r="D10">
        <f t="shared" si="0"/>
        <v>1000</v>
      </c>
      <c r="E10" s="1">
        <v>0.38</v>
      </c>
      <c r="F10" s="1">
        <f t="shared" si="1"/>
        <v>0.38</v>
      </c>
      <c r="G10" s="3"/>
      <c r="I10" t="s">
        <v>71</v>
      </c>
    </row>
    <row r="11" spans="1:9" x14ac:dyDescent="0.45">
      <c r="A11">
        <v>1</v>
      </c>
      <c r="B11" t="s">
        <v>16</v>
      </c>
      <c r="C11" t="s">
        <v>72</v>
      </c>
      <c r="D11">
        <f t="shared" si="0"/>
        <v>1000</v>
      </c>
      <c r="E11" s="1">
        <v>1.85</v>
      </c>
      <c r="F11" s="1">
        <f t="shared" si="1"/>
        <v>1.85</v>
      </c>
      <c r="G11" s="3" t="s">
        <v>74</v>
      </c>
      <c r="I11" t="s">
        <v>73</v>
      </c>
    </row>
    <row r="12" spans="1:9" x14ac:dyDescent="0.45">
      <c r="A12">
        <v>1</v>
      </c>
      <c r="B12" t="s">
        <v>17</v>
      </c>
      <c r="C12" t="s">
        <v>18</v>
      </c>
      <c r="D12">
        <f t="shared" si="0"/>
        <v>1000</v>
      </c>
      <c r="E12" s="1">
        <v>0.3</v>
      </c>
      <c r="F12" s="1">
        <f t="shared" si="1"/>
        <v>0.3</v>
      </c>
      <c r="G12" s="3"/>
      <c r="I12" t="s">
        <v>77</v>
      </c>
    </row>
    <row r="13" spans="1:9" x14ac:dyDescent="0.45">
      <c r="A13">
        <v>1</v>
      </c>
      <c r="B13" t="s">
        <v>19</v>
      </c>
      <c r="C13" t="s">
        <v>20</v>
      </c>
      <c r="D13">
        <f t="shared" si="0"/>
        <v>1000</v>
      </c>
      <c r="E13" s="1">
        <v>0.18</v>
      </c>
      <c r="F13" s="1">
        <f t="shared" si="1"/>
        <v>0.18</v>
      </c>
      <c r="G13" s="3"/>
      <c r="I13" t="s">
        <v>76</v>
      </c>
    </row>
    <row r="14" spans="1:9" x14ac:dyDescent="0.45">
      <c r="A14">
        <v>1</v>
      </c>
      <c r="B14" t="s">
        <v>21</v>
      </c>
      <c r="C14" t="s">
        <v>22</v>
      </c>
      <c r="D14">
        <f t="shared" si="0"/>
        <v>1000</v>
      </c>
      <c r="E14" s="1">
        <v>0.04</v>
      </c>
      <c r="F14" s="1">
        <f t="shared" si="1"/>
        <v>0.04</v>
      </c>
      <c r="G14" s="3"/>
      <c r="I14" t="s">
        <v>75</v>
      </c>
    </row>
    <row r="15" spans="1:9" x14ac:dyDescent="0.45">
      <c r="A15">
        <v>4</v>
      </c>
      <c r="B15" t="s">
        <v>48</v>
      </c>
      <c r="C15" t="s">
        <v>23</v>
      </c>
      <c r="D15">
        <f t="shared" si="0"/>
        <v>4000</v>
      </c>
      <c r="E15" s="1">
        <v>5.0000000000000001E-3</v>
      </c>
      <c r="F15" s="1">
        <f t="shared" si="1"/>
        <v>0.02</v>
      </c>
      <c r="G15" s="3"/>
      <c r="I15" t="s">
        <v>78</v>
      </c>
    </row>
    <row r="16" spans="1:9" x14ac:dyDescent="0.45">
      <c r="A16">
        <v>4</v>
      </c>
      <c r="B16" t="s">
        <v>49</v>
      </c>
      <c r="C16" t="s">
        <v>24</v>
      </c>
      <c r="D16">
        <f t="shared" si="0"/>
        <v>4000</v>
      </c>
      <c r="E16" s="1">
        <v>5.0000000000000001E-3</v>
      </c>
      <c r="F16" s="1">
        <f t="shared" si="1"/>
        <v>0.02</v>
      </c>
      <c r="G16" s="3"/>
      <c r="I16" t="s">
        <v>79</v>
      </c>
    </row>
    <row r="17" spans="1:9" x14ac:dyDescent="0.45">
      <c r="A17">
        <v>7</v>
      </c>
      <c r="B17" t="s">
        <v>50</v>
      </c>
      <c r="C17" t="s">
        <v>25</v>
      </c>
      <c r="D17">
        <f t="shared" si="0"/>
        <v>7000</v>
      </c>
      <c r="E17" s="1">
        <v>5.0000000000000001E-3</v>
      </c>
      <c r="F17" s="1">
        <f t="shared" si="1"/>
        <v>3.5000000000000003E-2</v>
      </c>
      <c r="G17" s="3"/>
      <c r="I17" t="s">
        <v>80</v>
      </c>
    </row>
    <row r="18" spans="1:9" x14ac:dyDescent="0.45">
      <c r="A18">
        <v>1</v>
      </c>
      <c r="B18" t="s">
        <v>26</v>
      </c>
      <c r="C18" t="s">
        <v>27</v>
      </c>
      <c r="D18">
        <f t="shared" si="0"/>
        <v>1000</v>
      </c>
      <c r="E18" s="1">
        <v>7.0000000000000001E-3</v>
      </c>
      <c r="F18" s="1">
        <f t="shared" si="1"/>
        <v>7.0000000000000001E-3</v>
      </c>
      <c r="G18" s="3"/>
      <c r="I18" t="s">
        <v>81</v>
      </c>
    </row>
    <row r="19" spans="1:9" x14ac:dyDescent="0.45">
      <c r="A19">
        <v>1</v>
      </c>
      <c r="B19" t="s">
        <v>28</v>
      </c>
      <c r="C19" t="s">
        <v>29</v>
      </c>
      <c r="D19">
        <f t="shared" si="0"/>
        <v>1000</v>
      </c>
      <c r="E19" s="1">
        <v>5.0000000000000001E-3</v>
      </c>
      <c r="F19" s="1">
        <f t="shared" si="1"/>
        <v>5.0000000000000001E-3</v>
      </c>
      <c r="G19" s="3"/>
      <c r="I19" t="s">
        <v>82</v>
      </c>
    </row>
    <row r="20" spans="1:9" x14ac:dyDescent="0.45">
      <c r="A20">
        <v>1</v>
      </c>
      <c r="B20" t="s">
        <v>30</v>
      </c>
      <c r="C20" t="s">
        <v>31</v>
      </c>
      <c r="D20">
        <f t="shared" si="0"/>
        <v>1000</v>
      </c>
      <c r="E20" s="1">
        <v>5.0000000000000001E-3</v>
      </c>
      <c r="F20" s="1">
        <f t="shared" si="1"/>
        <v>5.0000000000000001E-3</v>
      </c>
      <c r="G20" s="3"/>
      <c r="I20" t="s">
        <v>83</v>
      </c>
    </row>
    <row r="21" spans="1:9" x14ac:dyDescent="0.45">
      <c r="A21">
        <v>2</v>
      </c>
      <c r="B21" t="s">
        <v>51</v>
      </c>
      <c r="C21" t="s">
        <v>32</v>
      </c>
      <c r="D21">
        <f t="shared" si="0"/>
        <v>2000</v>
      </c>
      <c r="E21" s="1">
        <v>5.0000000000000001E-3</v>
      </c>
      <c r="F21" s="1">
        <f t="shared" si="1"/>
        <v>0.01</v>
      </c>
      <c r="G21" s="3"/>
      <c r="I21" t="s">
        <v>84</v>
      </c>
    </row>
    <row r="22" spans="1:9" x14ac:dyDescent="0.45">
      <c r="A22">
        <v>1</v>
      </c>
      <c r="B22" t="s">
        <v>33</v>
      </c>
      <c r="C22" t="s">
        <v>34</v>
      </c>
      <c r="D22">
        <f t="shared" si="0"/>
        <v>1000</v>
      </c>
      <c r="E22" s="1">
        <v>0.44</v>
      </c>
      <c r="F22" s="1">
        <f t="shared" si="1"/>
        <v>0.44</v>
      </c>
      <c r="G22" s="3"/>
      <c r="I22" t="s">
        <v>85</v>
      </c>
    </row>
    <row r="23" spans="1:9" x14ac:dyDescent="0.45">
      <c r="A23">
        <v>1</v>
      </c>
      <c r="B23" t="s">
        <v>35</v>
      </c>
      <c r="C23" t="s">
        <v>36</v>
      </c>
      <c r="D23">
        <f t="shared" si="0"/>
        <v>1000</v>
      </c>
      <c r="E23" s="1">
        <v>0.09</v>
      </c>
      <c r="F23" s="1">
        <f t="shared" si="1"/>
        <v>0.09</v>
      </c>
      <c r="G23" s="3"/>
      <c r="I23" t="s">
        <v>86</v>
      </c>
    </row>
    <row r="24" spans="1:9" x14ac:dyDescent="0.45">
      <c r="A24">
        <v>1</v>
      </c>
      <c r="B24" t="s">
        <v>37</v>
      </c>
      <c r="C24" t="s">
        <v>38</v>
      </c>
      <c r="D24">
        <f t="shared" si="0"/>
        <v>1000</v>
      </c>
      <c r="E24" s="1">
        <v>1.22</v>
      </c>
      <c r="F24" s="1">
        <f t="shared" si="1"/>
        <v>1.22</v>
      </c>
      <c r="G24" s="3"/>
      <c r="I24" t="s">
        <v>87</v>
      </c>
    </row>
    <row r="25" spans="1:9" x14ac:dyDescent="0.45">
      <c r="A25">
        <v>1</v>
      </c>
      <c r="B25" t="s">
        <v>39</v>
      </c>
      <c r="C25" t="s">
        <v>40</v>
      </c>
      <c r="D25">
        <f t="shared" si="0"/>
        <v>1000</v>
      </c>
      <c r="E25" s="1">
        <v>1.73</v>
      </c>
      <c r="F25" s="1">
        <f t="shared" si="1"/>
        <v>1.73</v>
      </c>
      <c r="G25" s="3"/>
      <c r="I25" t="s">
        <v>88</v>
      </c>
    </row>
    <row r="26" spans="1:9" x14ac:dyDescent="0.45">
      <c r="A26">
        <v>1</v>
      </c>
      <c r="B26" t="s">
        <v>41</v>
      </c>
      <c r="C26" t="s">
        <v>42</v>
      </c>
      <c r="D26">
        <f t="shared" si="0"/>
        <v>1000</v>
      </c>
      <c r="E26" s="1">
        <v>2.0299999999999998</v>
      </c>
      <c r="F26" s="1">
        <f t="shared" si="1"/>
        <v>2.0299999999999998</v>
      </c>
      <c r="G26" s="3"/>
      <c r="I26" t="s">
        <v>89</v>
      </c>
    </row>
    <row r="27" spans="1:9" x14ac:dyDescent="0.45">
      <c r="E27" s="1" t="s">
        <v>99</v>
      </c>
      <c r="F27" s="1"/>
      <c r="G27" s="3"/>
    </row>
    <row r="28" spans="1:9" x14ac:dyDescent="0.45">
      <c r="A28">
        <v>1</v>
      </c>
      <c r="B28" t="s">
        <v>54</v>
      </c>
      <c r="D28">
        <f t="shared" si="0"/>
        <v>1000</v>
      </c>
      <c r="E28" s="1">
        <v>500</v>
      </c>
      <c r="F28" s="1">
        <f>E28/D28</f>
        <v>0.5</v>
      </c>
      <c r="G28" t="s">
        <v>91</v>
      </c>
    </row>
    <row r="29" spans="1:9" x14ac:dyDescent="0.45">
      <c r="A29">
        <v>1</v>
      </c>
      <c r="B29" t="s">
        <v>55</v>
      </c>
      <c r="D29">
        <f t="shared" si="0"/>
        <v>1000</v>
      </c>
      <c r="E29" s="1">
        <v>870</v>
      </c>
      <c r="F29" s="1">
        <f t="shared" ref="F29:F30" si="2">E29/D29</f>
        <v>0.87</v>
      </c>
      <c r="G29" t="s">
        <v>91</v>
      </c>
    </row>
    <row r="30" spans="1:9" x14ac:dyDescent="0.45">
      <c r="A30">
        <v>1</v>
      </c>
      <c r="B30" t="s">
        <v>90</v>
      </c>
      <c r="D30">
        <v>1000</v>
      </c>
      <c r="E30" s="1">
        <v>250</v>
      </c>
      <c r="F30" s="1">
        <f t="shared" si="2"/>
        <v>0.25</v>
      </c>
      <c r="G30" t="s">
        <v>91</v>
      </c>
    </row>
    <row r="31" spans="1:9" x14ac:dyDescent="0.45">
      <c r="G31" s="3"/>
    </row>
    <row r="32" spans="1:9" x14ac:dyDescent="0.45">
      <c r="E32" t="s">
        <v>58</v>
      </c>
      <c r="F32" s="1">
        <f>SUM(F2:F30)</f>
        <v>41.862000000000002</v>
      </c>
    </row>
    <row r="33" spans="5:6" x14ac:dyDescent="0.45">
      <c r="E33" t="s">
        <v>59</v>
      </c>
      <c r="F33" s="2">
        <f>F32*1.1</f>
        <v>46.048200000000008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E14" sqref="E14"/>
    </sheetView>
  </sheetViews>
  <sheetFormatPr defaultRowHeight="14.25" x14ac:dyDescent="0.45"/>
  <cols>
    <col min="2" max="2" width="29.73046875" bestFit="1" customWidth="1"/>
    <col min="3" max="3" width="10.3984375" bestFit="1" customWidth="1"/>
    <col min="4" max="4" width="16.73046875" bestFit="1" customWidth="1"/>
    <col min="5" max="5" width="27.265625" bestFit="1" customWidth="1"/>
    <col min="6" max="6" width="14" bestFit="1" customWidth="1"/>
    <col min="7" max="7" width="17.39843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52</v>
      </c>
      <c r="E1" t="s">
        <v>57</v>
      </c>
      <c r="F1" t="s">
        <v>53</v>
      </c>
      <c r="G1" t="s">
        <v>61</v>
      </c>
      <c r="I1" t="s">
        <v>56</v>
      </c>
    </row>
    <row r="2" spans="1:9" x14ac:dyDescent="0.45">
      <c r="A2">
        <v>5</v>
      </c>
      <c r="B2" t="s">
        <v>92</v>
      </c>
      <c r="C2" t="s">
        <v>11</v>
      </c>
      <c r="D2">
        <f t="shared" ref="D2:D12" si="0">1000*A2</f>
        <v>5000</v>
      </c>
      <c r="E2" s="1">
        <v>0.86</v>
      </c>
      <c r="F2" s="1">
        <f t="shared" ref="F2:F8" si="1">E2*A2</f>
        <v>4.3</v>
      </c>
      <c r="G2" s="3" t="s">
        <v>64</v>
      </c>
      <c r="I2" t="s">
        <v>63</v>
      </c>
    </row>
    <row r="3" spans="1:9" x14ac:dyDescent="0.45">
      <c r="A3">
        <v>1</v>
      </c>
      <c r="B3" t="s">
        <v>46</v>
      </c>
      <c r="C3" t="s">
        <v>12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69</v>
      </c>
    </row>
    <row r="4" spans="1:9" x14ac:dyDescent="0.45">
      <c r="A4">
        <v>1</v>
      </c>
      <c r="B4" t="s">
        <v>47</v>
      </c>
      <c r="C4" t="s">
        <v>13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70</v>
      </c>
    </row>
    <row r="5" spans="1:9" x14ac:dyDescent="0.45">
      <c r="A5">
        <v>1</v>
      </c>
      <c r="B5" t="s">
        <v>19</v>
      </c>
      <c r="C5" t="s">
        <v>20</v>
      </c>
      <c r="D5">
        <f t="shared" si="0"/>
        <v>1000</v>
      </c>
      <c r="E5" s="1">
        <v>0.18</v>
      </c>
      <c r="F5" s="1">
        <f t="shared" si="1"/>
        <v>0.18</v>
      </c>
      <c r="G5" s="3"/>
      <c r="I5" t="s">
        <v>76</v>
      </c>
    </row>
    <row r="6" spans="1:9" x14ac:dyDescent="0.45">
      <c r="A6">
        <v>2</v>
      </c>
      <c r="B6" t="s">
        <v>93</v>
      </c>
      <c r="C6" t="s">
        <v>23</v>
      </c>
      <c r="D6">
        <f t="shared" si="0"/>
        <v>2000</v>
      </c>
      <c r="E6" s="1">
        <v>5.0000000000000001E-3</v>
      </c>
      <c r="F6" s="1">
        <f t="shared" si="1"/>
        <v>0.01</v>
      </c>
      <c r="G6" s="3"/>
      <c r="I6" t="s">
        <v>78</v>
      </c>
    </row>
    <row r="7" spans="1:9" x14ac:dyDescent="0.45">
      <c r="A7">
        <v>2</v>
      </c>
      <c r="B7" t="s">
        <v>94</v>
      </c>
      <c r="C7" t="s">
        <v>24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79</v>
      </c>
    </row>
    <row r="8" spans="1:9" x14ac:dyDescent="0.45">
      <c r="A8">
        <v>2</v>
      </c>
      <c r="B8" t="s">
        <v>95</v>
      </c>
      <c r="C8" t="s">
        <v>25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80</v>
      </c>
    </row>
    <row r="9" spans="1:9" x14ac:dyDescent="0.45">
      <c r="A9">
        <v>2</v>
      </c>
      <c r="B9" t="s">
        <v>96</v>
      </c>
      <c r="C9" t="s">
        <v>97</v>
      </c>
      <c r="D9">
        <f t="shared" ref="D9" si="2">1000*A9</f>
        <v>2000</v>
      </c>
      <c r="E9" s="1">
        <v>5.0000000000000001E-3</v>
      </c>
      <c r="F9" s="1">
        <f t="shared" ref="F9" si="3">E9*A9</f>
        <v>0.01</v>
      </c>
      <c r="G9" s="3"/>
      <c r="I9" t="s">
        <v>98</v>
      </c>
    </row>
    <row r="10" spans="1:9" x14ac:dyDescent="0.45">
      <c r="E10" s="1" t="s">
        <v>99</v>
      </c>
      <c r="F10" s="1"/>
      <c r="G10" s="3"/>
    </row>
    <row r="11" spans="1:9" x14ac:dyDescent="0.45">
      <c r="A11">
        <v>1</v>
      </c>
      <c r="B11" t="s">
        <v>54</v>
      </c>
      <c r="D11">
        <f t="shared" si="0"/>
        <v>1000</v>
      </c>
      <c r="E11" s="1">
        <v>300</v>
      </c>
      <c r="F11" s="1">
        <f>E11/D11</f>
        <v>0.3</v>
      </c>
      <c r="G11" t="s">
        <v>91</v>
      </c>
    </row>
    <row r="12" spans="1:9" x14ac:dyDescent="0.45">
      <c r="A12">
        <v>1</v>
      </c>
      <c r="B12" t="s">
        <v>55</v>
      </c>
      <c r="D12">
        <f t="shared" si="0"/>
        <v>1000</v>
      </c>
      <c r="E12" s="1">
        <v>260</v>
      </c>
      <c r="F12" s="1">
        <f t="shared" ref="F12:F13" si="4">E12/D12</f>
        <v>0.26</v>
      </c>
      <c r="G12" t="s">
        <v>91</v>
      </c>
    </row>
    <row r="13" spans="1:9" x14ac:dyDescent="0.45">
      <c r="A13">
        <v>1</v>
      </c>
      <c r="B13" t="s">
        <v>90</v>
      </c>
      <c r="D13">
        <v>1000</v>
      </c>
      <c r="E13" s="1">
        <v>140</v>
      </c>
      <c r="F13" s="1">
        <f t="shared" si="4"/>
        <v>0.14000000000000001</v>
      </c>
      <c r="G13" t="s">
        <v>91</v>
      </c>
    </row>
    <row r="14" spans="1:9" x14ac:dyDescent="0.45">
      <c r="G14" s="3"/>
    </row>
    <row r="15" spans="1:9" x14ac:dyDescent="0.45">
      <c r="E15" t="s">
        <v>58</v>
      </c>
      <c r="F15" s="1">
        <f>SUM(F2:F13)</f>
        <v>5.3599999999999985</v>
      </c>
    </row>
    <row r="16" spans="1:9" x14ac:dyDescent="0.45">
      <c r="E16" t="s">
        <v>59</v>
      </c>
      <c r="F16" s="2">
        <f>F15*1.1</f>
        <v>5.895999999999999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RPi 3A+ Total BOM</vt:lpstr>
      <vt:lpstr>RPi Zero Total BOM</vt:lpstr>
      <vt:lpstr>VeinCamHat BOM</vt:lpstr>
      <vt:lpstr>VeinCamHatZero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2019-03-13T22:40:08Z</dcterms:modified>
</cp:coreProperties>
</file>