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Johnson\Dropbox\ENGN4221\VeinCam2019\Hardware\"/>
    </mc:Choice>
  </mc:AlternateContent>
  <xr:revisionPtr revIDLastSave="0" documentId="13_ncr:1_{422B842E-C8B3-47B2-B46F-F64FA45D2A8D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RPi 3A+ Total BOM" sheetId="4" r:id="rId1"/>
    <sheet name="RPi Zero Total BOM" sheetId="3" r:id="rId2"/>
    <sheet name="VeinCamHat BOM" sheetId="1" r:id="rId3"/>
    <sheet name="VeinCamHatZero BOM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C7" i="3"/>
  <c r="L9" i="3"/>
  <c r="L8" i="3"/>
  <c r="L7" i="3"/>
  <c r="L6" i="3"/>
  <c r="L5" i="3"/>
  <c r="L4" i="3"/>
  <c r="L10" i="3" s="1"/>
  <c r="C7" i="4"/>
  <c r="M10" i="4"/>
  <c r="M5" i="4"/>
  <c r="M6" i="4"/>
  <c r="M7" i="4"/>
  <c r="M8" i="4"/>
  <c r="M9" i="4"/>
  <c r="M4" i="4"/>
  <c r="C23" i="4" l="1"/>
  <c r="C27" i="4" l="1"/>
  <c r="C24" i="3"/>
  <c r="C28" i="3" s="1"/>
  <c r="F14" i="1"/>
  <c r="F13" i="2"/>
  <c r="D9" i="2"/>
  <c r="F9" i="2"/>
  <c r="D12" i="2"/>
  <c r="F12" i="2" s="1"/>
  <c r="D11" i="2"/>
  <c r="F11" i="2" s="1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F2" i="1"/>
  <c r="F3" i="1"/>
  <c r="F4" i="1"/>
  <c r="F6" i="1"/>
  <c r="F7" i="1"/>
  <c r="F8" i="1"/>
  <c r="F9" i="1"/>
  <c r="D12" i="1"/>
  <c r="F12" i="1" s="1"/>
  <c r="D13" i="1"/>
  <c r="F13" i="1" s="1"/>
  <c r="D2" i="1"/>
  <c r="D3" i="1"/>
  <c r="D4" i="1"/>
  <c r="D5" i="1"/>
  <c r="D6" i="1"/>
  <c r="D7" i="1"/>
  <c r="D8" i="1"/>
  <c r="D9" i="1"/>
  <c r="F16" i="1" l="1"/>
  <c r="F17" i="1" s="1"/>
  <c r="C3" i="4" s="1"/>
  <c r="C11" i="4" s="1"/>
  <c r="C13" i="4" s="1"/>
  <c r="C14" i="4" s="1"/>
  <c r="F15" i="2"/>
  <c r="F16" i="2" s="1"/>
  <c r="C3" i="3" s="1"/>
  <c r="C12" i="3" s="1"/>
  <c r="C14" i="3" s="1"/>
  <c r="C15" i="3" s="1"/>
</calcChain>
</file>

<file path=xl/sharedStrings.xml><?xml version="1.0" encoding="utf-8"?>
<sst xmlns="http://schemas.openxmlformats.org/spreadsheetml/2006/main" count="194" uniqueCount="103">
  <si>
    <t>Qty</t>
  </si>
  <si>
    <t>Reference(s)</t>
  </si>
  <si>
    <t>Value</t>
  </si>
  <si>
    <t>SFH7252</t>
  </si>
  <si>
    <t>GREEN LED</t>
  </si>
  <si>
    <t>RED LED</t>
  </si>
  <si>
    <t>J2</t>
  </si>
  <si>
    <t>Q1</t>
  </si>
  <si>
    <t>3R3</t>
  </si>
  <si>
    <t>10k</t>
  </si>
  <si>
    <t>1k</t>
  </si>
  <si>
    <t>D7, D9, D11</t>
  </si>
  <si>
    <t>D8, D10, D12</t>
  </si>
  <si>
    <t>R3, R4, R5, R6</t>
  </si>
  <si>
    <t>Quantity Per 1000</t>
  </si>
  <si>
    <t>Cost Per Board</t>
  </si>
  <si>
    <t>PCB</t>
  </si>
  <si>
    <t>PCBA</t>
  </si>
  <si>
    <t>Supplier URL</t>
  </si>
  <si>
    <t>Per Unit Cost at Quantity (ex)</t>
  </si>
  <si>
    <t>Total Per Board (ex):</t>
  </si>
  <si>
    <t>Total Per Board (inc):</t>
  </si>
  <si>
    <t>Notes</t>
  </si>
  <si>
    <t>https://au.rs-online.com/web/p/ir-leds/1685175/</t>
  </si>
  <si>
    <t>5 month lead time</t>
  </si>
  <si>
    <t>https://www.digikey.com.au/products/en/optoelectronics/led-indication-discrete/105?FV=ffe00069&amp;quantity=3000&amp;ColumnSort=1000011&amp;page=1&amp;stock=1&amp;k=0805+green+led&amp;pageSize=25&amp;pkeyword=0805+green+led</t>
  </si>
  <si>
    <t>https://www.digikey.com.au/product-detail/en/lite-on-inc/LTST-C171KRKT/160-1427-2-ND/386801</t>
  </si>
  <si>
    <t>https://www.digikey.com.au/product-detail/en/sullins-connector-solutions/PPTC202LFBN-RC/S6104-ND/807240</t>
  </si>
  <si>
    <t>https://www.digikey.com.au/product-detail/en/te-connectivity-passive-product/CRGCQ0603J3R3/A130076CT-ND/8577908</t>
  </si>
  <si>
    <t>https://www.digikey.com.au/product-detail/en/te-connectivity-passive-product/CRGCQ0603J10K/A130097CT-ND/8577929</t>
  </si>
  <si>
    <t>https://www.digikey.com.au/product-detail/en/te-connectivity-passive-product/CRGCQ0603J1K0/A130091CT-ND/8577923</t>
  </si>
  <si>
    <t>Freight</t>
  </si>
  <si>
    <t>PCBWAY Estimate</t>
  </si>
  <si>
    <t>D1, D2, D3, D4, D6</t>
  </si>
  <si>
    <t>R3, R4</t>
  </si>
  <si>
    <t>R5, R8</t>
  </si>
  <si>
    <t>R6, R7</t>
  </si>
  <si>
    <t>R1, R2</t>
  </si>
  <si>
    <t>27R</t>
  </si>
  <si>
    <t>https://www.digikey.com.au/product-detail/en/stackpole-electronics-inc/RMCF0603JT27R0/RMCF0603JT27R0CT-ND/2418191</t>
  </si>
  <si>
    <t>Total Cost at Quantity</t>
  </si>
  <si>
    <t>Part / Assembly</t>
  </si>
  <si>
    <t>PCA</t>
  </si>
  <si>
    <t>Enclosure</t>
  </si>
  <si>
    <t>Per Unit Cost (Quantity 1000)</t>
  </si>
  <si>
    <t>IR Filter</t>
  </si>
  <si>
    <t>Supplier</t>
  </si>
  <si>
    <t>See VeinCamHatZero Sheet</t>
  </si>
  <si>
    <t>Camera FFC</t>
  </si>
  <si>
    <t>Bare Bones RPi Zero w/ offical case</t>
  </si>
  <si>
    <t>Estimated Total</t>
  </si>
  <si>
    <t>Sale Price</t>
  </si>
  <si>
    <t>Cost Price (inc)</t>
  </si>
  <si>
    <t>Markup</t>
  </si>
  <si>
    <t>Profit</t>
  </si>
  <si>
    <t>Delivery Cost</t>
  </si>
  <si>
    <t>Customer Supplied Items:</t>
  </si>
  <si>
    <t>Raspberry Pi Zero W</t>
  </si>
  <si>
    <t>PinoIR Camera Module</t>
  </si>
  <si>
    <t>16GB mSD Card</t>
  </si>
  <si>
    <t>USB Cable / PSU</t>
  </si>
  <si>
    <t>https://core-electronics.com.au/raspberry-pi-noir-camera-board-v2-8-megapixels-38553.html</t>
  </si>
  <si>
    <t>https://core-electronics.com.au/raspberry-pi-zero-w-wireless.html</t>
  </si>
  <si>
    <t>https://www.officeworks.com.au/shop/officeworks/p/sandisk-ultra-16gb-micro-sdhc-memory-card-sdsq16gb</t>
  </si>
  <si>
    <t>Cost of Customer Items</t>
  </si>
  <si>
    <t>Ebay / may already own required parts</t>
  </si>
  <si>
    <t>Excludes freight on self supplied items</t>
  </si>
  <si>
    <t>Total price to consumer</t>
  </si>
  <si>
    <t>Total</t>
  </si>
  <si>
    <t>Labour to cut acrylic</t>
  </si>
  <si>
    <t>Acrylic</t>
  </si>
  <si>
    <t>Mounting hardware</t>
  </si>
  <si>
    <t>Raspberry Pi 3 A +</t>
  </si>
  <si>
    <t>https://core-electronics.com.au/raspberry-pi-3-model-a-plus.html</t>
  </si>
  <si>
    <t>See VeinCamHat Sheet</t>
  </si>
  <si>
    <t>20x2 Pin Header Female</t>
  </si>
  <si>
    <t>D1</t>
  </si>
  <si>
    <t>D2</t>
  </si>
  <si>
    <t>D3, D4, D5, D6, D7, D8</t>
  </si>
  <si>
    <t>R7, R8</t>
  </si>
  <si>
    <t>Generic Item - 3mm Acrylic</t>
  </si>
  <si>
    <t>TBD</t>
  </si>
  <si>
    <t>Mounting Hardware</t>
  </si>
  <si>
    <t>Quantity</t>
  </si>
  <si>
    <t>Cost ea</t>
  </si>
  <si>
    <t>Cost total</t>
  </si>
  <si>
    <t>M2.5 * 28mm Screw</t>
  </si>
  <si>
    <t>M3 * 11mm Spacer</t>
  </si>
  <si>
    <t>M3 * 3mm Spacer</t>
  </si>
  <si>
    <t>M2.5 Nut</t>
  </si>
  <si>
    <t>M2 Nut</t>
  </si>
  <si>
    <t>M2 * 4mm Screw</t>
  </si>
  <si>
    <t>Total Cost:</t>
  </si>
  <si>
    <t>https://www.ebay.com.au/itm/M2-5-3-60mm-Pan-Head-Phillips-Screws-Machine-Screws-Bolts-G304-Stainless-Steel/273041450256?ssPageName=STRK%3AMEBIDX%3AIT&amp;var=572285006604&amp;_trksid=p2060353.m2749.l2649</t>
  </si>
  <si>
    <t>Look in this direction -&gt;</t>
  </si>
  <si>
    <t>https://www.aliexpress.com/item/100Pcs-50pcs-m1-m1-2-m1-4-m1-6-M2-M2-5-M3-M4-DIN7985-GB818/32948746653.html?spm=a2g0s.9042311.0.0.1f924c4dMJUkZe</t>
  </si>
  <si>
    <t>https://www.aliexpress.com/item/50pcs-M3-M4-M5-M6-M8-White-Nylon-ABS-Non-Threaded-Spacer-Round-Hollow-Standoff-Washer/32868508973.html?spm=a2g0s.9042311.0.0.1f924c4dMJUkZe</t>
  </si>
  <si>
    <t>https://www.aliexpress.com/item/50Pcs-DIN934-M2-M2-5-M3-M4-M5-M6-M8-304-Stainless-Steel-Metric-Thread-Hex/32958861614.html?spm=a2g0s.9042311.0.0.1f924c4dMJUkZe</t>
  </si>
  <si>
    <t>$0.02 from China</t>
  </si>
  <si>
    <t>NTJD4001N</t>
  </si>
  <si>
    <t>https://www.digikey.com.au/product-detail/en/on-semiconductor/NTJD4001NT1G/NTJD4001NT1GOSCT-ND/687105</t>
  </si>
  <si>
    <t>China Price' shown</t>
  </si>
  <si>
    <t>Ebay / may already 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</si>
</sst>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0" fontId="16" fillId="0" borderId="0" xfId="0" applyFont="1"/>
    <xf numFmtId="0" fontId="18" fillId="0" borderId="0" xfId="44"/>
    <xf numFmtId="9" fontId="0" fillId="0" borderId="0" xfId="2" applyFont="1"/>
    <xf numFmtId="44" fontId="0" fillId="0" borderId="0" xfId="2" applyNumberFormat="1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9" fillId="0" borderId="0" xfId="44" applyFont="1"/>
    <xf numFmtId="0" fontId="0" fillId="0" borderId="0" xfId="1" quotePrefix="1" applyNumberFormat="1" applyFon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100Pcs-50pcs-m1-m1-2-m1-4-m1-6-M2-M2-5-M3-M4-DIN7985-GB818/32948746653.html?spm=a2g0s.9042311.0.0.1f924c4dMJUkZe" TargetMode="External"/><Relationship Id="rId7" Type="http://schemas.openxmlformats.org/officeDocument/2006/relationships/hyperlink" Target="https://www.aliexpress.com/item/50Pcs-DIN934-M2-M2-5-M3-M4-M5-M6-M8-304-Stainless-Steel-Metric-Thread-Hex/32958861614.html?spm=a2g0s.9042311.0.0.1f924c4dMJUkZe" TargetMode="External"/><Relationship Id="rId2" Type="http://schemas.openxmlformats.org/officeDocument/2006/relationships/hyperlink" Target="https://www.ebay.com.au/itm/M2-5-3-60mm-Pan-Head-Phillips-Screws-Machine-Screws-Bolts-G304-Stainless-Steel/273041450256?ssPageName=STRK%3AMEBIDX%3AIT&amp;var=572285006604&amp;_trksid=p2060353.m2749.l2649" TargetMode="External"/><Relationship Id="rId1" Type="http://schemas.openxmlformats.org/officeDocument/2006/relationships/hyperlink" Target="https://www.officeworks.com.au/shop/officeworks/p/sandisk-ultra-16gb-micro-sdhc-memory-card-sdsq16gb" TargetMode="External"/><Relationship Id="rId6" Type="http://schemas.openxmlformats.org/officeDocument/2006/relationships/hyperlink" Target="https://www.aliexpress.com/item/50Pcs-DIN934-M2-M2-5-M3-M4-M5-M6-M8-304-Stainless-Steel-Metric-Thread-Hex/32958861614.html?spm=a2g0s.9042311.0.0.1f924c4dMJUkZe" TargetMode="External"/><Relationship Id="rId5" Type="http://schemas.openxmlformats.org/officeDocument/2006/relationships/hyperlink" Target="https://www.aliexpress.com/item/50pcs-M3-M4-M5-M6-M8-White-Nylon-ABS-Non-Threaded-Spacer-Round-Hollow-Standoff-Washer/32868508973.html?spm=a2g0s.9042311.0.0.1f924c4dMJUkZe" TargetMode="External"/><Relationship Id="rId4" Type="http://schemas.openxmlformats.org/officeDocument/2006/relationships/hyperlink" Target="https://www.aliexpress.com/item/50pcs-M3-M4-M5-M6-M8-White-Nylon-ABS-Non-Threaded-Spacer-Round-Hollow-Standoff-Washer/32868508973.html?spm=a2g0s.9042311.0.0.1f924c4dMJUkZ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liexpress.com/item/100Pcs-50pcs-m1-m1-2-m1-4-m1-6-M2-M2-5-M3-M4-DIN7985-GB818/32948746653.html?spm=a2g0s.9042311.0.0.1f924c4dMJUkZe" TargetMode="External"/><Relationship Id="rId7" Type="http://schemas.openxmlformats.org/officeDocument/2006/relationships/hyperlink" Target="https://www.aliexpress.com/item/50Pcs-DIN934-M2-M2-5-M3-M4-M5-M6-M8-304-Stainless-Steel-Metric-Thread-Hex/32958861614.html?spm=a2g0s.9042311.0.0.1f924c4dMJUkZe" TargetMode="External"/><Relationship Id="rId2" Type="http://schemas.openxmlformats.org/officeDocument/2006/relationships/hyperlink" Target="https://www.ebay.com.au/itm/M2-5-3-60mm-Pan-Head-Phillips-Screws-Machine-Screws-Bolts-G304-Stainless-Steel/273041450256?ssPageName=STRK%3AMEBIDX%3AIT&amp;var=572285006604&amp;_trksid=p2060353.m2749.l2649" TargetMode="External"/><Relationship Id="rId1" Type="http://schemas.openxmlformats.org/officeDocument/2006/relationships/hyperlink" Target="https://www.officeworks.com.au/shop/officeworks/p/sandisk-ultra-16gb-micro-sdhc-memory-card-sdsq16gb" TargetMode="External"/><Relationship Id="rId6" Type="http://schemas.openxmlformats.org/officeDocument/2006/relationships/hyperlink" Target="https://www.aliexpress.com/item/50Pcs-DIN934-M2-M2-5-M3-M4-M5-M6-M8-304-Stainless-Steel-Metric-Thread-Hex/32958861614.html?spm=a2g0s.9042311.0.0.1f924c4dMJUkZe" TargetMode="External"/><Relationship Id="rId5" Type="http://schemas.openxmlformats.org/officeDocument/2006/relationships/hyperlink" Target="https://www.aliexpress.com/item/50pcs-M3-M4-M5-M6-M8-White-Nylon-ABS-Non-Threaded-Spacer-Round-Hollow-Standoff-Washer/32868508973.html?spm=a2g0s.9042311.0.0.1f924c4dMJUkZe" TargetMode="External"/><Relationship Id="rId4" Type="http://schemas.openxmlformats.org/officeDocument/2006/relationships/hyperlink" Target="https://www.aliexpress.com/item/50pcs-M3-M4-M5-M6-M8-White-Nylon-ABS-Non-Threaded-Spacer-Round-Hollow-Standoff-Washer/32868508973.html?spm=a2g0s.9042311.0.0.1f924c4dMJUkZ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.au/product-detail/en/on-semiconductor/NTJD4001NT1G/NTJD4001NT1GOSCT-ND/6871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E22" sqref="E22"/>
    </sheetView>
  </sheetViews>
  <sheetFormatPr defaultRowHeight="15" x14ac:dyDescent="0.25"/>
  <cols>
    <col min="2" max="2" width="22.140625" customWidth="1"/>
    <col min="3" max="3" width="14.42578125" customWidth="1"/>
    <col min="10" max="10" width="18.85546875" bestFit="1" customWidth="1"/>
    <col min="12" max="12" width="10.28515625" bestFit="1" customWidth="1"/>
    <col min="13" max="13" width="9.42578125" bestFit="1" customWidth="1"/>
  </cols>
  <sheetData>
    <row r="1" spans="1:15" x14ac:dyDescent="0.25">
      <c r="A1" s="9" t="s">
        <v>49</v>
      </c>
      <c r="B1" s="9"/>
      <c r="C1" s="9"/>
    </row>
    <row r="2" spans="1:15" ht="30.75" customHeight="1" x14ac:dyDescent="0.25">
      <c r="A2" s="9" t="s">
        <v>41</v>
      </c>
      <c r="B2" s="9"/>
      <c r="C2" s="8" t="s">
        <v>44</v>
      </c>
      <c r="D2" s="4"/>
      <c r="E2" t="s">
        <v>46</v>
      </c>
    </row>
    <row r="3" spans="1:15" x14ac:dyDescent="0.25">
      <c r="A3" t="s">
        <v>42</v>
      </c>
      <c r="C3" s="2">
        <f>'VeinCamHat BOM'!F17</f>
        <v>7.5680000000000005</v>
      </c>
      <c r="E3" t="s">
        <v>74</v>
      </c>
      <c r="J3" t="s">
        <v>82</v>
      </c>
      <c r="K3" t="s">
        <v>83</v>
      </c>
      <c r="L3" t="s">
        <v>84</v>
      </c>
      <c r="M3" t="s">
        <v>85</v>
      </c>
      <c r="O3" t="s">
        <v>46</v>
      </c>
    </row>
    <row r="4" spans="1:15" x14ac:dyDescent="0.25">
      <c r="A4" s="10" t="s">
        <v>43</v>
      </c>
      <c r="B4" s="10"/>
      <c r="J4" t="s">
        <v>86</v>
      </c>
      <c r="K4">
        <v>4</v>
      </c>
      <c r="L4" s="1">
        <v>0.107</v>
      </c>
      <c r="M4" s="1">
        <f>L4*K4</f>
        <v>0.42799999999999999</v>
      </c>
      <c r="O4" s="5" t="s">
        <v>93</v>
      </c>
    </row>
    <row r="5" spans="1:15" x14ac:dyDescent="0.25">
      <c r="B5" t="s">
        <v>70</v>
      </c>
      <c r="C5" s="1">
        <v>0.5</v>
      </c>
      <c r="E5" t="s">
        <v>80</v>
      </c>
      <c r="J5" t="s">
        <v>87</v>
      </c>
      <c r="K5">
        <v>4</v>
      </c>
      <c r="L5" s="1">
        <v>5.8000000000000003E-2</v>
      </c>
      <c r="M5" s="1">
        <f t="shared" ref="M5:M9" si="0">L5*K5</f>
        <v>0.23200000000000001</v>
      </c>
      <c r="O5" s="5" t="s">
        <v>96</v>
      </c>
    </row>
    <row r="6" spans="1:15" x14ac:dyDescent="0.25">
      <c r="B6" t="s">
        <v>69</v>
      </c>
      <c r="C6" s="1">
        <v>0.5</v>
      </c>
      <c r="E6" t="s">
        <v>81</v>
      </c>
      <c r="J6" t="s">
        <v>88</v>
      </c>
      <c r="K6">
        <v>8</v>
      </c>
      <c r="L6" s="1">
        <v>5.8000000000000003E-2</v>
      </c>
      <c r="M6" s="1">
        <f t="shared" si="0"/>
        <v>0.46400000000000002</v>
      </c>
      <c r="O6" s="5" t="s">
        <v>96</v>
      </c>
    </row>
    <row r="7" spans="1:15" x14ac:dyDescent="0.25">
      <c r="B7" t="s">
        <v>71</v>
      </c>
      <c r="C7" s="1">
        <f>M10</f>
        <v>1.4880000000000004</v>
      </c>
      <c r="E7" t="s">
        <v>94</v>
      </c>
      <c r="J7" t="s">
        <v>91</v>
      </c>
      <c r="K7">
        <v>4</v>
      </c>
      <c r="L7" s="1">
        <v>2.5000000000000001E-2</v>
      </c>
      <c r="M7" s="1">
        <f t="shared" si="0"/>
        <v>0.1</v>
      </c>
      <c r="O7" s="5" t="s">
        <v>95</v>
      </c>
    </row>
    <row r="8" spans="1:15" x14ac:dyDescent="0.25">
      <c r="A8" t="s">
        <v>45</v>
      </c>
      <c r="C8" s="1">
        <v>2</v>
      </c>
      <c r="E8" s="12" t="s">
        <v>81</v>
      </c>
      <c r="J8" t="s">
        <v>89</v>
      </c>
      <c r="K8">
        <v>4</v>
      </c>
      <c r="L8" s="1">
        <v>3.3000000000000002E-2</v>
      </c>
      <c r="M8" s="1">
        <f t="shared" si="0"/>
        <v>0.13200000000000001</v>
      </c>
      <c r="O8" s="5" t="s">
        <v>97</v>
      </c>
    </row>
    <row r="9" spans="1:15" x14ac:dyDescent="0.25">
      <c r="C9" s="1"/>
      <c r="J9" t="s">
        <v>90</v>
      </c>
      <c r="K9">
        <v>4</v>
      </c>
      <c r="L9" s="1">
        <v>3.3000000000000002E-2</v>
      </c>
      <c r="M9" s="1">
        <f t="shared" si="0"/>
        <v>0.13200000000000001</v>
      </c>
      <c r="O9" s="5" t="s">
        <v>97</v>
      </c>
    </row>
    <row r="10" spans="1:15" x14ac:dyDescent="0.25">
      <c r="A10" s="11" t="s">
        <v>50</v>
      </c>
      <c r="B10" s="11"/>
      <c r="L10" t="s">
        <v>92</v>
      </c>
      <c r="M10" s="1">
        <f>SUM(M4:M9)</f>
        <v>1.4880000000000004</v>
      </c>
    </row>
    <row r="11" spans="1:15" x14ac:dyDescent="0.25">
      <c r="B11" t="s">
        <v>52</v>
      </c>
      <c r="C11" s="1">
        <f>SUM(C3:C8)</f>
        <v>12.056000000000001</v>
      </c>
    </row>
    <row r="12" spans="1:15" x14ac:dyDescent="0.25">
      <c r="B12" t="s">
        <v>51</v>
      </c>
      <c r="C12" s="1">
        <v>39.99</v>
      </c>
    </row>
    <row r="13" spans="1:15" x14ac:dyDescent="0.25">
      <c r="B13" t="s">
        <v>54</v>
      </c>
      <c r="C13" s="7">
        <f>C12-C11</f>
        <v>27.934000000000001</v>
      </c>
    </row>
    <row r="14" spans="1:15" x14ac:dyDescent="0.25">
      <c r="B14" t="s">
        <v>53</v>
      </c>
      <c r="C14" s="6">
        <f>C13/C11</f>
        <v>2.3170205706702056</v>
      </c>
    </row>
    <row r="15" spans="1:15" x14ac:dyDescent="0.25">
      <c r="B15" t="s">
        <v>55</v>
      </c>
      <c r="C15" s="1">
        <v>8.3000000000000007</v>
      </c>
    </row>
    <row r="17" spans="1:5" x14ac:dyDescent="0.25">
      <c r="A17" s="4" t="s">
        <v>56</v>
      </c>
    </row>
    <row r="18" spans="1:5" x14ac:dyDescent="0.25">
      <c r="B18" t="s">
        <v>72</v>
      </c>
      <c r="C18" s="1">
        <v>38.229999999999997</v>
      </c>
      <c r="E18" t="s">
        <v>73</v>
      </c>
    </row>
    <row r="19" spans="1:5" x14ac:dyDescent="0.25">
      <c r="B19" t="s">
        <v>58</v>
      </c>
      <c r="C19" s="1">
        <v>38.950000000000003</v>
      </c>
      <c r="E19" t="s">
        <v>61</v>
      </c>
    </row>
    <row r="20" spans="1:5" x14ac:dyDescent="0.25">
      <c r="B20" t="s">
        <v>59</v>
      </c>
      <c r="C20" s="1">
        <v>9</v>
      </c>
      <c r="E20" s="5" t="s">
        <v>63</v>
      </c>
    </row>
    <row r="21" spans="1:5" x14ac:dyDescent="0.25">
      <c r="B21" t="s">
        <v>60</v>
      </c>
      <c r="C21" s="1">
        <v>20</v>
      </c>
      <c r="E21" t="s">
        <v>102</v>
      </c>
    </row>
    <row r="23" spans="1:5" x14ac:dyDescent="0.25">
      <c r="B23" t="s">
        <v>64</v>
      </c>
      <c r="C23" s="2">
        <f>SUM(C18:C21)</f>
        <v>106.18</v>
      </c>
    </row>
    <row r="25" spans="1:5" x14ac:dyDescent="0.25">
      <c r="A25" s="4" t="s">
        <v>67</v>
      </c>
    </row>
    <row r="26" spans="1:5" x14ac:dyDescent="0.25">
      <c r="B26" t="s">
        <v>66</v>
      </c>
    </row>
    <row r="27" spans="1:5" x14ac:dyDescent="0.25">
      <c r="B27" s="4" t="s">
        <v>68</v>
      </c>
      <c r="C27" s="2">
        <f>C23+C15+C12</f>
        <v>154.47</v>
      </c>
    </row>
  </sheetData>
  <mergeCells count="4">
    <mergeCell ref="A1:C1"/>
    <mergeCell ref="A2:B2"/>
    <mergeCell ref="A4:B4"/>
    <mergeCell ref="A10:B10"/>
  </mergeCells>
  <hyperlinks>
    <hyperlink ref="E20" r:id="rId1" xr:uid="{00000000-0004-0000-0000-000001000000}"/>
    <hyperlink ref="O4" r:id="rId2" xr:uid="{15831DEE-A6A1-4D03-BA9B-B20F6C6807D4}"/>
    <hyperlink ref="O7" r:id="rId3" xr:uid="{9B98D2E0-877B-4C9B-8F40-18E6E7ADCCEE}"/>
    <hyperlink ref="O5" r:id="rId4" xr:uid="{CA668A5A-75C5-4964-9717-E58376AF80AA}"/>
    <hyperlink ref="O6" r:id="rId5" xr:uid="{0FA79612-40E9-44C6-A6A1-0DCBDF1B8A6B}"/>
    <hyperlink ref="O8" r:id="rId6" xr:uid="{B27C6BF6-FA47-4A12-8E8E-E3982DFB9EEB}"/>
    <hyperlink ref="O9" r:id="rId7" xr:uid="{5E636539-9201-4464-A8E8-CA351037BE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"/>
  <sheetViews>
    <sheetView workbookViewId="0">
      <selection activeCell="F38" sqref="F38"/>
    </sheetView>
  </sheetViews>
  <sheetFormatPr defaultRowHeight="15" x14ac:dyDescent="0.25"/>
  <cols>
    <col min="1" max="1" width="9.85546875" customWidth="1"/>
    <col min="2" max="2" width="22" bestFit="1" customWidth="1"/>
    <col min="3" max="3" width="14.7109375" bestFit="1" customWidth="1"/>
    <col min="4" max="4" width="5.42578125" customWidth="1"/>
    <col min="12" max="12" width="10.5703125" bestFit="1" customWidth="1"/>
  </cols>
  <sheetData>
    <row r="1" spans="1:14" x14ac:dyDescent="0.25">
      <c r="A1" s="9" t="s">
        <v>49</v>
      </c>
      <c r="B1" s="9"/>
      <c r="C1" s="9"/>
    </row>
    <row r="2" spans="1:14" ht="30" x14ac:dyDescent="0.25">
      <c r="A2" s="9" t="s">
        <v>41</v>
      </c>
      <c r="B2" s="9"/>
      <c r="C2" s="8" t="s">
        <v>44</v>
      </c>
      <c r="D2" s="4"/>
      <c r="E2" t="s">
        <v>46</v>
      </c>
    </row>
    <row r="3" spans="1:14" x14ac:dyDescent="0.25">
      <c r="A3" t="s">
        <v>42</v>
      </c>
      <c r="C3" s="2">
        <f>'VeinCamHatZero BOM'!F16</f>
        <v>5.895999999999999</v>
      </c>
      <c r="E3" t="s">
        <v>47</v>
      </c>
      <c r="I3" t="s">
        <v>82</v>
      </c>
      <c r="J3" t="s">
        <v>83</v>
      </c>
      <c r="K3" t="s">
        <v>84</v>
      </c>
      <c r="L3" t="s">
        <v>85</v>
      </c>
      <c r="N3" t="s">
        <v>46</v>
      </c>
    </row>
    <row r="4" spans="1:14" x14ac:dyDescent="0.25">
      <c r="A4" s="10" t="s">
        <v>43</v>
      </c>
      <c r="B4" s="10"/>
      <c r="I4" t="s">
        <v>86</v>
      </c>
      <c r="J4">
        <v>4</v>
      </c>
      <c r="K4" s="1">
        <v>0.107</v>
      </c>
      <c r="L4" s="1">
        <f>K4*J4</f>
        <v>0.42799999999999999</v>
      </c>
      <c r="N4" s="5" t="s">
        <v>93</v>
      </c>
    </row>
    <row r="5" spans="1:14" x14ac:dyDescent="0.25">
      <c r="B5" t="s">
        <v>70</v>
      </c>
      <c r="C5" s="1">
        <v>0.5</v>
      </c>
      <c r="E5" t="s">
        <v>80</v>
      </c>
      <c r="I5" t="s">
        <v>87</v>
      </c>
      <c r="J5">
        <v>4</v>
      </c>
      <c r="K5" s="1">
        <v>5.8000000000000003E-2</v>
      </c>
      <c r="L5" s="1">
        <f t="shared" ref="L5:L9" si="0">K5*J5</f>
        <v>0.23200000000000001</v>
      </c>
      <c r="N5" s="5" t="s">
        <v>96</v>
      </c>
    </row>
    <row r="6" spans="1:14" x14ac:dyDescent="0.25">
      <c r="B6" t="s">
        <v>69</v>
      </c>
      <c r="C6" s="1">
        <v>0.5</v>
      </c>
      <c r="E6" t="s">
        <v>81</v>
      </c>
      <c r="I6" t="s">
        <v>88</v>
      </c>
      <c r="J6">
        <v>8</v>
      </c>
      <c r="K6" s="1">
        <v>5.8000000000000003E-2</v>
      </c>
      <c r="L6" s="1">
        <f t="shared" si="0"/>
        <v>0.46400000000000002</v>
      </c>
      <c r="N6" s="5" t="s">
        <v>96</v>
      </c>
    </row>
    <row r="7" spans="1:14" x14ac:dyDescent="0.25">
      <c r="B7" t="s">
        <v>82</v>
      </c>
      <c r="C7" s="1">
        <f>L10</f>
        <v>1.4880000000000004</v>
      </c>
      <c r="E7" t="s">
        <v>94</v>
      </c>
      <c r="I7" t="s">
        <v>91</v>
      </c>
      <c r="J7">
        <v>4</v>
      </c>
      <c r="K7" s="1">
        <v>2.5000000000000001E-2</v>
      </c>
      <c r="L7" s="1">
        <f t="shared" si="0"/>
        <v>0.1</v>
      </c>
      <c r="N7" s="5" t="s">
        <v>95</v>
      </c>
    </row>
    <row r="8" spans="1:14" x14ac:dyDescent="0.25">
      <c r="B8" t="s">
        <v>48</v>
      </c>
      <c r="C8" s="1">
        <v>1</v>
      </c>
      <c r="E8" t="s">
        <v>81</v>
      </c>
      <c r="I8" t="s">
        <v>89</v>
      </c>
      <c r="J8">
        <v>4</v>
      </c>
      <c r="K8" s="1">
        <v>3.3000000000000002E-2</v>
      </c>
      <c r="L8" s="1">
        <f t="shared" si="0"/>
        <v>0.13200000000000001</v>
      </c>
      <c r="N8" s="5" t="s">
        <v>97</v>
      </c>
    </row>
    <row r="9" spans="1:14" x14ac:dyDescent="0.25">
      <c r="A9" t="s">
        <v>45</v>
      </c>
      <c r="C9" s="1">
        <v>2</v>
      </c>
      <c r="E9" s="5"/>
      <c r="I9" t="s">
        <v>90</v>
      </c>
      <c r="J9">
        <v>4</v>
      </c>
      <c r="K9" s="1">
        <v>3.3000000000000002E-2</v>
      </c>
      <c r="L9" s="1">
        <f t="shared" si="0"/>
        <v>0.13200000000000001</v>
      </c>
      <c r="N9" s="5" t="s">
        <v>97</v>
      </c>
    </row>
    <row r="10" spans="1:14" x14ac:dyDescent="0.25">
      <c r="C10" s="1"/>
      <c r="K10" t="s">
        <v>92</v>
      </c>
      <c r="L10" s="1">
        <f>SUM(L4:L9)</f>
        <v>1.4880000000000004</v>
      </c>
    </row>
    <row r="11" spans="1:14" x14ac:dyDescent="0.25">
      <c r="A11" s="11" t="s">
        <v>50</v>
      </c>
      <c r="B11" s="11"/>
    </row>
    <row r="12" spans="1:14" x14ac:dyDescent="0.25">
      <c r="B12" t="s">
        <v>52</v>
      </c>
      <c r="C12" s="1">
        <f>SUM(C3:C9)</f>
        <v>11.384</v>
      </c>
    </row>
    <row r="13" spans="1:14" x14ac:dyDescent="0.25">
      <c r="B13" t="s">
        <v>51</v>
      </c>
      <c r="C13" s="1">
        <v>34.99</v>
      </c>
    </row>
    <row r="14" spans="1:14" x14ac:dyDescent="0.25">
      <c r="B14" t="s">
        <v>54</v>
      </c>
      <c r="C14" s="7">
        <f>C13-C12</f>
        <v>23.606000000000002</v>
      </c>
    </row>
    <row r="15" spans="1:14" x14ac:dyDescent="0.25">
      <c r="B15" t="s">
        <v>53</v>
      </c>
      <c r="C15" s="6">
        <f>C14/C12</f>
        <v>2.0736120871398454</v>
      </c>
    </row>
    <row r="16" spans="1:14" x14ac:dyDescent="0.25">
      <c r="B16" t="s">
        <v>55</v>
      </c>
      <c r="C16" s="1">
        <v>8.3000000000000007</v>
      </c>
    </row>
    <row r="18" spans="1:5" x14ac:dyDescent="0.25">
      <c r="A18" s="4" t="s">
        <v>56</v>
      </c>
    </row>
    <row r="19" spans="1:5" x14ac:dyDescent="0.25">
      <c r="B19" t="s">
        <v>57</v>
      </c>
      <c r="C19" s="1">
        <v>15.29</v>
      </c>
      <c r="E19" t="s">
        <v>62</v>
      </c>
    </row>
    <row r="20" spans="1:5" x14ac:dyDescent="0.25">
      <c r="B20" t="s">
        <v>58</v>
      </c>
      <c r="C20" s="1">
        <v>38.950000000000003</v>
      </c>
      <c r="E20" t="s">
        <v>61</v>
      </c>
    </row>
    <row r="21" spans="1:5" x14ac:dyDescent="0.25">
      <c r="B21" t="s">
        <v>59</v>
      </c>
      <c r="C21" s="1">
        <v>9</v>
      </c>
      <c r="E21" s="5" t="s">
        <v>63</v>
      </c>
    </row>
    <row r="22" spans="1:5" x14ac:dyDescent="0.25">
      <c r="B22" t="s">
        <v>60</v>
      </c>
      <c r="C22" s="1">
        <v>20</v>
      </c>
      <c r="E22" t="s">
        <v>65</v>
      </c>
    </row>
    <row r="24" spans="1:5" x14ac:dyDescent="0.25">
      <c r="B24" t="s">
        <v>64</v>
      </c>
      <c r="C24" s="2">
        <f>SUM(C19:C22)</f>
        <v>83.240000000000009</v>
      </c>
    </row>
    <row r="26" spans="1:5" x14ac:dyDescent="0.25">
      <c r="A26" s="4" t="s">
        <v>67</v>
      </c>
    </row>
    <row r="27" spans="1:5" x14ac:dyDescent="0.25">
      <c r="B27" t="s">
        <v>66</v>
      </c>
    </row>
    <row r="28" spans="1:5" x14ac:dyDescent="0.25">
      <c r="B28" s="4" t="s">
        <v>68</v>
      </c>
      <c r="C28" s="2">
        <f>C24+C16+C13</f>
        <v>126.53</v>
      </c>
    </row>
    <row r="29" spans="1:5" x14ac:dyDescent="0.25">
      <c r="C29" s="2"/>
    </row>
  </sheetData>
  <mergeCells count="4">
    <mergeCell ref="A4:B4"/>
    <mergeCell ref="A1:C1"/>
    <mergeCell ref="A2:B2"/>
    <mergeCell ref="A11:B11"/>
  </mergeCells>
  <hyperlinks>
    <hyperlink ref="E21" r:id="rId1" xr:uid="{00000000-0004-0000-0100-000001000000}"/>
    <hyperlink ref="N4" r:id="rId2" xr:uid="{80CB4DE9-9BCD-4BFE-997C-8F2B1DA5DD84}"/>
    <hyperlink ref="N7" r:id="rId3" xr:uid="{746C9000-2787-47A8-8F6A-7F1F08FBFF7C}"/>
    <hyperlink ref="N5" r:id="rId4" xr:uid="{7AB6F59E-6AED-43CE-9DE5-F12A3ABAE69B}"/>
    <hyperlink ref="N6" r:id="rId5" xr:uid="{9C44EF1F-64FF-4BDE-8C6E-75F41F8BD013}"/>
    <hyperlink ref="N8" r:id="rId6" xr:uid="{9743D30C-D0CF-45E3-B56A-011BB141D88B}"/>
    <hyperlink ref="N9" r:id="rId7" xr:uid="{F8039B6D-D15A-4507-B2DA-1674B068E10C}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workbookViewId="0">
      <selection activeCell="F7" sqref="F7"/>
    </sheetView>
  </sheetViews>
  <sheetFormatPr defaultRowHeight="15" x14ac:dyDescent="0.25"/>
  <cols>
    <col min="2" max="2" width="29.7109375" bestFit="1" customWidth="1"/>
    <col min="3" max="3" width="22" bestFit="1" customWidth="1"/>
    <col min="4" max="4" width="16.7109375" bestFit="1" customWidth="1"/>
    <col min="5" max="5" width="27.28515625" bestFit="1" customWidth="1"/>
    <col min="6" max="6" width="14" bestFit="1" customWidth="1"/>
    <col min="7" max="7" width="19.5703125" bestFit="1" customWidth="1"/>
    <col min="9" max="9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14</v>
      </c>
      <c r="E1" t="s">
        <v>19</v>
      </c>
      <c r="F1" t="s">
        <v>15</v>
      </c>
      <c r="G1" t="s">
        <v>22</v>
      </c>
      <c r="I1" t="s">
        <v>18</v>
      </c>
    </row>
    <row r="2" spans="1:9" x14ac:dyDescent="0.25">
      <c r="A2">
        <v>6</v>
      </c>
      <c r="B2" t="s">
        <v>78</v>
      </c>
      <c r="C2" t="s">
        <v>3</v>
      </c>
      <c r="D2">
        <f t="shared" ref="D2:D13" si="0">1000*A2</f>
        <v>6000</v>
      </c>
      <c r="E2" s="1">
        <v>0.86</v>
      </c>
      <c r="F2" s="1">
        <f t="shared" ref="F2:F9" si="1">E2*A2</f>
        <v>5.16</v>
      </c>
      <c r="G2" s="3" t="s">
        <v>24</v>
      </c>
      <c r="I2" t="s">
        <v>23</v>
      </c>
    </row>
    <row r="3" spans="1:9" x14ac:dyDescent="0.25">
      <c r="A3">
        <v>1</v>
      </c>
      <c r="B3" t="s">
        <v>76</v>
      </c>
      <c r="C3" t="s">
        <v>4</v>
      </c>
      <c r="D3">
        <f t="shared" si="0"/>
        <v>1000</v>
      </c>
      <c r="E3" s="1">
        <v>7.0000000000000007E-2</v>
      </c>
      <c r="F3" s="1">
        <f t="shared" si="1"/>
        <v>7.0000000000000007E-2</v>
      </c>
      <c r="G3" s="3" t="s">
        <v>98</v>
      </c>
      <c r="I3" t="s">
        <v>25</v>
      </c>
    </row>
    <row r="4" spans="1:9" x14ac:dyDescent="0.25">
      <c r="A4">
        <v>1</v>
      </c>
      <c r="B4" t="s">
        <v>77</v>
      </c>
      <c r="C4" t="s">
        <v>5</v>
      </c>
      <c r="D4">
        <f t="shared" si="0"/>
        <v>1000</v>
      </c>
      <c r="E4" s="1">
        <v>7.0000000000000007E-2</v>
      </c>
      <c r="F4" s="1">
        <f t="shared" si="1"/>
        <v>7.0000000000000007E-2</v>
      </c>
      <c r="G4" s="3" t="s">
        <v>98</v>
      </c>
      <c r="I4" t="s">
        <v>26</v>
      </c>
    </row>
    <row r="5" spans="1:9" x14ac:dyDescent="0.25">
      <c r="A5">
        <v>1</v>
      </c>
      <c r="B5" t="s">
        <v>6</v>
      </c>
      <c r="C5" t="s">
        <v>75</v>
      </c>
      <c r="D5">
        <f t="shared" si="0"/>
        <v>1000</v>
      </c>
      <c r="E5" s="1">
        <v>0.2</v>
      </c>
      <c r="F5" s="1">
        <f t="shared" si="1"/>
        <v>0.2</v>
      </c>
      <c r="G5" s="13" t="s">
        <v>101</v>
      </c>
      <c r="I5" t="s">
        <v>27</v>
      </c>
    </row>
    <row r="6" spans="1:9" x14ac:dyDescent="0.25">
      <c r="A6">
        <v>1</v>
      </c>
      <c r="B6" t="s">
        <v>7</v>
      </c>
      <c r="C6" t="s">
        <v>99</v>
      </c>
      <c r="D6">
        <f t="shared" si="0"/>
        <v>1000</v>
      </c>
      <c r="E6" s="1">
        <v>0.17</v>
      </c>
      <c r="F6" s="1">
        <f t="shared" si="1"/>
        <v>0.17</v>
      </c>
      <c r="G6" s="3"/>
      <c r="I6" s="12" t="s">
        <v>100</v>
      </c>
    </row>
    <row r="7" spans="1:9" x14ac:dyDescent="0.25">
      <c r="A7">
        <v>2</v>
      </c>
      <c r="B7" t="s">
        <v>37</v>
      </c>
      <c r="C7" t="s">
        <v>10</v>
      </c>
      <c r="D7">
        <f t="shared" si="0"/>
        <v>2000</v>
      </c>
      <c r="E7" s="1">
        <v>5.0000000000000001E-3</v>
      </c>
      <c r="F7" s="1">
        <f t="shared" si="1"/>
        <v>0.01</v>
      </c>
      <c r="G7" s="3"/>
      <c r="I7" t="s">
        <v>28</v>
      </c>
    </row>
    <row r="8" spans="1:9" x14ac:dyDescent="0.25">
      <c r="A8">
        <v>2</v>
      </c>
      <c r="B8" t="s">
        <v>79</v>
      </c>
      <c r="C8" t="s">
        <v>9</v>
      </c>
      <c r="D8">
        <f t="shared" si="0"/>
        <v>2000</v>
      </c>
      <c r="E8" s="1">
        <v>5.0000000000000001E-3</v>
      </c>
      <c r="F8" s="1">
        <f t="shared" si="1"/>
        <v>0.01</v>
      </c>
      <c r="G8" s="3"/>
      <c r="I8" t="s">
        <v>29</v>
      </c>
    </row>
    <row r="9" spans="1:9" x14ac:dyDescent="0.25">
      <c r="A9">
        <v>4</v>
      </c>
      <c r="B9" t="s">
        <v>13</v>
      </c>
      <c r="C9" t="s">
        <v>8</v>
      </c>
      <c r="D9">
        <f t="shared" si="0"/>
        <v>4000</v>
      </c>
      <c r="E9" s="1">
        <v>5.0000000000000001E-3</v>
      </c>
      <c r="F9" s="1">
        <f t="shared" si="1"/>
        <v>0.02</v>
      </c>
      <c r="G9" s="3"/>
      <c r="I9" t="s">
        <v>30</v>
      </c>
    </row>
    <row r="10" spans="1:9" x14ac:dyDescent="0.25">
      <c r="E10" s="1"/>
      <c r="F10" s="1"/>
      <c r="G10" s="3"/>
    </row>
    <row r="11" spans="1:9" x14ac:dyDescent="0.25">
      <c r="E11" s="1" t="s">
        <v>40</v>
      </c>
      <c r="F11" s="1"/>
      <c r="G11" s="3"/>
    </row>
    <row r="12" spans="1:9" x14ac:dyDescent="0.25">
      <c r="A12">
        <v>1</v>
      </c>
      <c r="B12" t="s">
        <v>16</v>
      </c>
      <c r="D12">
        <f t="shared" si="0"/>
        <v>1000</v>
      </c>
      <c r="E12" s="1">
        <v>500</v>
      </c>
      <c r="F12" s="1">
        <f>E12/D12</f>
        <v>0.5</v>
      </c>
      <c r="G12" t="s">
        <v>32</v>
      </c>
    </row>
    <row r="13" spans="1:9" x14ac:dyDescent="0.25">
      <c r="A13">
        <v>1</v>
      </c>
      <c r="B13" t="s">
        <v>17</v>
      </c>
      <c r="D13">
        <f t="shared" si="0"/>
        <v>1000</v>
      </c>
      <c r="E13" s="1">
        <v>460</v>
      </c>
      <c r="F13" s="1">
        <f t="shared" ref="F13:F14" si="2">E13/D13</f>
        <v>0.46</v>
      </c>
      <c r="G13" t="s">
        <v>32</v>
      </c>
    </row>
    <row r="14" spans="1:9" x14ac:dyDescent="0.25">
      <c r="A14">
        <v>1</v>
      </c>
      <c r="B14" t="s">
        <v>31</v>
      </c>
      <c r="D14">
        <v>1000</v>
      </c>
      <c r="E14" s="1">
        <v>210</v>
      </c>
      <c r="F14" s="1">
        <f t="shared" si="2"/>
        <v>0.21</v>
      </c>
      <c r="G14" t="s">
        <v>32</v>
      </c>
    </row>
    <row r="15" spans="1:9" x14ac:dyDescent="0.25">
      <c r="G15" s="3"/>
    </row>
    <row r="16" spans="1:9" x14ac:dyDescent="0.25">
      <c r="E16" t="s">
        <v>20</v>
      </c>
      <c r="F16" s="1">
        <f>SUM(F2:F14)</f>
        <v>6.88</v>
      </c>
      <c r="I16" s="2"/>
    </row>
    <row r="17" spans="5:6" x14ac:dyDescent="0.25">
      <c r="E17" t="s">
        <v>21</v>
      </c>
      <c r="F17" s="2">
        <f>F16*1.1</f>
        <v>7.5680000000000005</v>
      </c>
    </row>
  </sheetData>
  <hyperlinks>
    <hyperlink ref="I6" r:id="rId1" xr:uid="{83FC4712-112D-4C88-9AC5-9B7C88DB1F2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workbookViewId="0">
      <selection activeCell="J13" sqref="J13"/>
    </sheetView>
  </sheetViews>
  <sheetFormatPr defaultRowHeight="15" x14ac:dyDescent="0.25"/>
  <cols>
    <col min="2" max="2" width="29.7109375" bestFit="1" customWidth="1"/>
    <col min="3" max="3" width="10.85546875" bestFit="1" customWidth="1"/>
    <col min="4" max="4" width="16.7109375" bestFit="1" customWidth="1"/>
    <col min="5" max="5" width="27.28515625" bestFit="1" customWidth="1"/>
    <col min="6" max="6" width="14" bestFit="1" customWidth="1"/>
    <col min="7" max="7" width="17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14</v>
      </c>
      <c r="E1" t="s">
        <v>19</v>
      </c>
      <c r="F1" t="s">
        <v>15</v>
      </c>
      <c r="G1" t="s">
        <v>22</v>
      </c>
      <c r="I1" t="s">
        <v>18</v>
      </c>
    </row>
    <row r="2" spans="1:9" x14ac:dyDescent="0.25">
      <c r="A2">
        <v>5</v>
      </c>
      <c r="B2" t="s">
        <v>33</v>
      </c>
      <c r="C2" t="s">
        <v>3</v>
      </c>
      <c r="D2">
        <f t="shared" ref="D2:D12" si="0">1000*A2</f>
        <v>5000</v>
      </c>
      <c r="E2" s="1">
        <v>0.86</v>
      </c>
      <c r="F2" s="1">
        <f t="shared" ref="F2:F8" si="1">E2*A2</f>
        <v>4.3</v>
      </c>
      <c r="G2" s="3" t="s">
        <v>24</v>
      </c>
      <c r="I2" t="s">
        <v>23</v>
      </c>
    </row>
    <row r="3" spans="1:9" x14ac:dyDescent="0.25">
      <c r="A3">
        <v>1</v>
      </c>
      <c r="B3" t="s">
        <v>11</v>
      </c>
      <c r="C3" t="s">
        <v>4</v>
      </c>
      <c r="D3">
        <f t="shared" si="0"/>
        <v>1000</v>
      </c>
      <c r="E3" s="1">
        <v>7.0000000000000007E-2</v>
      </c>
      <c r="F3" s="1">
        <f t="shared" si="1"/>
        <v>7.0000000000000007E-2</v>
      </c>
      <c r="G3" s="3" t="s">
        <v>98</v>
      </c>
      <c r="I3" t="s">
        <v>25</v>
      </c>
    </row>
    <row r="4" spans="1:9" x14ac:dyDescent="0.25">
      <c r="A4">
        <v>1</v>
      </c>
      <c r="B4" t="s">
        <v>12</v>
      </c>
      <c r="C4" t="s">
        <v>5</v>
      </c>
      <c r="D4">
        <f t="shared" si="0"/>
        <v>1000</v>
      </c>
      <c r="E4" s="1">
        <v>7.0000000000000007E-2</v>
      </c>
      <c r="F4" s="1">
        <f t="shared" si="1"/>
        <v>7.0000000000000007E-2</v>
      </c>
      <c r="G4" s="3" t="s">
        <v>98</v>
      </c>
      <c r="I4" t="s">
        <v>26</v>
      </c>
    </row>
    <row r="5" spans="1:9" x14ac:dyDescent="0.25">
      <c r="A5">
        <v>1</v>
      </c>
      <c r="B5" t="s">
        <v>7</v>
      </c>
      <c r="C5" t="s">
        <v>99</v>
      </c>
      <c r="D5">
        <f t="shared" si="0"/>
        <v>1000</v>
      </c>
      <c r="E5" s="1">
        <v>0.18</v>
      </c>
      <c r="F5" s="1">
        <f t="shared" si="1"/>
        <v>0.18</v>
      </c>
      <c r="G5" s="3"/>
      <c r="I5" t="s">
        <v>100</v>
      </c>
    </row>
    <row r="6" spans="1:9" x14ac:dyDescent="0.25">
      <c r="A6">
        <v>2</v>
      </c>
      <c r="B6" t="s">
        <v>34</v>
      </c>
      <c r="C6" t="s">
        <v>8</v>
      </c>
      <c r="D6">
        <f t="shared" si="0"/>
        <v>2000</v>
      </c>
      <c r="E6" s="1">
        <v>5.0000000000000001E-3</v>
      </c>
      <c r="F6" s="1">
        <f t="shared" si="1"/>
        <v>0.01</v>
      </c>
      <c r="G6" s="3"/>
      <c r="I6" t="s">
        <v>28</v>
      </c>
    </row>
    <row r="7" spans="1:9" x14ac:dyDescent="0.25">
      <c r="A7">
        <v>2</v>
      </c>
      <c r="B7" t="s">
        <v>35</v>
      </c>
      <c r="C7" t="s">
        <v>9</v>
      </c>
      <c r="D7">
        <f t="shared" si="0"/>
        <v>2000</v>
      </c>
      <c r="E7" s="1">
        <v>5.0000000000000001E-3</v>
      </c>
      <c r="F7" s="1">
        <f t="shared" si="1"/>
        <v>0.01</v>
      </c>
      <c r="G7" s="3"/>
      <c r="I7" t="s">
        <v>29</v>
      </c>
    </row>
    <row r="8" spans="1:9" x14ac:dyDescent="0.25">
      <c r="A8">
        <v>2</v>
      </c>
      <c r="B8" t="s">
        <v>36</v>
      </c>
      <c r="C8" t="s">
        <v>10</v>
      </c>
      <c r="D8">
        <f t="shared" si="0"/>
        <v>2000</v>
      </c>
      <c r="E8" s="1">
        <v>5.0000000000000001E-3</v>
      </c>
      <c r="F8" s="1">
        <f t="shared" si="1"/>
        <v>0.01</v>
      </c>
      <c r="G8" s="3"/>
      <c r="I8" t="s">
        <v>30</v>
      </c>
    </row>
    <row r="9" spans="1:9" x14ac:dyDescent="0.25">
      <c r="A9">
        <v>2</v>
      </c>
      <c r="B9" t="s">
        <v>37</v>
      </c>
      <c r="C9" t="s">
        <v>38</v>
      </c>
      <c r="D9">
        <f t="shared" ref="D9" si="2">1000*A9</f>
        <v>2000</v>
      </c>
      <c r="E9" s="1">
        <v>5.0000000000000001E-3</v>
      </c>
      <c r="F9" s="1">
        <f t="shared" ref="F9" si="3">E9*A9</f>
        <v>0.01</v>
      </c>
      <c r="G9" s="3"/>
      <c r="I9" t="s">
        <v>39</v>
      </c>
    </row>
    <row r="10" spans="1:9" x14ac:dyDescent="0.25">
      <c r="E10" s="1" t="s">
        <v>40</v>
      </c>
      <c r="F10" s="1"/>
      <c r="G10" s="3"/>
    </row>
    <row r="11" spans="1:9" x14ac:dyDescent="0.25">
      <c r="A11">
        <v>1</v>
      </c>
      <c r="B11" t="s">
        <v>16</v>
      </c>
      <c r="D11">
        <f t="shared" si="0"/>
        <v>1000</v>
      </c>
      <c r="E11" s="1">
        <v>300</v>
      </c>
      <c r="F11" s="1">
        <f>E11/D11</f>
        <v>0.3</v>
      </c>
      <c r="G11" t="s">
        <v>32</v>
      </c>
    </row>
    <row r="12" spans="1:9" x14ac:dyDescent="0.25">
      <c r="A12">
        <v>1</v>
      </c>
      <c r="B12" t="s">
        <v>17</v>
      </c>
      <c r="D12">
        <f t="shared" si="0"/>
        <v>1000</v>
      </c>
      <c r="E12" s="1">
        <v>260</v>
      </c>
      <c r="F12" s="1">
        <f t="shared" ref="F12:F13" si="4">E12/D12</f>
        <v>0.26</v>
      </c>
      <c r="G12" t="s">
        <v>32</v>
      </c>
    </row>
    <row r="13" spans="1:9" x14ac:dyDescent="0.25">
      <c r="A13">
        <v>1</v>
      </c>
      <c r="B13" t="s">
        <v>31</v>
      </c>
      <c r="D13">
        <v>1000</v>
      </c>
      <c r="E13" s="1">
        <v>140</v>
      </c>
      <c r="F13" s="1">
        <f t="shared" si="4"/>
        <v>0.14000000000000001</v>
      </c>
      <c r="G13" t="s">
        <v>32</v>
      </c>
    </row>
    <row r="14" spans="1:9" x14ac:dyDescent="0.25">
      <c r="G14" s="3"/>
    </row>
    <row r="15" spans="1:9" x14ac:dyDescent="0.25">
      <c r="E15" t="s">
        <v>20</v>
      </c>
      <c r="F15" s="1">
        <f>SUM(F2:F13)</f>
        <v>5.3599999999999985</v>
      </c>
    </row>
    <row r="16" spans="1:9" x14ac:dyDescent="0.25">
      <c r="E16" t="s">
        <v>21</v>
      </c>
      <c r="F16" s="2">
        <f>F15*1.1</f>
        <v>5.895999999999999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RPi 3A+ Total BOM</vt:lpstr>
      <vt:lpstr>RPi Zero Total BOM</vt:lpstr>
      <vt:lpstr>VeinCamHat BOM</vt:lpstr>
      <vt:lpstr>VeinCamHatZero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Johnson</dc:creator>
  <cp:lastModifiedBy>Josh Johnson</cp:lastModifiedBy>
  <dcterms:created xsi:type="dcterms:W3CDTF">2019-03-13T08:17:08Z</dcterms:created>
  <dcterms:modified xsi:type="dcterms:W3CDTF">2019-04-02T04:50:27Z</dcterms:modified>
</cp:coreProperties>
</file>