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0ea117026847637/Pulpit/Portfolio/Excel or Google Sheets/"/>
    </mc:Choice>
  </mc:AlternateContent>
  <xr:revisionPtr revIDLastSave="328" documentId="11_B7AE7E97F21F9B03382D4255ECC55E1794064FBF" xr6:coauthVersionLast="47" xr6:coauthVersionMax="47" xr10:uidLastSave="{7161D394-8F3C-46EA-8FB4-FC1092C2C6A4}"/>
  <workbookProtection workbookAlgorithmName="SHA-512" workbookHashValue="bzujScNny9WmJFmUiwtJF7wHdCZod+xw3V33lqJROiRJnuNOLrMv8F5ZBhsrT8wJdj1z9tC/hJyCw3jv8G+e0A==" workbookSaltValue="W3QNzv5Ky19Dwr8rg2e6dw==" workbookSpinCount="100000" lockStructure="1"/>
  <bookViews>
    <workbookView xWindow="-108" yWindow="-108" windowWidth="23256" windowHeight="12456" tabRatio="739" xr2:uid="{00000000-000D-0000-FFFF-FFFF00000000}"/>
  </bookViews>
  <sheets>
    <sheet name="podstawowe dane" sheetId="4" r:id="rId1"/>
    <sheet name="zestawienie główne" sheetId="1" r:id="rId2"/>
    <sheet name="szczegółowe zest. wydatków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7" i="4"/>
  <c r="E9" i="5"/>
  <c r="E71" i="5"/>
  <c r="E70" i="5" l="1"/>
  <c r="B9" i="1"/>
  <c r="E72" i="5" s="1"/>
  <c r="B16" i="1" l="1"/>
  <c r="E15" i="5"/>
  <c r="E16" i="5"/>
  <c r="E17" i="5"/>
  <c r="E18" i="5"/>
  <c r="E19" i="5"/>
  <c r="E20" i="5"/>
  <c r="E21" i="5"/>
  <c r="E22" i="5"/>
  <c r="E23" i="5"/>
  <c r="E24" i="5"/>
  <c r="E25" i="5"/>
  <c r="E26" i="5"/>
  <c r="E14" i="5"/>
  <c r="E31" i="5"/>
  <c r="E32" i="5"/>
  <c r="E33" i="5"/>
  <c r="E34" i="5"/>
  <c r="E35" i="5"/>
  <c r="E36" i="5"/>
  <c r="E37" i="5"/>
  <c r="E38" i="5"/>
  <c r="E39" i="5"/>
  <c r="E40" i="5"/>
  <c r="E41" i="5"/>
  <c r="E42" i="5"/>
  <c r="E30" i="5"/>
  <c r="E65" i="5"/>
  <c r="E59" i="5"/>
  <c r="E60" i="5"/>
  <c r="E58" i="5"/>
  <c r="E47" i="5"/>
  <c r="E48" i="5"/>
  <c r="E49" i="5"/>
  <c r="E50" i="5"/>
  <c r="E51" i="5"/>
  <c r="E52" i="5"/>
  <c r="E53" i="5"/>
  <c r="E54" i="5"/>
  <c r="E46" i="5"/>
  <c r="E7" i="5"/>
  <c r="E8" i="5"/>
  <c r="E6" i="5"/>
  <c r="E67" i="5"/>
  <c r="F12" i="1" l="1"/>
  <c r="E43" i="5"/>
  <c r="E73" i="5"/>
  <c r="E61" i="5"/>
  <c r="E27" i="5"/>
  <c r="E10" i="5"/>
  <c r="E55" i="5"/>
  <c r="F10" i="1" l="1"/>
  <c r="E75" i="5"/>
  <c r="F13" i="1"/>
  <c r="F11" i="1"/>
  <c r="F9" i="1"/>
  <c r="F67" i="5" l="1"/>
  <c r="F55" i="5"/>
  <c r="F73" i="5"/>
  <c r="F43" i="5"/>
  <c r="F61" i="5"/>
  <c r="F10" i="5"/>
  <c r="F27" i="5"/>
  <c r="F16" i="1"/>
  <c r="F75" i="5" l="1"/>
  <c r="B19" i="1"/>
  <c r="B20" i="1" s="1"/>
  <c r="G13" i="1"/>
  <c r="G12" i="1"/>
  <c r="G11" i="1"/>
  <c r="G10" i="1"/>
  <c r="G9" i="1"/>
  <c r="G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MIREK</author>
  </authors>
  <commentList>
    <comment ref="E7" authorId="0" shapeId="0" xr:uid="{00000000-0006-0000-0100-000001000000}">
      <text>
        <r>
          <rPr>
            <b/>
            <sz val="8"/>
            <color indexed="81"/>
            <rFont val="Tahoma"/>
            <charset val="238"/>
          </rPr>
          <t>Szczegółowe rozbicie można zamieścić w arkuszu "Szczegółowe zestawienie wydatków".</t>
        </r>
      </text>
    </comment>
  </commentList>
</comments>
</file>

<file path=xl/sharedStrings.xml><?xml version="1.0" encoding="utf-8"?>
<sst xmlns="http://schemas.openxmlformats.org/spreadsheetml/2006/main" count="123" uniqueCount="112">
  <si>
    <t>PRZYCHODY</t>
  </si>
  <si>
    <t>WYDATKI</t>
  </si>
  <si>
    <t>Źródło</t>
  </si>
  <si>
    <t>Kwota</t>
  </si>
  <si>
    <t>Nazwa</t>
  </si>
  <si>
    <t>1. Środki własne AEGEE-Toruń</t>
  </si>
  <si>
    <t>2. Opłaty adresatów zadania i organizatorów</t>
  </si>
  <si>
    <r>
      <t xml:space="preserve">3. Środki od UMK </t>
    </r>
    <r>
      <rPr>
        <sz val="10"/>
        <rFont val="Arial CE"/>
        <charset val="238"/>
      </rPr>
      <t>(instytuty, wydziały, prorektor)</t>
    </r>
  </si>
  <si>
    <r>
      <t>5. Dotacje od innych instytucji i organizacji pozarządowych</t>
    </r>
    <r>
      <rPr>
        <sz val="10"/>
        <rFont val="Arial CE"/>
        <charset val="238"/>
      </rPr>
      <t xml:space="preserve"> (Urząd Marszałkowski, fundacje itp.)</t>
    </r>
  </si>
  <si>
    <r>
      <t xml:space="preserve">6. Dotacje ze środków unijnych </t>
    </r>
    <r>
      <rPr>
        <sz val="10"/>
        <rFont val="Arial CE"/>
        <charset val="238"/>
      </rPr>
      <t>(Youth in Action, programy operacyjne)</t>
    </r>
  </si>
  <si>
    <t>7. Sponsoring od prywatnych firm</t>
  </si>
  <si>
    <t>Nazwa projektu</t>
  </si>
  <si>
    <t>Data</t>
  </si>
  <si>
    <t>Krótki opis</t>
  </si>
  <si>
    <t>Liczba uczestników</t>
  </si>
  <si>
    <t>Projekt lokalny/europejski</t>
  </si>
  <si>
    <t>Koordynator, osoba odpowiedzialna za rozliczenie</t>
  </si>
  <si>
    <t>Kontakt</t>
  </si>
  <si>
    <t>RAZEM:</t>
  </si>
  <si>
    <t>Wynik finansowy (przychody minus wydatki):</t>
  </si>
  <si>
    <t>lp</t>
  </si>
  <si>
    <t>Liczba</t>
  </si>
  <si>
    <t>lokalny</t>
  </si>
  <si>
    <t>1.</t>
  </si>
  <si>
    <t>2.</t>
  </si>
  <si>
    <t>3.</t>
  </si>
  <si>
    <t>4.</t>
  </si>
  <si>
    <t>5.</t>
  </si>
  <si>
    <t>Transport</t>
  </si>
  <si>
    <t>Wyżywienie</t>
  </si>
  <si>
    <t>Środki czystości</t>
  </si>
  <si>
    <t>Promocja i materiały</t>
  </si>
  <si>
    <t>artykuły papiernicze</t>
  </si>
  <si>
    <t>TRANSPORT</t>
  </si>
  <si>
    <t>transport trenerów</t>
  </si>
  <si>
    <t>WYŻYWIENIE</t>
  </si>
  <si>
    <t>OBIADY</t>
  </si>
  <si>
    <t>ŚNIADANIA, KOLACJE</t>
  </si>
  <si>
    <t>kawa</t>
  </si>
  <si>
    <t>woda</t>
  </si>
  <si>
    <t>ciastka</t>
  </si>
  <si>
    <t>mleko</t>
  </si>
  <si>
    <t>kubki</t>
  </si>
  <si>
    <t>paluszki</t>
  </si>
  <si>
    <t>chipsy</t>
  </si>
  <si>
    <t>talerzyki</t>
  </si>
  <si>
    <t>serwetki</t>
  </si>
  <si>
    <t>mydło w płynie</t>
  </si>
  <si>
    <t>worki na śmieci</t>
  </si>
  <si>
    <t>ręczniki papierowe</t>
  </si>
  <si>
    <t>PROMOCJA I MATERIAŁY</t>
  </si>
  <si>
    <t>ksero ulotki i plakaty</t>
  </si>
  <si>
    <t>karty do telefonu</t>
  </si>
  <si>
    <t>RAZEM</t>
  </si>
  <si>
    <t>czyszczenie samochodu</t>
  </si>
  <si>
    <t>Suma</t>
  </si>
  <si>
    <t>2.1</t>
  </si>
  <si>
    <t>2.2</t>
  </si>
  <si>
    <t>2.3</t>
  </si>
  <si>
    <t>Cena jed.</t>
  </si>
  <si>
    <t>samochód - przejazd</t>
  </si>
  <si>
    <t>transport uczestników - przejazd</t>
  </si>
  <si>
    <t>COFFEE BREAK (opakowania)</t>
  </si>
  <si>
    <t>ŚRODKI CZYSTOŚCI (opakowania)</t>
  </si>
  <si>
    <t>ketchup - sztuki</t>
  </si>
  <si>
    <t>parówki - kilogramy</t>
  </si>
  <si>
    <t>jogurt - sztuki</t>
  </si>
  <si>
    <t>folia spożywcza - sztuki</t>
  </si>
  <si>
    <t>pomidor - kilogramy</t>
  </si>
  <si>
    <t>ogórek świeży - kilogramy</t>
  </si>
  <si>
    <t>margaryna - opakowania</t>
  </si>
  <si>
    <t>masło - opakowania</t>
  </si>
  <si>
    <t>pasztet - sztuki</t>
  </si>
  <si>
    <t>ser żółty - kilogramy</t>
  </si>
  <si>
    <t>szynka - kilogramy</t>
  </si>
  <si>
    <t>drożdzówka - sztuki</t>
  </si>
  <si>
    <t>mięso - mielone - kilogramy</t>
  </si>
  <si>
    <t>mięso - udka - opakowania</t>
  </si>
  <si>
    <t>ziemniaki - kilogramy</t>
  </si>
  <si>
    <t>surówka - kilogramy</t>
  </si>
  <si>
    <t>makaron - opakowania</t>
  </si>
  <si>
    <t>olej - litry</t>
  </si>
  <si>
    <t>sos - słoiki</t>
  </si>
  <si>
    <t>sól - kilogramy</t>
  </si>
  <si>
    <t>pieprz - sztuki</t>
  </si>
  <si>
    <t>przyprawa do kurczaka - sztuki</t>
  </si>
  <si>
    <t>przyprawa korzenna - sztuki</t>
  </si>
  <si>
    <t>torba na zakupy - sztuki</t>
  </si>
  <si>
    <t>Liczba osób</t>
  </si>
  <si>
    <r>
      <t>4. Dotacje od jednostek samorządu terytorialnego</t>
    </r>
    <r>
      <rPr>
        <sz val="10"/>
        <rFont val="Arial CE"/>
        <charset val="238"/>
      </rPr>
      <t xml:space="preserve"> (Urząd Miasta, wójt gminy)</t>
    </r>
  </si>
  <si>
    <t>Inne</t>
  </si>
  <si>
    <t>wynajem Sali</t>
  </si>
  <si>
    <t>apteczka</t>
  </si>
  <si>
    <t>Udział procentowy</t>
  </si>
  <si>
    <t>Rezerwa</t>
  </si>
  <si>
    <t>INNE</t>
  </si>
  <si>
    <t>Jest to wewnętrzne szkolenie dla nowych członków AEGEE-Toruń i wszystkich osób zainteresowanych jego tematyką.  Składa się z serii warsztatów w zakresie PR, HR, FR, Team Buildingu oraz zarządzanie projektem. Uczestnicy po części teoretycznej , współpracują ze sobą w grupach nad danym projektem.  Podczas warsztatu można zdobyć praktyczną wiedzę, która nie jest szablonowa, ani podręcznikowa. Po zakończeniu szkolenia każdy z uczestników otrzyma certyfikat potwierdzający odbyte szkolenie i ukończenie Local Training Course.</t>
  </si>
  <si>
    <t>[ tu wpisz datę prowadzonego projektu ]</t>
  </si>
  <si>
    <t>Local Training Course</t>
  </si>
  <si>
    <t>Opłata od uczestnika I poziom   \  II poziom</t>
  </si>
  <si>
    <r>
      <t>Kwoty są podane</t>
    </r>
    <r>
      <rPr>
        <b/>
        <u/>
        <sz val="10"/>
        <rFont val="Arial CE"/>
        <charset val="238"/>
      </rPr>
      <t xml:space="preserve"> tylko w celach szkoleniowych</t>
    </r>
  </si>
  <si>
    <t>Udział % z całości</t>
  </si>
  <si>
    <t>10% z  "Opłaty od uczestników"</t>
  </si>
  <si>
    <t>BILANS PROJEKTU</t>
  </si>
  <si>
    <t>warzywa - zbiorczo</t>
  </si>
  <si>
    <t>bułka - sztuki</t>
  </si>
  <si>
    <t>Plik został przygotowany dla przyszłych koordynatorów projektów realizowanych w ramach organizacji pozarządowej Europejskie Forum Studentów AEGEE odział w Toruniu.</t>
  </si>
  <si>
    <t>Plik służył również jako element prowadzonego przeze mnie cyklicznego szkolenia dotyczącego budżetowania w organizacji AEGEE.</t>
  </si>
  <si>
    <t>[ tu podaj dane koordynatora ]</t>
  </si>
  <si>
    <t>[ tu podaj adres-email i ewentualnie telefon koordynatora ]</t>
  </si>
  <si>
    <t>Jeśli nie użyjemy rezerwy to wynik wyniesie:</t>
  </si>
  <si>
    <t>READ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</si>
</sst>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zł&quot;;[Red]\-#,##0\ &quot;zł&quot;"/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#,##0.00\ &quot;zł&quot;"/>
    <numFmt numFmtId="165" formatCode="0.000%"/>
  </numFmts>
  <fonts count="11" x14ac:knownFonts="1">
    <font>
      <sz val="10"/>
      <name val="Arial CE"/>
      <charset val="238"/>
    </font>
    <font>
      <sz val="14"/>
      <name val="Arial CE"/>
      <charset val="238"/>
    </font>
    <font>
      <b/>
      <sz val="11"/>
      <name val="Arial CE"/>
      <charset val="238"/>
    </font>
    <font>
      <b/>
      <sz val="10"/>
      <name val="Arial CE"/>
      <charset val="238"/>
    </font>
    <font>
      <sz val="8"/>
      <name val="Arial CE"/>
      <charset val="238"/>
    </font>
    <font>
      <b/>
      <sz val="8"/>
      <color indexed="81"/>
      <name val="Tahoma"/>
      <charset val="238"/>
    </font>
    <font>
      <sz val="10"/>
      <name val="Arial CE"/>
      <charset val="238"/>
    </font>
    <font>
      <b/>
      <sz val="10"/>
      <color theme="0"/>
      <name val="Arial CE"/>
      <charset val="238"/>
    </font>
    <font>
      <sz val="10"/>
      <color theme="0"/>
      <name val="Arial CE"/>
      <charset val="238"/>
    </font>
    <font>
      <b/>
      <sz val="12"/>
      <name val="Arial CE"/>
      <charset val="238"/>
    </font>
    <font>
      <b/>
      <u/>
      <sz val="10"/>
      <name val="Arial CE"/>
      <charset val="238"/>
    </font>
  </fonts>
  <fills count="2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3" fillId="4" borderId="1" xfId="0" applyFont="1" applyFill="1" applyBorder="1"/>
    <xf numFmtId="0" fontId="3" fillId="4" borderId="1" xfId="0" applyFont="1" applyFill="1" applyBorder="1" applyAlignment="1">
      <alignment wrapText="1"/>
    </xf>
    <xf numFmtId="0" fontId="0" fillId="9" borderId="0" xfId="0" applyFill="1"/>
    <xf numFmtId="0" fontId="7" fillId="1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7" fillId="13" borderId="0" xfId="0" applyNumberFormat="1" applyFont="1" applyFill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8" fontId="7" fillId="13" borderId="0" xfId="0" applyNumberFormat="1" applyFont="1" applyFill="1" applyAlignment="1">
      <alignment horizontal="center" vertical="center"/>
    </xf>
    <xf numFmtId="164" fontId="0" fillId="0" borderId="0" xfId="0" applyNumberFormat="1"/>
    <xf numFmtId="165" fontId="0" fillId="0" borderId="0" xfId="2" applyNumberFormat="1" applyFont="1"/>
    <xf numFmtId="0" fontId="3" fillId="0" borderId="0" xfId="0" applyFont="1" applyAlignment="1">
      <alignment vertical="center" wrapText="1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4" borderId="7" xfId="0" applyFont="1" applyFill="1" applyBorder="1"/>
    <xf numFmtId="164" fontId="3" fillId="16" borderId="0" xfId="0" applyNumberFormat="1" applyFont="1" applyFill="1"/>
    <xf numFmtId="165" fontId="0" fillId="16" borderId="0" xfId="0" applyNumberFormat="1" applyFill="1"/>
    <xf numFmtId="164" fontId="0" fillId="0" borderId="0" xfId="0" applyNumberFormat="1" applyAlignment="1">
      <alignment horizontal="center"/>
    </xf>
    <xf numFmtId="164" fontId="9" fillId="16" borderId="0" xfId="0" applyNumberFormat="1" applyFont="1" applyFill="1"/>
    <xf numFmtId="0" fontId="3" fillId="17" borderId="10" xfId="0" applyFont="1" applyFill="1" applyBorder="1" applyAlignment="1">
      <alignment vertical="center" wrapText="1"/>
    </xf>
    <xf numFmtId="164" fontId="3" fillId="17" borderId="11" xfId="0" applyNumberFormat="1" applyFont="1" applyFill="1" applyBorder="1" applyAlignment="1">
      <alignment vertical="center"/>
    </xf>
    <xf numFmtId="0" fontId="3" fillId="11" borderId="10" xfId="0" applyFont="1" applyFill="1" applyBorder="1" applyAlignment="1">
      <alignment vertical="center" wrapText="1"/>
    </xf>
    <xf numFmtId="164" fontId="3" fillId="11" borderId="11" xfId="0" applyNumberFormat="1" applyFont="1" applyFill="1" applyBorder="1" applyAlignment="1">
      <alignment vertical="center"/>
    </xf>
    <xf numFmtId="0" fontId="3" fillId="16" borderId="0" xfId="0" applyFont="1" applyFill="1" applyAlignment="1">
      <alignment horizontal="center" wrapText="1"/>
    </xf>
    <xf numFmtId="0" fontId="3" fillId="16" borderId="0" xfId="0" applyFont="1" applyFill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18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165" fontId="3" fillId="4" borderId="0" xfId="2" applyNumberFormat="1" applyFont="1" applyFill="1" applyAlignment="1">
      <alignment horizontal="center"/>
    </xf>
    <xf numFmtId="165" fontId="3" fillId="16" borderId="0" xfId="2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9" fillId="16" borderId="0" xfId="0" applyFont="1" applyFill="1" applyAlignment="1">
      <alignment horizontal="center"/>
    </xf>
    <xf numFmtId="0" fontId="0" fillId="12" borderId="0" xfId="0" applyFill="1" applyAlignment="1">
      <alignment horizontal="center" wrapText="1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8" fillId="14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0"/>
  </sheetPr>
  <dimension ref="A1:O23"/>
  <sheetViews>
    <sheetView showGridLines="0" tabSelected="1" workbookViewId="0"/>
  </sheetViews>
  <sheetFormatPr defaultRowHeight="13.2" x14ac:dyDescent="0.25"/>
  <cols>
    <col min="1" max="1" width="25.6640625" customWidth="1"/>
    <col min="8" max="8" width="4.44140625" customWidth="1"/>
    <col min="12" max="12" width="1.5546875" customWidth="1"/>
  </cols>
  <sheetData>
    <row r="1" spans="1:15" x14ac:dyDescent="0.25">
      <c r="I1" s="42" t="s">
        <v>111</v>
      </c>
      <c r="J1" s="42"/>
      <c r="K1" s="42"/>
      <c r="L1" s="42"/>
      <c r="M1" s="42"/>
      <c r="N1" s="42"/>
      <c r="O1" s="42"/>
    </row>
    <row r="2" spans="1:15" ht="13.2" customHeight="1" x14ac:dyDescent="0.25">
      <c r="A2" s="6" t="s">
        <v>11</v>
      </c>
      <c r="B2" s="43" t="s">
        <v>98</v>
      </c>
      <c r="C2" s="43"/>
      <c r="D2" s="43"/>
      <c r="E2" s="43"/>
      <c r="F2" s="43"/>
      <c r="G2" s="43"/>
      <c r="I2" s="34" t="s">
        <v>106</v>
      </c>
      <c r="J2" s="34"/>
      <c r="K2" s="34"/>
      <c r="M2" s="36" t="s">
        <v>107</v>
      </c>
      <c r="N2" s="37"/>
      <c r="O2" s="38"/>
    </row>
    <row r="3" spans="1:15" x14ac:dyDescent="0.25">
      <c r="A3" s="4"/>
      <c r="I3" s="35"/>
      <c r="J3" s="35"/>
      <c r="K3" s="35"/>
      <c r="M3" s="36"/>
      <c r="N3" s="37"/>
      <c r="O3" s="38"/>
    </row>
    <row r="4" spans="1:15" x14ac:dyDescent="0.25">
      <c r="A4" s="6" t="s">
        <v>12</v>
      </c>
      <c r="B4" s="43" t="s">
        <v>97</v>
      </c>
      <c r="C4" s="43"/>
      <c r="D4" s="43"/>
      <c r="E4" s="43"/>
      <c r="F4" s="43"/>
      <c r="G4" s="43"/>
      <c r="I4" s="35"/>
      <c r="J4" s="35"/>
      <c r="K4" s="35"/>
      <c r="M4" s="36"/>
      <c r="N4" s="37"/>
      <c r="O4" s="38"/>
    </row>
    <row r="5" spans="1:15" x14ac:dyDescent="0.25">
      <c r="A5" s="4"/>
      <c r="I5" s="35"/>
      <c r="J5" s="35"/>
      <c r="K5" s="35"/>
      <c r="M5" s="36"/>
      <c r="N5" s="37"/>
      <c r="O5" s="38"/>
    </row>
    <row r="6" spans="1:15" ht="13.2" customHeight="1" x14ac:dyDescent="0.25">
      <c r="A6" s="23" t="s">
        <v>13</v>
      </c>
      <c r="B6" s="47" t="s">
        <v>96</v>
      </c>
      <c r="C6" s="47"/>
      <c r="D6" s="47"/>
      <c r="E6" s="47"/>
      <c r="F6" s="47"/>
      <c r="G6" s="47"/>
      <c r="I6" s="35"/>
      <c r="J6" s="35"/>
      <c r="K6" s="35"/>
      <c r="M6" s="36"/>
      <c r="N6" s="37"/>
      <c r="O6" s="38"/>
    </row>
    <row r="7" spans="1:15" x14ac:dyDescent="0.25">
      <c r="A7" s="4"/>
      <c r="B7" s="47"/>
      <c r="C7" s="47"/>
      <c r="D7" s="47"/>
      <c r="E7" s="47"/>
      <c r="F7" s="47"/>
      <c r="G7" s="47"/>
      <c r="I7" s="35"/>
      <c r="J7" s="35"/>
      <c r="K7" s="35"/>
      <c r="M7" s="36"/>
      <c r="N7" s="37"/>
      <c r="O7" s="38"/>
    </row>
    <row r="8" spans="1:15" x14ac:dyDescent="0.25">
      <c r="A8" s="4"/>
      <c r="B8" s="47"/>
      <c r="C8" s="47"/>
      <c r="D8" s="47"/>
      <c r="E8" s="47"/>
      <c r="F8" s="47"/>
      <c r="G8" s="47"/>
      <c r="I8" s="35"/>
      <c r="J8" s="35"/>
      <c r="K8" s="35"/>
      <c r="M8" s="36"/>
      <c r="N8" s="37"/>
      <c r="O8" s="38"/>
    </row>
    <row r="9" spans="1:15" x14ac:dyDescent="0.25">
      <c r="A9" s="4"/>
      <c r="B9" s="47"/>
      <c r="C9" s="47"/>
      <c r="D9" s="47"/>
      <c r="E9" s="47"/>
      <c r="F9" s="47"/>
      <c r="G9" s="47"/>
      <c r="I9" s="35"/>
      <c r="J9" s="35"/>
      <c r="K9" s="35"/>
      <c r="M9" s="36"/>
      <c r="N9" s="37"/>
      <c r="O9" s="38"/>
    </row>
    <row r="10" spans="1:15" x14ac:dyDescent="0.25">
      <c r="A10" s="4"/>
      <c r="B10" s="47"/>
      <c r="C10" s="47"/>
      <c r="D10" s="47"/>
      <c r="E10" s="47"/>
      <c r="F10" s="47"/>
      <c r="G10" s="47"/>
      <c r="I10" s="35"/>
      <c r="J10" s="35"/>
      <c r="K10" s="35"/>
      <c r="M10" s="36"/>
      <c r="N10" s="37"/>
      <c r="O10" s="38"/>
    </row>
    <row r="11" spans="1:15" x14ac:dyDescent="0.25">
      <c r="A11" s="4"/>
      <c r="B11" s="47"/>
      <c r="C11" s="47"/>
      <c r="D11" s="47"/>
      <c r="E11" s="47"/>
      <c r="F11" s="47"/>
      <c r="G11" s="47"/>
      <c r="I11" s="35"/>
      <c r="J11" s="35"/>
      <c r="K11" s="35"/>
      <c r="M11" s="36"/>
      <c r="N11" s="37"/>
      <c r="O11" s="38"/>
    </row>
    <row r="12" spans="1:15" x14ac:dyDescent="0.25">
      <c r="A12" s="4"/>
      <c r="B12" s="47"/>
      <c r="C12" s="47"/>
      <c r="D12" s="47"/>
      <c r="E12" s="47"/>
      <c r="F12" s="47"/>
      <c r="G12" s="47"/>
      <c r="I12" s="35"/>
      <c r="J12" s="35"/>
      <c r="K12" s="35"/>
      <c r="M12" s="36"/>
      <c r="N12" s="37"/>
      <c r="O12" s="38"/>
    </row>
    <row r="13" spans="1:15" x14ac:dyDescent="0.25">
      <c r="A13" s="4"/>
      <c r="B13" s="47"/>
      <c r="C13" s="47"/>
      <c r="D13" s="47"/>
      <c r="E13" s="47"/>
      <c r="F13" s="47"/>
      <c r="G13" s="47"/>
      <c r="I13" s="35"/>
      <c r="J13" s="35"/>
      <c r="K13" s="35"/>
      <c r="M13" s="36"/>
      <c r="N13" s="37"/>
      <c r="O13" s="38"/>
    </row>
    <row r="14" spans="1:15" x14ac:dyDescent="0.25">
      <c r="A14" s="4"/>
      <c r="B14" s="47"/>
      <c r="C14" s="47"/>
      <c r="D14" s="47"/>
      <c r="E14" s="47"/>
      <c r="F14" s="47"/>
      <c r="G14" s="47"/>
      <c r="I14" s="35"/>
      <c r="J14" s="35"/>
      <c r="K14" s="35"/>
      <c r="M14" s="36"/>
      <c r="N14" s="37"/>
      <c r="O14" s="38"/>
    </row>
    <row r="15" spans="1:15" x14ac:dyDescent="0.25">
      <c r="A15" s="4"/>
      <c r="B15" s="47"/>
      <c r="C15" s="47"/>
      <c r="D15" s="47"/>
      <c r="E15" s="47"/>
      <c r="F15" s="47"/>
      <c r="G15" s="47"/>
      <c r="I15" s="35"/>
      <c r="J15" s="35"/>
      <c r="K15" s="35"/>
      <c r="M15" s="36"/>
      <c r="N15" s="37"/>
      <c r="O15" s="38"/>
    </row>
    <row r="16" spans="1:15" x14ac:dyDescent="0.25">
      <c r="A16" s="4"/>
      <c r="I16" s="35"/>
      <c r="J16" s="35"/>
      <c r="K16" s="35"/>
      <c r="M16" s="36"/>
      <c r="N16" s="37"/>
      <c r="O16" s="38"/>
    </row>
    <row r="17" spans="1:15" x14ac:dyDescent="0.25">
      <c r="A17" s="6" t="s">
        <v>14</v>
      </c>
      <c r="B17" s="44">
        <f>'zestawienie główne'!B4+'zestawienie główne'!C4</f>
        <v>37</v>
      </c>
      <c r="C17" s="45"/>
      <c r="D17" s="45"/>
      <c r="E17" s="45"/>
      <c r="F17" s="45"/>
      <c r="G17" s="46"/>
      <c r="I17" s="35"/>
      <c r="J17" s="35"/>
      <c r="K17" s="35"/>
      <c r="M17" s="36"/>
      <c r="N17" s="37"/>
      <c r="O17" s="38"/>
    </row>
    <row r="18" spans="1:15" x14ac:dyDescent="0.25">
      <c r="I18" s="35"/>
      <c r="J18" s="35"/>
      <c r="K18" s="35"/>
      <c r="M18" s="36"/>
      <c r="N18" s="37"/>
      <c r="O18" s="38"/>
    </row>
    <row r="19" spans="1:15" x14ac:dyDescent="0.25">
      <c r="A19" s="6" t="s">
        <v>15</v>
      </c>
      <c r="B19" s="43" t="s">
        <v>22</v>
      </c>
      <c r="C19" s="43"/>
      <c r="D19" s="43"/>
      <c r="E19" s="43"/>
      <c r="F19" s="43"/>
      <c r="G19" s="43"/>
      <c r="I19" s="35"/>
      <c r="J19" s="35"/>
      <c r="K19" s="35"/>
      <c r="M19" s="36"/>
      <c r="N19" s="37"/>
      <c r="O19" s="38"/>
    </row>
    <row r="20" spans="1:15" x14ac:dyDescent="0.25">
      <c r="I20" s="35"/>
      <c r="J20" s="35"/>
      <c r="K20" s="35"/>
      <c r="M20" s="36"/>
      <c r="N20" s="37"/>
      <c r="O20" s="38"/>
    </row>
    <row r="21" spans="1:15" ht="39.6" x14ac:dyDescent="0.25">
      <c r="A21" s="7" t="s">
        <v>16</v>
      </c>
      <c r="B21" s="43" t="s">
        <v>108</v>
      </c>
      <c r="C21" s="43"/>
      <c r="D21" s="43"/>
      <c r="E21" s="43"/>
      <c r="F21" s="43"/>
      <c r="G21" s="43"/>
      <c r="I21" s="35"/>
      <c r="J21" s="35"/>
      <c r="K21" s="35"/>
      <c r="M21" s="36"/>
      <c r="N21" s="37"/>
      <c r="O21" s="38"/>
    </row>
    <row r="22" spans="1:15" x14ac:dyDescent="0.25">
      <c r="I22" s="35"/>
      <c r="J22" s="35"/>
      <c r="K22" s="35"/>
      <c r="M22" s="36"/>
      <c r="N22" s="37"/>
      <c r="O22" s="38"/>
    </row>
    <row r="23" spans="1:15" x14ac:dyDescent="0.25">
      <c r="A23" s="6" t="s">
        <v>17</v>
      </c>
      <c r="B23" s="43" t="s">
        <v>109</v>
      </c>
      <c r="C23" s="43"/>
      <c r="D23" s="43"/>
      <c r="E23" s="43"/>
      <c r="F23" s="43"/>
      <c r="G23" s="43"/>
      <c r="I23" s="35"/>
      <c r="J23" s="35"/>
      <c r="K23" s="35"/>
      <c r="M23" s="39"/>
      <c r="N23" s="40"/>
      <c r="O23" s="41"/>
    </row>
  </sheetData>
  <sheetProtection algorithmName="SHA-512" hashValue="NUedVpT+shwIUcz6nHZ+WtVTCSa/4A0fS/LW9vaoPkrwOhGl8FFJ0hcm9udE+/KRRXS0iCkt1IkFRCA/pB6jxg==" saltValue="dNuepr+5bxqkmf03xynTFA==" spinCount="100000" sheet="1" objects="1" scenarios="1"/>
  <mergeCells count="10">
    <mergeCell ref="I2:K23"/>
    <mergeCell ref="M2:O23"/>
    <mergeCell ref="I1:O1"/>
    <mergeCell ref="B23:G23"/>
    <mergeCell ref="B19:G19"/>
    <mergeCell ref="B21:G21"/>
    <mergeCell ref="B2:G2"/>
    <mergeCell ref="B4:G4"/>
    <mergeCell ref="B17:G17"/>
    <mergeCell ref="B6:G15"/>
  </mergeCells>
  <phoneticPr fontId="4" type="noConversion"/>
  <pageMargins left="0.75" right="0.75" top="1" bottom="1" header="0.5" footer="0.5"/>
  <pageSetup paperSize="9"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1"/>
  </sheetPr>
  <dimension ref="A1:G20"/>
  <sheetViews>
    <sheetView workbookViewId="0">
      <selection sqref="A1:G1"/>
    </sheetView>
  </sheetViews>
  <sheetFormatPr defaultRowHeight="13.2" x14ac:dyDescent="0.25"/>
  <cols>
    <col min="1" max="1" width="35.5546875" bestFit="1" customWidth="1"/>
    <col min="2" max="2" width="11" customWidth="1"/>
    <col min="5" max="5" width="20" customWidth="1"/>
    <col min="6" max="6" width="12.109375" customWidth="1"/>
    <col min="7" max="7" width="16.33203125" bestFit="1" customWidth="1"/>
    <col min="8" max="8" width="13.44140625" customWidth="1"/>
  </cols>
  <sheetData>
    <row r="1" spans="1:7" x14ac:dyDescent="0.25">
      <c r="A1" s="53" t="s">
        <v>100</v>
      </c>
      <c r="B1" s="53"/>
      <c r="C1" s="53"/>
      <c r="D1" s="53"/>
      <c r="E1" s="53"/>
      <c r="F1" s="53"/>
      <c r="G1" s="53"/>
    </row>
    <row r="3" spans="1:7" x14ac:dyDescent="0.25">
      <c r="A3" t="s">
        <v>99</v>
      </c>
      <c r="B3" s="26">
        <v>70</v>
      </c>
      <c r="C3" s="26">
        <v>50</v>
      </c>
    </row>
    <row r="4" spans="1:7" x14ac:dyDescent="0.25">
      <c r="A4" t="s">
        <v>88</v>
      </c>
      <c r="B4" s="22">
        <v>24</v>
      </c>
      <c r="C4" s="22">
        <v>13</v>
      </c>
    </row>
    <row r="5" spans="1:7" x14ac:dyDescent="0.25">
      <c r="A5" s="49" t="s">
        <v>0</v>
      </c>
      <c r="B5" s="50"/>
      <c r="E5" s="51" t="s">
        <v>1</v>
      </c>
      <c r="F5" s="52"/>
    </row>
    <row r="6" spans="1:7" x14ac:dyDescent="0.25">
      <c r="A6" s="50"/>
      <c r="B6" s="50"/>
      <c r="E6" s="52"/>
      <c r="F6" s="52"/>
    </row>
    <row r="7" spans="1:7" ht="13.8" x14ac:dyDescent="0.25">
      <c r="A7" s="2" t="s">
        <v>2</v>
      </c>
      <c r="B7" s="2" t="s">
        <v>3</v>
      </c>
      <c r="C7" s="1"/>
      <c r="D7" s="1"/>
      <c r="E7" s="3" t="s">
        <v>4</v>
      </c>
      <c r="F7" s="3" t="s">
        <v>3</v>
      </c>
    </row>
    <row r="8" spans="1:7" x14ac:dyDescent="0.25">
      <c r="A8" s="4" t="s">
        <v>5</v>
      </c>
      <c r="B8" s="18">
        <v>150</v>
      </c>
      <c r="G8" t="s">
        <v>93</v>
      </c>
    </row>
    <row r="9" spans="1:7" ht="26.4" x14ac:dyDescent="0.25">
      <c r="A9" s="5" t="s">
        <v>6</v>
      </c>
      <c r="B9" s="18">
        <f>B3*B4+C3*C4</f>
        <v>2330</v>
      </c>
      <c r="E9" t="s">
        <v>28</v>
      </c>
      <c r="F9" s="18">
        <f>'szczegółowe zest. wydatków'!E10</f>
        <v>665</v>
      </c>
      <c r="G9" s="19">
        <f>F9/$F$16</f>
        <v>0.20445942925380919</v>
      </c>
    </row>
    <row r="10" spans="1:7" ht="26.4" x14ac:dyDescent="0.25">
      <c r="A10" s="20" t="s">
        <v>7</v>
      </c>
      <c r="B10" s="18">
        <f>350+150+300</f>
        <v>800</v>
      </c>
      <c r="E10" t="s">
        <v>29</v>
      </c>
      <c r="F10" s="18">
        <f>SUM('szczegółowe zest. wydatków'!E55,'szczegółowe zest. wydatków'!E43,'szczegółowe zest. wydatków'!E27)</f>
        <v>985.62900000000002</v>
      </c>
      <c r="G10" s="19">
        <f t="shared" ref="G10:G13" si="0">F10/$F$16</f>
        <v>0.303039312475192</v>
      </c>
    </row>
    <row r="11" spans="1:7" ht="39.6" x14ac:dyDescent="0.25">
      <c r="A11" s="5" t="s">
        <v>89</v>
      </c>
      <c r="B11" s="18">
        <v>200</v>
      </c>
      <c r="E11" t="s">
        <v>30</v>
      </c>
      <c r="F11" s="18">
        <f>'szczegółowe zest. wydatków'!E61</f>
        <v>24.33</v>
      </c>
      <c r="G11" s="19">
        <f t="shared" si="0"/>
        <v>7.480447990594251E-3</v>
      </c>
    </row>
    <row r="12" spans="1:7" ht="39.6" x14ac:dyDescent="0.25">
      <c r="A12" s="5" t="s">
        <v>8</v>
      </c>
      <c r="B12" s="18">
        <v>0</v>
      </c>
      <c r="E12" t="s">
        <v>31</v>
      </c>
      <c r="F12" s="18">
        <f>'szczegółowe zest. wydatków'!E67</f>
        <v>829.52</v>
      </c>
      <c r="G12" s="19">
        <f t="shared" si="0"/>
        <v>0.25504238459341322</v>
      </c>
    </row>
    <row r="13" spans="1:7" ht="26.4" x14ac:dyDescent="0.25">
      <c r="A13" s="5" t="s">
        <v>9</v>
      </c>
      <c r="B13" s="18">
        <v>0</v>
      </c>
      <c r="E13" t="s">
        <v>90</v>
      </c>
      <c r="F13" s="18">
        <f>'szczegółowe zest. wydatków'!E73</f>
        <v>748</v>
      </c>
      <c r="G13" s="19">
        <f t="shared" si="0"/>
        <v>0.22997842568699139</v>
      </c>
    </row>
    <row r="14" spans="1:7" x14ac:dyDescent="0.25">
      <c r="A14" s="5" t="s">
        <v>10</v>
      </c>
      <c r="B14" s="18">
        <v>350</v>
      </c>
      <c r="F14" s="18"/>
    </row>
    <row r="15" spans="1:7" x14ac:dyDescent="0.25">
      <c r="B15" s="18"/>
      <c r="F15" s="18"/>
    </row>
    <row r="16" spans="1:7" x14ac:dyDescent="0.25">
      <c r="A16" s="32" t="s">
        <v>18</v>
      </c>
      <c r="B16" s="24">
        <f>SUM(B8:B15)</f>
        <v>3830</v>
      </c>
      <c r="E16" s="33" t="s">
        <v>18</v>
      </c>
      <c r="F16" s="24">
        <f>SUM(F9:F15)</f>
        <v>3252.4789999999998</v>
      </c>
      <c r="G16" s="25">
        <f>SUM(G9:G15)</f>
        <v>1</v>
      </c>
    </row>
    <row r="18" spans="1:7" ht="13.8" thickBot="1" x14ac:dyDescent="0.3">
      <c r="A18" s="48" t="s">
        <v>103</v>
      </c>
      <c r="B18" s="48"/>
      <c r="C18" s="48"/>
      <c r="D18" s="48"/>
      <c r="E18" s="48"/>
      <c r="F18" s="48"/>
      <c r="G18" s="48"/>
    </row>
    <row r="19" spans="1:7" ht="27" thickBot="1" x14ac:dyDescent="0.3">
      <c r="A19" s="28" t="s">
        <v>19</v>
      </c>
      <c r="B19" s="29">
        <f>B16-F16</f>
        <v>577.52100000000019</v>
      </c>
    </row>
    <row r="20" spans="1:7" ht="27" thickBot="1" x14ac:dyDescent="0.3">
      <c r="A20" s="30" t="s">
        <v>110</v>
      </c>
      <c r="B20" s="31">
        <f>B19+'szczegółowe zest. wydatków'!E72</f>
        <v>810.52100000000019</v>
      </c>
    </row>
  </sheetData>
  <sheetProtection algorithmName="SHA-512" hashValue="KtorbkCuYgzvgIb1NVZpp30Gms2NL1/eYa5uoTO9DGykNJ6fGSsp/n9HsXISEpS/NYTI2DhkRAuBvcLEXw2v+g==" saltValue="ck8qiRWDAslKlyyMhnaN5w==" spinCount="100000" sheet="1" objects="1" scenarios="1"/>
  <mergeCells count="4">
    <mergeCell ref="A18:G18"/>
    <mergeCell ref="A5:B6"/>
    <mergeCell ref="E5:F6"/>
    <mergeCell ref="A1:G1"/>
  </mergeCells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22"/>
  </sheetPr>
  <dimension ref="A1:G75"/>
  <sheetViews>
    <sheetView workbookViewId="0">
      <selection sqref="A1:G1"/>
    </sheetView>
  </sheetViews>
  <sheetFormatPr defaultRowHeight="13.2" x14ac:dyDescent="0.25"/>
  <cols>
    <col min="1" max="1" width="3.5546875" style="10" bestFit="1" customWidth="1"/>
    <col min="2" max="2" width="28.44140625" bestFit="1" customWidth="1"/>
    <col min="3" max="4" width="13.88671875" customWidth="1"/>
    <col min="5" max="5" width="12.5546875" bestFit="1" customWidth="1"/>
    <col min="6" max="6" width="10.109375" customWidth="1"/>
    <col min="9" max="9" width="23" bestFit="1" customWidth="1"/>
    <col min="10" max="11" width="10.109375" bestFit="1" customWidth="1"/>
    <col min="12" max="12" width="14.6640625" customWidth="1"/>
    <col min="13" max="13" width="12.88671875" customWidth="1"/>
  </cols>
  <sheetData>
    <row r="1" spans="1:7" x14ac:dyDescent="0.25">
      <c r="A1" s="53" t="s">
        <v>100</v>
      </c>
      <c r="B1" s="53"/>
      <c r="C1" s="53"/>
      <c r="D1" s="53"/>
      <c r="E1" s="53"/>
      <c r="F1" s="53"/>
      <c r="G1" s="53"/>
    </row>
    <row r="3" spans="1:7" x14ac:dyDescent="0.25">
      <c r="A3" s="21" t="s">
        <v>20</v>
      </c>
      <c r="B3" s="21" t="s">
        <v>4</v>
      </c>
      <c r="C3" s="21" t="s">
        <v>21</v>
      </c>
      <c r="D3" s="21" t="s">
        <v>59</v>
      </c>
      <c r="E3" s="21" t="s">
        <v>3</v>
      </c>
      <c r="F3" s="56" t="s">
        <v>101</v>
      </c>
      <c r="G3" s="56"/>
    </row>
    <row r="5" spans="1:7" x14ac:dyDescent="0.25">
      <c r="A5" s="10" t="s">
        <v>23</v>
      </c>
      <c r="B5" s="57" t="s">
        <v>33</v>
      </c>
      <c r="C5" s="57"/>
      <c r="D5" s="57"/>
      <c r="E5" s="57"/>
      <c r="F5" s="57"/>
      <c r="G5" s="57"/>
    </row>
    <row r="6" spans="1:7" x14ac:dyDescent="0.25">
      <c r="B6" t="s">
        <v>61</v>
      </c>
      <c r="C6" s="11">
        <v>2</v>
      </c>
      <c r="D6" s="12">
        <v>220</v>
      </c>
      <c r="E6" s="13">
        <f>D6*C6</f>
        <v>440</v>
      </c>
      <c r="F6" s="13"/>
    </row>
    <row r="7" spans="1:7" x14ac:dyDescent="0.25">
      <c r="B7" t="s">
        <v>60</v>
      </c>
      <c r="C7" s="11">
        <v>8</v>
      </c>
      <c r="D7" s="12">
        <v>10</v>
      </c>
      <c r="E7" s="13">
        <f t="shared" ref="E7:E9" si="0">D7*C7</f>
        <v>80</v>
      </c>
      <c r="F7" s="13"/>
    </row>
    <row r="8" spans="1:7" x14ac:dyDescent="0.25">
      <c r="B8" t="s">
        <v>34</v>
      </c>
      <c r="C8" s="11">
        <v>6</v>
      </c>
      <c r="D8" s="12">
        <v>20</v>
      </c>
      <c r="E8" s="13">
        <f t="shared" si="0"/>
        <v>120</v>
      </c>
      <c r="F8" s="13"/>
    </row>
    <row r="9" spans="1:7" x14ac:dyDescent="0.25">
      <c r="B9" t="s">
        <v>54</v>
      </c>
      <c r="C9" s="11">
        <v>1</v>
      </c>
      <c r="D9" s="12">
        <v>25</v>
      </c>
      <c r="E9" s="13">
        <f t="shared" si="0"/>
        <v>25</v>
      </c>
      <c r="F9" s="13"/>
    </row>
    <row r="10" spans="1:7" x14ac:dyDescent="0.25">
      <c r="B10" s="9" t="s">
        <v>55</v>
      </c>
      <c r="C10" s="11"/>
      <c r="D10" s="11"/>
      <c r="E10" s="14">
        <f>SUM(E6:E9)</f>
        <v>665</v>
      </c>
      <c r="F10" s="54">
        <f>E10/$E$75</f>
        <v>0.20445942925380919</v>
      </c>
      <c r="G10" s="54"/>
    </row>
    <row r="12" spans="1:7" x14ac:dyDescent="0.25">
      <c r="A12" s="10" t="s">
        <v>24</v>
      </c>
      <c r="B12" s="59" t="s">
        <v>35</v>
      </c>
      <c r="C12" s="59"/>
      <c r="D12" s="59"/>
      <c r="E12" s="59"/>
      <c r="F12" s="59"/>
      <c r="G12" s="59"/>
    </row>
    <row r="13" spans="1:7" x14ac:dyDescent="0.25">
      <c r="A13" s="10" t="s">
        <v>56</v>
      </c>
      <c r="B13" s="8" t="s">
        <v>36</v>
      </c>
    </row>
    <row r="14" spans="1:7" x14ac:dyDescent="0.25">
      <c r="B14" t="s">
        <v>76</v>
      </c>
      <c r="C14" s="11">
        <v>4</v>
      </c>
      <c r="D14" s="13">
        <v>8.5</v>
      </c>
      <c r="E14" s="13">
        <f>C14*D14</f>
        <v>34</v>
      </c>
      <c r="F14" s="13"/>
    </row>
    <row r="15" spans="1:7" x14ac:dyDescent="0.25">
      <c r="B15" t="s">
        <v>77</v>
      </c>
      <c r="C15" s="11">
        <v>11</v>
      </c>
      <c r="D15" s="13">
        <v>6.89</v>
      </c>
      <c r="E15" s="13">
        <f t="shared" ref="E15:E26" si="1">C15*D15</f>
        <v>75.789999999999992</v>
      </c>
      <c r="F15" s="13"/>
    </row>
    <row r="16" spans="1:7" x14ac:dyDescent="0.25">
      <c r="B16" t="s">
        <v>78</v>
      </c>
      <c r="C16" s="11">
        <v>35</v>
      </c>
      <c r="D16" s="13">
        <v>0.69</v>
      </c>
      <c r="E16" s="13">
        <f t="shared" si="1"/>
        <v>24.15</v>
      </c>
      <c r="F16" s="13"/>
    </row>
    <row r="17" spans="1:7" x14ac:dyDescent="0.25">
      <c r="B17" t="s">
        <v>79</v>
      </c>
      <c r="C17" s="11">
        <v>5</v>
      </c>
      <c r="D17" s="13">
        <v>5.99</v>
      </c>
      <c r="E17" s="13">
        <f t="shared" si="1"/>
        <v>29.950000000000003</v>
      </c>
      <c r="F17" s="13"/>
    </row>
    <row r="18" spans="1:7" x14ac:dyDescent="0.25">
      <c r="B18" t="s">
        <v>80</v>
      </c>
      <c r="C18" s="11">
        <v>15</v>
      </c>
      <c r="D18" s="13">
        <v>1.2</v>
      </c>
      <c r="E18" s="13">
        <f t="shared" si="1"/>
        <v>18</v>
      </c>
      <c r="F18" s="13"/>
    </row>
    <row r="19" spans="1:7" x14ac:dyDescent="0.25">
      <c r="B19" t="s">
        <v>82</v>
      </c>
      <c r="C19" s="11">
        <v>14</v>
      </c>
      <c r="D19" s="13">
        <v>4.9000000000000004</v>
      </c>
      <c r="E19" s="13">
        <f t="shared" si="1"/>
        <v>68.600000000000009</v>
      </c>
      <c r="F19" s="13"/>
    </row>
    <row r="20" spans="1:7" x14ac:dyDescent="0.25">
      <c r="B20" t="s">
        <v>81</v>
      </c>
      <c r="C20" s="11">
        <v>2</v>
      </c>
      <c r="D20" s="13">
        <v>4.99</v>
      </c>
      <c r="E20" s="13">
        <f t="shared" si="1"/>
        <v>9.98</v>
      </c>
      <c r="F20" s="13"/>
    </row>
    <row r="21" spans="1:7" x14ac:dyDescent="0.25">
      <c r="B21" t="s">
        <v>83</v>
      </c>
      <c r="C21" s="11">
        <v>1</v>
      </c>
      <c r="D21" s="13">
        <v>0.59</v>
      </c>
      <c r="E21" s="13">
        <f t="shared" si="1"/>
        <v>0.59</v>
      </c>
      <c r="F21" s="13"/>
    </row>
    <row r="22" spans="1:7" x14ac:dyDescent="0.25">
      <c r="B22" t="s">
        <v>84</v>
      </c>
      <c r="C22" s="11">
        <v>2</v>
      </c>
      <c r="D22" s="13">
        <v>1</v>
      </c>
      <c r="E22" s="13">
        <f t="shared" si="1"/>
        <v>2</v>
      </c>
      <c r="F22" s="13"/>
    </row>
    <row r="23" spans="1:7" x14ac:dyDescent="0.25">
      <c r="B23" t="s">
        <v>85</v>
      </c>
      <c r="C23" s="11">
        <v>2</v>
      </c>
      <c r="D23" s="13">
        <v>3.15</v>
      </c>
      <c r="E23" s="13">
        <f t="shared" si="1"/>
        <v>6.3</v>
      </c>
      <c r="F23" s="13"/>
    </row>
    <row r="24" spans="1:7" x14ac:dyDescent="0.25">
      <c r="B24" t="s">
        <v>104</v>
      </c>
      <c r="C24" s="11">
        <v>1</v>
      </c>
      <c r="D24" s="13">
        <v>27.23</v>
      </c>
      <c r="E24" s="13">
        <f t="shared" si="1"/>
        <v>27.23</v>
      </c>
      <c r="F24" s="13"/>
    </row>
    <row r="25" spans="1:7" x14ac:dyDescent="0.25">
      <c r="B25" t="s">
        <v>86</v>
      </c>
      <c r="C25" s="11">
        <v>2</v>
      </c>
      <c r="D25" s="13">
        <v>0.8</v>
      </c>
      <c r="E25" s="13">
        <f t="shared" si="1"/>
        <v>1.6</v>
      </c>
      <c r="F25" s="13"/>
    </row>
    <row r="26" spans="1:7" x14ac:dyDescent="0.25">
      <c r="B26" t="s">
        <v>87</v>
      </c>
      <c r="C26" s="11">
        <v>10</v>
      </c>
      <c r="D26" s="13">
        <v>0.1</v>
      </c>
      <c r="E26" s="13">
        <f t="shared" si="1"/>
        <v>1</v>
      </c>
      <c r="F26" s="13"/>
    </row>
    <row r="27" spans="1:7" x14ac:dyDescent="0.25">
      <c r="B27" s="9" t="s">
        <v>55</v>
      </c>
      <c r="C27" s="11"/>
      <c r="D27" s="11"/>
      <c r="E27" s="14">
        <f>SUM(E14:E26)</f>
        <v>299.19000000000005</v>
      </c>
      <c r="F27" s="54">
        <f>E27/$E$75</f>
        <v>9.1988295696913053E-2</v>
      </c>
      <c r="G27" s="54"/>
    </row>
    <row r="28" spans="1:7" x14ac:dyDescent="0.25">
      <c r="C28" s="11"/>
      <c r="D28" s="11"/>
      <c r="E28" s="11"/>
      <c r="F28" s="11"/>
    </row>
    <row r="29" spans="1:7" x14ac:dyDescent="0.25">
      <c r="A29" s="10" t="s">
        <v>57</v>
      </c>
      <c r="B29" s="60" t="s">
        <v>37</v>
      </c>
      <c r="C29" s="60"/>
      <c r="D29" s="60"/>
      <c r="E29" s="60"/>
      <c r="F29" s="60"/>
      <c r="G29" s="60"/>
    </row>
    <row r="30" spans="1:7" x14ac:dyDescent="0.25">
      <c r="B30" t="s">
        <v>105</v>
      </c>
      <c r="C30" s="11">
        <v>292</v>
      </c>
      <c r="D30" s="13">
        <v>0.43</v>
      </c>
      <c r="E30" s="13">
        <f>D30*C30</f>
        <v>125.56</v>
      </c>
      <c r="F30" s="13"/>
    </row>
    <row r="31" spans="1:7" x14ac:dyDescent="0.25">
      <c r="B31" t="s">
        <v>75</v>
      </c>
      <c r="C31" s="11">
        <v>42</v>
      </c>
      <c r="D31" s="13">
        <v>1.29</v>
      </c>
      <c r="E31" s="13">
        <f t="shared" ref="E31:E42" si="2">D31*C31</f>
        <v>54.18</v>
      </c>
      <c r="F31" s="13"/>
    </row>
    <row r="32" spans="1:7" x14ac:dyDescent="0.25">
      <c r="B32" t="s">
        <v>74</v>
      </c>
      <c r="C32" s="11">
        <v>4</v>
      </c>
      <c r="D32" s="13">
        <v>21.6</v>
      </c>
      <c r="E32" s="13">
        <f t="shared" si="2"/>
        <v>86.4</v>
      </c>
      <c r="F32" s="13"/>
    </row>
    <row r="33" spans="1:7" x14ac:dyDescent="0.25">
      <c r="B33" t="s">
        <v>73</v>
      </c>
      <c r="C33" s="11">
        <v>2.1</v>
      </c>
      <c r="D33" s="13">
        <v>16.79</v>
      </c>
      <c r="E33" s="13">
        <f t="shared" si="2"/>
        <v>35.259</v>
      </c>
      <c r="F33" s="13"/>
    </row>
    <row r="34" spans="1:7" x14ac:dyDescent="0.25">
      <c r="B34" t="s">
        <v>72</v>
      </c>
      <c r="C34" s="11">
        <v>24</v>
      </c>
      <c r="D34" s="13">
        <v>1.3</v>
      </c>
      <c r="E34" s="13">
        <f t="shared" si="2"/>
        <v>31.200000000000003</v>
      </c>
      <c r="F34" s="13"/>
    </row>
    <row r="35" spans="1:7" x14ac:dyDescent="0.25">
      <c r="B35" t="s">
        <v>71</v>
      </c>
      <c r="C35" s="11">
        <v>6</v>
      </c>
      <c r="D35" s="13">
        <v>2</v>
      </c>
      <c r="E35" s="13">
        <f t="shared" si="2"/>
        <v>12</v>
      </c>
      <c r="F35" s="13"/>
    </row>
    <row r="36" spans="1:7" x14ac:dyDescent="0.25">
      <c r="B36" t="s">
        <v>70</v>
      </c>
      <c r="C36" s="11">
        <v>2</v>
      </c>
      <c r="D36" s="13">
        <v>3</v>
      </c>
      <c r="E36" s="13">
        <f t="shared" si="2"/>
        <v>6</v>
      </c>
      <c r="F36" s="13"/>
    </row>
    <row r="37" spans="1:7" x14ac:dyDescent="0.25">
      <c r="B37" t="s">
        <v>69</v>
      </c>
      <c r="C37" s="11">
        <v>3</v>
      </c>
      <c r="D37" s="13">
        <v>4.5</v>
      </c>
      <c r="E37" s="13">
        <f t="shared" si="2"/>
        <v>13.5</v>
      </c>
      <c r="F37" s="13"/>
    </row>
    <row r="38" spans="1:7" x14ac:dyDescent="0.25">
      <c r="B38" t="s">
        <v>68</v>
      </c>
      <c r="C38" s="11">
        <v>6</v>
      </c>
      <c r="D38" s="13">
        <v>8.3000000000000007</v>
      </c>
      <c r="E38" s="13">
        <f t="shared" si="2"/>
        <v>49.800000000000004</v>
      </c>
      <c r="F38" s="13"/>
    </row>
    <row r="39" spans="1:7" x14ac:dyDescent="0.25">
      <c r="B39" t="s">
        <v>65</v>
      </c>
      <c r="C39" s="11">
        <v>3.5</v>
      </c>
      <c r="D39" s="13">
        <v>7</v>
      </c>
      <c r="E39" s="13">
        <f t="shared" si="2"/>
        <v>24.5</v>
      </c>
      <c r="F39" s="13"/>
    </row>
    <row r="40" spans="1:7" x14ac:dyDescent="0.25">
      <c r="B40" t="s">
        <v>64</v>
      </c>
      <c r="C40" s="11">
        <v>10</v>
      </c>
      <c r="D40" s="13">
        <v>1.5</v>
      </c>
      <c r="E40" s="13">
        <f t="shared" si="2"/>
        <v>15</v>
      </c>
      <c r="F40" s="13"/>
    </row>
    <row r="41" spans="1:7" x14ac:dyDescent="0.25">
      <c r="B41" t="s">
        <v>66</v>
      </c>
      <c r="C41" s="11">
        <v>40</v>
      </c>
      <c r="D41" s="13">
        <v>1</v>
      </c>
      <c r="E41" s="13">
        <f t="shared" si="2"/>
        <v>40</v>
      </c>
      <c r="F41" s="13"/>
    </row>
    <row r="42" spans="1:7" x14ac:dyDescent="0.25">
      <c r="B42" t="s">
        <v>67</v>
      </c>
      <c r="C42" s="11">
        <v>1</v>
      </c>
      <c r="D42" s="13">
        <v>9.25</v>
      </c>
      <c r="E42" s="13">
        <f t="shared" si="2"/>
        <v>9.25</v>
      </c>
      <c r="F42" s="13"/>
    </row>
    <row r="43" spans="1:7" x14ac:dyDescent="0.25">
      <c r="B43" s="9" t="s">
        <v>55</v>
      </c>
      <c r="C43" s="11"/>
      <c r="D43" s="11"/>
      <c r="E43" s="14">
        <f>SUM(E30:E42)</f>
        <v>502.649</v>
      </c>
      <c r="F43" s="54">
        <f>E43/$E$75</f>
        <v>0.15454334985713974</v>
      </c>
      <c r="G43" s="54"/>
    </row>
    <row r="44" spans="1:7" x14ac:dyDescent="0.25">
      <c r="C44" s="11"/>
      <c r="D44" s="11"/>
      <c r="E44" s="11"/>
      <c r="F44" s="11"/>
    </row>
    <row r="45" spans="1:7" x14ac:dyDescent="0.25">
      <c r="A45" s="10" t="s">
        <v>58</v>
      </c>
      <c r="B45" s="60" t="s">
        <v>62</v>
      </c>
      <c r="C45" s="60"/>
      <c r="D45" s="60"/>
      <c r="E45" s="60"/>
      <c r="F45" s="60"/>
      <c r="G45" s="60"/>
    </row>
    <row r="46" spans="1:7" x14ac:dyDescent="0.25">
      <c r="B46" t="s">
        <v>38</v>
      </c>
      <c r="C46" s="11">
        <v>4</v>
      </c>
      <c r="D46" s="13">
        <v>12.95</v>
      </c>
      <c r="E46" s="15">
        <f>D46*C46</f>
        <v>51.8</v>
      </c>
      <c r="F46" s="15"/>
    </row>
    <row r="47" spans="1:7" x14ac:dyDescent="0.25">
      <c r="B47" t="s">
        <v>39</v>
      </c>
      <c r="C47" s="11">
        <v>6</v>
      </c>
      <c r="D47" s="13">
        <v>1.5</v>
      </c>
      <c r="E47" s="15">
        <f t="shared" ref="E47:E54" si="3">D47*C47</f>
        <v>9</v>
      </c>
      <c r="F47" s="15"/>
    </row>
    <row r="48" spans="1:7" x14ac:dyDescent="0.25">
      <c r="B48" t="s">
        <v>40</v>
      </c>
      <c r="C48" s="11">
        <v>5</v>
      </c>
      <c r="D48" s="13">
        <v>10</v>
      </c>
      <c r="E48" s="15">
        <f t="shared" si="3"/>
        <v>50</v>
      </c>
      <c r="F48" s="15"/>
    </row>
    <row r="49" spans="1:7" x14ac:dyDescent="0.25">
      <c r="B49" t="s">
        <v>41</v>
      </c>
      <c r="C49" s="11">
        <v>6</v>
      </c>
      <c r="D49" s="13">
        <v>2</v>
      </c>
      <c r="E49" s="15">
        <f t="shared" si="3"/>
        <v>12</v>
      </c>
      <c r="F49" s="15"/>
    </row>
    <row r="50" spans="1:7" x14ac:dyDescent="0.25">
      <c r="B50" t="s">
        <v>43</v>
      </c>
      <c r="C50" s="11">
        <v>4</v>
      </c>
      <c r="D50" s="13">
        <v>3</v>
      </c>
      <c r="E50" s="15">
        <f t="shared" si="3"/>
        <v>12</v>
      </c>
      <c r="F50" s="15"/>
    </row>
    <row r="51" spans="1:7" x14ac:dyDescent="0.25">
      <c r="B51" t="s">
        <v>44</v>
      </c>
      <c r="C51" s="11">
        <v>4</v>
      </c>
      <c r="D51" s="13">
        <v>2.9</v>
      </c>
      <c r="E51" s="15">
        <f t="shared" si="3"/>
        <v>11.6</v>
      </c>
      <c r="F51" s="15"/>
    </row>
    <row r="52" spans="1:7" x14ac:dyDescent="0.25">
      <c r="B52" t="s">
        <v>45</v>
      </c>
      <c r="C52" s="11">
        <v>1</v>
      </c>
      <c r="D52" s="13">
        <v>13</v>
      </c>
      <c r="E52" s="15">
        <f t="shared" si="3"/>
        <v>13</v>
      </c>
      <c r="F52" s="15"/>
    </row>
    <row r="53" spans="1:7" x14ac:dyDescent="0.25">
      <c r="B53" t="s">
        <v>42</v>
      </c>
      <c r="C53" s="11">
        <v>3</v>
      </c>
      <c r="D53" s="13">
        <v>3.89</v>
      </c>
      <c r="E53" s="15">
        <f t="shared" si="3"/>
        <v>11.67</v>
      </c>
      <c r="F53" s="15"/>
    </row>
    <row r="54" spans="1:7" x14ac:dyDescent="0.25">
      <c r="B54" t="s">
        <v>46</v>
      </c>
      <c r="C54" s="11">
        <v>2</v>
      </c>
      <c r="D54" s="13">
        <v>6.36</v>
      </c>
      <c r="E54" s="15">
        <f t="shared" si="3"/>
        <v>12.72</v>
      </c>
      <c r="F54" s="15"/>
    </row>
    <row r="55" spans="1:7" x14ac:dyDescent="0.25">
      <c r="B55" s="9" t="s">
        <v>55</v>
      </c>
      <c r="C55" s="11"/>
      <c r="D55" s="11"/>
      <c r="E55" s="14">
        <f>SUM(E46:E54)</f>
        <v>183.79</v>
      </c>
      <c r="F55" s="54">
        <f>E55/$E$75</f>
        <v>5.6507666921139232E-2</v>
      </c>
      <c r="G55" s="54"/>
    </row>
    <row r="57" spans="1:7" x14ac:dyDescent="0.25">
      <c r="A57" s="10" t="s">
        <v>25</v>
      </c>
      <c r="B57" s="61" t="s">
        <v>63</v>
      </c>
      <c r="C57" s="61"/>
      <c r="D57" s="61"/>
      <c r="E57" s="61"/>
      <c r="F57" s="61"/>
      <c r="G57" s="61"/>
    </row>
    <row r="58" spans="1:7" x14ac:dyDescent="0.25">
      <c r="B58" t="s">
        <v>47</v>
      </c>
      <c r="C58" s="11">
        <v>3</v>
      </c>
      <c r="D58" s="13">
        <v>1.23</v>
      </c>
      <c r="E58" s="15">
        <f>C58*D58</f>
        <v>3.69</v>
      </c>
      <c r="F58" s="15"/>
    </row>
    <row r="59" spans="1:7" x14ac:dyDescent="0.25">
      <c r="B59" t="s">
        <v>48</v>
      </c>
      <c r="C59" s="11">
        <v>3</v>
      </c>
      <c r="D59" s="13">
        <v>2.89</v>
      </c>
      <c r="E59" s="15">
        <f t="shared" ref="E59:E60" si="4">C59*D59</f>
        <v>8.67</v>
      </c>
      <c r="F59" s="15"/>
    </row>
    <row r="60" spans="1:7" x14ac:dyDescent="0.25">
      <c r="B60" t="s">
        <v>49</v>
      </c>
      <c r="C60" s="11">
        <v>9</v>
      </c>
      <c r="D60" s="13">
        <v>1.33</v>
      </c>
      <c r="E60" s="15">
        <f t="shared" si="4"/>
        <v>11.97</v>
      </c>
      <c r="F60" s="15"/>
    </row>
    <row r="61" spans="1:7" x14ac:dyDescent="0.25">
      <c r="B61" s="9" t="s">
        <v>55</v>
      </c>
      <c r="C61" s="11"/>
      <c r="D61" s="11"/>
      <c r="E61" s="17">
        <f>SUM(E58:E60)</f>
        <v>24.33</v>
      </c>
      <c r="F61" s="54">
        <f>E61/$E$75</f>
        <v>7.480447990594251E-3</v>
      </c>
      <c r="G61" s="54"/>
    </row>
    <row r="63" spans="1:7" x14ac:dyDescent="0.25">
      <c r="A63" s="10" t="s">
        <v>26</v>
      </c>
      <c r="B63" s="62" t="s">
        <v>50</v>
      </c>
      <c r="C63" s="62"/>
      <c r="D63" s="62"/>
      <c r="E63" s="62"/>
      <c r="F63" s="62"/>
      <c r="G63" s="62"/>
    </row>
    <row r="64" spans="1:7" x14ac:dyDescent="0.25">
      <c r="B64" t="s">
        <v>51</v>
      </c>
      <c r="C64" s="11"/>
      <c r="D64" s="11"/>
      <c r="E64" s="15">
        <v>786.02</v>
      </c>
      <c r="F64" s="15"/>
    </row>
    <row r="65" spans="1:7" x14ac:dyDescent="0.25">
      <c r="B65" t="s">
        <v>52</v>
      </c>
      <c r="C65" s="11">
        <v>2</v>
      </c>
      <c r="D65" s="13">
        <v>20.5</v>
      </c>
      <c r="E65" s="16">
        <f>D65*C65</f>
        <v>41</v>
      </c>
      <c r="F65" s="16"/>
    </row>
    <row r="66" spans="1:7" x14ac:dyDescent="0.25">
      <c r="B66" t="s">
        <v>32</v>
      </c>
      <c r="C66" s="11"/>
      <c r="D66" s="11"/>
      <c r="E66" s="15">
        <v>2.5</v>
      </c>
      <c r="F66" s="15"/>
    </row>
    <row r="67" spans="1:7" x14ac:dyDescent="0.25">
      <c r="B67" s="9" t="s">
        <v>55</v>
      </c>
      <c r="C67" s="11"/>
      <c r="D67" s="11"/>
      <c r="E67" s="17">
        <f>SUM(E64:E66)</f>
        <v>829.52</v>
      </c>
      <c r="F67" s="54">
        <f>E67/$E$75</f>
        <v>0.25504238459341322</v>
      </c>
      <c r="G67" s="54"/>
    </row>
    <row r="68" spans="1:7" x14ac:dyDescent="0.25">
      <c r="C68" s="11"/>
      <c r="D68" s="11"/>
      <c r="E68" s="15"/>
      <c r="F68" s="15"/>
    </row>
    <row r="69" spans="1:7" x14ac:dyDescent="0.25">
      <c r="A69" s="10" t="s">
        <v>27</v>
      </c>
      <c r="B69" s="63" t="s">
        <v>95</v>
      </c>
      <c r="C69" s="63"/>
      <c r="D69" s="63"/>
      <c r="E69" s="63"/>
      <c r="F69" s="63"/>
      <c r="G69" s="63"/>
    </row>
    <row r="70" spans="1:7" x14ac:dyDescent="0.25">
      <c r="B70" t="s">
        <v>91</v>
      </c>
      <c r="C70" s="11">
        <v>1</v>
      </c>
      <c r="D70" s="13">
        <v>500</v>
      </c>
      <c r="E70" s="13">
        <f>D70*C70</f>
        <v>500</v>
      </c>
      <c r="F70" s="13"/>
    </row>
    <row r="71" spans="1:7" x14ac:dyDescent="0.25">
      <c r="B71" t="s">
        <v>92</v>
      </c>
      <c r="C71" s="11">
        <v>1</v>
      </c>
      <c r="D71" s="13">
        <v>15</v>
      </c>
      <c r="E71" s="13">
        <f>D71*C71</f>
        <v>15</v>
      </c>
      <c r="F71" s="13"/>
    </row>
    <row r="72" spans="1:7" x14ac:dyDescent="0.25">
      <c r="B72" s="10" t="s">
        <v>94</v>
      </c>
      <c r="C72" t="s">
        <v>102</v>
      </c>
      <c r="E72" s="13">
        <f>'zestawienie główne'!B9*10%</f>
        <v>233</v>
      </c>
    </row>
    <row r="73" spans="1:7" x14ac:dyDescent="0.25">
      <c r="B73" s="9" t="s">
        <v>55</v>
      </c>
      <c r="E73" s="14">
        <f>SUM(E70:E72)</f>
        <v>748</v>
      </c>
      <c r="F73" s="54">
        <f>E73/$E$75</f>
        <v>0.22997842568699139</v>
      </c>
      <c r="G73" s="54"/>
    </row>
    <row r="75" spans="1:7" ht="15.6" x14ac:dyDescent="0.3">
      <c r="B75" s="58" t="s">
        <v>53</v>
      </c>
      <c r="C75" s="58"/>
      <c r="D75" s="58"/>
      <c r="E75" s="27">
        <f>SUM(E73,E67,E61,E55,E43,E27,E10)</f>
        <v>3252.4789999999998</v>
      </c>
      <c r="F75" s="55">
        <f>SUM(F73,F67,F61,F55,F43,F27,F10,)</f>
        <v>1.0000000000000002</v>
      </c>
      <c r="G75" s="55"/>
    </row>
  </sheetData>
  <sheetProtection algorithmName="SHA-512" hashValue="1lgAr3pVqDtHLCy7eG2uB/YFXMda99w/WWTymwU+emAIgyQNTYZ5jjplJEhdK2X/Uh9C0GewE4fMl+TqNmq8/Q==" saltValue="0I+zFM8Usyf5OA4cNs9VUw==" spinCount="100000" sheet="1" objects="1" scenarios="1"/>
  <mergeCells count="18">
    <mergeCell ref="A1:G1"/>
    <mergeCell ref="F3:G3"/>
    <mergeCell ref="F10:G10"/>
    <mergeCell ref="B5:G5"/>
    <mergeCell ref="B75:D75"/>
    <mergeCell ref="B12:G12"/>
    <mergeCell ref="B29:G29"/>
    <mergeCell ref="B45:G45"/>
    <mergeCell ref="B57:G57"/>
    <mergeCell ref="B63:G63"/>
    <mergeCell ref="B69:G69"/>
    <mergeCell ref="F27:G27"/>
    <mergeCell ref="F43:G43"/>
    <mergeCell ref="F55:G55"/>
    <mergeCell ref="F61:G61"/>
    <mergeCell ref="F67:G67"/>
    <mergeCell ref="F73:G73"/>
    <mergeCell ref="F75:G75"/>
  </mergeCells>
  <phoneticPr fontId="4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podstawowe dane</vt:lpstr>
      <vt:lpstr>zestawienie główne</vt:lpstr>
      <vt:lpstr>szczegółowe zest. wydatków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Chris Buczynski</cp:lastModifiedBy>
  <dcterms:created xsi:type="dcterms:W3CDTF">1997-02-26T13:46:56Z</dcterms:created>
  <dcterms:modified xsi:type="dcterms:W3CDTF">2024-05-03T19:48:14Z</dcterms:modified>
</cp:coreProperties>
</file>