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hp-server\ServerFolders\Documents\Covid-19\Covid data\Github\Cases_Reported_by_specimen-date\"/>
    </mc:Choice>
  </mc:AlternateContent>
  <xr:revisionPtr revIDLastSave="0" documentId="13_ncr:1_{3E8F1769-C029-4ECA-B32F-5D2C864AB6EE}" xr6:coauthVersionLast="46" xr6:coauthVersionMax="46" xr10:uidLastSave="{00000000-0000-0000-0000-000000000000}"/>
  <bookViews>
    <workbookView xWindow="120" yWindow="30" windowWidth="22455" windowHeight="21135" activeTab="1" xr2:uid="{DF40AC98-E9B2-4AC9-8944-B23F48198975}"/>
  </bookViews>
  <sheets>
    <sheet name="RawSource - 20210313" sheetId="2" r:id="rId1"/>
    <sheet name="Change" sheetId="1" r:id="rId2"/>
  </sheets>
  <definedNames>
    <definedName name="ExternalData_1" localSheetId="0" hidden="1">'RawSource - 20210313'!$B$1:$FJ$31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AF2" i="1"/>
  <c r="AG2" i="1"/>
  <c r="AH2" i="1"/>
  <c r="AI2" i="1"/>
  <c r="AJ2" i="1"/>
  <c r="AK2" i="1"/>
  <c r="AL2" i="1"/>
  <c r="AM2" i="1"/>
  <c r="AN2" i="1"/>
  <c r="AO2" i="1"/>
  <c r="AP2" i="1"/>
  <c r="AQ2" i="1"/>
  <c r="AR2" i="1"/>
  <c r="AS2" i="1"/>
  <c r="AT2" i="1"/>
  <c r="AU2" i="1"/>
  <c r="AV2" i="1"/>
  <c r="AW2" i="1"/>
  <c r="AX2" i="1"/>
  <c r="AY2" i="1"/>
  <c r="AZ2" i="1"/>
  <c r="BA2" i="1"/>
  <c r="BB2" i="1"/>
  <c r="BC2" i="1"/>
  <c r="BD2" i="1"/>
  <c r="BE2" i="1"/>
  <c r="BF2" i="1"/>
  <c r="BG2" i="1"/>
  <c r="BH2" i="1"/>
  <c r="BI2" i="1"/>
  <c r="BJ2" i="1"/>
  <c r="BK2" i="1"/>
  <c r="BL2" i="1"/>
  <c r="BM2" i="1"/>
  <c r="BN2" i="1"/>
  <c r="BO2" i="1"/>
  <c r="BP2" i="1"/>
  <c r="BQ2" i="1"/>
  <c r="BR2" i="1"/>
  <c r="BS2" i="1"/>
  <c r="BT2" i="1"/>
  <c r="BU2" i="1"/>
  <c r="BV2" i="1"/>
  <c r="BW2" i="1"/>
  <c r="BX2" i="1"/>
  <c r="BY2" i="1"/>
  <c r="BZ2" i="1"/>
  <c r="CA2" i="1"/>
  <c r="CB2" i="1"/>
  <c r="CC2" i="1"/>
  <c r="CD2" i="1"/>
  <c r="CE2" i="1"/>
  <c r="CF2" i="1"/>
  <c r="CG2" i="1"/>
  <c r="CH2" i="1"/>
  <c r="CI2" i="1"/>
  <c r="CJ2" i="1"/>
  <c r="CK2" i="1"/>
  <c r="CL2" i="1"/>
  <c r="CM2" i="1"/>
  <c r="CN2" i="1"/>
  <c r="CO2" i="1"/>
  <c r="CP2" i="1"/>
  <c r="CQ2" i="1"/>
  <c r="CR2" i="1"/>
  <c r="CS2" i="1"/>
  <c r="CT2" i="1"/>
  <c r="CU2" i="1"/>
  <c r="CV2" i="1"/>
  <c r="CW2" i="1"/>
  <c r="CX2" i="1"/>
  <c r="CY2" i="1"/>
  <c r="CZ2" i="1"/>
  <c r="DA2" i="1"/>
  <c r="DB2" i="1"/>
  <c r="DC2" i="1"/>
  <c r="DD2" i="1"/>
  <c r="DE2" i="1"/>
  <c r="DF2" i="1"/>
  <c r="DG2" i="1"/>
  <c r="DH2" i="1"/>
  <c r="DI2" i="1"/>
  <c r="DJ2" i="1"/>
  <c r="DK2" i="1"/>
  <c r="DL2" i="1"/>
  <c r="DM2" i="1"/>
  <c r="DN2" i="1"/>
  <c r="DO2" i="1"/>
  <c r="DP2" i="1"/>
  <c r="DQ2" i="1"/>
  <c r="DR2" i="1"/>
  <c r="DS2" i="1"/>
  <c r="DT2" i="1"/>
  <c r="DU2" i="1"/>
  <c r="DV2" i="1"/>
  <c r="DW2" i="1"/>
  <c r="DX2" i="1"/>
  <c r="DY2" i="1"/>
  <c r="DZ2" i="1"/>
  <c r="EA2" i="1"/>
  <c r="EB2" i="1"/>
  <c r="EC2" i="1"/>
  <c r="ED2" i="1"/>
  <c r="EE2" i="1"/>
  <c r="EF2" i="1"/>
  <c r="EG2" i="1"/>
  <c r="EH2" i="1"/>
  <c r="EI2" i="1"/>
  <c r="EJ2" i="1"/>
  <c r="EK2" i="1"/>
  <c r="EL2" i="1"/>
  <c r="EM2" i="1"/>
  <c r="EN2" i="1"/>
  <c r="EO2" i="1"/>
  <c r="EP2" i="1"/>
  <c r="EQ2" i="1"/>
  <c r="ER2" i="1"/>
  <c r="ES2" i="1"/>
  <c r="ET2" i="1"/>
  <c r="EU2" i="1"/>
  <c r="EV2" i="1"/>
  <c r="EW2" i="1"/>
  <c r="EX2" i="1"/>
  <c r="EY2" i="1"/>
  <c r="EZ2" i="1"/>
  <c r="FA2" i="1"/>
  <c r="FB2" i="1"/>
  <c r="FC2" i="1"/>
  <c r="FD2" i="1"/>
  <c r="FE2" i="1"/>
  <c r="FF2" i="1"/>
  <c r="FG2" i="1"/>
  <c r="FH2" i="1"/>
  <c r="FI2" i="1"/>
  <c r="FJ2" i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AS3" i="1"/>
  <c r="AT3" i="1"/>
  <c r="AU3" i="1"/>
  <c r="AV3" i="1"/>
  <c r="AW3" i="1"/>
  <c r="AX3" i="1"/>
  <c r="AY3" i="1"/>
  <c r="AZ3" i="1"/>
  <c r="BA3" i="1"/>
  <c r="BB3" i="1"/>
  <c r="BC3" i="1"/>
  <c r="BD3" i="1"/>
  <c r="BE3" i="1"/>
  <c r="BF3" i="1"/>
  <c r="BG3" i="1"/>
  <c r="BH3" i="1"/>
  <c r="BI3" i="1"/>
  <c r="BJ3" i="1"/>
  <c r="BK3" i="1"/>
  <c r="BL3" i="1"/>
  <c r="BM3" i="1"/>
  <c r="BN3" i="1"/>
  <c r="BO3" i="1"/>
  <c r="BP3" i="1"/>
  <c r="BQ3" i="1"/>
  <c r="BR3" i="1"/>
  <c r="BS3" i="1"/>
  <c r="BT3" i="1"/>
  <c r="BU3" i="1"/>
  <c r="BV3" i="1"/>
  <c r="BW3" i="1"/>
  <c r="BX3" i="1"/>
  <c r="BY3" i="1"/>
  <c r="BZ3" i="1"/>
  <c r="CA3" i="1"/>
  <c r="CB3" i="1"/>
  <c r="CC3" i="1"/>
  <c r="CD3" i="1"/>
  <c r="CE3" i="1"/>
  <c r="CF3" i="1"/>
  <c r="CG3" i="1"/>
  <c r="CH3" i="1"/>
  <c r="CI3" i="1"/>
  <c r="CJ3" i="1"/>
  <c r="CK3" i="1"/>
  <c r="CL3" i="1"/>
  <c r="CM3" i="1"/>
  <c r="CN3" i="1"/>
  <c r="CO3" i="1"/>
  <c r="CP3" i="1"/>
  <c r="CQ3" i="1"/>
  <c r="CR3" i="1"/>
  <c r="CS3" i="1"/>
  <c r="CT3" i="1"/>
  <c r="CU3" i="1"/>
  <c r="CV3" i="1"/>
  <c r="CW3" i="1"/>
  <c r="CX3" i="1"/>
  <c r="CY3" i="1"/>
  <c r="CZ3" i="1"/>
  <c r="DA3" i="1"/>
  <c r="DB3" i="1"/>
  <c r="DC3" i="1"/>
  <c r="DD3" i="1"/>
  <c r="DE3" i="1"/>
  <c r="DF3" i="1"/>
  <c r="DG3" i="1"/>
  <c r="DH3" i="1"/>
  <c r="DI3" i="1"/>
  <c r="DJ3" i="1"/>
  <c r="DK3" i="1"/>
  <c r="DL3" i="1"/>
  <c r="DM3" i="1"/>
  <c r="DN3" i="1"/>
  <c r="DO3" i="1"/>
  <c r="DP3" i="1"/>
  <c r="DQ3" i="1"/>
  <c r="DR3" i="1"/>
  <c r="DS3" i="1"/>
  <c r="DT3" i="1"/>
  <c r="DU3" i="1"/>
  <c r="DV3" i="1"/>
  <c r="DW3" i="1"/>
  <c r="DX3" i="1"/>
  <c r="DY3" i="1"/>
  <c r="DZ3" i="1"/>
  <c r="EA3" i="1"/>
  <c r="EB3" i="1"/>
  <c r="EC3" i="1"/>
  <c r="ED3" i="1"/>
  <c r="EE3" i="1"/>
  <c r="EF3" i="1"/>
  <c r="EG3" i="1"/>
  <c r="EH3" i="1"/>
  <c r="EI3" i="1"/>
  <c r="EJ3" i="1"/>
  <c r="EK3" i="1"/>
  <c r="EL3" i="1"/>
  <c r="EM3" i="1"/>
  <c r="EN3" i="1"/>
  <c r="EO3" i="1"/>
  <c r="EP3" i="1"/>
  <c r="EQ3" i="1"/>
  <c r="ER3" i="1"/>
  <c r="ES3" i="1"/>
  <c r="ET3" i="1"/>
  <c r="EU3" i="1"/>
  <c r="EV3" i="1"/>
  <c r="EW3" i="1"/>
  <c r="EX3" i="1"/>
  <c r="EY3" i="1"/>
  <c r="EZ3" i="1"/>
  <c r="FA3" i="1"/>
  <c r="FB3" i="1"/>
  <c r="FC3" i="1"/>
  <c r="FD3" i="1"/>
  <c r="FE3" i="1"/>
  <c r="FF3" i="1"/>
  <c r="FG3" i="1"/>
  <c r="FH3" i="1"/>
  <c r="FI3" i="1"/>
  <c r="FJ3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AX4" i="1"/>
  <c r="AY4" i="1"/>
  <c r="AZ4" i="1"/>
  <c r="BA4" i="1"/>
  <c r="BB4" i="1"/>
  <c r="BC4" i="1"/>
  <c r="BD4" i="1"/>
  <c r="BE4" i="1"/>
  <c r="BF4" i="1"/>
  <c r="BG4" i="1"/>
  <c r="BH4" i="1"/>
  <c r="BI4" i="1"/>
  <c r="BJ4" i="1"/>
  <c r="BK4" i="1"/>
  <c r="BL4" i="1"/>
  <c r="BM4" i="1"/>
  <c r="BN4" i="1"/>
  <c r="BO4" i="1"/>
  <c r="BP4" i="1"/>
  <c r="BQ4" i="1"/>
  <c r="BR4" i="1"/>
  <c r="BS4" i="1"/>
  <c r="BT4" i="1"/>
  <c r="BU4" i="1"/>
  <c r="BV4" i="1"/>
  <c r="BW4" i="1"/>
  <c r="BX4" i="1"/>
  <c r="BY4" i="1"/>
  <c r="BZ4" i="1"/>
  <c r="CA4" i="1"/>
  <c r="CB4" i="1"/>
  <c r="CC4" i="1"/>
  <c r="CD4" i="1"/>
  <c r="CE4" i="1"/>
  <c r="CF4" i="1"/>
  <c r="CG4" i="1"/>
  <c r="CH4" i="1"/>
  <c r="CI4" i="1"/>
  <c r="CJ4" i="1"/>
  <c r="CK4" i="1"/>
  <c r="CL4" i="1"/>
  <c r="CM4" i="1"/>
  <c r="CN4" i="1"/>
  <c r="CO4" i="1"/>
  <c r="CP4" i="1"/>
  <c r="CQ4" i="1"/>
  <c r="CR4" i="1"/>
  <c r="CS4" i="1"/>
  <c r="CT4" i="1"/>
  <c r="CU4" i="1"/>
  <c r="CV4" i="1"/>
  <c r="CW4" i="1"/>
  <c r="CX4" i="1"/>
  <c r="CY4" i="1"/>
  <c r="CZ4" i="1"/>
  <c r="DA4" i="1"/>
  <c r="DB4" i="1"/>
  <c r="DC4" i="1"/>
  <c r="DD4" i="1"/>
  <c r="DE4" i="1"/>
  <c r="DF4" i="1"/>
  <c r="DG4" i="1"/>
  <c r="DH4" i="1"/>
  <c r="DI4" i="1"/>
  <c r="DJ4" i="1"/>
  <c r="DK4" i="1"/>
  <c r="DL4" i="1"/>
  <c r="DM4" i="1"/>
  <c r="DN4" i="1"/>
  <c r="DO4" i="1"/>
  <c r="DP4" i="1"/>
  <c r="DQ4" i="1"/>
  <c r="DR4" i="1"/>
  <c r="DS4" i="1"/>
  <c r="DT4" i="1"/>
  <c r="DU4" i="1"/>
  <c r="DV4" i="1"/>
  <c r="DW4" i="1"/>
  <c r="DX4" i="1"/>
  <c r="DY4" i="1"/>
  <c r="DZ4" i="1"/>
  <c r="EA4" i="1"/>
  <c r="EB4" i="1"/>
  <c r="EC4" i="1"/>
  <c r="ED4" i="1"/>
  <c r="EE4" i="1"/>
  <c r="EF4" i="1"/>
  <c r="EG4" i="1"/>
  <c r="EH4" i="1"/>
  <c r="EI4" i="1"/>
  <c r="EJ4" i="1"/>
  <c r="EK4" i="1"/>
  <c r="EL4" i="1"/>
  <c r="EM4" i="1"/>
  <c r="EN4" i="1"/>
  <c r="EO4" i="1"/>
  <c r="EP4" i="1"/>
  <c r="EQ4" i="1"/>
  <c r="ER4" i="1"/>
  <c r="ES4" i="1"/>
  <c r="ET4" i="1"/>
  <c r="EU4" i="1"/>
  <c r="EV4" i="1"/>
  <c r="EW4" i="1"/>
  <c r="EX4" i="1"/>
  <c r="EY4" i="1"/>
  <c r="EZ4" i="1"/>
  <c r="FA4" i="1"/>
  <c r="FB4" i="1"/>
  <c r="FC4" i="1"/>
  <c r="FD4" i="1"/>
  <c r="FE4" i="1"/>
  <c r="FF4" i="1"/>
  <c r="FG4" i="1"/>
  <c r="FH4" i="1"/>
  <c r="FI4" i="1"/>
  <c r="FJ4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  <c r="BA5" i="1"/>
  <c r="BB5" i="1"/>
  <c r="BC5" i="1"/>
  <c r="BD5" i="1"/>
  <c r="BE5" i="1"/>
  <c r="BF5" i="1"/>
  <c r="BG5" i="1"/>
  <c r="BH5" i="1"/>
  <c r="BI5" i="1"/>
  <c r="BJ5" i="1"/>
  <c r="BK5" i="1"/>
  <c r="BL5" i="1"/>
  <c r="BM5" i="1"/>
  <c r="BN5" i="1"/>
  <c r="BO5" i="1"/>
  <c r="BP5" i="1"/>
  <c r="BQ5" i="1"/>
  <c r="BR5" i="1"/>
  <c r="BS5" i="1"/>
  <c r="BT5" i="1"/>
  <c r="BU5" i="1"/>
  <c r="BV5" i="1"/>
  <c r="BW5" i="1"/>
  <c r="BX5" i="1"/>
  <c r="BY5" i="1"/>
  <c r="BZ5" i="1"/>
  <c r="CA5" i="1"/>
  <c r="CB5" i="1"/>
  <c r="CC5" i="1"/>
  <c r="CD5" i="1"/>
  <c r="CE5" i="1"/>
  <c r="CF5" i="1"/>
  <c r="CG5" i="1"/>
  <c r="CH5" i="1"/>
  <c r="CI5" i="1"/>
  <c r="CJ5" i="1"/>
  <c r="CK5" i="1"/>
  <c r="CL5" i="1"/>
  <c r="CM5" i="1"/>
  <c r="CN5" i="1"/>
  <c r="CO5" i="1"/>
  <c r="CP5" i="1"/>
  <c r="CQ5" i="1"/>
  <c r="CR5" i="1"/>
  <c r="CS5" i="1"/>
  <c r="CT5" i="1"/>
  <c r="CU5" i="1"/>
  <c r="CV5" i="1"/>
  <c r="CW5" i="1"/>
  <c r="CX5" i="1"/>
  <c r="CY5" i="1"/>
  <c r="CZ5" i="1"/>
  <c r="DA5" i="1"/>
  <c r="DB5" i="1"/>
  <c r="DC5" i="1"/>
  <c r="DD5" i="1"/>
  <c r="DE5" i="1"/>
  <c r="DF5" i="1"/>
  <c r="DG5" i="1"/>
  <c r="DH5" i="1"/>
  <c r="DI5" i="1"/>
  <c r="DJ5" i="1"/>
  <c r="DK5" i="1"/>
  <c r="DL5" i="1"/>
  <c r="DM5" i="1"/>
  <c r="DN5" i="1"/>
  <c r="DO5" i="1"/>
  <c r="DP5" i="1"/>
  <c r="DQ5" i="1"/>
  <c r="DR5" i="1"/>
  <c r="DS5" i="1"/>
  <c r="DT5" i="1"/>
  <c r="DU5" i="1"/>
  <c r="DV5" i="1"/>
  <c r="DW5" i="1"/>
  <c r="DX5" i="1"/>
  <c r="DY5" i="1"/>
  <c r="DZ5" i="1"/>
  <c r="EA5" i="1"/>
  <c r="EB5" i="1"/>
  <c r="EC5" i="1"/>
  <c r="ED5" i="1"/>
  <c r="EE5" i="1"/>
  <c r="EF5" i="1"/>
  <c r="EG5" i="1"/>
  <c r="EH5" i="1"/>
  <c r="EI5" i="1"/>
  <c r="EJ5" i="1"/>
  <c r="EK5" i="1"/>
  <c r="EL5" i="1"/>
  <c r="EM5" i="1"/>
  <c r="EN5" i="1"/>
  <c r="EO5" i="1"/>
  <c r="EP5" i="1"/>
  <c r="EQ5" i="1"/>
  <c r="ER5" i="1"/>
  <c r="ES5" i="1"/>
  <c r="ET5" i="1"/>
  <c r="EU5" i="1"/>
  <c r="EV5" i="1"/>
  <c r="EW5" i="1"/>
  <c r="EX5" i="1"/>
  <c r="EY5" i="1"/>
  <c r="EZ5" i="1"/>
  <c r="FA5" i="1"/>
  <c r="FB5" i="1"/>
  <c r="FC5" i="1"/>
  <c r="FD5" i="1"/>
  <c r="FE5" i="1"/>
  <c r="FF5" i="1"/>
  <c r="FG5" i="1"/>
  <c r="FH5" i="1"/>
  <c r="FI5" i="1"/>
  <c r="FJ5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Z6" i="1"/>
  <c r="BA6" i="1"/>
  <c r="BB6" i="1"/>
  <c r="BC6" i="1"/>
  <c r="BD6" i="1"/>
  <c r="BE6" i="1"/>
  <c r="BF6" i="1"/>
  <c r="BG6" i="1"/>
  <c r="BH6" i="1"/>
  <c r="BI6" i="1"/>
  <c r="BJ6" i="1"/>
  <c r="BK6" i="1"/>
  <c r="BL6" i="1"/>
  <c r="BM6" i="1"/>
  <c r="BN6" i="1"/>
  <c r="BO6" i="1"/>
  <c r="BP6" i="1"/>
  <c r="BQ6" i="1"/>
  <c r="BR6" i="1"/>
  <c r="BS6" i="1"/>
  <c r="BT6" i="1"/>
  <c r="BU6" i="1"/>
  <c r="BV6" i="1"/>
  <c r="BW6" i="1"/>
  <c r="BX6" i="1"/>
  <c r="BY6" i="1"/>
  <c r="BZ6" i="1"/>
  <c r="CA6" i="1"/>
  <c r="CB6" i="1"/>
  <c r="CC6" i="1"/>
  <c r="CD6" i="1"/>
  <c r="CE6" i="1"/>
  <c r="CF6" i="1"/>
  <c r="CG6" i="1"/>
  <c r="CH6" i="1"/>
  <c r="CI6" i="1"/>
  <c r="CJ6" i="1"/>
  <c r="CK6" i="1"/>
  <c r="CL6" i="1"/>
  <c r="CM6" i="1"/>
  <c r="CN6" i="1"/>
  <c r="CO6" i="1"/>
  <c r="CP6" i="1"/>
  <c r="CQ6" i="1"/>
  <c r="CR6" i="1"/>
  <c r="CS6" i="1"/>
  <c r="CT6" i="1"/>
  <c r="CU6" i="1"/>
  <c r="CV6" i="1"/>
  <c r="CW6" i="1"/>
  <c r="CX6" i="1"/>
  <c r="CY6" i="1"/>
  <c r="CZ6" i="1"/>
  <c r="DA6" i="1"/>
  <c r="DB6" i="1"/>
  <c r="DC6" i="1"/>
  <c r="DD6" i="1"/>
  <c r="DE6" i="1"/>
  <c r="DF6" i="1"/>
  <c r="DG6" i="1"/>
  <c r="DH6" i="1"/>
  <c r="DI6" i="1"/>
  <c r="DJ6" i="1"/>
  <c r="DK6" i="1"/>
  <c r="DL6" i="1"/>
  <c r="DM6" i="1"/>
  <c r="DN6" i="1"/>
  <c r="DO6" i="1"/>
  <c r="DP6" i="1"/>
  <c r="DQ6" i="1"/>
  <c r="DR6" i="1"/>
  <c r="DS6" i="1"/>
  <c r="DT6" i="1"/>
  <c r="DU6" i="1"/>
  <c r="DV6" i="1"/>
  <c r="DW6" i="1"/>
  <c r="DX6" i="1"/>
  <c r="DY6" i="1"/>
  <c r="DZ6" i="1"/>
  <c r="EA6" i="1"/>
  <c r="EB6" i="1"/>
  <c r="EC6" i="1"/>
  <c r="ED6" i="1"/>
  <c r="EE6" i="1"/>
  <c r="EF6" i="1"/>
  <c r="EG6" i="1"/>
  <c r="EH6" i="1"/>
  <c r="EI6" i="1"/>
  <c r="EJ6" i="1"/>
  <c r="EK6" i="1"/>
  <c r="EL6" i="1"/>
  <c r="EM6" i="1"/>
  <c r="EN6" i="1"/>
  <c r="EO6" i="1"/>
  <c r="EP6" i="1"/>
  <c r="EQ6" i="1"/>
  <c r="ER6" i="1"/>
  <c r="ES6" i="1"/>
  <c r="ET6" i="1"/>
  <c r="EU6" i="1"/>
  <c r="EV6" i="1"/>
  <c r="EW6" i="1"/>
  <c r="EX6" i="1"/>
  <c r="EY6" i="1"/>
  <c r="EZ6" i="1"/>
  <c r="FA6" i="1"/>
  <c r="FB6" i="1"/>
  <c r="FC6" i="1"/>
  <c r="FD6" i="1"/>
  <c r="FE6" i="1"/>
  <c r="FF6" i="1"/>
  <c r="FG6" i="1"/>
  <c r="FH6" i="1"/>
  <c r="FI6" i="1"/>
  <c r="FJ6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W7" i="1"/>
  <c r="AX7" i="1"/>
  <c r="AY7" i="1"/>
  <c r="AZ7" i="1"/>
  <c r="BA7" i="1"/>
  <c r="BB7" i="1"/>
  <c r="BC7" i="1"/>
  <c r="BD7" i="1"/>
  <c r="BE7" i="1"/>
  <c r="BF7" i="1"/>
  <c r="BG7" i="1"/>
  <c r="BH7" i="1"/>
  <c r="BI7" i="1"/>
  <c r="BJ7" i="1"/>
  <c r="BK7" i="1"/>
  <c r="BL7" i="1"/>
  <c r="BM7" i="1"/>
  <c r="BN7" i="1"/>
  <c r="BO7" i="1"/>
  <c r="BP7" i="1"/>
  <c r="BQ7" i="1"/>
  <c r="BR7" i="1"/>
  <c r="BS7" i="1"/>
  <c r="BT7" i="1"/>
  <c r="BU7" i="1"/>
  <c r="BV7" i="1"/>
  <c r="BW7" i="1"/>
  <c r="BX7" i="1"/>
  <c r="BY7" i="1"/>
  <c r="BZ7" i="1"/>
  <c r="CA7" i="1"/>
  <c r="CB7" i="1"/>
  <c r="CC7" i="1"/>
  <c r="CD7" i="1"/>
  <c r="CE7" i="1"/>
  <c r="CF7" i="1"/>
  <c r="CG7" i="1"/>
  <c r="CH7" i="1"/>
  <c r="CI7" i="1"/>
  <c r="CJ7" i="1"/>
  <c r="CK7" i="1"/>
  <c r="CL7" i="1"/>
  <c r="CM7" i="1"/>
  <c r="CN7" i="1"/>
  <c r="CO7" i="1"/>
  <c r="CP7" i="1"/>
  <c r="CQ7" i="1"/>
  <c r="CR7" i="1"/>
  <c r="CS7" i="1"/>
  <c r="CT7" i="1"/>
  <c r="CU7" i="1"/>
  <c r="CV7" i="1"/>
  <c r="CW7" i="1"/>
  <c r="CX7" i="1"/>
  <c r="CY7" i="1"/>
  <c r="CZ7" i="1"/>
  <c r="DA7" i="1"/>
  <c r="DB7" i="1"/>
  <c r="DC7" i="1"/>
  <c r="DD7" i="1"/>
  <c r="DE7" i="1"/>
  <c r="DF7" i="1"/>
  <c r="DG7" i="1"/>
  <c r="DH7" i="1"/>
  <c r="DI7" i="1"/>
  <c r="DJ7" i="1"/>
  <c r="DK7" i="1"/>
  <c r="DL7" i="1"/>
  <c r="DM7" i="1"/>
  <c r="DN7" i="1"/>
  <c r="DO7" i="1"/>
  <c r="DP7" i="1"/>
  <c r="DQ7" i="1"/>
  <c r="DR7" i="1"/>
  <c r="DS7" i="1"/>
  <c r="DT7" i="1"/>
  <c r="DU7" i="1"/>
  <c r="DV7" i="1"/>
  <c r="DW7" i="1"/>
  <c r="DX7" i="1"/>
  <c r="DY7" i="1"/>
  <c r="DZ7" i="1"/>
  <c r="EA7" i="1"/>
  <c r="EB7" i="1"/>
  <c r="EC7" i="1"/>
  <c r="ED7" i="1"/>
  <c r="EE7" i="1"/>
  <c r="EF7" i="1"/>
  <c r="EG7" i="1"/>
  <c r="EH7" i="1"/>
  <c r="EI7" i="1"/>
  <c r="EJ7" i="1"/>
  <c r="EK7" i="1"/>
  <c r="EL7" i="1"/>
  <c r="EM7" i="1"/>
  <c r="EN7" i="1"/>
  <c r="EO7" i="1"/>
  <c r="EP7" i="1"/>
  <c r="EQ7" i="1"/>
  <c r="ER7" i="1"/>
  <c r="ES7" i="1"/>
  <c r="ET7" i="1"/>
  <c r="EU7" i="1"/>
  <c r="EV7" i="1"/>
  <c r="EW7" i="1"/>
  <c r="EX7" i="1"/>
  <c r="EY7" i="1"/>
  <c r="EZ7" i="1"/>
  <c r="FA7" i="1"/>
  <c r="FB7" i="1"/>
  <c r="FC7" i="1"/>
  <c r="FD7" i="1"/>
  <c r="FE7" i="1"/>
  <c r="FF7" i="1"/>
  <c r="FG7" i="1"/>
  <c r="FH7" i="1"/>
  <c r="FI7" i="1"/>
  <c r="FJ7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BB8" i="1"/>
  <c r="BC8" i="1"/>
  <c r="BD8" i="1"/>
  <c r="BE8" i="1"/>
  <c r="BF8" i="1"/>
  <c r="BG8" i="1"/>
  <c r="BH8" i="1"/>
  <c r="BI8" i="1"/>
  <c r="BJ8" i="1"/>
  <c r="BK8" i="1"/>
  <c r="BL8" i="1"/>
  <c r="BM8" i="1"/>
  <c r="BN8" i="1"/>
  <c r="BO8" i="1"/>
  <c r="BP8" i="1"/>
  <c r="BQ8" i="1"/>
  <c r="BR8" i="1"/>
  <c r="BS8" i="1"/>
  <c r="BT8" i="1"/>
  <c r="BU8" i="1"/>
  <c r="BV8" i="1"/>
  <c r="BW8" i="1"/>
  <c r="BX8" i="1"/>
  <c r="BY8" i="1"/>
  <c r="BZ8" i="1"/>
  <c r="CA8" i="1"/>
  <c r="CB8" i="1"/>
  <c r="CC8" i="1"/>
  <c r="CD8" i="1"/>
  <c r="CE8" i="1"/>
  <c r="CF8" i="1"/>
  <c r="CG8" i="1"/>
  <c r="CH8" i="1"/>
  <c r="CI8" i="1"/>
  <c r="CJ8" i="1"/>
  <c r="CK8" i="1"/>
  <c r="CL8" i="1"/>
  <c r="CM8" i="1"/>
  <c r="CN8" i="1"/>
  <c r="CO8" i="1"/>
  <c r="CP8" i="1"/>
  <c r="CQ8" i="1"/>
  <c r="CR8" i="1"/>
  <c r="CS8" i="1"/>
  <c r="CT8" i="1"/>
  <c r="CU8" i="1"/>
  <c r="CV8" i="1"/>
  <c r="CW8" i="1"/>
  <c r="CX8" i="1"/>
  <c r="CY8" i="1"/>
  <c r="CZ8" i="1"/>
  <c r="DA8" i="1"/>
  <c r="DB8" i="1"/>
  <c r="DC8" i="1"/>
  <c r="DD8" i="1"/>
  <c r="DE8" i="1"/>
  <c r="DF8" i="1"/>
  <c r="DG8" i="1"/>
  <c r="DH8" i="1"/>
  <c r="DI8" i="1"/>
  <c r="DJ8" i="1"/>
  <c r="DK8" i="1"/>
  <c r="DL8" i="1"/>
  <c r="DM8" i="1"/>
  <c r="DN8" i="1"/>
  <c r="DO8" i="1"/>
  <c r="DP8" i="1"/>
  <c r="DQ8" i="1"/>
  <c r="DR8" i="1"/>
  <c r="DS8" i="1"/>
  <c r="DT8" i="1"/>
  <c r="DU8" i="1"/>
  <c r="DV8" i="1"/>
  <c r="DW8" i="1"/>
  <c r="DX8" i="1"/>
  <c r="DY8" i="1"/>
  <c r="DZ8" i="1"/>
  <c r="EA8" i="1"/>
  <c r="EB8" i="1"/>
  <c r="EC8" i="1"/>
  <c r="ED8" i="1"/>
  <c r="EE8" i="1"/>
  <c r="EF8" i="1"/>
  <c r="EG8" i="1"/>
  <c r="EH8" i="1"/>
  <c r="EI8" i="1"/>
  <c r="EJ8" i="1"/>
  <c r="EK8" i="1"/>
  <c r="EL8" i="1"/>
  <c r="EM8" i="1"/>
  <c r="EN8" i="1"/>
  <c r="EO8" i="1"/>
  <c r="EP8" i="1"/>
  <c r="EQ8" i="1"/>
  <c r="ER8" i="1"/>
  <c r="ES8" i="1"/>
  <c r="ET8" i="1"/>
  <c r="EU8" i="1"/>
  <c r="EV8" i="1"/>
  <c r="EW8" i="1"/>
  <c r="EX8" i="1"/>
  <c r="EY8" i="1"/>
  <c r="EZ8" i="1"/>
  <c r="FA8" i="1"/>
  <c r="FB8" i="1"/>
  <c r="FC8" i="1"/>
  <c r="FD8" i="1"/>
  <c r="FE8" i="1"/>
  <c r="FF8" i="1"/>
  <c r="FG8" i="1"/>
  <c r="FH8" i="1"/>
  <c r="FI8" i="1"/>
  <c r="FJ8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AX9" i="1"/>
  <c r="AY9" i="1"/>
  <c r="AZ9" i="1"/>
  <c r="BA9" i="1"/>
  <c r="BB9" i="1"/>
  <c r="BC9" i="1"/>
  <c r="BD9" i="1"/>
  <c r="BE9" i="1"/>
  <c r="BF9" i="1"/>
  <c r="BG9" i="1"/>
  <c r="BH9" i="1"/>
  <c r="BI9" i="1"/>
  <c r="BJ9" i="1"/>
  <c r="BK9" i="1"/>
  <c r="BL9" i="1"/>
  <c r="BM9" i="1"/>
  <c r="BN9" i="1"/>
  <c r="BO9" i="1"/>
  <c r="BP9" i="1"/>
  <c r="BQ9" i="1"/>
  <c r="BR9" i="1"/>
  <c r="BS9" i="1"/>
  <c r="BT9" i="1"/>
  <c r="BU9" i="1"/>
  <c r="BV9" i="1"/>
  <c r="BW9" i="1"/>
  <c r="BX9" i="1"/>
  <c r="BY9" i="1"/>
  <c r="BZ9" i="1"/>
  <c r="CA9" i="1"/>
  <c r="CB9" i="1"/>
  <c r="CC9" i="1"/>
  <c r="CD9" i="1"/>
  <c r="CE9" i="1"/>
  <c r="CF9" i="1"/>
  <c r="CG9" i="1"/>
  <c r="CH9" i="1"/>
  <c r="CI9" i="1"/>
  <c r="CJ9" i="1"/>
  <c r="CK9" i="1"/>
  <c r="CL9" i="1"/>
  <c r="CM9" i="1"/>
  <c r="CN9" i="1"/>
  <c r="CO9" i="1"/>
  <c r="CP9" i="1"/>
  <c r="CQ9" i="1"/>
  <c r="CR9" i="1"/>
  <c r="CS9" i="1"/>
  <c r="CT9" i="1"/>
  <c r="CU9" i="1"/>
  <c r="CV9" i="1"/>
  <c r="CW9" i="1"/>
  <c r="CX9" i="1"/>
  <c r="CY9" i="1"/>
  <c r="CZ9" i="1"/>
  <c r="DA9" i="1"/>
  <c r="DB9" i="1"/>
  <c r="DC9" i="1"/>
  <c r="DD9" i="1"/>
  <c r="DE9" i="1"/>
  <c r="DF9" i="1"/>
  <c r="DG9" i="1"/>
  <c r="DH9" i="1"/>
  <c r="DI9" i="1"/>
  <c r="DJ9" i="1"/>
  <c r="DK9" i="1"/>
  <c r="DL9" i="1"/>
  <c r="DM9" i="1"/>
  <c r="DN9" i="1"/>
  <c r="DO9" i="1"/>
  <c r="DP9" i="1"/>
  <c r="DQ9" i="1"/>
  <c r="DR9" i="1"/>
  <c r="DS9" i="1"/>
  <c r="DT9" i="1"/>
  <c r="DU9" i="1"/>
  <c r="DV9" i="1"/>
  <c r="DW9" i="1"/>
  <c r="DX9" i="1"/>
  <c r="DY9" i="1"/>
  <c r="DZ9" i="1"/>
  <c r="EA9" i="1"/>
  <c r="EB9" i="1"/>
  <c r="EC9" i="1"/>
  <c r="ED9" i="1"/>
  <c r="EE9" i="1"/>
  <c r="EF9" i="1"/>
  <c r="EG9" i="1"/>
  <c r="EH9" i="1"/>
  <c r="EI9" i="1"/>
  <c r="EJ9" i="1"/>
  <c r="EK9" i="1"/>
  <c r="EL9" i="1"/>
  <c r="EM9" i="1"/>
  <c r="EN9" i="1"/>
  <c r="EO9" i="1"/>
  <c r="EP9" i="1"/>
  <c r="EQ9" i="1"/>
  <c r="ER9" i="1"/>
  <c r="ES9" i="1"/>
  <c r="ET9" i="1"/>
  <c r="EU9" i="1"/>
  <c r="EV9" i="1"/>
  <c r="EW9" i="1"/>
  <c r="EX9" i="1"/>
  <c r="EY9" i="1"/>
  <c r="EZ9" i="1"/>
  <c r="FA9" i="1"/>
  <c r="FB9" i="1"/>
  <c r="FC9" i="1"/>
  <c r="FD9" i="1"/>
  <c r="FE9" i="1"/>
  <c r="FF9" i="1"/>
  <c r="FG9" i="1"/>
  <c r="FH9" i="1"/>
  <c r="FI9" i="1"/>
  <c r="FJ9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BC10" i="1"/>
  <c r="BD10" i="1"/>
  <c r="BE10" i="1"/>
  <c r="BF10" i="1"/>
  <c r="BG10" i="1"/>
  <c r="BH10" i="1"/>
  <c r="BI10" i="1"/>
  <c r="BJ10" i="1"/>
  <c r="BK10" i="1"/>
  <c r="BL10" i="1"/>
  <c r="BM10" i="1"/>
  <c r="BN10" i="1"/>
  <c r="BO10" i="1"/>
  <c r="BP10" i="1"/>
  <c r="BQ10" i="1"/>
  <c r="BR10" i="1"/>
  <c r="BS10" i="1"/>
  <c r="BT10" i="1"/>
  <c r="BU10" i="1"/>
  <c r="BV10" i="1"/>
  <c r="BW10" i="1"/>
  <c r="BX10" i="1"/>
  <c r="BY10" i="1"/>
  <c r="BZ10" i="1"/>
  <c r="CA10" i="1"/>
  <c r="CB10" i="1"/>
  <c r="CC10" i="1"/>
  <c r="CD10" i="1"/>
  <c r="CE10" i="1"/>
  <c r="CF10" i="1"/>
  <c r="CG10" i="1"/>
  <c r="CH10" i="1"/>
  <c r="CI10" i="1"/>
  <c r="CJ10" i="1"/>
  <c r="CK10" i="1"/>
  <c r="CL10" i="1"/>
  <c r="CM10" i="1"/>
  <c r="CN10" i="1"/>
  <c r="CO10" i="1"/>
  <c r="CP10" i="1"/>
  <c r="CQ10" i="1"/>
  <c r="CR10" i="1"/>
  <c r="CS10" i="1"/>
  <c r="CT10" i="1"/>
  <c r="CU10" i="1"/>
  <c r="CV10" i="1"/>
  <c r="CW10" i="1"/>
  <c r="CX10" i="1"/>
  <c r="CY10" i="1"/>
  <c r="CZ10" i="1"/>
  <c r="DA10" i="1"/>
  <c r="DB10" i="1"/>
  <c r="DC10" i="1"/>
  <c r="DD10" i="1"/>
  <c r="DE10" i="1"/>
  <c r="DF10" i="1"/>
  <c r="DG10" i="1"/>
  <c r="DH10" i="1"/>
  <c r="DI10" i="1"/>
  <c r="DJ10" i="1"/>
  <c r="DK10" i="1"/>
  <c r="DL10" i="1"/>
  <c r="DM10" i="1"/>
  <c r="DN10" i="1"/>
  <c r="DO10" i="1"/>
  <c r="DP10" i="1"/>
  <c r="DQ10" i="1"/>
  <c r="DR10" i="1"/>
  <c r="DS10" i="1"/>
  <c r="DT10" i="1"/>
  <c r="DU10" i="1"/>
  <c r="DV10" i="1"/>
  <c r="DW10" i="1"/>
  <c r="DX10" i="1"/>
  <c r="DY10" i="1"/>
  <c r="DZ10" i="1"/>
  <c r="EA10" i="1"/>
  <c r="EB10" i="1"/>
  <c r="EC10" i="1"/>
  <c r="ED10" i="1"/>
  <c r="EE10" i="1"/>
  <c r="EF10" i="1"/>
  <c r="EG10" i="1"/>
  <c r="EH10" i="1"/>
  <c r="EI10" i="1"/>
  <c r="EJ10" i="1"/>
  <c r="EK10" i="1"/>
  <c r="EL10" i="1"/>
  <c r="EM10" i="1"/>
  <c r="EN10" i="1"/>
  <c r="EO10" i="1"/>
  <c r="EP10" i="1"/>
  <c r="EQ10" i="1"/>
  <c r="ER10" i="1"/>
  <c r="ES10" i="1"/>
  <c r="ET10" i="1"/>
  <c r="EU10" i="1"/>
  <c r="EV10" i="1"/>
  <c r="EW10" i="1"/>
  <c r="EX10" i="1"/>
  <c r="EY10" i="1"/>
  <c r="EZ10" i="1"/>
  <c r="FA10" i="1"/>
  <c r="FB10" i="1"/>
  <c r="FC10" i="1"/>
  <c r="FD10" i="1"/>
  <c r="FE10" i="1"/>
  <c r="FF10" i="1"/>
  <c r="FG10" i="1"/>
  <c r="FH10" i="1"/>
  <c r="FI10" i="1"/>
  <c r="FJ10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BA11" i="1"/>
  <c r="BB11" i="1"/>
  <c r="BC11" i="1"/>
  <c r="BD11" i="1"/>
  <c r="BE11" i="1"/>
  <c r="BF11" i="1"/>
  <c r="BG11" i="1"/>
  <c r="BH11" i="1"/>
  <c r="BI11" i="1"/>
  <c r="BJ11" i="1"/>
  <c r="BK11" i="1"/>
  <c r="BL11" i="1"/>
  <c r="BM11" i="1"/>
  <c r="BN11" i="1"/>
  <c r="BO11" i="1"/>
  <c r="BP11" i="1"/>
  <c r="BQ11" i="1"/>
  <c r="BR11" i="1"/>
  <c r="BS11" i="1"/>
  <c r="BT11" i="1"/>
  <c r="BU11" i="1"/>
  <c r="BV11" i="1"/>
  <c r="BW11" i="1"/>
  <c r="BX11" i="1"/>
  <c r="BY11" i="1"/>
  <c r="BZ11" i="1"/>
  <c r="CA11" i="1"/>
  <c r="CB11" i="1"/>
  <c r="CC11" i="1"/>
  <c r="CD11" i="1"/>
  <c r="CE11" i="1"/>
  <c r="CF11" i="1"/>
  <c r="CG11" i="1"/>
  <c r="CH11" i="1"/>
  <c r="CI11" i="1"/>
  <c r="CJ11" i="1"/>
  <c r="CK11" i="1"/>
  <c r="CL11" i="1"/>
  <c r="CM11" i="1"/>
  <c r="CN11" i="1"/>
  <c r="CO11" i="1"/>
  <c r="CP11" i="1"/>
  <c r="CQ11" i="1"/>
  <c r="CR11" i="1"/>
  <c r="CS11" i="1"/>
  <c r="CT11" i="1"/>
  <c r="CU11" i="1"/>
  <c r="CV11" i="1"/>
  <c r="CW11" i="1"/>
  <c r="CX11" i="1"/>
  <c r="CY11" i="1"/>
  <c r="CZ11" i="1"/>
  <c r="DA11" i="1"/>
  <c r="DB11" i="1"/>
  <c r="DC11" i="1"/>
  <c r="DD11" i="1"/>
  <c r="DE11" i="1"/>
  <c r="DF11" i="1"/>
  <c r="DG11" i="1"/>
  <c r="DH11" i="1"/>
  <c r="DI11" i="1"/>
  <c r="DJ11" i="1"/>
  <c r="DK11" i="1"/>
  <c r="DL11" i="1"/>
  <c r="DM11" i="1"/>
  <c r="DN11" i="1"/>
  <c r="DO11" i="1"/>
  <c r="DP11" i="1"/>
  <c r="DQ11" i="1"/>
  <c r="DR11" i="1"/>
  <c r="DS11" i="1"/>
  <c r="DT11" i="1"/>
  <c r="DU11" i="1"/>
  <c r="DV11" i="1"/>
  <c r="DW11" i="1"/>
  <c r="DX11" i="1"/>
  <c r="DY11" i="1"/>
  <c r="DZ11" i="1"/>
  <c r="EA11" i="1"/>
  <c r="EB11" i="1"/>
  <c r="EC11" i="1"/>
  <c r="ED11" i="1"/>
  <c r="EE11" i="1"/>
  <c r="EF11" i="1"/>
  <c r="EG11" i="1"/>
  <c r="EH11" i="1"/>
  <c r="EI11" i="1"/>
  <c r="EJ11" i="1"/>
  <c r="EK11" i="1"/>
  <c r="EL11" i="1"/>
  <c r="EM11" i="1"/>
  <c r="EN11" i="1"/>
  <c r="EO11" i="1"/>
  <c r="EP11" i="1"/>
  <c r="EQ11" i="1"/>
  <c r="ER11" i="1"/>
  <c r="ES11" i="1"/>
  <c r="ET11" i="1"/>
  <c r="EU11" i="1"/>
  <c r="EV11" i="1"/>
  <c r="EW11" i="1"/>
  <c r="EX11" i="1"/>
  <c r="EY11" i="1"/>
  <c r="EZ11" i="1"/>
  <c r="FA11" i="1"/>
  <c r="FB11" i="1"/>
  <c r="FC11" i="1"/>
  <c r="FD11" i="1"/>
  <c r="FE11" i="1"/>
  <c r="FF11" i="1"/>
  <c r="FG11" i="1"/>
  <c r="FH11" i="1"/>
  <c r="FI11" i="1"/>
  <c r="FJ11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BC12" i="1"/>
  <c r="BD12" i="1"/>
  <c r="BE12" i="1"/>
  <c r="BF12" i="1"/>
  <c r="BG12" i="1"/>
  <c r="BH12" i="1"/>
  <c r="BI12" i="1"/>
  <c r="BJ12" i="1"/>
  <c r="BK12" i="1"/>
  <c r="BL12" i="1"/>
  <c r="BM12" i="1"/>
  <c r="BN12" i="1"/>
  <c r="BO12" i="1"/>
  <c r="BP12" i="1"/>
  <c r="BQ12" i="1"/>
  <c r="BR12" i="1"/>
  <c r="BS12" i="1"/>
  <c r="BT12" i="1"/>
  <c r="BU12" i="1"/>
  <c r="BV12" i="1"/>
  <c r="BW12" i="1"/>
  <c r="BX12" i="1"/>
  <c r="BY12" i="1"/>
  <c r="BZ12" i="1"/>
  <c r="CA12" i="1"/>
  <c r="CB12" i="1"/>
  <c r="CC12" i="1"/>
  <c r="CD12" i="1"/>
  <c r="CE12" i="1"/>
  <c r="CF12" i="1"/>
  <c r="CG12" i="1"/>
  <c r="CH12" i="1"/>
  <c r="CI12" i="1"/>
  <c r="CJ12" i="1"/>
  <c r="CK12" i="1"/>
  <c r="CL12" i="1"/>
  <c r="CM12" i="1"/>
  <c r="CN12" i="1"/>
  <c r="CO12" i="1"/>
  <c r="CP12" i="1"/>
  <c r="CQ12" i="1"/>
  <c r="CR12" i="1"/>
  <c r="CS12" i="1"/>
  <c r="CT12" i="1"/>
  <c r="CU12" i="1"/>
  <c r="CV12" i="1"/>
  <c r="CW12" i="1"/>
  <c r="CX12" i="1"/>
  <c r="CY12" i="1"/>
  <c r="CZ12" i="1"/>
  <c r="DA12" i="1"/>
  <c r="DB12" i="1"/>
  <c r="DC12" i="1"/>
  <c r="DD12" i="1"/>
  <c r="DE12" i="1"/>
  <c r="DF12" i="1"/>
  <c r="DG12" i="1"/>
  <c r="DH12" i="1"/>
  <c r="DI12" i="1"/>
  <c r="DJ12" i="1"/>
  <c r="DK12" i="1"/>
  <c r="DL12" i="1"/>
  <c r="DM12" i="1"/>
  <c r="DN12" i="1"/>
  <c r="DO12" i="1"/>
  <c r="DP12" i="1"/>
  <c r="DQ12" i="1"/>
  <c r="DR12" i="1"/>
  <c r="DS12" i="1"/>
  <c r="DT12" i="1"/>
  <c r="DU12" i="1"/>
  <c r="DV12" i="1"/>
  <c r="DW12" i="1"/>
  <c r="DX12" i="1"/>
  <c r="DY12" i="1"/>
  <c r="DZ12" i="1"/>
  <c r="EA12" i="1"/>
  <c r="EB12" i="1"/>
  <c r="EC12" i="1"/>
  <c r="ED12" i="1"/>
  <c r="EE12" i="1"/>
  <c r="EF12" i="1"/>
  <c r="EG12" i="1"/>
  <c r="EH12" i="1"/>
  <c r="EI12" i="1"/>
  <c r="EJ12" i="1"/>
  <c r="EK12" i="1"/>
  <c r="EL12" i="1"/>
  <c r="EM12" i="1"/>
  <c r="EN12" i="1"/>
  <c r="EO12" i="1"/>
  <c r="EP12" i="1"/>
  <c r="EQ12" i="1"/>
  <c r="ER12" i="1"/>
  <c r="ES12" i="1"/>
  <c r="ET12" i="1"/>
  <c r="EU12" i="1"/>
  <c r="EV12" i="1"/>
  <c r="EW12" i="1"/>
  <c r="EX12" i="1"/>
  <c r="EY12" i="1"/>
  <c r="EZ12" i="1"/>
  <c r="FA12" i="1"/>
  <c r="FB12" i="1"/>
  <c r="FC12" i="1"/>
  <c r="FD12" i="1"/>
  <c r="FE12" i="1"/>
  <c r="FF12" i="1"/>
  <c r="FG12" i="1"/>
  <c r="FH12" i="1"/>
  <c r="FI12" i="1"/>
  <c r="FJ12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W13" i="1"/>
  <c r="AX13" i="1"/>
  <c r="AY13" i="1"/>
  <c r="AZ13" i="1"/>
  <c r="BA13" i="1"/>
  <c r="BB13" i="1"/>
  <c r="BC13" i="1"/>
  <c r="BD13" i="1"/>
  <c r="BE13" i="1"/>
  <c r="BF13" i="1"/>
  <c r="BG13" i="1"/>
  <c r="BH13" i="1"/>
  <c r="BI13" i="1"/>
  <c r="BJ13" i="1"/>
  <c r="BK13" i="1"/>
  <c r="BL13" i="1"/>
  <c r="BM13" i="1"/>
  <c r="BN13" i="1"/>
  <c r="BO13" i="1"/>
  <c r="BP13" i="1"/>
  <c r="BQ13" i="1"/>
  <c r="BR13" i="1"/>
  <c r="BS13" i="1"/>
  <c r="BT13" i="1"/>
  <c r="BU13" i="1"/>
  <c r="BV13" i="1"/>
  <c r="BW13" i="1"/>
  <c r="BX13" i="1"/>
  <c r="BY13" i="1"/>
  <c r="BZ13" i="1"/>
  <c r="CA13" i="1"/>
  <c r="CB13" i="1"/>
  <c r="CC13" i="1"/>
  <c r="CD13" i="1"/>
  <c r="CE13" i="1"/>
  <c r="CF13" i="1"/>
  <c r="CG13" i="1"/>
  <c r="CH13" i="1"/>
  <c r="CI13" i="1"/>
  <c r="CJ13" i="1"/>
  <c r="CK13" i="1"/>
  <c r="CL13" i="1"/>
  <c r="CM13" i="1"/>
  <c r="CN13" i="1"/>
  <c r="CO13" i="1"/>
  <c r="CP13" i="1"/>
  <c r="CQ13" i="1"/>
  <c r="CR13" i="1"/>
  <c r="CS13" i="1"/>
  <c r="CT13" i="1"/>
  <c r="CU13" i="1"/>
  <c r="CV13" i="1"/>
  <c r="CW13" i="1"/>
  <c r="CX13" i="1"/>
  <c r="CY13" i="1"/>
  <c r="CZ13" i="1"/>
  <c r="DA13" i="1"/>
  <c r="DB13" i="1"/>
  <c r="DC13" i="1"/>
  <c r="DD13" i="1"/>
  <c r="DE13" i="1"/>
  <c r="DF13" i="1"/>
  <c r="DG13" i="1"/>
  <c r="DH13" i="1"/>
  <c r="DI13" i="1"/>
  <c r="DJ13" i="1"/>
  <c r="DK13" i="1"/>
  <c r="DL13" i="1"/>
  <c r="DM13" i="1"/>
  <c r="DN13" i="1"/>
  <c r="DO13" i="1"/>
  <c r="DP13" i="1"/>
  <c r="DQ13" i="1"/>
  <c r="DR13" i="1"/>
  <c r="DS13" i="1"/>
  <c r="DT13" i="1"/>
  <c r="DU13" i="1"/>
  <c r="DV13" i="1"/>
  <c r="DW13" i="1"/>
  <c r="DX13" i="1"/>
  <c r="DY13" i="1"/>
  <c r="DZ13" i="1"/>
  <c r="EA13" i="1"/>
  <c r="EB13" i="1"/>
  <c r="EC13" i="1"/>
  <c r="ED13" i="1"/>
  <c r="EE13" i="1"/>
  <c r="EF13" i="1"/>
  <c r="EG13" i="1"/>
  <c r="EH13" i="1"/>
  <c r="EI13" i="1"/>
  <c r="EJ13" i="1"/>
  <c r="EK13" i="1"/>
  <c r="EL13" i="1"/>
  <c r="EM13" i="1"/>
  <c r="EN13" i="1"/>
  <c r="EO13" i="1"/>
  <c r="EP13" i="1"/>
  <c r="EQ13" i="1"/>
  <c r="ER13" i="1"/>
  <c r="ES13" i="1"/>
  <c r="ET13" i="1"/>
  <c r="EU13" i="1"/>
  <c r="EV13" i="1"/>
  <c r="EW13" i="1"/>
  <c r="EX13" i="1"/>
  <c r="EY13" i="1"/>
  <c r="EZ13" i="1"/>
  <c r="FA13" i="1"/>
  <c r="FB13" i="1"/>
  <c r="FC13" i="1"/>
  <c r="FD13" i="1"/>
  <c r="FE13" i="1"/>
  <c r="FF13" i="1"/>
  <c r="FG13" i="1"/>
  <c r="FH13" i="1"/>
  <c r="FI13" i="1"/>
  <c r="FJ13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BB14" i="1"/>
  <c r="BC14" i="1"/>
  <c r="BD14" i="1"/>
  <c r="BE14" i="1"/>
  <c r="BF14" i="1"/>
  <c r="BG14" i="1"/>
  <c r="BH14" i="1"/>
  <c r="BI14" i="1"/>
  <c r="BJ14" i="1"/>
  <c r="BK14" i="1"/>
  <c r="BL14" i="1"/>
  <c r="BM14" i="1"/>
  <c r="BN14" i="1"/>
  <c r="BO14" i="1"/>
  <c r="BP14" i="1"/>
  <c r="BQ14" i="1"/>
  <c r="BR14" i="1"/>
  <c r="BS14" i="1"/>
  <c r="BT14" i="1"/>
  <c r="BU14" i="1"/>
  <c r="BV14" i="1"/>
  <c r="BW14" i="1"/>
  <c r="BX14" i="1"/>
  <c r="BY14" i="1"/>
  <c r="BZ14" i="1"/>
  <c r="CA14" i="1"/>
  <c r="CB14" i="1"/>
  <c r="CC14" i="1"/>
  <c r="CD14" i="1"/>
  <c r="CE14" i="1"/>
  <c r="CF14" i="1"/>
  <c r="CG14" i="1"/>
  <c r="CH14" i="1"/>
  <c r="CI14" i="1"/>
  <c r="CJ14" i="1"/>
  <c r="CK14" i="1"/>
  <c r="CL14" i="1"/>
  <c r="CM14" i="1"/>
  <c r="CN14" i="1"/>
  <c r="CO14" i="1"/>
  <c r="CP14" i="1"/>
  <c r="CQ14" i="1"/>
  <c r="CR14" i="1"/>
  <c r="CS14" i="1"/>
  <c r="CT14" i="1"/>
  <c r="CU14" i="1"/>
  <c r="CV14" i="1"/>
  <c r="CW14" i="1"/>
  <c r="CX14" i="1"/>
  <c r="CY14" i="1"/>
  <c r="CZ14" i="1"/>
  <c r="DA14" i="1"/>
  <c r="DB14" i="1"/>
  <c r="DC14" i="1"/>
  <c r="DD14" i="1"/>
  <c r="DE14" i="1"/>
  <c r="DF14" i="1"/>
  <c r="DG14" i="1"/>
  <c r="DH14" i="1"/>
  <c r="DI14" i="1"/>
  <c r="DJ14" i="1"/>
  <c r="DK14" i="1"/>
  <c r="DL14" i="1"/>
  <c r="DM14" i="1"/>
  <c r="DN14" i="1"/>
  <c r="DO14" i="1"/>
  <c r="DP14" i="1"/>
  <c r="DQ14" i="1"/>
  <c r="DR14" i="1"/>
  <c r="DS14" i="1"/>
  <c r="DT14" i="1"/>
  <c r="DU14" i="1"/>
  <c r="DV14" i="1"/>
  <c r="DW14" i="1"/>
  <c r="DX14" i="1"/>
  <c r="DY14" i="1"/>
  <c r="DZ14" i="1"/>
  <c r="EA14" i="1"/>
  <c r="EB14" i="1"/>
  <c r="EC14" i="1"/>
  <c r="ED14" i="1"/>
  <c r="EE14" i="1"/>
  <c r="EF14" i="1"/>
  <c r="EG14" i="1"/>
  <c r="EH14" i="1"/>
  <c r="EI14" i="1"/>
  <c r="EJ14" i="1"/>
  <c r="EK14" i="1"/>
  <c r="EL14" i="1"/>
  <c r="EM14" i="1"/>
  <c r="EN14" i="1"/>
  <c r="EO14" i="1"/>
  <c r="EP14" i="1"/>
  <c r="EQ14" i="1"/>
  <c r="ER14" i="1"/>
  <c r="ES14" i="1"/>
  <c r="ET14" i="1"/>
  <c r="EU14" i="1"/>
  <c r="EV14" i="1"/>
  <c r="EW14" i="1"/>
  <c r="EX14" i="1"/>
  <c r="EY14" i="1"/>
  <c r="EZ14" i="1"/>
  <c r="FA14" i="1"/>
  <c r="FB14" i="1"/>
  <c r="FC14" i="1"/>
  <c r="FD14" i="1"/>
  <c r="FE14" i="1"/>
  <c r="FF14" i="1"/>
  <c r="FG14" i="1"/>
  <c r="FH14" i="1"/>
  <c r="FI14" i="1"/>
  <c r="FJ14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BB15" i="1"/>
  <c r="BC15" i="1"/>
  <c r="BD15" i="1"/>
  <c r="BE15" i="1"/>
  <c r="BF15" i="1"/>
  <c r="BG15" i="1"/>
  <c r="BH15" i="1"/>
  <c r="BI15" i="1"/>
  <c r="BJ15" i="1"/>
  <c r="BK15" i="1"/>
  <c r="BL15" i="1"/>
  <c r="BM15" i="1"/>
  <c r="BN15" i="1"/>
  <c r="BO15" i="1"/>
  <c r="BP15" i="1"/>
  <c r="BQ15" i="1"/>
  <c r="BR15" i="1"/>
  <c r="BS15" i="1"/>
  <c r="BT15" i="1"/>
  <c r="BU15" i="1"/>
  <c r="BV15" i="1"/>
  <c r="BW15" i="1"/>
  <c r="BX15" i="1"/>
  <c r="BY15" i="1"/>
  <c r="BZ15" i="1"/>
  <c r="CA15" i="1"/>
  <c r="CB15" i="1"/>
  <c r="CC15" i="1"/>
  <c r="CD15" i="1"/>
  <c r="CE15" i="1"/>
  <c r="CF15" i="1"/>
  <c r="CG15" i="1"/>
  <c r="CH15" i="1"/>
  <c r="CI15" i="1"/>
  <c r="CJ15" i="1"/>
  <c r="CK15" i="1"/>
  <c r="CL15" i="1"/>
  <c r="CM15" i="1"/>
  <c r="CN15" i="1"/>
  <c r="CO15" i="1"/>
  <c r="CP15" i="1"/>
  <c r="CQ15" i="1"/>
  <c r="CR15" i="1"/>
  <c r="CS15" i="1"/>
  <c r="CT15" i="1"/>
  <c r="CU15" i="1"/>
  <c r="CV15" i="1"/>
  <c r="CW15" i="1"/>
  <c r="CX15" i="1"/>
  <c r="CY15" i="1"/>
  <c r="CZ15" i="1"/>
  <c r="DA15" i="1"/>
  <c r="DB15" i="1"/>
  <c r="DC15" i="1"/>
  <c r="DD15" i="1"/>
  <c r="DE15" i="1"/>
  <c r="DF15" i="1"/>
  <c r="DG15" i="1"/>
  <c r="DH15" i="1"/>
  <c r="DI15" i="1"/>
  <c r="DJ15" i="1"/>
  <c r="DK15" i="1"/>
  <c r="DL15" i="1"/>
  <c r="DM15" i="1"/>
  <c r="DN15" i="1"/>
  <c r="DO15" i="1"/>
  <c r="DP15" i="1"/>
  <c r="DQ15" i="1"/>
  <c r="DR15" i="1"/>
  <c r="DS15" i="1"/>
  <c r="DT15" i="1"/>
  <c r="DU15" i="1"/>
  <c r="DV15" i="1"/>
  <c r="DW15" i="1"/>
  <c r="DX15" i="1"/>
  <c r="DY15" i="1"/>
  <c r="DZ15" i="1"/>
  <c r="EA15" i="1"/>
  <c r="EB15" i="1"/>
  <c r="EC15" i="1"/>
  <c r="ED15" i="1"/>
  <c r="EE15" i="1"/>
  <c r="EF15" i="1"/>
  <c r="EG15" i="1"/>
  <c r="EH15" i="1"/>
  <c r="EI15" i="1"/>
  <c r="EJ15" i="1"/>
  <c r="EK15" i="1"/>
  <c r="EL15" i="1"/>
  <c r="EM15" i="1"/>
  <c r="EN15" i="1"/>
  <c r="EO15" i="1"/>
  <c r="EP15" i="1"/>
  <c r="EQ15" i="1"/>
  <c r="ER15" i="1"/>
  <c r="ES15" i="1"/>
  <c r="ET15" i="1"/>
  <c r="EU15" i="1"/>
  <c r="EV15" i="1"/>
  <c r="EW15" i="1"/>
  <c r="EX15" i="1"/>
  <c r="EY15" i="1"/>
  <c r="EZ15" i="1"/>
  <c r="FA15" i="1"/>
  <c r="FB15" i="1"/>
  <c r="FC15" i="1"/>
  <c r="FD15" i="1"/>
  <c r="FE15" i="1"/>
  <c r="FF15" i="1"/>
  <c r="FG15" i="1"/>
  <c r="FH15" i="1"/>
  <c r="FI15" i="1"/>
  <c r="FJ15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BB16" i="1"/>
  <c r="BC16" i="1"/>
  <c r="BD16" i="1"/>
  <c r="BE16" i="1"/>
  <c r="BF16" i="1"/>
  <c r="BG16" i="1"/>
  <c r="BH16" i="1"/>
  <c r="BI16" i="1"/>
  <c r="BJ16" i="1"/>
  <c r="BK16" i="1"/>
  <c r="BL16" i="1"/>
  <c r="BM16" i="1"/>
  <c r="BN16" i="1"/>
  <c r="BO16" i="1"/>
  <c r="BP16" i="1"/>
  <c r="BQ16" i="1"/>
  <c r="BR16" i="1"/>
  <c r="BS16" i="1"/>
  <c r="BT16" i="1"/>
  <c r="BU16" i="1"/>
  <c r="BV16" i="1"/>
  <c r="BW16" i="1"/>
  <c r="BX16" i="1"/>
  <c r="BY16" i="1"/>
  <c r="BZ16" i="1"/>
  <c r="CA16" i="1"/>
  <c r="CB16" i="1"/>
  <c r="CC16" i="1"/>
  <c r="CD16" i="1"/>
  <c r="CE16" i="1"/>
  <c r="CF16" i="1"/>
  <c r="CG16" i="1"/>
  <c r="CH16" i="1"/>
  <c r="CI16" i="1"/>
  <c r="CJ16" i="1"/>
  <c r="CK16" i="1"/>
  <c r="CL16" i="1"/>
  <c r="CM16" i="1"/>
  <c r="CN16" i="1"/>
  <c r="CO16" i="1"/>
  <c r="CP16" i="1"/>
  <c r="CQ16" i="1"/>
  <c r="CR16" i="1"/>
  <c r="CS16" i="1"/>
  <c r="CT16" i="1"/>
  <c r="CU16" i="1"/>
  <c r="CV16" i="1"/>
  <c r="CW16" i="1"/>
  <c r="CX16" i="1"/>
  <c r="CY16" i="1"/>
  <c r="CZ16" i="1"/>
  <c r="DA16" i="1"/>
  <c r="DB16" i="1"/>
  <c r="DC16" i="1"/>
  <c r="DD16" i="1"/>
  <c r="DE16" i="1"/>
  <c r="DF16" i="1"/>
  <c r="DG16" i="1"/>
  <c r="DH16" i="1"/>
  <c r="DI16" i="1"/>
  <c r="DJ16" i="1"/>
  <c r="DK16" i="1"/>
  <c r="DL16" i="1"/>
  <c r="DM16" i="1"/>
  <c r="DN16" i="1"/>
  <c r="DO16" i="1"/>
  <c r="DP16" i="1"/>
  <c r="DQ16" i="1"/>
  <c r="DR16" i="1"/>
  <c r="DS16" i="1"/>
  <c r="DT16" i="1"/>
  <c r="DU16" i="1"/>
  <c r="DV16" i="1"/>
  <c r="DW16" i="1"/>
  <c r="DX16" i="1"/>
  <c r="DY16" i="1"/>
  <c r="DZ16" i="1"/>
  <c r="EA16" i="1"/>
  <c r="EB16" i="1"/>
  <c r="EC16" i="1"/>
  <c r="ED16" i="1"/>
  <c r="EE16" i="1"/>
  <c r="EF16" i="1"/>
  <c r="EG16" i="1"/>
  <c r="EH16" i="1"/>
  <c r="EI16" i="1"/>
  <c r="EJ16" i="1"/>
  <c r="EK16" i="1"/>
  <c r="EL16" i="1"/>
  <c r="EM16" i="1"/>
  <c r="EN16" i="1"/>
  <c r="EO16" i="1"/>
  <c r="EP16" i="1"/>
  <c r="EQ16" i="1"/>
  <c r="ER16" i="1"/>
  <c r="ES16" i="1"/>
  <c r="ET16" i="1"/>
  <c r="EU16" i="1"/>
  <c r="EV16" i="1"/>
  <c r="EW16" i="1"/>
  <c r="EX16" i="1"/>
  <c r="EY16" i="1"/>
  <c r="EZ16" i="1"/>
  <c r="FA16" i="1"/>
  <c r="FB16" i="1"/>
  <c r="FC16" i="1"/>
  <c r="FD16" i="1"/>
  <c r="FE16" i="1"/>
  <c r="FF16" i="1"/>
  <c r="FG16" i="1"/>
  <c r="FH16" i="1"/>
  <c r="FI16" i="1"/>
  <c r="FJ16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BC17" i="1"/>
  <c r="BD17" i="1"/>
  <c r="BE17" i="1"/>
  <c r="BF17" i="1"/>
  <c r="BG17" i="1"/>
  <c r="BH17" i="1"/>
  <c r="BI17" i="1"/>
  <c r="BJ17" i="1"/>
  <c r="BK17" i="1"/>
  <c r="BL17" i="1"/>
  <c r="BM17" i="1"/>
  <c r="BN17" i="1"/>
  <c r="BO17" i="1"/>
  <c r="BP17" i="1"/>
  <c r="BQ17" i="1"/>
  <c r="BR17" i="1"/>
  <c r="BS17" i="1"/>
  <c r="BT17" i="1"/>
  <c r="BU17" i="1"/>
  <c r="BV17" i="1"/>
  <c r="BW17" i="1"/>
  <c r="BX17" i="1"/>
  <c r="BY17" i="1"/>
  <c r="BZ17" i="1"/>
  <c r="CA17" i="1"/>
  <c r="CB17" i="1"/>
  <c r="CC17" i="1"/>
  <c r="CD17" i="1"/>
  <c r="CE17" i="1"/>
  <c r="CF17" i="1"/>
  <c r="CG17" i="1"/>
  <c r="CH17" i="1"/>
  <c r="CI17" i="1"/>
  <c r="CJ17" i="1"/>
  <c r="CK17" i="1"/>
  <c r="CL17" i="1"/>
  <c r="CM17" i="1"/>
  <c r="CN17" i="1"/>
  <c r="CO17" i="1"/>
  <c r="CP17" i="1"/>
  <c r="CQ17" i="1"/>
  <c r="CR17" i="1"/>
  <c r="CS17" i="1"/>
  <c r="CT17" i="1"/>
  <c r="CU17" i="1"/>
  <c r="CV17" i="1"/>
  <c r="CW17" i="1"/>
  <c r="CX17" i="1"/>
  <c r="CY17" i="1"/>
  <c r="CZ17" i="1"/>
  <c r="DA17" i="1"/>
  <c r="DB17" i="1"/>
  <c r="DC17" i="1"/>
  <c r="DD17" i="1"/>
  <c r="DE17" i="1"/>
  <c r="DF17" i="1"/>
  <c r="DG17" i="1"/>
  <c r="DH17" i="1"/>
  <c r="DI17" i="1"/>
  <c r="DJ17" i="1"/>
  <c r="DK17" i="1"/>
  <c r="DL17" i="1"/>
  <c r="DM17" i="1"/>
  <c r="DN17" i="1"/>
  <c r="DO17" i="1"/>
  <c r="DP17" i="1"/>
  <c r="DQ17" i="1"/>
  <c r="DR17" i="1"/>
  <c r="DS17" i="1"/>
  <c r="DT17" i="1"/>
  <c r="DU17" i="1"/>
  <c r="DV17" i="1"/>
  <c r="DW17" i="1"/>
  <c r="DX17" i="1"/>
  <c r="DY17" i="1"/>
  <c r="DZ17" i="1"/>
  <c r="EA17" i="1"/>
  <c r="EB17" i="1"/>
  <c r="EC17" i="1"/>
  <c r="ED17" i="1"/>
  <c r="EE17" i="1"/>
  <c r="EF17" i="1"/>
  <c r="EG17" i="1"/>
  <c r="EH17" i="1"/>
  <c r="EI17" i="1"/>
  <c r="EJ17" i="1"/>
  <c r="EK17" i="1"/>
  <c r="EL17" i="1"/>
  <c r="EM17" i="1"/>
  <c r="EN17" i="1"/>
  <c r="EO17" i="1"/>
  <c r="EP17" i="1"/>
  <c r="EQ17" i="1"/>
  <c r="ER17" i="1"/>
  <c r="ES17" i="1"/>
  <c r="ET17" i="1"/>
  <c r="EU17" i="1"/>
  <c r="EV17" i="1"/>
  <c r="EW17" i="1"/>
  <c r="EX17" i="1"/>
  <c r="EY17" i="1"/>
  <c r="EZ17" i="1"/>
  <c r="FA17" i="1"/>
  <c r="FB17" i="1"/>
  <c r="FC17" i="1"/>
  <c r="FD17" i="1"/>
  <c r="FE17" i="1"/>
  <c r="FF17" i="1"/>
  <c r="FG17" i="1"/>
  <c r="FH17" i="1"/>
  <c r="FI17" i="1"/>
  <c r="FJ17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BS18" i="1"/>
  <c r="BT18" i="1"/>
  <c r="BU18" i="1"/>
  <c r="BV18" i="1"/>
  <c r="BW18" i="1"/>
  <c r="BX18" i="1"/>
  <c r="BY18" i="1"/>
  <c r="BZ18" i="1"/>
  <c r="CA18" i="1"/>
  <c r="CB18" i="1"/>
  <c r="CC18" i="1"/>
  <c r="CD18" i="1"/>
  <c r="CE18" i="1"/>
  <c r="CF18" i="1"/>
  <c r="CG18" i="1"/>
  <c r="CH18" i="1"/>
  <c r="CI18" i="1"/>
  <c r="CJ18" i="1"/>
  <c r="CK18" i="1"/>
  <c r="CL18" i="1"/>
  <c r="CM18" i="1"/>
  <c r="CN18" i="1"/>
  <c r="CO18" i="1"/>
  <c r="CP18" i="1"/>
  <c r="CQ18" i="1"/>
  <c r="CR18" i="1"/>
  <c r="CS18" i="1"/>
  <c r="CT18" i="1"/>
  <c r="CU18" i="1"/>
  <c r="CV18" i="1"/>
  <c r="CW18" i="1"/>
  <c r="CX18" i="1"/>
  <c r="CY18" i="1"/>
  <c r="CZ18" i="1"/>
  <c r="DA18" i="1"/>
  <c r="DB18" i="1"/>
  <c r="DC18" i="1"/>
  <c r="DD18" i="1"/>
  <c r="DE18" i="1"/>
  <c r="DF18" i="1"/>
  <c r="DG18" i="1"/>
  <c r="DH18" i="1"/>
  <c r="DI18" i="1"/>
  <c r="DJ18" i="1"/>
  <c r="DK18" i="1"/>
  <c r="DL18" i="1"/>
  <c r="DM18" i="1"/>
  <c r="DN18" i="1"/>
  <c r="DO18" i="1"/>
  <c r="DP18" i="1"/>
  <c r="DQ18" i="1"/>
  <c r="DR18" i="1"/>
  <c r="DS18" i="1"/>
  <c r="DT18" i="1"/>
  <c r="DU18" i="1"/>
  <c r="DV18" i="1"/>
  <c r="DW18" i="1"/>
  <c r="DX18" i="1"/>
  <c r="DY18" i="1"/>
  <c r="DZ18" i="1"/>
  <c r="EA18" i="1"/>
  <c r="EB18" i="1"/>
  <c r="EC18" i="1"/>
  <c r="ED18" i="1"/>
  <c r="EE18" i="1"/>
  <c r="EF18" i="1"/>
  <c r="EG18" i="1"/>
  <c r="EH18" i="1"/>
  <c r="EI18" i="1"/>
  <c r="EJ18" i="1"/>
  <c r="EK18" i="1"/>
  <c r="EL18" i="1"/>
  <c r="EM18" i="1"/>
  <c r="EN18" i="1"/>
  <c r="EO18" i="1"/>
  <c r="EP18" i="1"/>
  <c r="EQ18" i="1"/>
  <c r="ER18" i="1"/>
  <c r="ES18" i="1"/>
  <c r="ET18" i="1"/>
  <c r="EU18" i="1"/>
  <c r="EV18" i="1"/>
  <c r="EW18" i="1"/>
  <c r="EX18" i="1"/>
  <c r="EY18" i="1"/>
  <c r="EZ18" i="1"/>
  <c r="FA18" i="1"/>
  <c r="FB18" i="1"/>
  <c r="FC18" i="1"/>
  <c r="FD18" i="1"/>
  <c r="FE18" i="1"/>
  <c r="FF18" i="1"/>
  <c r="FG18" i="1"/>
  <c r="FH18" i="1"/>
  <c r="FI18" i="1"/>
  <c r="FJ18" i="1"/>
  <c r="FH1" i="1"/>
  <c r="FI1" i="1"/>
  <c r="FJ1" i="1"/>
  <c r="BB1" i="1"/>
  <c r="BC1" i="1"/>
  <c r="BD1" i="1"/>
  <c r="BE1" i="1"/>
  <c r="BF1" i="1"/>
  <c r="BG1" i="1"/>
  <c r="BH1" i="1"/>
  <c r="BI1" i="1"/>
  <c r="BJ1" i="1"/>
  <c r="BK1" i="1"/>
  <c r="BL1" i="1"/>
  <c r="BM1" i="1"/>
  <c r="BN1" i="1"/>
  <c r="BO1" i="1"/>
  <c r="BP1" i="1"/>
  <c r="BQ1" i="1"/>
  <c r="BR1" i="1"/>
  <c r="BS1" i="1"/>
  <c r="BT1" i="1"/>
  <c r="BU1" i="1"/>
  <c r="BV1" i="1"/>
  <c r="BW1" i="1"/>
  <c r="BX1" i="1"/>
  <c r="BY1" i="1"/>
  <c r="BZ1" i="1"/>
  <c r="CA1" i="1"/>
  <c r="CB1" i="1"/>
  <c r="CC1" i="1"/>
  <c r="CD1" i="1"/>
  <c r="CE1" i="1"/>
  <c r="CF1" i="1"/>
  <c r="CG1" i="1"/>
  <c r="CH1" i="1"/>
  <c r="CI1" i="1"/>
  <c r="CJ1" i="1"/>
  <c r="CK1" i="1"/>
  <c r="CL1" i="1"/>
  <c r="CM1" i="1"/>
  <c r="CN1" i="1"/>
  <c r="CO1" i="1"/>
  <c r="CP1" i="1"/>
  <c r="CQ1" i="1"/>
  <c r="CR1" i="1"/>
  <c r="CS1" i="1"/>
  <c r="CT1" i="1"/>
  <c r="CU1" i="1"/>
  <c r="CV1" i="1"/>
  <c r="CW1" i="1"/>
  <c r="CX1" i="1"/>
  <c r="CY1" i="1"/>
  <c r="CZ1" i="1"/>
  <c r="DA1" i="1"/>
  <c r="DB1" i="1"/>
  <c r="DC1" i="1"/>
  <c r="DD1" i="1"/>
  <c r="DE1" i="1"/>
  <c r="DF1" i="1"/>
  <c r="DG1" i="1"/>
  <c r="DH1" i="1"/>
  <c r="DI1" i="1"/>
  <c r="DJ1" i="1"/>
  <c r="DK1" i="1"/>
  <c r="DL1" i="1"/>
  <c r="DM1" i="1"/>
  <c r="DN1" i="1"/>
  <c r="DO1" i="1"/>
  <c r="DP1" i="1"/>
  <c r="DQ1" i="1"/>
  <c r="DR1" i="1"/>
  <c r="DS1" i="1"/>
  <c r="DT1" i="1"/>
  <c r="DU1" i="1"/>
  <c r="DV1" i="1"/>
  <c r="DW1" i="1"/>
  <c r="DX1" i="1"/>
  <c r="DY1" i="1"/>
  <c r="DZ1" i="1"/>
  <c r="EA1" i="1"/>
  <c r="EB1" i="1"/>
  <c r="EC1" i="1"/>
  <c r="ED1" i="1"/>
  <c r="EE1" i="1"/>
  <c r="EF1" i="1"/>
  <c r="EG1" i="1"/>
  <c r="EH1" i="1"/>
  <c r="EI1" i="1"/>
  <c r="EJ1" i="1"/>
  <c r="EK1" i="1"/>
  <c r="EL1" i="1"/>
  <c r="EM1" i="1"/>
  <c r="EN1" i="1"/>
  <c r="EO1" i="1"/>
  <c r="EP1" i="1"/>
  <c r="EQ1" i="1"/>
  <c r="ER1" i="1"/>
  <c r="ES1" i="1"/>
  <c r="ET1" i="1"/>
  <c r="EU1" i="1"/>
  <c r="EV1" i="1"/>
  <c r="EW1" i="1"/>
  <c r="EX1" i="1"/>
  <c r="EY1" i="1"/>
  <c r="EZ1" i="1"/>
  <c r="FA1" i="1"/>
  <c r="FB1" i="1"/>
  <c r="FC1" i="1"/>
  <c r="FD1" i="1"/>
  <c r="FE1" i="1"/>
  <c r="FF1" i="1"/>
  <c r="FG1" i="1"/>
  <c r="C1" i="1"/>
  <c r="D1" i="1"/>
  <c r="E1" i="1"/>
  <c r="F1" i="1"/>
  <c r="G1" i="1"/>
  <c r="H1" i="1"/>
  <c r="I1" i="1"/>
  <c r="J1" i="1"/>
  <c r="K1" i="1"/>
  <c r="L1" i="1"/>
  <c r="M1" i="1"/>
  <c r="N1" i="1"/>
  <c r="O1" i="1"/>
  <c r="P1" i="1"/>
  <c r="Q1" i="1"/>
  <c r="R1" i="1"/>
  <c r="S1" i="1"/>
  <c r="T1" i="1"/>
  <c r="U1" i="1"/>
  <c r="V1" i="1"/>
  <c r="W1" i="1"/>
  <c r="X1" i="1"/>
  <c r="Y1" i="1"/>
  <c r="Z1" i="1"/>
  <c r="AA1" i="1"/>
  <c r="AB1" i="1"/>
  <c r="AC1" i="1"/>
  <c r="AD1" i="1"/>
  <c r="AE1" i="1"/>
  <c r="AF1" i="1"/>
  <c r="AG1" i="1"/>
  <c r="AH1" i="1"/>
  <c r="AI1" i="1"/>
  <c r="AJ1" i="1"/>
  <c r="AK1" i="1"/>
  <c r="AL1" i="1"/>
  <c r="AM1" i="1"/>
  <c r="AN1" i="1"/>
  <c r="AO1" i="1"/>
  <c r="AP1" i="1"/>
  <c r="AQ1" i="1"/>
  <c r="AR1" i="1"/>
  <c r="AS1" i="1"/>
  <c r="AT1" i="1"/>
  <c r="AU1" i="1"/>
  <c r="AV1" i="1"/>
  <c r="AW1" i="1"/>
  <c r="AX1" i="1"/>
  <c r="AY1" i="1"/>
  <c r="AZ1" i="1"/>
  <c r="BA1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4" i="1"/>
  <c r="B3" i="1"/>
  <c r="B2" i="1"/>
  <c r="B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A011DF-BA47-4C49-AB87-CA04A2F37AE6}" keepAlive="1" name="Query - RawSource - 20210313" description="Connection to the 'RawSource - 20210313' query in the workbook." type="5" refreshedVersion="6" background="1" saveData="1">
    <dbPr connection="Provider=Microsoft.Mashup.OleDb.1;Data Source=$Workbook$;Location=RawSource - 20210313;Extended Properties=&quot;&quot;" command="SELECT * FROM [RawSource - 20210313]"/>
  </connection>
</connections>
</file>

<file path=xl/sharedStrings.xml><?xml version="1.0" encoding="utf-8"?>
<sst xmlns="http://schemas.openxmlformats.org/spreadsheetml/2006/main" count="214" uniqueCount="196">
  <si>
    <t>date</t>
  </si>
  <si>
    <t>Cases By PublishDate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</si>
  <si>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</si>
  <si>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</si>
  <si>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</si>
  <si>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</si>
  <si>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</si>
  <si>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</si>
  <si>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</si>
  <si>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</si>
  <si>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</si>
  <si>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</si>
  <si>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</si>
  <si>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</si>
  <si>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</si>
  <si>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</si>
  <si>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</si>
  <si>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</si>
  <si>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</si>
  <si>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</si>
  <si>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</si>
  <si>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</si>
  <si>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</si>
  <si>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</si>
  <si>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</si>
  <si>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</si>
  <si>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</si>
  <si>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</si>
  <si>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</si>
  <si>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</si>
  <si>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</si>
  <si>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13/03/2021</t>
  </si>
  <si>
    <t>12/03/2021</t>
  </si>
  <si>
    <t>11/03/2021</t>
  </si>
  <si>
    <t>10/03/2021</t>
  </si>
  <si>
    <t>09/03/2021</t>
  </si>
  <si>
    <t>08/03/2021</t>
  </si>
  <si>
    <t>07/03/2021</t>
  </si>
  <si>
    <t>06/03/2021</t>
  </si>
  <si>
    <t>05/03/2021</t>
  </si>
  <si>
    <t>04/03/2021</t>
  </si>
  <si>
    <t>03/03/2021</t>
  </si>
  <si>
    <t>02/03/2021</t>
  </si>
  <si>
    <t>01/03/2021</t>
  </si>
  <si>
    <t>28/02/2021</t>
  </si>
  <si>
    <t>27/02/2021</t>
  </si>
  <si>
    <t>26/02/2021</t>
  </si>
  <si>
    <t>25/02/2021</t>
  </si>
  <si>
    <t>24/02/2021</t>
  </si>
  <si>
    <t>23/02/2021</t>
  </si>
  <si>
    <t>22/02/2021</t>
  </si>
  <si>
    <t>21/02/2021</t>
  </si>
  <si>
    <t>20/02/2021</t>
  </si>
  <si>
    <t>19/02/2021</t>
  </si>
  <si>
    <t>18/02/2021</t>
  </si>
  <si>
    <t>17/02/2021</t>
  </si>
  <si>
    <t>16/02/2021</t>
  </si>
  <si>
    <t>15/02/2021</t>
  </si>
  <si>
    <t>14/02/2021</t>
  </si>
  <si>
    <t>13/02/2021</t>
  </si>
  <si>
    <t>12/02/2021</t>
  </si>
  <si>
    <t>11/02/2021</t>
  </si>
  <si>
    <t>10/02/2021</t>
  </si>
  <si>
    <t>09/02/2021</t>
  </si>
  <si>
    <t>08/02/2021</t>
  </si>
  <si>
    <t>07/02/2021</t>
  </si>
  <si>
    <t>06/02/2021</t>
  </si>
  <si>
    <t>05/02/2021</t>
  </si>
  <si>
    <t>04/02/2021</t>
  </si>
  <si>
    <t>03/02/2021</t>
  </si>
  <si>
    <t>02/02/2021</t>
  </si>
  <si>
    <t>01/02/2021</t>
  </si>
  <si>
    <t>31/01/2021</t>
  </si>
  <si>
    <t>30/01/2021</t>
  </si>
  <si>
    <t>29/01/2021</t>
  </si>
  <si>
    <t>28/01/2021</t>
  </si>
  <si>
    <t>27/01/2021</t>
  </si>
  <si>
    <t>26/01/2021</t>
  </si>
  <si>
    <t>25/01/2021</t>
  </si>
  <si>
    <t>24/01/2021</t>
  </si>
  <si>
    <t>23/01/2021</t>
  </si>
  <si>
    <t>22/01/2021</t>
  </si>
  <si>
    <t>21/01/2021</t>
  </si>
  <si>
    <t>20/01/2021</t>
  </si>
  <si>
    <t>19/01/2021</t>
  </si>
  <si>
    <t>18/01/2021</t>
  </si>
  <si>
    <t>17/01/2021</t>
  </si>
  <si>
    <t>16/01/2021</t>
  </si>
  <si>
    <t>15/01/2021</t>
  </si>
  <si>
    <t>14/01/2021</t>
  </si>
  <si>
    <t>13/01/2021</t>
  </si>
  <si>
    <t>12/01/2021</t>
  </si>
  <si>
    <t>11/01/2021</t>
  </si>
  <si>
    <t>10/01/2021</t>
  </si>
  <si>
    <t>09/01/2021</t>
  </si>
  <si>
    <t>08/01/2021</t>
  </si>
  <si>
    <t>07/01/2021</t>
  </si>
  <si>
    <t>06/01/2021</t>
  </si>
  <si>
    <t>05/01/2021</t>
  </si>
  <si>
    <t>04/01/2021</t>
  </si>
  <si>
    <t>03/01/2021</t>
  </si>
  <si>
    <t>02/01/2021</t>
  </si>
  <si>
    <t>01/01/2021</t>
  </si>
  <si>
    <t>31/12/2020</t>
  </si>
  <si>
    <t>30/12/2020</t>
  </si>
  <si>
    <t>29/12/2020</t>
  </si>
  <si>
    <t>28/12/2020</t>
  </si>
  <si>
    <t>27/12/2020</t>
  </si>
  <si>
    <t>26/12/2020</t>
  </si>
  <si>
    <t>25/12/2020</t>
  </si>
  <si>
    <t>24/12/2020</t>
  </si>
  <si>
    <t>23/12/2020</t>
  </si>
  <si>
    <t>22/12/2020</t>
  </si>
  <si>
    <t>21/12/2020</t>
  </si>
  <si>
    <t>20/12/2020</t>
  </si>
  <si>
    <t>19/12/2020</t>
  </si>
  <si>
    <t>18/12/2020</t>
  </si>
  <si>
    <t>17/12/2020</t>
  </si>
  <si>
    <t>16/12/2020</t>
  </si>
  <si>
    <t>15/12/2020</t>
  </si>
  <si>
    <t>14/12/2020</t>
  </si>
  <si>
    <t>13/12/2020</t>
  </si>
  <si>
    <t>12/12/2020</t>
  </si>
  <si>
    <t>11/12/2020</t>
  </si>
  <si>
    <t>10/12/2020</t>
  </si>
  <si>
    <t>09/12/2020</t>
  </si>
  <si>
    <t>08/12/2020</t>
  </si>
  <si>
    <t>07/12/2020</t>
  </si>
  <si>
    <t>06/12/2020</t>
  </si>
  <si>
    <t>05/12/2020</t>
  </si>
  <si>
    <t>04/12/2020</t>
  </si>
  <si>
    <t>03/12/2020</t>
  </si>
  <si>
    <t>02/12/2020</t>
  </si>
  <si>
    <t>01/12/2020</t>
  </si>
  <si>
    <t>30/11/2020</t>
  </si>
  <si>
    <t>29/11/2020</t>
  </si>
  <si>
    <t>28/11/2020</t>
  </si>
  <si>
    <t>27/11/2020</t>
  </si>
  <si>
    <t>26/11/2020</t>
  </si>
  <si>
    <t>25/11/2020</t>
  </si>
  <si>
    <t>24/11/2020</t>
  </si>
  <si>
    <t>23/11/2020</t>
  </si>
  <si>
    <t>22/11/2020</t>
  </si>
  <si>
    <t>21/11/2020</t>
  </si>
  <si>
    <t>20/11/2020</t>
  </si>
  <si>
    <t>19/11/2020</t>
  </si>
  <si>
    <t>18/11/2020</t>
  </si>
  <si>
    <t>17/11/2020</t>
  </si>
  <si>
    <t>16/11/2020</t>
  </si>
  <si>
    <t>15/11/2020</t>
  </si>
  <si>
    <t>14/11/2020</t>
  </si>
  <si>
    <t>13/11/2020</t>
  </si>
  <si>
    <t>12/11/2020</t>
  </si>
  <si>
    <t>11/11/2020</t>
  </si>
  <si>
    <t>10/11/2020</t>
  </si>
  <si>
    <t>09/11/2020</t>
  </si>
  <si>
    <t>08/11/2020</t>
  </si>
  <si>
    <t>07/11/2020</t>
  </si>
  <si>
    <t>06/11/2020</t>
  </si>
  <si>
    <t>05/11/2020</t>
  </si>
  <si>
    <t>04/11/2020</t>
  </si>
  <si>
    <t>03/11/2020</t>
  </si>
  <si>
    <t>02/11/2020</t>
  </si>
  <si>
    <t>01/11/2020</t>
  </si>
  <si>
    <t>31/10/2020</t>
  </si>
  <si>
    <t>30/10/2020</t>
  </si>
  <si>
    <t>29/10/2020</t>
  </si>
  <si>
    <t>28/10/2020</t>
  </si>
  <si>
    <t>27/10/2020</t>
  </si>
  <si>
    <t>26/10/2020</t>
  </si>
  <si>
    <t>25/10/2020</t>
  </si>
  <si>
    <t>24/10/2020</t>
  </si>
  <si>
    <t>23/10/2020</t>
  </si>
  <si>
    <t>22/10/2020</t>
  </si>
  <si>
    <t>21/10/2020</t>
  </si>
  <si>
    <t>20/10/2020</t>
  </si>
  <si>
    <t>19/10/2020</t>
  </si>
  <si>
    <t>18/10/2020</t>
  </si>
  <si>
    <t>17/10/2020</t>
  </si>
  <si>
    <t>16/10/2020</t>
  </si>
  <si>
    <t>15/10/2020</t>
  </si>
  <si>
    <t>14/10/2020</t>
  </si>
  <si>
    <t>13/10/2020</t>
  </si>
  <si>
    <t>12/10/2020</t>
  </si>
  <si>
    <t>11/10/2020</t>
  </si>
  <si>
    <t>10/10/2020</t>
  </si>
  <si>
    <t>09/10/2020</t>
  </si>
  <si>
    <t>08/10/2020</t>
  </si>
  <si>
    <t>07/10/2020</t>
  </si>
  <si>
    <t>06/10/2020</t>
  </si>
  <si>
    <t>05/10/2020</t>
  </si>
  <si>
    <t>04/10/2020</t>
  </si>
  <si>
    <t>03/10/2020</t>
  </si>
  <si>
    <t>02/10/2020</t>
  </si>
  <si>
    <t>01/10/2020</t>
  </si>
  <si>
    <t>30/09/2020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</si>
</sst>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textRotation="90"/>
    </xf>
    <xf numFmtId="14" fontId="0" fillId="0" borderId="0" xfId="0" applyNumberFormat="1" applyAlignment="1">
      <alignment horizontal="center" textRotation="90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top" textRotation="90"/>
    </xf>
  </cellXfs>
  <cellStyles count="1">
    <cellStyle name="Normal" xfId="0" builtinId="0"/>
  </cellStyles>
  <dxfs count="1">
    <dxf>
      <alignment horizontal="center" vertical="top" textRotation="9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CAA9D5A-49E0-4B44-8DEF-73E360962DB3}" autoFormatId="16" applyNumberFormats="0" applyBorderFormats="0" applyFontFormats="0" applyPatternFormats="0" applyAlignmentFormats="0" applyWidthHeightFormats="0">
  <queryTableRefresh nextId="331">
    <queryTableFields count="165">
      <queryTableField id="166" name="13/03/2021" tableColumnId="166"/>
      <queryTableField id="167" name="12/03/2021" tableColumnId="167"/>
      <queryTableField id="168" name="11/03/2021" tableColumnId="168"/>
      <queryTableField id="169" name="10/03/2021" tableColumnId="169"/>
      <queryTableField id="170" name="09/03/2021" tableColumnId="170"/>
      <queryTableField id="171" name="08/03/2021" tableColumnId="171"/>
      <queryTableField id="172" name="07/03/2021" tableColumnId="172"/>
      <queryTableField id="173" name="06/03/2021" tableColumnId="173"/>
      <queryTableField id="174" name="05/03/2021" tableColumnId="174"/>
      <queryTableField id="175" name="04/03/2021" tableColumnId="175"/>
      <queryTableField id="176" name="03/03/2021" tableColumnId="176"/>
      <queryTableField id="177" name="02/03/2021" tableColumnId="177"/>
      <queryTableField id="178" name="01/03/2021" tableColumnId="178"/>
      <queryTableField id="179" name="28/02/2021" tableColumnId="179"/>
      <queryTableField id="180" name="27/02/2021" tableColumnId="180"/>
      <queryTableField id="181" name="26/02/2021" tableColumnId="181"/>
      <queryTableField id="182" name="25/02/2021" tableColumnId="182"/>
      <queryTableField id="183" name="24/02/2021" tableColumnId="183"/>
      <queryTableField id="184" name="23/02/2021" tableColumnId="184"/>
      <queryTableField id="185" name="22/02/2021" tableColumnId="185"/>
      <queryTableField id="186" name="21/02/2021" tableColumnId="186"/>
      <queryTableField id="187" name="20/02/2021" tableColumnId="187"/>
      <queryTableField id="188" name="19/02/2021" tableColumnId="188"/>
      <queryTableField id="189" name="18/02/2021" tableColumnId="189"/>
      <queryTableField id="190" name="17/02/2021" tableColumnId="190"/>
      <queryTableField id="191" name="16/02/2021" tableColumnId="191"/>
      <queryTableField id="192" name="15/02/2021" tableColumnId="192"/>
      <queryTableField id="193" name="14/02/2021" tableColumnId="193"/>
      <queryTableField id="194" name="13/02/2021" tableColumnId="194"/>
      <queryTableField id="195" name="12/02/2021" tableColumnId="195"/>
      <queryTableField id="196" name="11/02/2021" tableColumnId="196"/>
      <queryTableField id="197" name="10/02/2021" tableColumnId="197"/>
      <queryTableField id="198" name="09/02/2021" tableColumnId="198"/>
      <queryTableField id="199" name="08/02/2021" tableColumnId="199"/>
      <queryTableField id="200" name="07/02/2021" tableColumnId="200"/>
      <queryTableField id="201" name="06/02/2021" tableColumnId="201"/>
      <queryTableField id="202" name="05/02/2021" tableColumnId="202"/>
      <queryTableField id="203" name="04/02/2021" tableColumnId="203"/>
      <queryTableField id="204" name="03/02/2021" tableColumnId="204"/>
      <queryTableField id="205" name="02/02/2021" tableColumnId="205"/>
      <queryTableField id="206" name="01/02/2021" tableColumnId="206"/>
      <queryTableField id="207" name="31/01/2021" tableColumnId="207"/>
      <queryTableField id="208" name="30/01/2021" tableColumnId="208"/>
      <queryTableField id="209" name="29/01/2021" tableColumnId="209"/>
      <queryTableField id="210" name="28/01/2021" tableColumnId="210"/>
      <queryTableField id="211" name="27/01/2021" tableColumnId="211"/>
      <queryTableField id="212" name="26/01/2021" tableColumnId="212"/>
      <queryTableField id="213" name="25/01/2021" tableColumnId="213"/>
      <queryTableField id="214" name="24/01/2021" tableColumnId="214"/>
      <queryTableField id="215" name="23/01/2021" tableColumnId="215"/>
      <queryTableField id="216" name="22/01/2021" tableColumnId="216"/>
      <queryTableField id="217" name="21/01/2021" tableColumnId="217"/>
      <queryTableField id="218" name="20/01/2021" tableColumnId="218"/>
      <queryTableField id="219" name="19/01/2021" tableColumnId="219"/>
      <queryTableField id="220" name="18/01/2021" tableColumnId="220"/>
      <queryTableField id="221" name="17/01/2021" tableColumnId="221"/>
      <queryTableField id="222" name="16/01/2021" tableColumnId="222"/>
      <queryTableField id="223" name="15/01/2021" tableColumnId="223"/>
      <queryTableField id="224" name="14/01/2021" tableColumnId="224"/>
      <queryTableField id="225" name="13/01/2021" tableColumnId="225"/>
      <queryTableField id="226" name="12/01/2021" tableColumnId="226"/>
      <queryTableField id="227" name="11/01/2021" tableColumnId="227"/>
      <queryTableField id="228" name="10/01/2021" tableColumnId="228"/>
      <queryTableField id="229" name="09/01/2021" tableColumnId="229"/>
      <queryTableField id="230" name="08/01/2021" tableColumnId="230"/>
      <queryTableField id="231" name="07/01/2021" tableColumnId="231"/>
      <queryTableField id="232" name="06/01/2021" tableColumnId="232"/>
      <queryTableField id="233" name="05/01/2021" tableColumnId="233"/>
      <queryTableField id="234" name="04/01/2021" tableColumnId="234"/>
      <queryTableField id="235" name="03/01/2021" tableColumnId="235"/>
      <queryTableField id="236" name="02/01/2021" tableColumnId="236"/>
      <queryTableField id="237" name="01/01/2021" tableColumnId="237"/>
      <queryTableField id="238" name="31/12/2020" tableColumnId="238"/>
      <queryTableField id="239" name="30/12/2020" tableColumnId="239"/>
      <queryTableField id="240" name="29/12/2020" tableColumnId="240"/>
      <queryTableField id="241" name="28/12/2020" tableColumnId="241"/>
      <queryTableField id="242" name="27/12/2020" tableColumnId="242"/>
      <queryTableField id="243" name="26/12/2020" tableColumnId="243"/>
      <queryTableField id="244" name="25/12/2020" tableColumnId="244"/>
      <queryTableField id="245" name="24/12/2020" tableColumnId="245"/>
      <queryTableField id="246" name="23/12/2020" tableColumnId="246"/>
      <queryTableField id="247" name="22/12/2020" tableColumnId="247"/>
      <queryTableField id="248" name="21/12/2020" tableColumnId="248"/>
      <queryTableField id="249" name="20/12/2020" tableColumnId="249"/>
      <queryTableField id="250" name="19/12/2020" tableColumnId="250"/>
      <queryTableField id="251" name="18/12/2020" tableColumnId="251"/>
      <queryTableField id="252" name="17/12/2020" tableColumnId="252"/>
      <queryTableField id="253" name="16/12/2020" tableColumnId="253"/>
      <queryTableField id="254" name="15/12/2020" tableColumnId="254"/>
      <queryTableField id="255" name="14/12/2020" tableColumnId="255"/>
      <queryTableField id="256" name="13/12/2020" tableColumnId="256"/>
      <queryTableField id="257" name="12/12/2020" tableColumnId="257"/>
      <queryTableField id="258" name="11/12/2020" tableColumnId="258"/>
      <queryTableField id="259" name="10/12/2020" tableColumnId="259"/>
      <queryTableField id="260" name="09/12/2020" tableColumnId="260"/>
      <queryTableField id="261" name="08/12/2020" tableColumnId="261"/>
      <queryTableField id="262" name="07/12/2020" tableColumnId="262"/>
      <queryTableField id="263" name="06/12/2020" tableColumnId="263"/>
      <queryTableField id="264" name="05/12/2020" tableColumnId="264"/>
      <queryTableField id="265" name="04/12/2020" tableColumnId="265"/>
      <queryTableField id="266" name="03/12/2020" tableColumnId="266"/>
      <queryTableField id="267" name="02/12/2020" tableColumnId="267"/>
      <queryTableField id="268" name="01/12/2020" tableColumnId="268"/>
      <queryTableField id="269" name="30/11/2020" tableColumnId="269"/>
      <queryTableField id="270" name="29/11/2020" tableColumnId="270"/>
      <queryTableField id="271" name="28/11/2020" tableColumnId="271"/>
      <queryTableField id="272" name="27/11/2020" tableColumnId="272"/>
      <queryTableField id="273" name="26/11/2020" tableColumnId="273"/>
      <queryTableField id="274" name="25/11/2020" tableColumnId="274"/>
      <queryTableField id="275" name="24/11/2020" tableColumnId="275"/>
      <queryTableField id="276" name="23/11/2020" tableColumnId="276"/>
      <queryTableField id="277" name="22/11/2020" tableColumnId="277"/>
      <queryTableField id="278" name="21/11/2020" tableColumnId="278"/>
      <queryTableField id="279" name="20/11/2020" tableColumnId="279"/>
      <queryTableField id="280" name="19/11/2020" tableColumnId="280"/>
      <queryTableField id="281" name="18/11/2020" tableColumnId="281"/>
      <queryTableField id="282" name="17/11/2020" tableColumnId="282"/>
      <queryTableField id="283" name="16/11/2020" tableColumnId="283"/>
      <queryTableField id="284" name="15/11/2020" tableColumnId="284"/>
      <queryTableField id="285" name="14/11/2020" tableColumnId="285"/>
      <queryTableField id="286" name="13/11/2020" tableColumnId="286"/>
      <queryTableField id="287" name="12/11/2020" tableColumnId="287"/>
      <queryTableField id="288" name="11/11/2020" tableColumnId="288"/>
      <queryTableField id="289" name="10/11/2020" tableColumnId="289"/>
      <queryTableField id="290" name="09/11/2020" tableColumnId="290"/>
      <queryTableField id="291" name="08/11/2020" tableColumnId="291"/>
      <queryTableField id="292" name="07/11/2020" tableColumnId="292"/>
      <queryTableField id="293" name="06/11/2020" tableColumnId="293"/>
      <queryTableField id="294" name="05/11/2020" tableColumnId="294"/>
      <queryTableField id="295" name="04/11/2020" tableColumnId="295"/>
      <queryTableField id="296" name="03/11/2020" tableColumnId="296"/>
      <queryTableField id="297" name="02/11/2020" tableColumnId="297"/>
      <queryTableField id="298" name="01/11/2020" tableColumnId="298"/>
      <queryTableField id="299" name="31/10/2020" tableColumnId="299"/>
      <queryTableField id="300" name="30/10/2020" tableColumnId="300"/>
      <queryTableField id="301" name="29/10/2020" tableColumnId="301"/>
      <queryTableField id="302" name="28/10/2020" tableColumnId="302"/>
      <queryTableField id="303" name="27/10/2020" tableColumnId="303"/>
      <queryTableField id="304" name="26/10/2020" tableColumnId="304"/>
      <queryTableField id="305" name="25/10/2020" tableColumnId="305"/>
      <queryTableField id="306" name="24/10/2020" tableColumnId="306"/>
      <queryTableField id="307" name="23/10/2020" tableColumnId="307"/>
      <queryTableField id="308" name="22/10/2020" tableColumnId="308"/>
      <queryTableField id="309" name="21/10/2020" tableColumnId="309"/>
      <queryTableField id="310" name="20/10/2020" tableColumnId="310"/>
      <queryTableField id="311" name="19/10/2020" tableColumnId="311"/>
      <queryTableField id="312" name="18/10/2020" tableColumnId="312"/>
      <queryTableField id="313" name="17/10/2020" tableColumnId="313"/>
      <queryTableField id="314" name="16/10/2020" tableColumnId="314"/>
      <queryTableField id="315" name="15/10/2020" tableColumnId="315"/>
      <queryTableField id="316" name="14/10/2020" tableColumnId="316"/>
      <queryTableField id="317" name="13/10/2020" tableColumnId="317"/>
      <queryTableField id="318" name="12/10/2020" tableColumnId="318"/>
      <queryTableField id="319" name="11/10/2020" tableColumnId="319"/>
      <queryTableField id="320" name="10/10/2020" tableColumnId="320"/>
      <queryTableField id="321" name="09/10/2020" tableColumnId="321"/>
      <queryTableField id="322" name="08/10/2020" tableColumnId="322"/>
      <queryTableField id="323" name="07/10/2020" tableColumnId="323"/>
      <queryTableField id="324" name="06/10/2020" tableColumnId="324"/>
      <queryTableField id="325" name="05/10/2020" tableColumnId="325"/>
      <queryTableField id="326" name="04/10/2020" tableColumnId="326"/>
      <queryTableField id="327" name="03/10/2020" tableColumnId="327"/>
      <queryTableField id="328" name="02/10/2020" tableColumnId="328"/>
      <queryTableField id="329" name="01/10/2020" tableColumnId="329"/>
      <queryTableField id="330" name="30/09/2020" tableColumnId="3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4EE912-F9C2-4812-B51F-19ED8ACE0437}" name="RawSource___20210313" displayName="RawSource___20210313" ref="B1:FJ31" tableType="queryTable" totalsRowShown="0" headerRowDxfId="0">
  <autoFilter ref="B1:FJ31" xr:uid="{C84DC53E-70D2-41C5-9E33-F3CF59C3A5B7}"/>
  <tableColumns count="165">
    <tableColumn id="166" xr3:uid="{D91D967B-B174-4AE7-A3AF-C27630D34109}" uniqueName="166" name="13/03/2021" queryTableFieldId="166"/>
    <tableColumn id="167" xr3:uid="{DAA856B8-6120-4205-AB37-13C4BB23C29C}" uniqueName="167" name="12/03/2021" queryTableFieldId="167"/>
    <tableColumn id="168" xr3:uid="{71F32CE9-DDB1-49AE-9B07-7F9FB1E9C0D4}" uniqueName="168" name="11/03/2021" queryTableFieldId="168"/>
    <tableColumn id="169" xr3:uid="{60BBC8C4-D8C8-40A0-848C-7E124BBED131}" uniqueName="169" name="10/03/2021" queryTableFieldId="169"/>
    <tableColumn id="170" xr3:uid="{011A3591-D943-4C24-B019-8C85CE0B5D73}" uniqueName="170" name="09/03/2021" queryTableFieldId="170"/>
    <tableColumn id="171" xr3:uid="{4FB3DD84-FCFE-4483-8B22-0AEF0B133B57}" uniqueName="171" name="08/03/2021" queryTableFieldId="171"/>
    <tableColumn id="172" xr3:uid="{9ED2C0DA-C5A4-44DB-B0DF-FA219537EC99}" uniqueName="172" name="07/03/2021" queryTableFieldId="172"/>
    <tableColumn id="173" xr3:uid="{AC58B685-9556-4C88-ACA5-DDC9EF6CEF04}" uniqueName="173" name="06/03/2021" queryTableFieldId="173"/>
    <tableColumn id="174" xr3:uid="{532EF4EB-394A-49DF-B771-461555B8392A}" uniqueName="174" name="05/03/2021" queryTableFieldId="174"/>
    <tableColumn id="175" xr3:uid="{549432B2-61FA-4283-8878-3961517CD90F}" uniqueName="175" name="04/03/2021" queryTableFieldId="175"/>
    <tableColumn id="176" xr3:uid="{1F8E131A-6E68-44E6-84D8-DC7D0613E6BF}" uniqueName="176" name="03/03/2021" queryTableFieldId="176"/>
    <tableColumn id="177" xr3:uid="{B6F50FCB-451F-414A-AE80-FD3CE19E5C45}" uniqueName="177" name="02/03/2021" queryTableFieldId="177"/>
    <tableColumn id="178" xr3:uid="{0F2E5273-1C5B-414C-8737-C94CA721CDAE}" uniqueName="178" name="01/03/2021" queryTableFieldId="178"/>
    <tableColumn id="179" xr3:uid="{8073A8E0-5474-4BA7-83AC-BEF6083AF6DD}" uniqueName="179" name="28/02/2021" queryTableFieldId="179"/>
    <tableColumn id="180" xr3:uid="{67F65DEE-31E9-4CFE-BFD6-65AC86CA1E0C}" uniqueName="180" name="27/02/2021" queryTableFieldId="180"/>
    <tableColumn id="181" xr3:uid="{35D7D7EE-2352-45B2-A47D-E1DD75E08620}" uniqueName="181" name="26/02/2021" queryTableFieldId="181"/>
    <tableColumn id="182" xr3:uid="{099B5B56-D997-47D0-B7B4-8DE39719D4C5}" uniqueName="182" name="25/02/2021" queryTableFieldId="182"/>
    <tableColumn id="183" xr3:uid="{D4555F1A-ABE7-4D13-9E40-0E30D6CA993B}" uniqueName="183" name="24/02/2021" queryTableFieldId="183"/>
    <tableColumn id="184" xr3:uid="{25B748CC-B8A6-4010-80EA-BD40FC82229D}" uniqueName="184" name="23/02/2021" queryTableFieldId="184"/>
    <tableColumn id="185" xr3:uid="{6B12E935-37A7-4038-8E06-C9400CC1BB0F}" uniqueName="185" name="22/02/2021" queryTableFieldId="185"/>
    <tableColumn id="186" xr3:uid="{B80036F8-2BA5-418B-9189-9670A846185F}" uniqueName="186" name="21/02/2021" queryTableFieldId="186"/>
    <tableColumn id="187" xr3:uid="{310256FC-6938-44DF-9E75-439495C66EBC}" uniqueName="187" name="20/02/2021" queryTableFieldId="187"/>
    <tableColumn id="188" xr3:uid="{93788654-76EA-41D2-9855-3E413171D9DA}" uniqueName="188" name="19/02/2021" queryTableFieldId="188"/>
    <tableColumn id="189" xr3:uid="{A2D6FCE2-3385-4368-90C5-BED4DA91AF7A}" uniqueName="189" name="18/02/2021" queryTableFieldId="189"/>
    <tableColumn id="190" xr3:uid="{1E5A196D-020F-45BA-9AD2-9967AB0F237F}" uniqueName="190" name="17/02/2021" queryTableFieldId="190"/>
    <tableColumn id="191" xr3:uid="{D8911A56-B7B8-4426-AD3D-EE8F6071795D}" uniqueName="191" name="16/02/2021" queryTableFieldId="191"/>
    <tableColumn id="192" xr3:uid="{85E36D69-A9CB-44D8-84CC-D1D72F7DC95E}" uniqueName="192" name="15/02/2021" queryTableFieldId="192"/>
    <tableColumn id="193" xr3:uid="{293168B0-2124-418A-B1FA-6A93364A9634}" uniqueName="193" name="14/02/2021" queryTableFieldId="193"/>
    <tableColumn id="194" xr3:uid="{D1050DF2-6DD3-4139-A7C8-C99EC9888FA9}" uniqueName="194" name="13/02/2021" queryTableFieldId="194"/>
    <tableColumn id="195" xr3:uid="{FB30CE1D-9FDF-4142-9E46-C697F5D20148}" uniqueName="195" name="12/02/2021" queryTableFieldId="195"/>
    <tableColumn id="196" xr3:uid="{2E03E75A-D1F0-4A4F-BD8E-CF89FF427F4F}" uniqueName="196" name="11/02/2021" queryTableFieldId="196"/>
    <tableColumn id="197" xr3:uid="{72DF803A-644C-493D-AAAC-CB6F70BE7E8A}" uniqueName="197" name="10/02/2021" queryTableFieldId="197"/>
    <tableColumn id="198" xr3:uid="{A8D3A82E-795C-4C87-A4C7-DB0562D7A46F}" uniqueName="198" name="09/02/2021" queryTableFieldId="198"/>
    <tableColumn id="199" xr3:uid="{2E211CDE-6333-4EAF-99AC-E3ED095C5D7A}" uniqueName="199" name="08/02/2021" queryTableFieldId="199"/>
    <tableColumn id="200" xr3:uid="{C62B86B5-F08C-44C1-9164-0336E3DC66A0}" uniqueName="200" name="07/02/2021" queryTableFieldId="200"/>
    <tableColumn id="201" xr3:uid="{630122CC-C761-44AA-8235-A43ACBF0A11D}" uniqueName="201" name="06/02/2021" queryTableFieldId="201"/>
    <tableColumn id="202" xr3:uid="{9642916E-C138-4263-AC6E-26E771BD4138}" uniqueName="202" name="05/02/2021" queryTableFieldId="202"/>
    <tableColumn id="203" xr3:uid="{03C3F738-4E43-4D44-97AB-9535618C9FF7}" uniqueName="203" name="04/02/2021" queryTableFieldId="203"/>
    <tableColumn id="204" xr3:uid="{AA11EF46-656E-485D-A179-0110A9E5EB8C}" uniqueName="204" name="03/02/2021" queryTableFieldId="204"/>
    <tableColumn id="205" xr3:uid="{541E0621-411E-469A-83B3-A18AFA33E3EF}" uniqueName="205" name="02/02/2021" queryTableFieldId="205"/>
    <tableColumn id="206" xr3:uid="{5228D807-A120-4DA6-B7C4-373741AF96F1}" uniqueName="206" name="01/02/2021" queryTableFieldId="206"/>
    <tableColumn id="207" xr3:uid="{D4D434C1-A3AC-4B18-A0C9-D1CFE966A92B}" uniqueName="207" name="31/01/2021" queryTableFieldId="207"/>
    <tableColumn id="208" xr3:uid="{CFEC41FA-745F-4413-AA5F-4A83917ED745}" uniqueName="208" name="30/01/2021" queryTableFieldId="208"/>
    <tableColumn id="209" xr3:uid="{C9758EB8-0C45-4F55-B966-E51399971166}" uniqueName="209" name="29/01/2021" queryTableFieldId="209"/>
    <tableColumn id="210" xr3:uid="{8FF0949C-4A9B-4104-92C6-44A7BAAFC99C}" uniqueName="210" name="28/01/2021" queryTableFieldId="210"/>
    <tableColumn id="211" xr3:uid="{B80E1506-400F-480D-9EC7-A2A58F9FF150}" uniqueName="211" name="27/01/2021" queryTableFieldId="211"/>
    <tableColumn id="212" xr3:uid="{621CE271-9A8F-44A3-9CCF-16D1E7D08EBF}" uniqueName="212" name="26/01/2021" queryTableFieldId="212"/>
    <tableColumn id="213" xr3:uid="{DD999830-8B9D-492C-B231-F4BD0A8D170C}" uniqueName="213" name="25/01/2021" queryTableFieldId="213"/>
    <tableColumn id="214" xr3:uid="{E5836060-B3AD-42BF-832D-A7006AF3AAFE}" uniqueName="214" name="24/01/2021" queryTableFieldId="214"/>
    <tableColumn id="215" xr3:uid="{55A46998-9E05-4191-8692-0EA8779314A0}" uniqueName="215" name="23/01/2021" queryTableFieldId="215"/>
    <tableColumn id="216" xr3:uid="{9E460E71-9CB5-46C7-B467-B1BB8E0E9661}" uniqueName="216" name="22/01/2021" queryTableFieldId="216"/>
    <tableColumn id="217" xr3:uid="{30176AE0-EDF8-44E2-8F86-5A033F5A7D7A}" uniqueName="217" name="21/01/2021" queryTableFieldId="217"/>
    <tableColumn id="218" xr3:uid="{C491F014-4187-407E-AA3F-72B49882BC7E}" uniqueName="218" name="20/01/2021" queryTableFieldId="218"/>
    <tableColumn id="219" xr3:uid="{12D65AB7-1113-41CF-A18F-BC038D771741}" uniqueName="219" name="19/01/2021" queryTableFieldId="219"/>
    <tableColumn id="220" xr3:uid="{3EB66AE1-FE59-46DC-9D64-A873A8B3E5D4}" uniqueName="220" name="18/01/2021" queryTableFieldId="220"/>
    <tableColumn id="221" xr3:uid="{6C372431-A6E5-4E1C-B98E-58C55BCF348D}" uniqueName="221" name="17/01/2021" queryTableFieldId="221"/>
    <tableColumn id="222" xr3:uid="{994EBE93-3247-4C13-8150-E8FDD596FDAE}" uniqueName="222" name="16/01/2021" queryTableFieldId="222"/>
    <tableColumn id="223" xr3:uid="{573C4771-F261-4EF6-9DA4-B5673318C502}" uniqueName="223" name="15/01/2021" queryTableFieldId="223"/>
    <tableColumn id="224" xr3:uid="{C613382D-8010-409D-AC3F-DD48C2650196}" uniqueName="224" name="14/01/2021" queryTableFieldId="224"/>
    <tableColumn id="225" xr3:uid="{034B6F8D-1B6F-4935-9513-2D34FA642735}" uniqueName="225" name="13/01/2021" queryTableFieldId="225"/>
    <tableColumn id="226" xr3:uid="{34C7DC92-297B-40E4-9A60-65A0876D5CF8}" uniqueName="226" name="12/01/2021" queryTableFieldId="226"/>
    <tableColumn id="227" xr3:uid="{A655E9CC-D672-4AF9-8F62-F653E736657C}" uniqueName="227" name="11/01/2021" queryTableFieldId="227"/>
    <tableColumn id="228" xr3:uid="{1798D9DD-893A-497C-9179-3DD07173E7DB}" uniqueName="228" name="10/01/2021" queryTableFieldId="228"/>
    <tableColumn id="229" xr3:uid="{2F304550-DF0A-4D89-9FD6-62675FE0740C}" uniqueName="229" name="09/01/2021" queryTableFieldId="229"/>
    <tableColumn id="230" xr3:uid="{D3E761A0-3EEE-4A93-8616-FB70D7B8DA7B}" uniqueName="230" name="08/01/2021" queryTableFieldId="230"/>
    <tableColumn id="231" xr3:uid="{205E3C1F-66E0-4D18-8CA9-8D5AFC0C854B}" uniqueName="231" name="07/01/2021" queryTableFieldId="231"/>
    <tableColumn id="232" xr3:uid="{ABAE28E7-BD49-492A-A642-8B36428CB882}" uniqueName="232" name="06/01/2021" queryTableFieldId="232"/>
    <tableColumn id="233" xr3:uid="{4AC09263-9628-40F3-8036-6AC9C6D88CE0}" uniqueName="233" name="05/01/2021" queryTableFieldId="233"/>
    <tableColumn id="234" xr3:uid="{841A900E-94BC-4DF9-B407-5610517F9FE1}" uniqueName="234" name="04/01/2021" queryTableFieldId="234"/>
    <tableColumn id="235" xr3:uid="{7B2E586A-649A-491B-8345-0CB8E67C0076}" uniqueName="235" name="03/01/2021" queryTableFieldId="235"/>
    <tableColumn id="236" xr3:uid="{3F8CD674-389A-43BE-A852-4726B3053E90}" uniqueName="236" name="02/01/2021" queryTableFieldId="236"/>
    <tableColumn id="237" xr3:uid="{7D57D6D9-CF49-4977-98E1-F275A792BCB6}" uniqueName="237" name="01/01/2021" queryTableFieldId="237"/>
    <tableColumn id="238" xr3:uid="{52080236-E0E3-4A2D-8C6C-06C32BD2EA97}" uniqueName="238" name="31/12/2020" queryTableFieldId="238"/>
    <tableColumn id="239" xr3:uid="{5CCEE73A-ADF8-4F91-90BE-9210C8048469}" uniqueName="239" name="30/12/2020" queryTableFieldId="239"/>
    <tableColumn id="240" xr3:uid="{C551FF3B-D633-47B2-B5D6-881BE92C97CD}" uniqueName="240" name="29/12/2020" queryTableFieldId="240"/>
    <tableColumn id="241" xr3:uid="{788AB7D4-A9E3-462B-B48B-93EE4FEBD9CC}" uniqueName="241" name="28/12/2020" queryTableFieldId="241"/>
    <tableColumn id="242" xr3:uid="{85B0324F-A72F-4288-9575-17B3B6FDB49F}" uniqueName="242" name="27/12/2020" queryTableFieldId="242"/>
    <tableColumn id="243" xr3:uid="{F7E86A61-2170-4AD1-9654-4C74CDED545D}" uniqueName="243" name="26/12/2020" queryTableFieldId="243"/>
    <tableColumn id="244" xr3:uid="{DB8177D7-1B0D-436E-8D0D-600B67EA7200}" uniqueName="244" name="25/12/2020" queryTableFieldId="244"/>
    <tableColumn id="245" xr3:uid="{7BF21E38-B893-4722-B93C-7C304A27E148}" uniqueName="245" name="24/12/2020" queryTableFieldId="245"/>
    <tableColumn id="246" xr3:uid="{95A653C5-BD1E-4249-8A52-2F45446CD07C}" uniqueName="246" name="23/12/2020" queryTableFieldId="246"/>
    <tableColumn id="247" xr3:uid="{46DBB116-EB67-4739-9B6C-78B9C770E367}" uniqueName="247" name="22/12/2020" queryTableFieldId="247"/>
    <tableColumn id="248" xr3:uid="{CA2B2C61-7C7B-48AE-8D39-EFE95AC15E7A}" uniqueName="248" name="21/12/2020" queryTableFieldId="248"/>
    <tableColumn id="249" xr3:uid="{121D15AB-E78F-4014-8CA0-966F94614E27}" uniqueName="249" name="20/12/2020" queryTableFieldId="249"/>
    <tableColumn id="250" xr3:uid="{8E722FEC-B94A-4B14-BF2F-1EEC2964F9EB}" uniqueName="250" name="19/12/2020" queryTableFieldId="250"/>
    <tableColumn id="251" xr3:uid="{1408A970-B6A6-4BDC-98E6-0CCA8C98D9F8}" uniqueName="251" name="18/12/2020" queryTableFieldId="251"/>
    <tableColumn id="252" xr3:uid="{7A60A956-4BD8-4CA2-BE15-AA4A95E9A08E}" uniqueName="252" name="17/12/2020" queryTableFieldId="252"/>
    <tableColumn id="253" xr3:uid="{D516C0ED-A58B-44B2-AB9D-664C41802F98}" uniqueName="253" name="16/12/2020" queryTableFieldId="253"/>
    <tableColumn id="254" xr3:uid="{DCB2511F-DB57-4F68-8996-CF0331593E69}" uniqueName="254" name="15/12/2020" queryTableFieldId="254"/>
    <tableColumn id="255" xr3:uid="{55A6675C-C9AB-437D-90AD-AEF6B8845A5F}" uniqueName="255" name="14/12/2020" queryTableFieldId="255"/>
    <tableColumn id="256" xr3:uid="{78540318-4701-49FB-97B9-3B3EE8E12708}" uniqueName="256" name="13/12/2020" queryTableFieldId="256"/>
    <tableColumn id="257" xr3:uid="{E20574B6-9A61-47B8-835D-3F79B66D47C8}" uniqueName="257" name="12/12/2020" queryTableFieldId="257"/>
    <tableColumn id="258" xr3:uid="{99439A06-3D05-4D5B-936A-03C0026B0E8F}" uniqueName="258" name="11/12/2020" queryTableFieldId="258"/>
    <tableColumn id="259" xr3:uid="{086D1313-6989-4A65-9308-46259CAB2785}" uniqueName="259" name="10/12/2020" queryTableFieldId="259"/>
    <tableColumn id="260" xr3:uid="{024E0CC1-FC26-4979-9C77-B9425E5CDB84}" uniqueName="260" name="09/12/2020" queryTableFieldId="260"/>
    <tableColumn id="261" xr3:uid="{61328F03-4EE1-41AF-AEC3-1A5CB50D88D3}" uniqueName="261" name="08/12/2020" queryTableFieldId="261"/>
    <tableColumn id="262" xr3:uid="{D672EBE2-5274-4234-B536-F1F6F10BFC75}" uniqueName="262" name="07/12/2020" queryTableFieldId="262"/>
    <tableColumn id="263" xr3:uid="{64D86EAB-8DF3-4248-A5B4-D846413139C2}" uniqueName="263" name="06/12/2020" queryTableFieldId="263"/>
    <tableColumn id="264" xr3:uid="{81512219-E615-4F8C-B93A-87DACD013AD7}" uniqueName="264" name="05/12/2020" queryTableFieldId="264"/>
    <tableColumn id="265" xr3:uid="{1142FA7F-78EB-4B87-9E50-E2A13BBEFA39}" uniqueName="265" name="04/12/2020" queryTableFieldId="265"/>
    <tableColumn id="266" xr3:uid="{5EFCB6B4-9BCC-444C-8A9B-0D948C6974AA}" uniqueName="266" name="03/12/2020" queryTableFieldId="266"/>
    <tableColumn id="267" xr3:uid="{4326AFC1-6182-429E-BD72-9633F60B6981}" uniqueName="267" name="02/12/2020" queryTableFieldId="267"/>
    <tableColumn id="268" xr3:uid="{63F78EDA-A898-45EA-944D-8AE5D9676040}" uniqueName="268" name="01/12/2020" queryTableFieldId="268"/>
    <tableColumn id="269" xr3:uid="{26CBDC1B-9715-435F-855D-1B7B6981A73F}" uniqueName="269" name="30/11/2020" queryTableFieldId="269"/>
    <tableColumn id="270" xr3:uid="{852EE8AB-2E02-4BBC-9DD5-98809FAC71A2}" uniqueName="270" name="29/11/2020" queryTableFieldId="270"/>
    <tableColumn id="271" xr3:uid="{42E58F61-907A-4071-962F-EA36A0C89D51}" uniqueName="271" name="28/11/2020" queryTableFieldId="271"/>
    <tableColumn id="272" xr3:uid="{88BDFC5A-E8FD-46FB-B715-93CF5F266D5C}" uniqueName="272" name="27/11/2020" queryTableFieldId="272"/>
    <tableColumn id="273" xr3:uid="{138054C6-4BC8-4098-9076-D319B550D940}" uniqueName="273" name="26/11/2020" queryTableFieldId="273"/>
    <tableColumn id="274" xr3:uid="{8776665A-5B3A-4B70-9101-2026AF72BE04}" uniqueName="274" name="25/11/2020" queryTableFieldId="274"/>
    <tableColumn id="275" xr3:uid="{82C2013F-F270-4088-9949-B286D839108F}" uniqueName="275" name="24/11/2020" queryTableFieldId="275"/>
    <tableColumn id="276" xr3:uid="{CB7FC6A7-B610-4F95-AAB5-1EF2102A252B}" uniqueName="276" name="23/11/2020" queryTableFieldId="276"/>
    <tableColumn id="277" xr3:uid="{7BB19E28-E219-4963-ADD9-DC4B93A90382}" uniqueName="277" name="22/11/2020" queryTableFieldId="277"/>
    <tableColumn id="278" xr3:uid="{72B0E5E2-2E32-4EF0-8E66-AE13C34224DC}" uniqueName="278" name="21/11/2020" queryTableFieldId="278"/>
    <tableColumn id="279" xr3:uid="{714988FE-9226-480C-91EB-70D16D317ED1}" uniqueName="279" name="20/11/2020" queryTableFieldId="279"/>
    <tableColumn id="280" xr3:uid="{C70D81BE-F4C9-4B94-BACC-445A6C811633}" uniqueName="280" name="19/11/2020" queryTableFieldId="280"/>
    <tableColumn id="281" xr3:uid="{3EA1E1C7-AF01-4BF9-AA5F-6957B3FFD9CE}" uniqueName="281" name="18/11/2020" queryTableFieldId="281"/>
    <tableColumn id="282" xr3:uid="{70E6B3DF-4622-4B8D-AFD3-68A25EA8E33B}" uniqueName="282" name="17/11/2020" queryTableFieldId="282"/>
    <tableColumn id="283" xr3:uid="{6BAB4F7C-6C9E-4876-80A8-D94756070504}" uniqueName="283" name="16/11/2020" queryTableFieldId="283"/>
    <tableColumn id="284" xr3:uid="{B6DD7E2A-F80E-4298-8719-A91E48A9339A}" uniqueName="284" name="15/11/2020" queryTableFieldId="284"/>
    <tableColumn id="285" xr3:uid="{56E8ED72-CD0C-48A3-B825-E0B1FDC0E25D}" uniqueName="285" name="14/11/2020" queryTableFieldId="285"/>
    <tableColumn id="286" xr3:uid="{5731162F-82FA-4F84-8609-FCBDABDA9C8C}" uniqueName="286" name="13/11/2020" queryTableFieldId="286"/>
    <tableColumn id="287" xr3:uid="{F0FB2FE0-0686-49DD-8328-E230488C94F0}" uniqueName="287" name="12/11/2020" queryTableFieldId="287"/>
    <tableColumn id="288" xr3:uid="{98A06338-4A35-4B7B-BE66-D7CC9895A1DB}" uniqueName="288" name="11/11/2020" queryTableFieldId="288"/>
    <tableColumn id="289" xr3:uid="{9DA8C17F-A5F2-48C8-9F70-73EA756B46A1}" uniqueName="289" name="10/11/2020" queryTableFieldId="289"/>
    <tableColumn id="290" xr3:uid="{C7705B7F-1170-4848-89C9-53B99D3A5E13}" uniqueName="290" name="09/11/2020" queryTableFieldId="290"/>
    <tableColumn id="291" xr3:uid="{A2534076-121E-41EE-B958-8F789F8CBF23}" uniqueName="291" name="08/11/2020" queryTableFieldId="291"/>
    <tableColumn id="292" xr3:uid="{32450264-4D79-43B5-AE3D-3FD9383B6798}" uniqueName="292" name="07/11/2020" queryTableFieldId="292"/>
    <tableColumn id="293" xr3:uid="{49E29D98-0D5B-46A2-BFB0-A56B400C6A6C}" uniqueName="293" name="06/11/2020" queryTableFieldId="293"/>
    <tableColumn id="294" xr3:uid="{688D0E0A-EF26-4007-9204-A9B89CE64E88}" uniqueName="294" name="05/11/2020" queryTableFieldId="294"/>
    <tableColumn id="295" xr3:uid="{45FFA966-A4E2-4B1C-9245-FE3F31BDA05F}" uniqueName="295" name="04/11/2020" queryTableFieldId="295"/>
    <tableColumn id="296" xr3:uid="{5AC3C7D5-3597-4072-949F-92EC79F03F8B}" uniqueName="296" name="03/11/2020" queryTableFieldId="296"/>
    <tableColumn id="297" xr3:uid="{658679DE-6327-48AA-9A5A-E01C7E32C6D6}" uniqueName="297" name="02/11/2020" queryTableFieldId="297"/>
    <tableColumn id="298" xr3:uid="{0EB8419E-3BCB-4C5C-93D7-1FA787337D55}" uniqueName="298" name="01/11/2020" queryTableFieldId="298"/>
    <tableColumn id="299" xr3:uid="{A28F3AC9-A756-4E12-B387-BC2F1ABFE244}" uniqueName="299" name="31/10/2020" queryTableFieldId="299"/>
    <tableColumn id="300" xr3:uid="{71C31EF8-DB83-4A10-BAD6-293ECE725618}" uniqueName="300" name="30/10/2020" queryTableFieldId="300"/>
    <tableColumn id="301" xr3:uid="{04C8720F-FBF0-4CC0-B2D0-A8BFF19821BD}" uniqueName="301" name="29/10/2020" queryTableFieldId="301"/>
    <tableColumn id="302" xr3:uid="{4C180C29-24BC-48C8-969A-2CEC5000ED07}" uniqueName="302" name="28/10/2020" queryTableFieldId="302"/>
    <tableColumn id="303" xr3:uid="{F1AD562B-F8B9-4CA6-9FF9-1D296D899C2C}" uniqueName="303" name="27/10/2020" queryTableFieldId="303"/>
    <tableColumn id="304" xr3:uid="{F47CCC52-574D-4F0B-AC29-D6EE3C935D9E}" uniqueName="304" name="26/10/2020" queryTableFieldId="304"/>
    <tableColumn id="305" xr3:uid="{805E3207-9418-40CD-99A8-73105F0BCA6F}" uniqueName="305" name="25/10/2020" queryTableFieldId="305"/>
    <tableColumn id="306" xr3:uid="{A5495939-3DB5-4DDB-95B6-E6ADAAB9AA31}" uniqueName="306" name="24/10/2020" queryTableFieldId="306"/>
    <tableColumn id="307" xr3:uid="{9F2160B1-1C59-48B9-8288-7FD4BADB5BEC}" uniqueName="307" name="23/10/2020" queryTableFieldId="307"/>
    <tableColumn id="308" xr3:uid="{E0A2CBD2-8640-466A-9230-96E2A199FB00}" uniqueName="308" name="22/10/2020" queryTableFieldId="308"/>
    <tableColumn id="309" xr3:uid="{AB49E8DC-B1B3-4434-BC9C-CD97493E9DA6}" uniqueName="309" name="21/10/2020" queryTableFieldId="309"/>
    <tableColumn id="310" xr3:uid="{48C4544E-6332-4BB1-AF88-49E199D0D750}" uniqueName="310" name="20/10/2020" queryTableFieldId="310"/>
    <tableColumn id="311" xr3:uid="{C8CFFBDA-3950-4DAF-AE03-A93BB81FC601}" uniqueName="311" name="19/10/2020" queryTableFieldId="311"/>
    <tableColumn id="312" xr3:uid="{338AA140-00D5-4387-AE59-0292CA4B1F1C}" uniqueName="312" name="18/10/2020" queryTableFieldId="312"/>
    <tableColumn id="313" xr3:uid="{DA656F4E-58E6-492C-B551-A0B7BBFB098C}" uniqueName="313" name="17/10/2020" queryTableFieldId="313"/>
    <tableColumn id="314" xr3:uid="{00EFD583-3805-422C-BB85-A8BDCB712554}" uniqueName="314" name="16/10/2020" queryTableFieldId="314"/>
    <tableColumn id="315" xr3:uid="{0890D2DB-55F1-4614-B4D4-8BB4A025581E}" uniqueName="315" name="15/10/2020" queryTableFieldId="315"/>
    <tableColumn id="316" xr3:uid="{040C155E-264C-4EA6-991C-5A2A4334C8FD}" uniqueName="316" name="14/10/2020" queryTableFieldId="316"/>
    <tableColumn id="317" xr3:uid="{20B4746B-7D61-46B7-BA1E-36A2D526FDC9}" uniqueName="317" name="13/10/2020" queryTableFieldId="317"/>
    <tableColumn id="318" xr3:uid="{FEC27B63-DACD-44C9-AD70-E17BD8C18D53}" uniqueName="318" name="12/10/2020" queryTableFieldId="318"/>
    <tableColumn id="319" xr3:uid="{DC424604-F9EB-4FCC-957D-7D4C9D2E6400}" uniqueName="319" name="11/10/2020" queryTableFieldId="319"/>
    <tableColumn id="320" xr3:uid="{07437A94-83C8-49D9-BAD9-068D44DA8398}" uniqueName="320" name="10/10/2020" queryTableFieldId="320"/>
    <tableColumn id="321" xr3:uid="{DF5B9AD5-275D-4B72-BDF4-0109598ECD03}" uniqueName="321" name="09/10/2020" queryTableFieldId="321"/>
    <tableColumn id="322" xr3:uid="{8E64886C-F9AF-4CD2-81F8-992FDAEB8976}" uniqueName="322" name="08/10/2020" queryTableFieldId="322"/>
    <tableColumn id="323" xr3:uid="{7B3258E2-F4BC-4B30-B80D-6C2B41286853}" uniqueName="323" name="07/10/2020" queryTableFieldId="323"/>
    <tableColumn id="324" xr3:uid="{FB64EE17-5EA6-417C-A1A1-0DDF5CB1806A}" uniqueName="324" name="06/10/2020" queryTableFieldId="324"/>
    <tableColumn id="325" xr3:uid="{4C2C462C-0C2A-469F-BF7B-933F0C503ED0}" uniqueName="325" name="05/10/2020" queryTableFieldId="325"/>
    <tableColumn id="326" xr3:uid="{01F785BD-4A80-486E-A862-2A4336EDE948}" uniqueName="326" name="04/10/2020" queryTableFieldId="326"/>
    <tableColumn id="327" xr3:uid="{C1430C00-6A59-4983-8158-8826B5093F11}" uniqueName="327" name="03/10/2020" queryTableFieldId="327"/>
    <tableColumn id="328" xr3:uid="{C07752B4-2F9E-4072-8B7D-D230EB3C175C}" uniqueName="328" name="02/10/2020" queryTableFieldId="328"/>
    <tableColumn id="329" xr3:uid="{83541F54-C8B3-4B6D-BA82-1D8AB1EBBC9C}" uniqueName="329" name="01/10/2020" queryTableFieldId="329"/>
    <tableColumn id="330" xr3:uid="{891D9904-50E7-47C1-8B68-E1CC43E2F710}" uniqueName="330" name="30/09/2020" queryTableFieldId="33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B5D83-1F87-4B87-8008-4EA062E684AB}">
  <dimension ref="A1:FJ31"/>
  <sheetViews>
    <sheetView workbookViewId="0">
      <selection activeCell="E39" sqref="E39"/>
    </sheetView>
  </sheetViews>
  <sheetFormatPr defaultRowHeight="15" x14ac:dyDescent="0.25"/>
  <cols>
    <col min="1" max="1" width="19.5703125" customWidth="1"/>
    <col min="2" max="331" width="6.7109375" customWidth="1"/>
  </cols>
  <sheetData>
    <row r="1" spans="1:166" s="4" customFormat="1" ht="70.5" customHeight="1" x14ac:dyDescent="0.25">
      <c r="A1" s="3" t="s">
        <v>0</v>
      </c>
      <c r="B1" s="4" t="s">
        <v>31</v>
      </c>
      <c r="C1" s="4" t="s">
        <v>32</v>
      </c>
      <c r="D1" s="4" t="s">
        <v>33</v>
      </c>
      <c r="E1" s="4" t="s">
        <v>34</v>
      </c>
      <c r="F1" s="4" t="s">
        <v>35</v>
      </c>
      <c r="G1" s="4" t="s">
        <v>36</v>
      </c>
      <c r="H1" s="4" t="s">
        <v>37</v>
      </c>
      <c r="I1" s="4" t="s">
        <v>38</v>
      </c>
      <c r="J1" s="4" t="s">
        <v>39</v>
      </c>
      <c r="K1" s="4" t="s">
        <v>40</v>
      </c>
      <c r="L1" s="4" t="s">
        <v>41</v>
      </c>
      <c r="M1" s="4" t="s">
        <v>42</v>
      </c>
      <c r="N1" s="4" t="s">
        <v>43</v>
      </c>
      <c r="O1" s="4" t="s">
        <v>44</v>
      </c>
      <c r="P1" s="4" t="s">
        <v>45</v>
      </c>
      <c r="Q1" s="4" t="s">
        <v>46</v>
      </c>
      <c r="R1" s="4" t="s">
        <v>47</v>
      </c>
      <c r="S1" s="4" t="s">
        <v>48</v>
      </c>
      <c r="T1" s="4" t="s">
        <v>49</v>
      </c>
      <c r="U1" s="4" t="s">
        <v>50</v>
      </c>
      <c r="V1" s="4" t="s">
        <v>51</v>
      </c>
      <c r="W1" s="4" t="s">
        <v>52</v>
      </c>
      <c r="X1" s="4" t="s">
        <v>53</v>
      </c>
      <c r="Y1" s="4" t="s">
        <v>54</v>
      </c>
      <c r="Z1" s="4" t="s">
        <v>55</v>
      </c>
      <c r="AA1" s="4" t="s">
        <v>56</v>
      </c>
      <c r="AB1" s="4" t="s">
        <v>57</v>
      </c>
      <c r="AC1" s="4" t="s">
        <v>58</v>
      </c>
      <c r="AD1" s="4" t="s">
        <v>59</v>
      </c>
      <c r="AE1" s="4" t="s">
        <v>60</v>
      </c>
      <c r="AF1" s="4" t="s">
        <v>61</v>
      </c>
      <c r="AG1" s="4" t="s">
        <v>62</v>
      </c>
      <c r="AH1" s="4" t="s">
        <v>63</v>
      </c>
      <c r="AI1" s="4" t="s">
        <v>64</v>
      </c>
      <c r="AJ1" s="4" t="s">
        <v>65</v>
      </c>
      <c r="AK1" s="4" t="s">
        <v>66</v>
      </c>
      <c r="AL1" s="4" t="s">
        <v>67</v>
      </c>
      <c r="AM1" s="4" t="s">
        <v>68</v>
      </c>
      <c r="AN1" s="4" t="s">
        <v>69</v>
      </c>
      <c r="AO1" s="4" t="s">
        <v>70</v>
      </c>
      <c r="AP1" s="4" t="s">
        <v>71</v>
      </c>
      <c r="AQ1" s="4" t="s">
        <v>72</v>
      </c>
      <c r="AR1" s="4" t="s">
        <v>73</v>
      </c>
      <c r="AS1" s="4" t="s">
        <v>74</v>
      </c>
      <c r="AT1" s="4" t="s">
        <v>75</v>
      </c>
      <c r="AU1" s="4" t="s">
        <v>76</v>
      </c>
      <c r="AV1" s="4" t="s">
        <v>77</v>
      </c>
      <c r="AW1" s="4" t="s">
        <v>78</v>
      </c>
      <c r="AX1" s="4" t="s">
        <v>79</v>
      </c>
      <c r="AY1" s="4" t="s">
        <v>80</v>
      </c>
      <c r="AZ1" s="4" t="s">
        <v>81</v>
      </c>
      <c r="BA1" s="4" t="s">
        <v>82</v>
      </c>
      <c r="BB1" s="4" t="s">
        <v>83</v>
      </c>
      <c r="BC1" s="4" t="s">
        <v>84</v>
      </c>
      <c r="BD1" s="4" t="s">
        <v>85</v>
      </c>
      <c r="BE1" s="4" t="s">
        <v>86</v>
      </c>
      <c r="BF1" s="4" t="s">
        <v>87</v>
      </c>
      <c r="BG1" s="4" t="s">
        <v>88</v>
      </c>
      <c r="BH1" s="4" t="s">
        <v>89</v>
      </c>
      <c r="BI1" s="4" t="s">
        <v>90</v>
      </c>
      <c r="BJ1" s="4" t="s">
        <v>91</v>
      </c>
      <c r="BK1" s="4" t="s">
        <v>92</v>
      </c>
      <c r="BL1" s="4" t="s">
        <v>93</v>
      </c>
      <c r="BM1" s="4" t="s">
        <v>94</v>
      </c>
      <c r="BN1" s="4" t="s">
        <v>95</v>
      </c>
      <c r="BO1" s="4" t="s">
        <v>96</v>
      </c>
      <c r="BP1" s="4" t="s">
        <v>97</v>
      </c>
      <c r="BQ1" s="4" t="s">
        <v>98</v>
      </c>
      <c r="BR1" s="4" t="s">
        <v>99</v>
      </c>
      <c r="BS1" s="4" t="s">
        <v>100</v>
      </c>
      <c r="BT1" s="4" t="s">
        <v>101</v>
      </c>
      <c r="BU1" s="4" t="s">
        <v>102</v>
      </c>
      <c r="BV1" s="4" t="s">
        <v>103</v>
      </c>
      <c r="BW1" s="4" t="s">
        <v>104</v>
      </c>
      <c r="BX1" s="4" t="s">
        <v>105</v>
      </c>
      <c r="BY1" s="4" t="s">
        <v>106</v>
      </c>
      <c r="BZ1" s="4" t="s">
        <v>107</v>
      </c>
      <c r="CA1" s="4" t="s">
        <v>108</v>
      </c>
      <c r="CB1" s="4" t="s">
        <v>109</v>
      </c>
      <c r="CC1" s="4" t="s">
        <v>110</v>
      </c>
      <c r="CD1" s="4" t="s">
        <v>111</v>
      </c>
      <c r="CE1" s="4" t="s">
        <v>112</v>
      </c>
      <c r="CF1" s="4" t="s">
        <v>113</v>
      </c>
      <c r="CG1" s="4" t="s">
        <v>114</v>
      </c>
      <c r="CH1" s="4" t="s">
        <v>115</v>
      </c>
      <c r="CI1" s="4" t="s">
        <v>116</v>
      </c>
      <c r="CJ1" s="4" t="s">
        <v>117</v>
      </c>
      <c r="CK1" s="4" t="s">
        <v>118</v>
      </c>
      <c r="CL1" s="4" t="s">
        <v>119</v>
      </c>
      <c r="CM1" s="4" t="s">
        <v>120</v>
      </c>
      <c r="CN1" s="4" t="s">
        <v>121</v>
      </c>
      <c r="CO1" s="4" t="s">
        <v>122</v>
      </c>
      <c r="CP1" s="4" t="s">
        <v>123</v>
      </c>
      <c r="CQ1" s="4" t="s">
        <v>124</v>
      </c>
      <c r="CR1" s="4" t="s">
        <v>125</v>
      </c>
      <c r="CS1" s="4" t="s">
        <v>126</v>
      </c>
      <c r="CT1" s="4" t="s">
        <v>127</v>
      </c>
      <c r="CU1" s="4" t="s">
        <v>128</v>
      </c>
      <c r="CV1" s="4" t="s">
        <v>129</v>
      </c>
      <c r="CW1" s="4" t="s">
        <v>130</v>
      </c>
      <c r="CX1" s="4" t="s">
        <v>131</v>
      </c>
      <c r="CY1" s="4" t="s">
        <v>132</v>
      </c>
      <c r="CZ1" s="4" t="s">
        <v>133</v>
      </c>
      <c r="DA1" s="4" t="s">
        <v>134</v>
      </c>
      <c r="DB1" s="4" t="s">
        <v>135</v>
      </c>
      <c r="DC1" s="4" t="s">
        <v>136</v>
      </c>
      <c r="DD1" s="4" t="s">
        <v>137</v>
      </c>
      <c r="DE1" s="4" t="s">
        <v>138</v>
      </c>
      <c r="DF1" s="4" t="s">
        <v>139</v>
      </c>
      <c r="DG1" s="4" t="s">
        <v>140</v>
      </c>
      <c r="DH1" s="4" t="s">
        <v>141</v>
      </c>
      <c r="DI1" s="4" t="s">
        <v>142</v>
      </c>
      <c r="DJ1" s="4" t="s">
        <v>143</v>
      </c>
      <c r="DK1" s="4" t="s">
        <v>144</v>
      </c>
      <c r="DL1" s="4" t="s">
        <v>145</v>
      </c>
      <c r="DM1" s="4" t="s">
        <v>146</v>
      </c>
      <c r="DN1" s="4" t="s">
        <v>147</v>
      </c>
      <c r="DO1" s="4" t="s">
        <v>148</v>
      </c>
      <c r="DP1" s="4" t="s">
        <v>149</v>
      </c>
      <c r="DQ1" s="4" t="s">
        <v>150</v>
      </c>
      <c r="DR1" s="4" t="s">
        <v>151</v>
      </c>
      <c r="DS1" s="4" t="s">
        <v>152</v>
      </c>
      <c r="DT1" s="4" t="s">
        <v>153</v>
      </c>
      <c r="DU1" s="4" t="s">
        <v>154</v>
      </c>
      <c r="DV1" s="4" t="s">
        <v>155</v>
      </c>
      <c r="DW1" s="4" t="s">
        <v>156</v>
      </c>
      <c r="DX1" s="4" t="s">
        <v>157</v>
      </c>
      <c r="DY1" s="4" t="s">
        <v>158</v>
      </c>
      <c r="DZ1" s="4" t="s">
        <v>159</v>
      </c>
      <c r="EA1" s="4" t="s">
        <v>160</v>
      </c>
      <c r="EB1" s="4" t="s">
        <v>161</v>
      </c>
      <c r="EC1" s="4" t="s">
        <v>162</v>
      </c>
      <c r="ED1" s="4" t="s">
        <v>163</v>
      </c>
      <c r="EE1" s="4" t="s">
        <v>164</v>
      </c>
      <c r="EF1" s="4" t="s">
        <v>165</v>
      </c>
      <c r="EG1" s="4" t="s">
        <v>166</v>
      </c>
      <c r="EH1" s="4" t="s">
        <v>167</v>
      </c>
      <c r="EI1" s="4" t="s">
        <v>168</v>
      </c>
      <c r="EJ1" s="4" t="s">
        <v>169</v>
      </c>
      <c r="EK1" s="4" t="s">
        <v>170</v>
      </c>
      <c r="EL1" s="4" t="s">
        <v>171</v>
      </c>
      <c r="EM1" s="4" t="s">
        <v>172</v>
      </c>
      <c r="EN1" s="4" t="s">
        <v>173</v>
      </c>
      <c r="EO1" s="4" t="s">
        <v>174</v>
      </c>
      <c r="EP1" s="4" t="s">
        <v>175</v>
      </c>
      <c r="EQ1" s="4" t="s">
        <v>176</v>
      </c>
      <c r="ER1" s="4" t="s">
        <v>177</v>
      </c>
      <c r="ES1" s="4" t="s">
        <v>178</v>
      </c>
      <c r="ET1" s="4" t="s">
        <v>179</v>
      </c>
      <c r="EU1" s="4" t="s">
        <v>180</v>
      </c>
      <c r="EV1" s="4" t="s">
        <v>181</v>
      </c>
      <c r="EW1" s="4" t="s">
        <v>182</v>
      </c>
      <c r="EX1" s="4" t="s">
        <v>183</v>
      </c>
      <c r="EY1" s="4" t="s">
        <v>184</v>
      </c>
      <c r="EZ1" s="4" t="s">
        <v>185</v>
      </c>
      <c r="FA1" s="4" t="s">
        <v>186</v>
      </c>
      <c r="FB1" s="4" t="s">
        <v>187</v>
      </c>
      <c r="FC1" s="4" t="s">
        <v>188</v>
      </c>
      <c r="FD1" s="4" t="s">
        <v>189</v>
      </c>
      <c r="FE1" s="4" t="s">
        <v>190</v>
      </c>
      <c r="FF1" s="4" t="s">
        <v>191</v>
      </c>
      <c r="FG1" s="4" t="s">
        <v>192</v>
      </c>
      <c r="FH1" s="4" t="s">
        <v>193</v>
      </c>
      <c r="FI1" s="4" t="s">
        <v>194</v>
      </c>
      <c r="FJ1" s="4" t="s">
        <v>195</v>
      </c>
    </row>
    <row r="2" spans="1:166" s="2" customFormat="1" x14ac:dyDescent="0.25">
      <c r="A2" t="s">
        <v>1</v>
      </c>
      <c r="B2">
        <v>4539</v>
      </c>
      <c r="C2">
        <v>5529</v>
      </c>
      <c r="D2">
        <v>5744</v>
      </c>
      <c r="E2">
        <v>4863</v>
      </c>
      <c r="F2">
        <v>4894</v>
      </c>
      <c r="G2">
        <v>3903</v>
      </c>
      <c r="H2">
        <v>4497</v>
      </c>
      <c r="I2">
        <v>5118</v>
      </c>
      <c r="J2">
        <v>5053</v>
      </c>
      <c r="K2">
        <v>5643</v>
      </c>
      <c r="L2">
        <v>5408</v>
      </c>
      <c r="M2">
        <v>5530</v>
      </c>
      <c r="N2">
        <v>4738</v>
      </c>
      <c r="O2">
        <v>5080</v>
      </c>
      <c r="P2">
        <v>6527</v>
      </c>
      <c r="Q2">
        <v>7393</v>
      </c>
      <c r="R2">
        <v>8623</v>
      </c>
      <c r="S2">
        <v>8644</v>
      </c>
      <c r="T2">
        <v>7292</v>
      </c>
      <c r="U2">
        <v>9420</v>
      </c>
      <c r="V2">
        <v>8408</v>
      </c>
      <c r="W2">
        <v>8964</v>
      </c>
      <c r="X2">
        <v>10296</v>
      </c>
      <c r="Y2">
        <v>10740</v>
      </c>
      <c r="Z2">
        <v>10926</v>
      </c>
      <c r="AA2">
        <v>9236</v>
      </c>
      <c r="AB2">
        <v>8609</v>
      </c>
      <c r="AC2">
        <v>9499</v>
      </c>
      <c r="AD2">
        <v>11697</v>
      </c>
      <c r="AE2">
        <v>13299</v>
      </c>
      <c r="AF2">
        <v>12001</v>
      </c>
      <c r="AG2">
        <v>11551</v>
      </c>
      <c r="AH2">
        <v>10916</v>
      </c>
      <c r="AI2">
        <v>12270</v>
      </c>
      <c r="AJ2">
        <v>14466</v>
      </c>
      <c r="AK2">
        <v>16302</v>
      </c>
      <c r="AL2">
        <v>17314</v>
      </c>
      <c r="AM2">
        <v>18529</v>
      </c>
      <c r="AN2">
        <v>17265</v>
      </c>
      <c r="AO2">
        <v>15021</v>
      </c>
      <c r="AP2">
        <v>16815</v>
      </c>
      <c r="AQ2">
        <v>19054</v>
      </c>
      <c r="AR2">
        <v>21089</v>
      </c>
      <c r="AS2">
        <v>26709</v>
      </c>
      <c r="AT2">
        <v>26182</v>
      </c>
      <c r="AU2">
        <v>22914</v>
      </c>
      <c r="AV2">
        <v>17920</v>
      </c>
      <c r="AW2">
        <v>20149</v>
      </c>
      <c r="AX2">
        <v>27580</v>
      </c>
      <c r="AY2">
        <v>30496</v>
      </c>
      <c r="AZ2">
        <v>37115</v>
      </c>
      <c r="BA2">
        <v>34371</v>
      </c>
      <c r="BB2">
        <v>35061</v>
      </c>
      <c r="BC2">
        <v>30371</v>
      </c>
      <c r="BD2">
        <v>34134</v>
      </c>
      <c r="BE2">
        <v>35263</v>
      </c>
      <c r="BF2">
        <v>37759</v>
      </c>
      <c r="BG2">
        <v>50741</v>
      </c>
      <c r="BH2">
        <v>44358</v>
      </c>
      <c r="BI2">
        <v>42898</v>
      </c>
      <c r="BJ2">
        <v>41121</v>
      </c>
      <c r="BK2">
        <v>41835</v>
      </c>
      <c r="BL2">
        <v>50291</v>
      </c>
      <c r="BM2">
        <v>54257</v>
      </c>
      <c r="BN2">
        <v>61757</v>
      </c>
      <c r="BO2">
        <v>46841</v>
      </c>
      <c r="BP2">
        <v>56060</v>
      </c>
      <c r="BQ2">
        <v>54940</v>
      </c>
      <c r="BR2">
        <v>53180</v>
      </c>
      <c r="BS2">
        <v>46853</v>
      </c>
      <c r="BT2">
        <v>49248</v>
      </c>
      <c r="BU2">
        <v>50746</v>
      </c>
      <c r="BV2">
        <v>49510</v>
      </c>
      <c r="BW2">
        <v>43554</v>
      </c>
      <c r="BX2">
        <v>47164</v>
      </c>
      <c r="BY2">
        <v>36511</v>
      </c>
      <c r="BZ2">
        <v>25619</v>
      </c>
      <c r="CA2">
        <v>31307</v>
      </c>
      <c r="CB2">
        <v>31560</v>
      </c>
      <c r="CC2">
        <v>35561</v>
      </c>
      <c r="CD2">
        <v>34247</v>
      </c>
      <c r="CE2">
        <v>32288</v>
      </c>
      <c r="CF2">
        <v>28742</v>
      </c>
      <c r="CG2">
        <v>32155</v>
      </c>
      <c r="CH2">
        <v>22775</v>
      </c>
      <c r="CI2">
        <v>24452</v>
      </c>
      <c r="CJ2">
        <v>22401</v>
      </c>
      <c r="CK2">
        <v>23432</v>
      </c>
      <c r="CL2">
        <v>16504</v>
      </c>
      <c r="CM2">
        <v>17882</v>
      </c>
      <c r="CN2">
        <v>17164</v>
      </c>
      <c r="CO2">
        <v>17468</v>
      </c>
      <c r="CP2">
        <v>17899</v>
      </c>
      <c r="CQ2">
        <v>17622</v>
      </c>
      <c r="CR2">
        <v>12960</v>
      </c>
      <c r="CS2">
        <v>10459</v>
      </c>
      <c r="CT2">
        <v>11623</v>
      </c>
      <c r="CU2">
        <v>14294</v>
      </c>
      <c r="CV2">
        <v>12666</v>
      </c>
      <c r="CW2">
        <v>13412</v>
      </c>
      <c r="CX2">
        <v>11992</v>
      </c>
      <c r="CY2">
        <v>13323</v>
      </c>
      <c r="CZ2">
        <v>11618</v>
      </c>
      <c r="DA2">
        <v>10869</v>
      </c>
      <c r="DB2">
        <v>10054</v>
      </c>
      <c r="DC2">
        <v>13323</v>
      </c>
      <c r="DD2">
        <v>13557</v>
      </c>
      <c r="DE2">
        <v>14637</v>
      </c>
      <c r="DF2">
        <v>15893</v>
      </c>
      <c r="DG2">
        <v>9854</v>
      </c>
      <c r="DH2">
        <v>13329</v>
      </c>
      <c r="DI2">
        <v>16668</v>
      </c>
      <c r="DJ2">
        <v>17615</v>
      </c>
      <c r="DK2">
        <v>17845</v>
      </c>
      <c r="DL2">
        <v>20291</v>
      </c>
      <c r="DM2">
        <v>17189</v>
      </c>
      <c r="DN2">
        <v>17549</v>
      </c>
      <c r="DO2">
        <v>19423</v>
      </c>
      <c r="DP2">
        <v>21998</v>
      </c>
      <c r="DQ2">
        <v>24298</v>
      </c>
      <c r="DR2">
        <v>24540</v>
      </c>
      <c r="DS2">
        <v>30843</v>
      </c>
      <c r="DT2">
        <v>19970</v>
      </c>
      <c r="DU2">
        <v>18622</v>
      </c>
      <c r="DV2">
        <v>19036</v>
      </c>
      <c r="DW2">
        <v>18293</v>
      </c>
      <c r="DX2">
        <v>21875</v>
      </c>
      <c r="DY2">
        <v>20268</v>
      </c>
      <c r="DZ2">
        <v>21137</v>
      </c>
      <c r="EA2">
        <v>21863</v>
      </c>
      <c r="EB2">
        <v>17330</v>
      </c>
      <c r="EC2">
        <v>15860</v>
      </c>
      <c r="ED2">
        <v>20602</v>
      </c>
      <c r="EE2">
        <v>18864</v>
      </c>
      <c r="EF2">
        <v>20821</v>
      </c>
      <c r="EG2">
        <v>19740</v>
      </c>
      <c r="EH2">
        <v>21245</v>
      </c>
      <c r="EI2">
        <v>19629</v>
      </c>
      <c r="EJ2">
        <v>17883</v>
      </c>
      <c r="EK2">
        <v>16487</v>
      </c>
      <c r="EL2">
        <v>19332</v>
      </c>
      <c r="EM2">
        <v>17116</v>
      </c>
      <c r="EN2">
        <v>17354</v>
      </c>
      <c r="EO2">
        <v>22948</v>
      </c>
      <c r="EP2">
        <v>17814</v>
      </c>
      <c r="EQ2">
        <v>16365</v>
      </c>
      <c r="ER2">
        <v>14704</v>
      </c>
      <c r="ES2">
        <v>13299</v>
      </c>
      <c r="ET2">
        <v>12176</v>
      </c>
      <c r="EU2">
        <v>16139</v>
      </c>
      <c r="EV2">
        <v>16132</v>
      </c>
      <c r="EW2">
        <v>14310</v>
      </c>
      <c r="EX2">
        <v>11647</v>
      </c>
      <c r="EY2">
        <v>10383</v>
      </c>
      <c r="EZ2">
        <v>12628</v>
      </c>
      <c r="FA2">
        <v>10772</v>
      </c>
      <c r="FB2">
        <v>14952</v>
      </c>
      <c r="FC2">
        <v>11528</v>
      </c>
      <c r="FD2">
        <v>12648</v>
      </c>
      <c r="FE2">
        <v>10685</v>
      </c>
      <c r="FF2">
        <v>21309</v>
      </c>
      <c r="FG2">
        <v>10806</v>
      </c>
      <c r="FH2">
        <v>4797</v>
      </c>
      <c r="FI2">
        <v>5589</v>
      </c>
      <c r="FJ2">
        <v>5656</v>
      </c>
    </row>
    <row r="3" spans="1:166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4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</row>
    <row r="4" spans="1:166" x14ac:dyDescent="0.25">
      <c r="A4" t="s">
        <v>3</v>
      </c>
      <c r="B4">
        <v>1526</v>
      </c>
      <c r="C4">
        <v>1740</v>
      </c>
      <c r="D4">
        <v>1553</v>
      </c>
      <c r="E4">
        <v>1444</v>
      </c>
      <c r="F4">
        <v>1942</v>
      </c>
      <c r="G4">
        <v>1028</v>
      </c>
      <c r="H4">
        <v>918</v>
      </c>
      <c r="I4">
        <v>959</v>
      </c>
      <c r="J4">
        <v>963</v>
      </c>
      <c r="K4">
        <v>1091</v>
      </c>
      <c r="L4">
        <v>1133</v>
      </c>
      <c r="M4">
        <v>1736</v>
      </c>
      <c r="N4">
        <v>951</v>
      </c>
      <c r="O4">
        <v>622</v>
      </c>
      <c r="P4">
        <v>1083</v>
      </c>
      <c r="Q4">
        <v>1194</v>
      </c>
      <c r="R4">
        <v>1441</v>
      </c>
      <c r="S4">
        <v>1333</v>
      </c>
      <c r="T4">
        <v>2133</v>
      </c>
      <c r="U4">
        <v>1748</v>
      </c>
      <c r="V4">
        <v>1047</v>
      </c>
      <c r="W4">
        <v>1232</v>
      </c>
      <c r="X4">
        <v>1555</v>
      </c>
      <c r="Y4">
        <v>1721</v>
      </c>
      <c r="Z4">
        <v>2077</v>
      </c>
      <c r="AA4">
        <v>2941</v>
      </c>
      <c r="AB4">
        <v>1610</v>
      </c>
      <c r="AC4">
        <v>1347</v>
      </c>
      <c r="AD4">
        <v>1659</v>
      </c>
      <c r="AE4">
        <v>1496</v>
      </c>
      <c r="AF4">
        <v>1576</v>
      </c>
      <c r="AG4">
        <v>1587</v>
      </c>
      <c r="AH4">
        <v>2631</v>
      </c>
      <c r="AI4">
        <v>2478</v>
      </c>
      <c r="AJ4">
        <v>2134</v>
      </c>
      <c r="AK4">
        <v>2308</v>
      </c>
      <c r="AL4">
        <v>2416</v>
      </c>
      <c r="AM4">
        <v>2419</v>
      </c>
      <c r="AN4">
        <v>2345</v>
      </c>
      <c r="AO4">
        <v>3582</v>
      </c>
      <c r="AP4">
        <v>3183</v>
      </c>
      <c r="AQ4">
        <v>2325</v>
      </c>
      <c r="AR4">
        <v>2870</v>
      </c>
      <c r="AS4">
        <v>3477</v>
      </c>
      <c r="AT4">
        <v>3178</v>
      </c>
      <c r="AU4">
        <v>2822</v>
      </c>
      <c r="AV4">
        <v>3597</v>
      </c>
      <c r="AW4">
        <v>2800</v>
      </c>
      <c r="AX4">
        <v>3314</v>
      </c>
      <c r="AY4">
        <v>3871</v>
      </c>
      <c r="AZ4">
        <v>3646</v>
      </c>
      <c r="BA4">
        <v>3800</v>
      </c>
      <c r="BB4">
        <v>4280</v>
      </c>
      <c r="BC4">
        <v>5047</v>
      </c>
      <c r="BD4">
        <v>3628</v>
      </c>
      <c r="BE4">
        <v>2959</v>
      </c>
      <c r="BF4">
        <v>3988</v>
      </c>
      <c r="BG4">
        <v>4243</v>
      </c>
      <c r="BH4">
        <v>3219</v>
      </c>
      <c r="BI4">
        <v>4072</v>
      </c>
      <c r="BJ4">
        <v>5533</v>
      </c>
      <c r="BK4">
        <v>2579</v>
      </c>
      <c r="BL4">
        <v>2409</v>
      </c>
      <c r="BM4">
        <v>3566</v>
      </c>
      <c r="BN4">
        <v>3366</v>
      </c>
      <c r="BO4">
        <v>2750</v>
      </c>
      <c r="BP4">
        <v>4076</v>
      </c>
      <c r="BQ4">
        <v>4728</v>
      </c>
      <c r="BR4">
        <v>3051</v>
      </c>
      <c r="BS4">
        <v>3246</v>
      </c>
      <c r="BT4">
        <v>1238</v>
      </c>
      <c r="BU4">
        <v>1845</v>
      </c>
      <c r="BV4">
        <v>3185</v>
      </c>
      <c r="BW4">
        <v>5131</v>
      </c>
      <c r="BX4">
        <v>2361</v>
      </c>
      <c r="BY4">
        <v>1583</v>
      </c>
      <c r="BZ4">
        <v>1977</v>
      </c>
      <c r="CA4">
        <v>980</v>
      </c>
      <c r="CB4">
        <v>1551</v>
      </c>
      <c r="CC4">
        <v>1698</v>
      </c>
      <c r="CD4">
        <v>1387</v>
      </c>
      <c r="CE4">
        <v>1396</v>
      </c>
      <c r="CF4">
        <v>775</v>
      </c>
      <c r="CG4">
        <v>682</v>
      </c>
      <c r="CH4">
        <v>829</v>
      </c>
      <c r="CI4">
        <v>1049</v>
      </c>
      <c r="CJ4">
        <v>1068</v>
      </c>
      <c r="CK4">
        <v>859</v>
      </c>
      <c r="CL4">
        <v>782</v>
      </c>
      <c r="CM4">
        <v>928</v>
      </c>
      <c r="CN4">
        <v>1170</v>
      </c>
      <c r="CO4">
        <v>1599</v>
      </c>
      <c r="CP4">
        <v>1035</v>
      </c>
      <c r="CQ4">
        <v>728</v>
      </c>
      <c r="CR4">
        <v>494</v>
      </c>
      <c r="CS4">
        <v>1197</v>
      </c>
      <c r="CT4">
        <v>1532</v>
      </c>
      <c r="CU4">
        <v>956</v>
      </c>
      <c r="CV4">
        <v>659</v>
      </c>
      <c r="CW4">
        <v>719</v>
      </c>
      <c r="CX4">
        <v>622</v>
      </c>
      <c r="CY4">
        <v>1320</v>
      </c>
      <c r="CZ4">
        <v>1592</v>
      </c>
      <c r="DA4">
        <v>857</v>
      </c>
      <c r="DB4">
        <v>264</v>
      </c>
      <c r="DC4">
        <v>1073</v>
      </c>
      <c r="DD4">
        <v>789</v>
      </c>
      <c r="DE4">
        <v>941</v>
      </c>
      <c r="DF4">
        <v>626</v>
      </c>
      <c r="DG4">
        <v>585</v>
      </c>
      <c r="DH4">
        <v>561</v>
      </c>
      <c r="DI4">
        <v>414</v>
      </c>
      <c r="DJ4">
        <v>586</v>
      </c>
      <c r="DK4">
        <v>773</v>
      </c>
      <c r="DL4">
        <v>597</v>
      </c>
      <c r="DM4">
        <v>1291</v>
      </c>
      <c r="DN4">
        <v>2162</v>
      </c>
      <c r="DO4">
        <v>521</v>
      </c>
      <c r="DP4">
        <v>686</v>
      </c>
      <c r="DQ4">
        <v>909</v>
      </c>
      <c r="DR4">
        <v>951</v>
      </c>
      <c r="DS4">
        <v>838</v>
      </c>
      <c r="DT4">
        <v>419</v>
      </c>
      <c r="DU4">
        <v>448</v>
      </c>
      <c r="DV4">
        <v>377</v>
      </c>
      <c r="DW4">
        <v>795</v>
      </c>
      <c r="DX4">
        <v>645</v>
      </c>
      <c r="DY4">
        <v>370</v>
      </c>
      <c r="DZ4">
        <v>786</v>
      </c>
      <c r="EA4">
        <v>588</v>
      </c>
      <c r="EB4">
        <v>1305</v>
      </c>
      <c r="EC4">
        <v>621</v>
      </c>
      <c r="ED4">
        <v>435</v>
      </c>
      <c r="EE4">
        <v>653</v>
      </c>
      <c r="EF4">
        <v>726</v>
      </c>
      <c r="EG4">
        <v>338</v>
      </c>
      <c r="EH4">
        <v>568</v>
      </c>
      <c r="EI4">
        <v>565</v>
      </c>
      <c r="EJ4">
        <v>535</v>
      </c>
      <c r="EK4">
        <v>351</v>
      </c>
      <c r="EL4">
        <v>240</v>
      </c>
      <c r="EM4">
        <v>226</v>
      </c>
      <c r="EN4">
        <v>256</v>
      </c>
      <c r="EO4">
        <v>329</v>
      </c>
      <c r="EP4">
        <v>1142</v>
      </c>
      <c r="EQ4">
        <v>223</v>
      </c>
      <c r="ER4">
        <v>109</v>
      </c>
      <c r="ES4">
        <v>121</v>
      </c>
      <c r="ET4">
        <v>211</v>
      </c>
      <c r="EU4">
        <v>425</v>
      </c>
      <c r="EV4">
        <v>119</v>
      </c>
      <c r="EW4">
        <v>121</v>
      </c>
      <c r="EX4">
        <v>282</v>
      </c>
      <c r="EY4">
        <v>78</v>
      </c>
      <c r="EZ4">
        <v>149</v>
      </c>
      <c r="FA4">
        <v>144</v>
      </c>
      <c r="FB4">
        <v>82</v>
      </c>
      <c r="FC4">
        <v>189</v>
      </c>
      <c r="FD4">
        <v>228</v>
      </c>
      <c r="FE4">
        <v>68</v>
      </c>
      <c r="FF4">
        <v>85</v>
      </c>
      <c r="FG4">
        <v>38</v>
      </c>
      <c r="FH4">
        <v>52</v>
      </c>
      <c r="FI4">
        <v>113</v>
      </c>
      <c r="FJ4">
        <v>97</v>
      </c>
    </row>
    <row r="5" spans="1:166" x14ac:dyDescent="0.25">
      <c r="A5" t="s">
        <v>4</v>
      </c>
      <c r="B5">
        <v>4250</v>
      </c>
      <c r="C5">
        <v>4679</v>
      </c>
      <c r="D5">
        <v>4705</v>
      </c>
      <c r="E5">
        <v>4861</v>
      </c>
      <c r="F5">
        <v>3120</v>
      </c>
      <c r="G5">
        <v>3079</v>
      </c>
      <c r="H5">
        <v>3865</v>
      </c>
      <c r="I5">
        <v>4119</v>
      </c>
      <c r="J5">
        <v>4227</v>
      </c>
      <c r="K5">
        <v>4797</v>
      </c>
      <c r="L5">
        <v>5136</v>
      </c>
      <c r="M5">
        <v>3441</v>
      </c>
      <c r="N5">
        <v>3251</v>
      </c>
      <c r="O5">
        <v>4513</v>
      </c>
      <c r="P5">
        <v>5491</v>
      </c>
      <c r="Q5">
        <v>6163</v>
      </c>
      <c r="R5">
        <v>6831</v>
      </c>
      <c r="S5">
        <v>8286</v>
      </c>
      <c r="T5">
        <v>5904</v>
      </c>
      <c r="U5">
        <v>5952</v>
      </c>
      <c r="V5">
        <v>6405</v>
      </c>
      <c r="W5">
        <v>7461</v>
      </c>
      <c r="X5">
        <v>8409</v>
      </c>
      <c r="Y5">
        <v>8966</v>
      </c>
      <c r="Z5">
        <v>10381</v>
      </c>
      <c r="AA5">
        <v>6484</v>
      </c>
      <c r="AB5">
        <v>6413</v>
      </c>
      <c r="AC5">
        <v>8503</v>
      </c>
      <c r="AD5">
        <v>9503</v>
      </c>
      <c r="AE5">
        <v>9948</v>
      </c>
      <c r="AF5">
        <v>9193</v>
      </c>
      <c r="AG5">
        <v>10958</v>
      </c>
      <c r="AH5">
        <v>8779</v>
      </c>
      <c r="AI5">
        <v>8901</v>
      </c>
      <c r="AJ5">
        <v>10923</v>
      </c>
      <c r="AK5">
        <v>12765</v>
      </c>
      <c r="AL5">
        <v>14123</v>
      </c>
      <c r="AM5">
        <v>14532</v>
      </c>
      <c r="AN5">
        <v>15846</v>
      </c>
      <c r="AO5">
        <v>11927</v>
      </c>
      <c r="AP5">
        <v>12658</v>
      </c>
      <c r="AQ5">
        <v>15856</v>
      </c>
      <c r="AR5">
        <v>17713</v>
      </c>
      <c r="AS5">
        <v>19584</v>
      </c>
      <c r="AT5">
        <v>18884</v>
      </c>
      <c r="AU5">
        <v>20454</v>
      </c>
      <c r="AV5">
        <v>12789</v>
      </c>
      <c r="AW5">
        <v>16206</v>
      </c>
      <c r="AX5">
        <v>22000</v>
      </c>
      <c r="AY5">
        <v>22684</v>
      </c>
      <c r="AZ5">
        <v>24569</v>
      </c>
      <c r="BA5">
        <v>24790</v>
      </c>
      <c r="BB5">
        <v>30360</v>
      </c>
      <c r="BC5">
        <v>21490</v>
      </c>
      <c r="BD5">
        <v>21330</v>
      </c>
      <c r="BE5">
        <v>25028</v>
      </c>
      <c r="BF5">
        <v>27426</v>
      </c>
      <c r="BG5">
        <v>31143</v>
      </c>
      <c r="BH5">
        <v>27635</v>
      </c>
      <c r="BI5">
        <v>33913</v>
      </c>
      <c r="BJ5">
        <v>24109</v>
      </c>
      <c r="BK5">
        <v>22987</v>
      </c>
      <c r="BL5">
        <v>25943</v>
      </c>
      <c r="BM5">
        <v>25358</v>
      </c>
      <c r="BN5">
        <v>24185</v>
      </c>
      <c r="BO5">
        <v>26810</v>
      </c>
      <c r="BP5">
        <v>34762</v>
      </c>
      <c r="BQ5">
        <v>29703</v>
      </c>
      <c r="BR5">
        <v>31246</v>
      </c>
      <c r="BS5">
        <v>14334</v>
      </c>
      <c r="BT5">
        <v>18611</v>
      </c>
      <c r="BU5">
        <v>24234</v>
      </c>
      <c r="BV5">
        <v>38096</v>
      </c>
      <c r="BW5">
        <v>23984</v>
      </c>
      <c r="BX5">
        <v>27272</v>
      </c>
      <c r="BY5">
        <v>19960</v>
      </c>
      <c r="BZ5">
        <v>9394</v>
      </c>
      <c r="CA5">
        <v>15699</v>
      </c>
      <c r="CB5">
        <v>13272</v>
      </c>
      <c r="CC5">
        <v>16862</v>
      </c>
      <c r="CD5">
        <v>18133</v>
      </c>
      <c r="CE5">
        <v>14261</v>
      </c>
      <c r="CF5">
        <v>8373</v>
      </c>
      <c r="CG5">
        <v>10568</v>
      </c>
      <c r="CH5">
        <v>7560</v>
      </c>
      <c r="CI5">
        <v>8777</v>
      </c>
      <c r="CJ5">
        <v>10464</v>
      </c>
      <c r="CK5">
        <v>15618</v>
      </c>
      <c r="CL5">
        <v>11016</v>
      </c>
      <c r="CM5">
        <v>10606</v>
      </c>
      <c r="CN5">
        <v>11594</v>
      </c>
      <c r="CO5">
        <v>12032</v>
      </c>
      <c r="CP5">
        <v>12647</v>
      </c>
      <c r="CQ5">
        <v>11836</v>
      </c>
      <c r="CR5">
        <v>11754</v>
      </c>
      <c r="CS5">
        <v>9231</v>
      </c>
      <c r="CT5">
        <v>8665</v>
      </c>
      <c r="CU5">
        <v>10339</v>
      </c>
      <c r="CV5">
        <v>8993</v>
      </c>
      <c r="CW5">
        <v>9609</v>
      </c>
      <c r="CX5">
        <v>9687</v>
      </c>
      <c r="CY5">
        <v>11606</v>
      </c>
      <c r="CZ5">
        <v>7199</v>
      </c>
      <c r="DA5">
        <v>6488</v>
      </c>
      <c r="DB5">
        <v>8179</v>
      </c>
      <c r="DC5">
        <v>9472</v>
      </c>
      <c r="DD5">
        <v>10364</v>
      </c>
      <c r="DE5">
        <v>10294</v>
      </c>
      <c r="DF5">
        <v>12099</v>
      </c>
      <c r="DG5">
        <v>6837</v>
      </c>
      <c r="DH5">
        <v>8699</v>
      </c>
      <c r="DI5">
        <v>10143</v>
      </c>
      <c r="DJ5">
        <v>9252</v>
      </c>
      <c r="DK5">
        <v>10415</v>
      </c>
      <c r="DL5">
        <v>12964</v>
      </c>
      <c r="DM5">
        <v>15412</v>
      </c>
      <c r="DN5">
        <v>11209</v>
      </c>
      <c r="DO5">
        <v>12163</v>
      </c>
      <c r="DP5">
        <v>13855</v>
      </c>
      <c r="DQ5">
        <v>14142</v>
      </c>
      <c r="DR5">
        <v>15757</v>
      </c>
      <c r="DS5">
        <v>15184</v>
      </c>
      <c r="DT5">
        <v>12957</v>
      </c>
      <c r="DU5">
        <v>11556</v>
      </c>
      <c r="DV5">
        <v>10507</v>
      </c>
      <c r="DW5">
        <v>9934</v>
      </c>
      <c r="DX5">
        <v>11714</v>
      </c>
      <c r="DY5">
        <v>10663</v>
      </c>
      <c r="DZ5">
        <v>12581</v>
      </c>
      <c r="EA5">
        <v>18826</v>
      </c>
      <c r="EB5">
        <v>10117</v>
      </c>
      <c r="EC5">
        <v>8267</v>
      </c>
      <c r="ED5">
        <v>12317</v>
      </c>
      <c r="EE5">
        <v>10538</v>
      </c>
      <c r="EF5">
        <v>12008</v>
      </c>
      <c r="EG5">
        <v>12380</v>
      </c>
      <c r="EH5">
        <v>14947</v>
      </c>
      <c r="EI5">
        <v>8679</v>
      </c>
      <c r="EJ5">
        <v>5366</v>
      </c>
      <c r="EK5">
        <v>5116</v>
      </c>
      <c r="EL5">
        <v>7102</v>
      </c>
      <c r="EM5">
        <v>7870</v>
      </c>
      <c r="EN5">
        <v>10529</v>
      </c>
      <c r="EO5">
        <v>15037</v>
      </c>
      <c r="EP5">
        <v>5586</v>
      </c>
      <c r="EQ5">
        <v>4489</v>
      </c>
      <c r="ER5">
        <v>2302</v>
      </c>
      <c r="ES5">
        <v>3845</v>
      </c>
      <c r="ET5">
        <v>3418</v>
      </c>
      <c r="EU5">
        <v>4228</v>
      </c>
      <c r="EV5">
        <v>5329</v>
      </c>
      <c r="EW5">
        <v>4513</v>
      </c>
      <c r="EX5">
        <v>3665</v>
      </c>
      <c r="EY5">
        <v>2776</v>
      </c>
      <c r="EZ5">
        <v>4143</v>
      </c>
      <c r="FA5">
        <v>4618</v>
      </c>
      <c r="FB5">
        <v>7138</v>
      </c>
      <c r="FC5">
        <v>6259</v>
      </c>
      <c r="FD5">
        <v>5664</v>
      </c>
      <c r="FE5">
        <v>3096</v>
      </c>
      <c r="FF5">
        <v>4342</v>
      </c>
      <c r="FG5">
        <v>3706</v>
      </c>
      <c r="FH5">
        <v>3143</v>
      </c>
      <c r="FI5">
        <v>3585</v>
      </c>
      <c r="FJ5">
        <v>3161</v>
      </c>
    </row>
    <row r="6" spans="1:166" x14ac:dyDescent="0.25">
      <c r="A6" t="s">
        <v>5</v>
      </c>
      <c r="B6">
        <v>5012</v>
      </c>
      <c r="C6">
        <v>5220</v>
      </c>
      <c r="D6">
        <v>5597</v>
      </c>
      <c r="E6">
        <v>3414</v>
      </c>
      <c r="F6">
        <v>3480</v>
      </c>
      <c r="G6">
        <v>4442</v>
      </c>
      <c r="H6">
        <v>4660</v>
      </c>
      <c r="I6">
        <v>4981</v>
      </c>
      <c r="J6">
        <v>5501</v>
      </c>
      <c r="K6">
        <v>5729</v>
      </c>
      <c r="L6">
        <v>3797</v>
      </c>
      <c r="M6">
        <v>3837</v>
      </c>
      <c r="N6">
        <v>5373</v>
      </c>
      <c r="O6">
        <v>6330</v>
      </c>
      <c r="P6">
        <v>7036</v>
      </c>
      <c r="Q6">
        <v>7952</v>
      </c>
      <c r="R6">
        <v>9650</v>
      </c>
      <c r="S6">
        <v>6576</v>
      </c>
      <c r="T6">
        <v>6503</v>
      </c>
      <c r="U6">
        <v>8534</v>
      </c>
      <c r="V6">
        <v>9242</v>
      </c>
      <c r="W6">
        <v>9574</v>
      </c>
      <c r="X6">
        <v>10419</v>
      </c>
      <c r="Y6">
        <v>12053</v>
      </c>
      <c r="Z6">
        <v>7271</v>
      </c>
      <c r="AA6">
        <v>7204</v>
      </c>
      <c r="AB6">
        <v>10079</v>
      </c>
      <c r="AC6">
        <v>10731</v>
      </c>
      <c r="AD6">
        <v>11537</v>
      </c>
      <c r="AE6">
        <v>11769</v>
      </c>
      <c r="AF6">
        <v>13134</v>
      </c>
      <c r="AG6">
        <v>9720</v>
      </c>
      <c r="AH6">
        <v>9797</v>
      </c>
      <c r="AI6">
        <v>13338</v>
      </c>
      <c r="AJ6">
        <v>15305</v>
      </c>
      <c r="AK6">
        <v>16841</v>
      </c>
      <c r="AL6">
        <v>16944</v>
      </c>
      <c r="AM6">
        <v>18882</v>
      </c>
      <c r="AN6">
        <v>13242</v>
      </c>
      <c r="AO6">
        <v>14194</v>
      </c>
      <c r="AP6">
        <v>18430</v>
      </c>
      <c r="AQ6">
        <v>20821</v>
      </c>
      <c r="AR6">
        <v>22601</v>
      </c>
      <c r="AS6">
        <v>23615</v>
      </c>
      <c r="AT6">
        <v>25774</v>
      </c>
      <c r="AU6">
        <v>14549</v>
      </c>
      <c r="AV6">
        <v>18625</v>
      </c>
      <c r="AW6">
        <v>25606</v>
      </c>
      <c r="AX6">
        <v>27527</v>
      </c>
      <c r="AY6">
        <v>30420</v>
      </c>
      <c r="AZ6">
        <v>34305</v>
      </c>
      <c r="BA6">
        <v>38073</v>
      </c>
      <c r="BB6">
        <v>24418</v>
      </c>
      <c r="BC6">
        <v>25434</v>
      </c>
      <c r="BD6">
        <v>34153</v>
      </c>
      <c r="BE6">
        <v>35673</v>
      </c>
      <c r="BF6">
        <v>38031</v>
      </c>
      <c r="BG6">
        <v>41103</v>
      </c>
      <c r="BH6">
        <v>46098</v>
      </c>
      <c r="BI6">
        <v>29348</v>
      </c>
      <c r="BJ6">
        <v>30108</v>
      </c>
      <c r="BK6">
        <v>36015</v>
      </c>
      <c r="BL6">
        <v>37884</v>
      </c>
      <c r="BM6">
        <v>38548</v>
      </c>
      <c r="BN6">
        <v>43631</v>
      </c>
      <c r="BO6">
        <v>49630</v>
      </c>
      <c r="BP6">
        <v>42870</v>
      </c>
      <c r="BQ6">
        <v>47639</v>
      </c>
      <c r="BR6">
        <v>25011</v>
      </c>
      <c r="BS6">
        <v>33300</v>
      </c>
      <c r="BT6">
        <v>45040</v>
      </c>
      <c r="BU6">
        <v>58113</v>
      </c>
      <c r="BV6">
        <v>33485</v>
      </c>
      <c r="BW6">
        <v>38348</v>
      </c>
      <c r="BX6">
        <v>32618</v>
      </c>
      <c r="BY6">
        <v>11517</v>
      </c>
      <c r="BZ6">
        <v>21027</v>
      </c>
      <c r="CA6">
        <v>21592</v>
      </c>
      <c r="CB6">
        <v>26117</v>
      </c>
      <c r="CC6">
        <v>30336</v>
      </c>
      <c r="CD6">
        <v>23135</v>
      </c>
      <c r="CE6">
        <v>16996</v>
      </c>
      <c r="CF6">
        <v>21319</v>
      </c>
      <c r="CG6">
        <v>19394</v>
      </c>
      <c r="CH6">
        <v>19444</v>
      </c>
      <c r="CI6">
        <v>23494</v>
      </c>
      <c r="CJ6">
        <v>26177</v>
      </c>
      <c r="CK6">
        <v>17110</v>
      </c>
      <c r="CL6">
        <v>14382</v>
      </c>
      <c r="CM6">
        <v>18191</v>
      </c>
      <c r="CN6">
        <v>17179</v>
      </c>
      <c r="CO6">
        <v>16515</v>
      </c>
      <c r="CP6">
        <v>15541</v>
      </c>
      <c r="CQ6">
        <v>16203</v>
      </c>
      <c r="CR6">
        <v>10202</v>
      </c>
      <c r="CS6">
        <v>9497</v>
      </c>
      <c r="CT6">
        <v>12172</v>
      </c>
      <c r="CU6">
        <v>11909</v>
      </c>
      <c r="CV6">
        <v>12625</v>
      </c>
      <c r="CW6">
        <v>12535</v>
      </c>
      <c r="CX6">
        <v>14159</v>
      </c>
      <c r="CY6">
        <v>8568</v>
      </c>
      <c r="CZ6">
        <v>8654</v>
      </c>
      <c r="DA6">
        <v>11469</v>
      </c>
      <c r="DB6">
        <v>11408</v>
      </c>
      <c r="DC6">
        <v>12876</v>
      </c>
      <c r="DD6">
        <v>13035</v>
      </c>
      <c r="DE6">
        <v>15478</v>
      </c>
      <c r="DF6">
        <v>9691</v>
      </c>
      <c r="DG6">
        <v>10042</v>
      </c>
      <c r="DH6">
        <v>13645</v>
      </c>
      <c r="DI6">
        <v>14646</v>
      </c>
      <c r="DJ6">
        <v>17034</v>
      </c>
      <c r="DK6">
        <v>18833</v>
      </c>
      <c r="DL6">
        <v>22366</v>
      </c>
      <c r="DM6">
        <v>12942</v>
      </c>
      <c r="DN6">
        <v>14902</v>
      </c>
      <c r="DO6">
        <v>19938</v>
      </c>
      <c r="DP6">
        <v>20300</v>
      </c>
      <c r="DQ6">
        <v>22360</v>
      </c>
      <c r="DR6">
        <v>21911</v>
      </c>
      <c r="DS6">
        <v>24642</v>
      </c>
      <c r="DT6">
        <v>16347</v>
      </c>
      <c r="DU6">
        <v>14175</v>
      </c>
      <c r="DV6">
        <v>17059</v>
      </c>
      <c r="DW6">
        <v>18684</v>
      </c>
      <c r="DX6">
        <v>19015</v>
      </c>
      <c r="DY6">
        <v>20702</v>
      </c>
      <c r="DZ6">
        <v>25829</v>
      </c>
      <c r="EA6">
        <v>12457</v>
      </c>
      <c r="EB6">
        <v>12973</v>
      </c>
      <c r="EC6">
        <v>17861</v>
      </c>
      <c r="ED6">
        <v>17917</v>
      </c>
      <c r="EE6">
        <v>18820</v>
      </c>
      <c r="EF6">
        <v>18893</v>
      </c>
      <c r="EG6">
        <v>21068</v>
      </c>
      <c r="EH6">
        <v>12018</v>
      </c>
      <c r="EI6">
        <v>11138</v>
      </c>
      <c r="EJ6">
        <v>13614</v>
      </c>
      <c r="EK6">
        <v>15046</v>
      </c>
      <c r="EL6">
        <v>17516</v>
      </c>
      <c r="EM6">
        <v>18452</v>
      </c>
      <c r="EN6">
        <v>20305</v>
      </c>
      <c r="EO6">
        <v>10935</v>
      </c>
      <c r="EP6">
        <v>9567</v>
      </c>
      <c r="EQ6">
        <v>8925</v>
      </c>
      <c r="ER6">
        <v>10570</v>
      </c>
      <c r="ES6">
        <v>10093</v>
      </c>
      <c r="ET6">
        <v>11474</v>
      </c>
      <c r="EU6">
        <v>14192</v>
      </c>
      <c r="EV6">
        <v>8152</v>
      </c>
      <c r="EW6">
        <v>5378</v>
      </c>
      <c r="EX6">
        <v>5593</v>
      </c>
      <c r="EY6">
        <v>9064</v>
      </c>
      <c r="EZ6">
        <v>10604</v>
      </c>
      <c r="FA6">
        <v>10638</v>
      </c>
      <c r="FB6">
        <v>11062</v>
      </c>
      <c r="FC6">
        <v>8271</v>
      </c>
      <c r="FD6">
        <v>6710</v>
      </c>
      <c r="FE6">
        <v>8132</v>
      </c>
      <c r="FF6">
        <v>8527</v>
      </c>
      <c r="FG6">
        <v>4456</v>
      </c>
      <c r="FH6">
        <v>4841</v>
      </c>
      <c r="FI6">
        <v>4727</v>
      </c>
      <c r="FJ6">
        <v>3397</v>
      </c>
    </row>
    <row r="7" spans="1:166" x14ac:dyDescent="0.25">
      <c r="A7" t="s">
        <v>6</v>
      </c>
      <c r="B7">
        <v>5302</v>
      </c>
      <c r="C7">
        <v>5714</v>
      </c>
      <c r="D7">
        <v>3550</v>
      </c>
      <c r="E7">
        <v>3611</v>
      </c>
      <c r="F7">
        <v>4565</v>
      </c>
      <c r="G7">
        <v>4768</v>
      </c>
      <c r="H7">
        <v>5068</v>
      </c>
      <c r="I7">
        <v>5654</v>
      </c>
      <c r="J7">
        <v>5893</v>
      </c>
      <c r="K7">
        <v>3918</v>
      </c>
      <c r="L7">
        <v>4029</v>
      </c>
      <c r="M7">
        <v>5604</v>
      </c>
      <c r="N7">
        <v>6518</v>
      </c>
      <c r="O7">
        <v>7180</v>
      </c>
      <c r="P7">
        <v>8124</v>
      </c>
      <c r="Q7">
        <v>9872</v>
      </c>
      <c r="R7">
        <v>6739</v>
      </c>
      <c r="S7">
        <v>6776</v>
      </c>
      <c r="T7">
        <v>8778</v>
      </c>
      <c r="U7">
        <v>9762</v>
      </c>
      <c r="V7">
        <v>9856</v>
      </c>
      <c r="W7">
        <v>10694</v>
      </c>
      <c r="X7">
        <v>12355</v>
      </c>
      <c r="Y7">
        <v>7511</v>
      </c>
      <c r="Z7">
        <v>7537</v>
      </c>
      <c r="AA7">
        <v>10399</v>
      </c>
      <c r="AB7">
        <v>10979</v>
      </c>
      <c r="AC7">
        <v>11706</v>
      </c>
      <c r="AD7">
        <v>12062</v>
      </c>
      <c r="AE7">
        <v>13768</v>
      </c>
      <c r="AF7">
        <v>10007</v>
      </c>
      <c r="AG7">
        <v>10252</v>
      </c>
      <c r="AH7">
        <v>13788</v>
      </c>
      <c r="AI7">
        <v>15760</v>
      </c>
      <c r="AJ7">
        <v>17214</v>
      </c>
      <c r="AK7">
        <v>17479</v>
      </c>
      <c r="AL7">
        <v>19445</v>
      </c>
      <c r="AM7">
        <v>13622</v>
      </c>
      <c r="AN7">
        <v>14718</v>
      </c>
      <c r="AO7">
        <v>18992</v>
      </c>
      <c r="AP7">
        <v>21334</v>
      </c>
      <c r="AQ7">
        <v>23015</v>
      </c>
      <c r="AR7">
        <v>24200</v>
      </c>
      <c r="AS7">
        <v>26795</v>
      </c>
      <c r="AT7">
        <v>15250</v>
      </c>
      <c r="AU7">
        <v>19361</v>
      </c>
      <c r="AV7">
        <v>26486</v>
      </c>
      <c r="AW7">
        <v>28077</v>
      </c>
      <c r="AX7">
        <v>31293</v>
      </c>
      <c r="AY7">
        <v>35411</v>
      </c>
      <c r="AZ7">
        <v>40184</v>
      </c>
      <c r="BA7">
        <v>25623</v>
      </c>
      <c r="BB7">
        <v>26711</v>
      </c>
      <c r="BC7">
        <v>36009</v>
      </c>
      <c r="BD7">
        <v>37610</v>
      </c>
      <c r="BE7">
        <v>40080</v>
      </c>
      <c r="BF7">
        <v>43229</v>
      </c>
      <c r="BG7">
        <v>50136</v>
      </c>
      <c r="BH7">
        <v>32076</v>
      </c>
      <c r="BI7">
        <v>33335</v>
      </c>
      <c r="BJ7">
        <v>40490</v>
      </c>
      <c r="BK7">
        <v>44679</v>
      </c>
      <c r="BL7">
        <v>48876</v>
      </c>
      <c r="BM7">
        <v>54754</v>
      </c>
      <c r="BN7">
        <v>65636</v>
      </c>
      <c r="BO7">
        <v>46301</v>
      </c>
      <c r="BP7">
        <v>51919</v>
      </c>
      <c r="BQ7">
        <v>26869</v>
      </c>
      <c r="BR7">
        <v>39349</v>
      </c>
      <c r="BS7">
        <v>55673</v>
      </c>
      <c r="BT7">
        <v>66397</v>
      </c>
      <c r="BU7">
        <v>37900</v>
      </c>
      <c r="BV7">
        <v>39761</v>
      </c>
      <c r="BW7">
        <v>34631</v>
      </c>
      <c r="BX7">
        <v>11953</v>
      </c>
      <c r="BY7">
        <v>24020</v>
      </c>
      <c r="BZ7">
        <v>23487</v>
      </c>
      <c r="CA7">
        <v>30927</v>
      </c>
      <c r="CB7">
        <v>37681</v>
      </c>
      <c r="CC7">
        <v>27126</v>
      </c>
      <c r="CD7">
        <v>19596</v>
      </c>
      <c r="CE7">
        <v>27185</v>
      </c>
      <c r="CF7">
        <v>26963</v>
      </c>
      <c r="CG7">
        <v>27849</v>
      </c>
      <c r="CH7">
        <v>27402</v>
      </c>
      <c r="CI7">
        <v>28339</v>
      </c>
      <c r="CJ7">
        <v>17758</v>
      </c>
      <c r="CK7">
        <v>15479</v>
      </c>
      <c r="CL7">
        <v>19288</v>
      </c>
      <c r="CM7">
        <v>17808</v>
      </c>
      <c r="CN7">
        <v>17045</v>
      </c>
      <c r="CO7">
        <v>16291</v>
      </c>
      <c r="CP7">
        <v>17116</v>
      </c>
      <c r="CQ7">
        <v>10655</v>
      </c>
      <c r="CR7">
        <v>9812</v>
      </c>
      <c r="CS7">
        <v>12605</v>
      </c>
      <c r="CT7">
        <v>12277</v>
      </c>
      <c r="CU7">
        <v>13173</v>
      </c>
      <c r="CV7">
        <v>12987</v>
      </c>
      <c r="CW7">
        <v>14691</v>
      </c>
      <c r="CX7">
        <v>8759</v>
      </c>
      <c r="CY7">
        <v>9023</v>
      </c>
      <c r="CZ7">
        <v>11862</v>
      </c>
      <c r="DA7">
        <v>11916</v>
      </c>
      <c r="DB7">
        <v>13453</v>
      </c>
      <c r="DC7">
        <v>13784</v>
      </c>
      <c r="DD7">
        <v>15925</v>
      </c>
      <c r="DE7">
        <v>10051</v>
      </c>
      <c r="DF7">
        <v>10524</v>
      </c>
      <c r="DG7">
        <v>14502</v>
      </c>
      <c r="DH7">
        <v>15187</v>
      </c>
      <c r="DI7">
        <v>18075</v>
      </c>
      <c r="DJ7">
        <v>20004</v>
      </c>
      <c r="DK7">
        <v>23209</v>
      </c>
      <c r="DL7">
        <v>13492</v>
      </c>
      <c r="DM7">
        <v>15442</v>
      </c>
      <c r="DN7">
        <v>21277</v>
      </c>
      <c r="DO7">
        <v>21212</v>
      </c>
      <c r="DP7">
        <v>24107</v>
      </c>
      <c r="DQ7">
        <v>23718</v>
      </c>
      <c r="DR7">
        <v>26233</v>
      </c>
      <c r="DS7">
        <v>17687</v>
      </c>
      <c r="DT7">
        <v>15307</v>
      </c>
      <c r="DU7">
        <v>19620</v>
      </c>
      <c r="DV7">
        <v>20187</v>
      </c>
      <c r="DW7">
        <v>19994</v>
      </c>
      <c r="DX7">
        <v>21825</v>
      </c>
      <c r="DY7">
        <v>27150</v>
      </c>
      <c r="DZ7">
        <v>13040</v>
      </c>
      <c r="EA7">
        <v>13649</v>
      </c>
      <c r="EB7">
        <v>19125</v>
      </c>
      <c r="EC7">
        <v>19395</v>
      </c>
      <c r="ED7">
        <v>19717</v>
      </c>
      <c r="EE7">
        <v>20048</v>
      </c>
      <c r="EF7">
        <v>22301</v>
      </c>
      <c r="EG7">
        <v>12763</v>
      </c>
      <c r="EH7">
        <v>12734</v>
      </c>
      <c r="EI7">
        <v>17023</v>
      </c>
      <c r="EJ7">
        <v>17846</v>
      </c>
      <c r="EK7">
        <v>20033</v>
      </c>
      <c r="EL7">
        <v>20429</v>
      </c>
      <c r="EM7">
        <v>21416</v>
      </c>
      <c r="EN7">
        <v>11607</v>
      </c>
      <c r="EO7">
        <v>11856</v>
      </c>
      <c r="EP7">
        <v>13734</v>
      </c>
      <c r="EQ7">
        <v>13760</v>
      </c>
      <c r="ER7">
        <v>14380</v>
      </c>
      <c r="ES7">
        <v>13711</v>
      </c>
      <c r="ET7">
        <v>15285</v>
      </c>
      <c r="EU7">
        <v>9261</v>
      </c>
      <c r="EV7">
        <v>9318</v>
      </c>
      <c r="EW7">
        <v>10075</v>
      </c>
      <c r="EX7">
        <v>11601</v>
      </c>
      <c r="EY7">
        <v>11951</v>
      </c>
      <c r="EZ7">
        <v>12554</v>
      </c>
      <c r="FA7">
        <v>13130</v>
      </c>
      <c r="FB7">
        <v>9437</v>
      </c>
      <c r="FC7">
        <v>8243</v>
      </c>
      <c r="FD7">
        <v>10073</v>
      </c>
      <c r="FE7">
        <v>10173</v>
      </c>
      <c r="FF7">
        <v>9466</v>
      </c>
      <c r="FG7">
        <v>5399</v>
      </c>
      <c r="FH7">
        <v>5031</v>
      </c>
      <c r="FI7">
        <v>3577</v>
      </c>
      <c r="FJ7">
        <v>4027</v>
      </c>
    </row>
    <row r="8" spans="1:166" x14ac:dyDescent="0.25">
      <c r="A8" t="s">
        <v>7</v>
      </c>
      <c r="B8">
        <v>5756</v>
      </c>
      <c r="C8">
        <v>3564</v>
      </c>
      <c r="D8">
        <v>3700</v>
      </c>
      <c r="E8">
        <v>4621</v>
      </c>
      <c r="F8">
        <v>4811</v>
      </c>
      <c r="G8">
        <v>5091</v>
      </c>
      <c r="H8">
        <v>5674</v>
      </c>
      <c r="I8">
        <v>5922</v>
      </c>
      <c r="J8">
        <v>3959</v>
      </c>
      <c r="K8">
        <v>4080</v>
      </c>
      <c r="L8">
        <v>5646</v>
      </c>
      <c r="M8">
        <v>6602</v>
      </c>
      <c r="N8">
        <v>7242</v>
      </c>
      <c r="O8">
        <v>8151</v>
      </c>
      <c r="P8">
        <v>9920</v>
      </c>
      <c r="Q8">
        <v>6781</v>
      </c>
      <c r="R8">
        <v>6863</v>
      </c>
      <c r="S8">
        <v>8862</v>
      </c>
      <c r="T8">
        <v>9858</v>
      </c>
      <c r="U8">
        <v>9928</v>
      </c>
      <c r="V8">
        <v>10775</v>
      </c>
      <c r="W8">
        <v>12442</v>
      </c>
      <c r="X8">
        <v>7541</v>
      </c>
      <c r="Y8">
        <v>7662</v>
      </c>
      <c r="Z8">
        <v>10521</v>
      </c>
      <c r="AA8">
        <v>11184</v>
      </c>
      <c r="AB8">
        <v>11759</v>
      </c>
      <c r="AC8">
        <v>12168</v>
      </c>
      <c r="AD8">
        <v>13844</v>
      </c>
      <c r="AE8">
        <v>10073</v>
      </c>
      <c r="AF8">
        <v>10468</v>
      </c>
      <c r="AG8">
        <v>13889</v>
      </c>
      <c r="AH8">
        <v>16035</v>
      </c>
      <c r="AI8">
        <v>17286</v>
      </c>
      <c r="AJ8">
        <v>17572</v>
      </c>
      <c r="AK8">
        <v>19608</v>
      </c>
      <c r="AL8">
        <v>13690</v>
      </c>
      <c r="AM8">
        <v>14930</v>
      </c>
      <c r="AN8">
        <v>19558</v>
      </c>
      <c r="AO8">
        <v>21626</v>
      </c>
      <c r="AP8">
        <v>23092</v>
      </c>
      <c r="AQ8">
        <v>24312</v>
      </c>
      <c r="AR8">
        <v>26958</v>
      </c>
      <c r="AS8">
        <v>15379</v>
      </c>
      <c r="AT8">
        <v>19760</v>
      </c>
      <c r="AU8">
        <v>26656</v>
      </c>
      <c r="AV8">
        <v>28514</v>
      </c>
      <c r="AW8">
        <v>31433</v>
      </c>
      <c r="AX8">
        <v>35591</v>
      </c>
      <c r="AY8">
        <v>40487</v>
      </c>
      <c r="AZ8">
        <v>25999</v>
      </c>
      <c r="BA8">
        <v>27357</v>
      </c>
      <c r="BB8">
        <v>36379</v>
      </c>
      <c r="BC8">
        <v>38223</v>
      </c>
      <c r="BD8">
        <v>40662</v>
      </c>
      <c r="BE8">
        <v>43968</v>
      </c>
      <c r="BF8">
        <v>50987</v>
      </c>
      <c r="BG8">
        <v>32478</v>
      </c>
      <c r="BH8">
        <v>34854</v>
      </c>
      <c r="BI8">
        <v>41578</v>
      </c>
      <c r="BJ8">
        <v>45987</v>
      </c>
      <c r="BK8">
        <v>50074</v>
      </c>
      <c r="BL8">
        <v>56882</v>
      </c>
      <c r="BM8">
        <v>68180</v>
      </c>
      <c r="BN8">
        <v>48973</v>
      </c>
      <c r="BO8">
        <v>52900</v>
      </c>
      <c r="BP8">
        <v>27734</v>
      </c>
      <c r="BQ8">
        <v>42024</v>
      </c>
      <c r="BR8">
        <v>60162</v>
      </c>
      <c r="BS8">
        <v>71053</v>
      </c>
      <c r="BT8">
        <v>39325</v>
      </c>
      <c r="BU8">
        <v>41597</v>
      </c>
      <c r="BV8">
        <v>35377</v>
      </c>
      <c r="BW8">
        <v>12460</v>
      </c>
      <c r="BX8">
        <v>25647</v>
      </c>
      <c r="BY8">
        <v>32684</v>
      </c>
      <c r="BZ8">
        <v>37347</v>
      </c>
      <c r="CA8">
        <v>40334</v>
      </c>
      <c r="CB8">
        <v>28383</v>
      </c>
      <c r="CC8">
        <v>21149</v>
      </c>
      <c r="CD8">
        <v>31132</v>
      </c>
      <c r="CE8">
        <v>28917</v>
      </c>
      <c r="CF8">
        <v>29406</v>
      </c>
      <c r="CG8">
        <v>28547</v>
      </c>
      <c r="CH8">
        <v>28942</v>
      </c>
      <c r="CI8">
        <v>17968</v>
      </c>
      <c r="CJ8">
        <v>15766</v>
      </c>
      <c r="CK8">
        <v>19614</v>
      </c>
      <c r="CL8">
        <v>18333</v>
      </c>
      <c r="CM8">
        <v>17227</v>
      </c>
      <c r="CN8">
        <v>16498</v>
      </c>
      <c r="CO8">
        <v>17292</v>
      </c>
      <c r="CP8">
        <v>10780</v>
      </c>
      <c r="CQ8">
        <v>10031</v>
      </c>
      <c r="CR8">
        <v>12709</v>
      </c>
      <c r="CS8">
        <v>12398</v>
      </c>
      <c r="CT8">
        <v>13321</v>
      </c>
      <c r="CU8">
        <v>13085</v>
      </c>
      <c r="CV8">
        <v>14825</v>
      </c>
      <c r="CW8">
        <v>8856</v>
      </c>
      <c r="CX8">
        <v>9121</v>
      </c>
      <c r="CY8">
        <v>11974</v>
      </c>
      <c r="CZ8">
        <v>12091</v>
      </c>
      <c r="DA8">
        <v>13557</v>
      </c>
      <c r="DB8">
        <v>13899</v>
      </c>
      <c r="DC8">
        <v>16078</v>
      </c>
      <c r="DD8">
        <v>9937</v>
      </c>
      <c r="DE8">
        <v>10669</v>
      </c>
      <c r="DF8">
        <v>14709</v>
      </c>
      <c r="DG8">
        <v>15507</v>
      </c>
      <c r="DH8">
        <v>18335</v>
      </c>
      <c r="DI8">
        <v>20169</v>
      </c>
      <c r="DJ8">
        <v>23510</v>
      </c>
      <c r="DK8">
        <v>13624</v>
      </c>
      <c r="DL8">
        <v>15808</v>
      </c>
      <c r="DM8">
        <v>21442</v>
      </c>
      <c r="DN8">
        <v>21544</v>
      </c>
      <c r="DO8">
        <v>24404</v>
      </c>
      <c r="DP8">
        <v>24022</v>
      </c>
      <c r="DQ8">
        <v>27857</v>
      </c>
      <c r="DR8">
        <v>17862</v>
      </c>
      <c r="DS8">
        <v>16449</v>
      </c>
      <c r="DT8">
        <v>20266</v>
      </c>
      <c r="DU8">
        <v>20628</v>
      </c>
      <c r="DV8">
        <v>20216</v>
      </c>
      <c r="DW8">
        <v>21982</v>
      </c>
      <c r="DX8">
        <v>27400</v>
      </c>
      <c r="DY8">
        <v>13266</v>
      </c>
      <c r="DZ8">
        <v>14085</v>
      </c>
      <c r="EA8">
        <v>19380</v>
      </c>
      <c r="EB8">
        <v>19653</v>
      </c>
      <c r="EC8">
        <v>19958</v>
      </c>
      <c r="ED8">
        <v>20199</v>
      </c>
      <c r="EE8">
        <v>22571</v>
      </c>
      <c r="EF8">
        <v>13018</v>
      </c>
      <c r="EG8">
        <v>13261</v>
      </c>
      <c r="EH8">
        <v>17811</v>
      </c>
      <c r="EI8">
        <v>19180</v>
      </c>
      <c r="EJ8">
        <v>20888</v>
      </c>
      <c r="EK8">
        <v>20976</v>
      </c>
      <c r="EL8">
        <v>21829</v>
      </c>
      <c r="EM8">
        <v>11740</v>
      </c>
      <c r="EN8">
        <v>12180</v>
      </c>
      <c r="EO8">
        <v>14269</v>
      </c>
      <c r="EP8">
        <v>14730</v>
      </c>
      <c r="EQ8">
        <v>15966</v>
      </c>
      <c r="ER8">
        <v>14853</v>
      </c>
      <c r="ES8">
        <v>15669</v>
      </c>
      <c r="ET8">
        <v>9463</v>
      </c>
      <c r="EU8">
        <v>9958</v>
      </c>
      <c r="EV8">
        <v>12235</v>
      </c>
      <c r="EW8">
        <v>14072</v>
      </c>
      <c r="EX8">
        <v>13871</v>
      </c>
      <c r="EY8">
        <v>13563</v>
      </c>
      <c r="EZ8">
        <v>13642</v>
      </c>
      <c r="FA8">
        <v>9692</v>
      </c>
      <c r="FB8">
        <v>9439</v>
      </c>
      <c r="FC8">
        <v>11006</v>
      </c>
      <c r="FD8">
        <v>10792</v>
      </c>
      <c r="FE8">
        <v>10130</v>
      </c>
      <c r="FF8">
        <v>8446</v>
      </c>
      <c r="FG8">
        <v>5649</v>
      </c>
      <c r="FH8">
        <v>3658</v>
      </c>
      <c r="FI8">
        <v>4085</v>
      </c>
      <c r="FJ8">
        <v>4728</v>
      </c>
    </row>
    <row r="9" spans="1:166" x14ac:dyDescent="0.25">
      <c r="A9" t="s">
        <v>8</v>
      </c>
      <c r="B9">
        <v>3579</v>
      </c>
      <c r="C9">
        <v>3709</v>
      </c>
      <c r="D9">
        <v>4639</v>
      </c>
      <c r="E9">
        <v>4827</v>
      </c>
      <c r="F9">
        <v>5122</v>
      </c>
      <c r="G9">
        <v>5688</v>
      </c>
      <c r="H9">
        <v>5936</v>
      </c>
      <c r="I9">
        <v>3969</v>
      </c>
      <c r="J9">
        <v>4103</v>
      </c>
      <c r="K9">
        <v>5668</v>
      </c>
      <c r="L9">
        <v>6629</v>
      </c>
      <c r="M9">
        <v>7279</v>
      </c>
      <c r="N9">
        <v>8170</v>
      </c>
      <c r="O9">
        <v>9935</v>
      </c>
      <c r="P9">
        <v>6808</v>
      </c>
      <c r="Q9">
        <v>6902</v>
      </c>
      <c r="R9">
        <v>8912</v>
      </c>
      <c r="S9">
        <v>9901</v>
      </c>
      <c r="T9">
        <v>9970</v>
      </c>
      <c r="U9">
        <v>10800</v>
      </c>
      <c r="V9">
        <v>12471</v>
      </c>
      <c r="W9">
        <v>7560</v>
      </c>
      <c r="X9">
        <v>7700</v>
      </c>
      <c r="Y9">
        <v>10560</v>
      </c>
      <c r="Z9">
        <v>11222</v>
      </c>
      <c r="AA9">
        <v>11820</v>
      </c>
      <c r="AB9">
        <v>12193</v>
      </c>
      <c r="AC9">
        <v>13876</v>
      </c>
      <c r="AD9">
        <v>10096</v>
      </c>
      <c r="AE9">
        <v>10515</v>
      </c>
      <c r="AF9">
        <v>13950</v>
      </c>
      <c r="AG9">
        <v>16082</v>
      </c>
      <c r="AH9">
        <v>17379</v>
      </c>
      <c r="AI9">
        <v>17591</v>
      </c>
      <c r="AJ9">
        <v>20108</v>
      </c>
      <c r="AK9">
        <v>13730</v>
      </c>
      <c r="AL9">
        <v>14966</v>
      </c>
      <c r="AM9">
        <v>19643</v>
      </c>
      <c r="AN9">
        <v>21735</v>
      </c>
      <c r="AO9">
        <v>23201</v>
      </c>
      <c r="AP9">
        <v>24374</v>
      </c>
      <c r="AQ9">
        <v>27000</v>
      </c>
      <c r="AR9">
        <v>15454</v>
      </c>
      <c r="AS9">
        <v>19838</v>
      </c>
      <c r="AT9">
        <v>26849</v>
      </c>
      <c r="AU9">
        <v>28604</v>
      </c>
      <c r="AV9">
        <v>31656</v>
      </c>
      <c r="AW9">
        <v>35656</v>
      </c>
      <c r="AX9">
        <v>40555</v>
      </c>
      <c r="AY9">
        <v>26075</v>
      </c>
      <c r="AZ9">
        <v>27531</v>
      </c>
      <c r="BA9">
        <v>36584</v>
      </c>
      <c r="BB9">
        <v>38360</v>
      </c>
      <c r="BC9">
        <v>40842</v>
      </c>
      <c r="BD9">
        <v>44336</v>
      </c>
      <c r="BE9">
        <v>51115</v>
      </c>
      <c r="BF9">
        <v>32659</v>
      </c>
      <c r="BG9">
        <v>35076</v>
      </c>
      <c r="BH9">
        <v>41954</v>
      </c>
      <c r="BI9">
        <v>46272</v>
      </c>
      <c r="BJ9">
        <v>50728</v>
      </c>
      <c r="BK9">
        <v>57214</v>
      </c>
      <c r="BL9">
        <v>68521</v>
      </c>
      <c r="BM9">
        <v>49290</v>
      </c>
      <c r="BN9">
        <v>53850</v>
      </c>
      <c r="BO9">
        <v>28014</v>
      </c>
      <c r="BP9">
        <v>44827</v>
      </c>
      <c r="BQ9">
        <v>62107</v>
      </c>
      <c r="BR9">
        <v>71828</v>
      </c>
      <c r="BS9">
        <v>39705</v>
      </c>
      <c r="BT9">
        <v>42104</v>
      </c>
      <c r="BU9">
        <v>36431</v>
      </c>
      <c r="BV9">
        <v>12547</v>
      </c>
      <c r="BW9">
        <v>27198</v>
      </c>
      <c r="BX9">
        <v>36330</v>
      </c>
      <c r="BY9">
        <v>39655</v>
      </c>
      <c r="BZ9">
        <v>41813</v>
      </c>
      <c r="CA9">
        <v>28692</v>
      </c>
      <c r="CB9">
        <v>21565</v>
      </c>
      <c r="CC9">
        <v>31643</v>
      </c>
      <c r="CD9">
        <v>29398</v>
      </c>
      <c r="CE9">
        <v>29864</v>
      </c>
      <c r="CF9">
        <v>28861</v>
      </c>
      <c r="CG9">
        <v>29236</v>
      </c>
      <c r="CH9">
        <v>18040</v>
      </c>
      <c r="CI9">
        <v>15905</v>
      </c>
      <c r="CJ9">
        <v>19742</v>
      </c>
      <c r="CK9">
        <v>18413</v>
      </c>
      <c r="CL9">
        <v>17359</v>
      </c>
      <c r="CM9">
        <v>16563</v>
      </c>
      <c r="CN9">
        <v>17331</v>
      </c>
      <c r="CO9">
        <v>10839</v>
      </c>
      <c r="CP9">
        <v>10131</v>
      </c>
      <c r="CQ9">
        <v>12818</v>
      </c>
      <c r="CR9">
        <v>12431</v>
      </c>
      <c r="CS9">
        <v>13374</v>
      </c>
      <c r="CT9">
        <v>13119</v>
      </c>
      <c r="CU9">
        <v>14876</v>
      </c>
      <c r="CV9">
        <v>8878</v>
      </c>
      <c r="CW9">
        <v>9168</v>
      </c>
      <c r="CX9">
        <v>12073</v>
      </c>
      <c r="CY9">
        <v>12133</v>
      </c>
      <c r="CZ9">
        <v>13794</v>
      </c>
      <c r="DA9">
        <v>13939</v>
      </c>
      <c r="DB9">
        <v>16120</v>
      </c>
      <c r="DC9">
        <v>10013</v>
      </c>
      <c r="DD9">
        <v>10568</v>
      </c>
      <c r="DE9">
        <v>14782</v>
      </c>
      <c r="DF9">
        <v>15591</v>
      </c>
      <c r="DG9">
        <v>18626</v>
      </c>
      <c r="DH9">
        <v>20296</v>
      </c>
      <c r="DI9">
        <v>23573</v>
      </c>
      <c r="DJ9">
        <v>13818</v>
      </c>
      <c r="DK9">
        <v>15892</v>
      </c>
      <c r="DL9">
        <v>21554</v>
      </c>
      <c r="DM9">
        <v>21602</v>
      </c>
      <c r="DN9">
        <v>24551</v>
      </c>
      <c r="DO9">
        <v>24106</v>
      </c>
      <c r="DP9">
        <v>27950</v>
      </c>
      <c r="DQ9">
        <v>17926</v>
      </c>
      <c r="DR9">
        <v>16541</v>
      </c>
      <c r="DS9">
        <v>20731</v>
      </c>
      <c r="DT9">
        <v>20787</v>
      </c>
      <c r="DU9">
        <v>20391</v>
      </c>
      <c r="DV9">
        <v>22030</v>
      </c>
      <c r="DW9">
        <v>27463</v>
      </c>
      <c r="DX9">
        <v>13321</v>
      </c>
      <c r="DY9">
        <v>14236</v>
      </c>
      <c r="DZ9">
        <v>19503</v>
      </c>
      <c r="EA9">
        <v>19809</v>
      </c>
      <c r="EB9">
        <v>20104</v>
      </c>
      <c r="EC9">
        <v>20327</v>
      </c>
      <c r="ED9">
        <v>22640</v>
      </c>
      <c r="EE9">
        <v>13058</v>
      </c>
      <c r="EF9">
        <v>13436</v>
      </c>
      <c r="EG9">
        <v>17926</v>
      </c>
      <c r="EH9">
        <v>19474</v>
      </c>
      <c r="EI9">
        <v>21186</v>
      </c>
      <c r="EJ9">
        <v>21132</v>
      </c>
      <c r="EK9">
        <v>21970</v>
      </c>
      <c r="EL9">
        <v>11803</v>
      </c>
      <c r="EM9">
        <v>12248</v>
      </c>
      <c r="EN9">
        <v>14437</v>
      </c>
      <c r="EO9">
        <v>14978</v>
      </c>
      <c r="EP9">
        <v>16161</v>
      </c>
      <c r="EQ9">
        <v>15145</v>
      </c>
      <c r="ER9">
        <v>15879</v>
      </c>
      <c r="ES9">
        <v>9544</v>
      </c>
      <c r="ET9">
        <v>10060</v>
      </c>
      <c r="EU9">
        <v>12843</v>
      </c>
      <c r="EV9">
        <v>14866</v>
      </c>
      <c r="EW9">
        <v>14922</v>
      </c>
      <c r="EX9">
        <v>13997</v>
      </c>
      <c r="EY9">
        <v>13841</v>
      </c>
      <c r="EZ9">
        <v>9768</v>
      </c>
      <c r="FA9">
        <v>9613</v>
      </c>
      <c r="FB9">
        <v>11436</v>
      </c>
      <c r="FC9">
        <v>10975</v>
      </c>
      <c r="FD9">
        <v>10343</v>
      </c>
      <c r="FE9">
        <v>8566</v>
      </c>
      <c r="FF9">
        <v>8462</v>
      </c>
      <c r="FG9">
        <v>4921</v>
      </c>
      <c r="FH9">
        <v>4111</v>
      </c>
      <c r="FI9">
        <v>4795</v>
      </c>
      <c r="FJ9">
        <v>5318</v>
      </c>
    </row>
    <row r="10" spans="1:166" x14ac:dyDescent="0.25">
      <c r="A10" t="s">
        <v>9</v>
      </c>
      <c r="B10">
        <v>3719</v>
      </c>
      <c r="C10">
        <v>4649</v>
      </c>
      <c r="D10">
        <v>4845</v>
      </c>
      <c r="E10">
        <v>5136</v>
      </c>
      <c r="F10">
        <v>5697</v>
      </c>
      <c r="G10">
        <v>5938</v>
      </c>
      <c r="H10">
        <v>3978</v>
      </c>
      <c r="I10">
        <v>4116</v>
      </c>
      <c r="J10">
        <v>5685</v>
      </c>
      <c r="K10">
        <v>6645</v>
      </c>
      <c r="L10">
        <v>7295</v>
      </c>
      <c r="M10">
        <v>8190</v>
      </c>
      <c r="N10">
        <v>9936</v>
      </c>
      <c r="O10">
        <v>6818</v>
      </c>
      <c r="P10">
        <v>6916</v>
      </c>
      <c r="Q10">
        <v>8918</v>
      </c>
      <c r="R10">
        <v>9915</v>
      </c>
      <c r="S10">
        <v>10019</v>
      </c>
      <c r="T10">
        <v>10828</v>
      </c>
      <c r="U10">
        <v>12487</v>
      </c>
      <c r="V10">
        <v>7567</v>
      </c>
      <c r="W10">
        <v>7750</v>
      </c>
      <c r="X10">
        <v>10595</v>
      </c>
      <c r="Y10">
        <v>11241</v>
      </c>
      <c r="Z10">
        <v>11834</v>
      </c>
      <c r="AA10">
        <v>12213</v>
      </c>
      <c r="AB10">
        <v>13880</v>
      </c>
      <c r="AC10">
        <v>10108</v>
      </c>
      <c r="AD10">
        <v>10532</v>
      </c>
      <c r="AE10">
        <v>13979</v>
      </c>
      <c r="AF10">
        <v>16118</v>
      </c>
      <c r="AG10">
        <v>17407</v>
      </c>
      <c r="AH10">
        <v>17638</v>
      </c>
      <c r="AI10">
        <v>20138</v>
      </c>
      <c r="AJ10">
        <v>13743</v>
      </c>
      <c r="AK10">
        <v>14982</v>
      </c>
      <c r="AL10">
        <v>19690</v>
      </c>
      <c r="AM10">
        <v>21802</v>
      </c>
      <c r="AN10">
        <v>23228</v>
      </c>
      <c r="AO10">
        <v>24446</v>
      </c>
      <c r="AP10">
        <v>27032</v>
      </c>
      <c r="AQ10">
        <v>15471</v>
      </c>
      <c r="AR10">
        <v>19872</v>
      </c>
      <c r="AS10">
        <v>26905</v>
      </c>
      <c r="AT10">
        <v>28717</v>
      </c>
      <c r="AU10">
        <v>31747</v>
      </c>
      <c r="AV10">
        <v>35782</v>
      </c>
      <c r="AW10">
        <v>40590</v>
      </c>
      <c r="AX10">
        <v>26107</v>
      </c>
      <c r="AY10">
        <v>27568</v>
      </c>
      <c r="AZ10">
        <v>36712</v>
      </c>
      <c r="BA10">
        <v>38444</v>
      </c>
      <c r="BB10">
        <v>40936</v>
      </c>
      <c r="BC10">
        <v>44520</v>
      </c>
      <c r="BD10">
        <v>51194</v>
      </c>
      <c r="BE10">
        <v>32679</v>
      </c>
      <c r="BF10">
        <v>35190</v>
      </c>
      <c r="BG10">
        <v>42075</v>
      </c>
      <c r="BH10">
        <v>46454</v>
      </c>
      <c r="BI10">
        <v>50871</v>
      </c>
      <c r="BJ10">
        <v>57399</v>
      </c>
      <c r="BK10">
        <v>68708</v>
      </c>
      <c r="BL10">
        <v>49328</v>
      </c>
      <c r="BM10">
        <v>53978</v>
      </c>
      <c r="BN10">
        <v>28125</v>
      </c>
      <c r="BO10">
        <v>46321</v>
      </c>
      <c r="BP10">
        <v>62627</v>
      </c>
      <c r="BQ10">
        <v>72157</v>
      </c>
      <c r="BR10">
        <v>39777</v>
      </c>
      <c r="BS10">
        <v>42204</v>
      </c>
      <c r="BT10">
        <v>36547</v>
      </c>
      <c r="BU10">
        <v>12606</v>
      </c>
      <c r="BV10">
        <v>28281</v>
      </c>
      <c r="BW10">
        <v>37432</v>
      </c>
      <c r="BX10">
        <v>40196</v>
      </c>
      <c r="BY10">
        <v>42068</v>
      </c>
      <c r="BZ10">
        <v>28772</v>
      </c>
      <c r="CA10">
        <v>21609</v>
      </c>
      <c r="CB10">
        <v>31754</v>
      </c>
      <c r="CC10">
        <v>29512</v>
      </c>
      <c r="CD10">
        <v>29977</v>
      </c>
      <c r="CE10">
        <v>29001</v>
      </c>
      <c r="CF10">
        <v>29291</v>
      </c>
      <c r="CG10">
        <v>18057</v>
      </c>
      <c r="CH10">
        <v>15941</v>
      </c>
      <c r="CI10">
        <v>19787</v>
      </c>
      <c r="CJ10">
        <v>18470</v>
      </c>
      <c r="CK10">
        <v>17403</v>
      </c>
      <c r="CL10">
        <v>16615</v>
      </c>
      <c r="CM10">
        <v>17352</v>
      </c>
      <c r="CN10">
        <v>10852</v>
      </c>
      <c r="CO10">
        <v>10154</v>
      </c>
      <c r="CP10">
        <v>12836</v>
      </c>
      <c r="CQ10">
        <v>12511</v>
      </c>
      <c r="CR10">
        <v>13383</v>
      </c>
      <c r="CS10">
        <v>13140</v>
      </c>
      <c r="CT10">
        <v>14882</v>
      </c>
      <c r="CU10">
        <v>8880</v>
      </c>
      <c r="CV10">
        <v>9178</v>
      </c>
      <c r="CW10">
        <v>12103</v>
      </c>
      <c r="CX10">
        <v>12184</v>
      </c>
      <c r="CY10">
        <v>13821</v>
      </c>
      <c r="CZ10">
        <v>13998</v>
      </c>
      <c r="DA10">
        <v>16153</v>
      </c>
      <c r="DB10">
        <v>10031</v>
      </c>
      <c r="DC10">
        <v>10588</v>
      </c>
      <c r="DD10">
        <v>14650</v>
      </c>
      <c r="DE10">
        <v>15627</v>
      </c>
      <c r="DF10">
        <v>18646</v>
      </c>
      <c r="DG10">
        <v>20444</v>
      </c>
      <c r="DH10">
        <v>23619</v>
      </c>
      <c r="DI10">
        <v>13822</v>
      </c>
      <c r="DJ10">
        <v>15949</v>
      </c>
      <c r="DK10">
        <v>21601</v>
      </c>
      <c r="DL10">
        <v>21655</v>
      </c>
      <c r="DM10">
        <v>24580</v>
      </c>
      <c r="DN10">
        <v>24185</v>
      </c>
      <c r="DO10">
        <v>27983</v>
      </c>
      <c r="DP10">
        <v>17930</v>
      </c>
      <c r="DQ10">
        <v>16585</v>
      </c>
      <c r="DR10">
        <v>20778</v>
      </c>
      <c r="DS10">
        <v>20832</v>
      </c>
      <c r="DT10">
        <v>20450</v>
      </c>
      <c r="DU10">
        <v>22178</v>
      </c>
      <c r="DV10">
        <v>27499</v>
      </c>
      <c r="DW10">
        <v>13330</v>
      </c>
      <c r="DX10">
        <v>14267</v>
      </c>
      <c r="DY10">
        <v>19599</v>
      </c>
      <c r="DZ10">
        <v>19885</v>
      </c>
      <c r="EA10">
        <v>20189</v>
      </c>
      <c r="EB10">
        <v>20408</v>
      </c>
      <c r="EC10">
        <v>22661</v>
      </c>
      <c r="ED10">
        <v>13071</v>
      </c>
      <c r="EE10">
        <v>13458</v>
      </c>
      <c r="EF10">
        <v>18013</v>
      </c>
      <c r="EG10">
        <v>19515</v>
      </c>
      <c r="EH10">
        <v>21323</v>
      </c>
      <c r="EI10">
        <v>21215</v>
      </c>
      <c r="EJ10">
        <v>21989</v>
      </c>
      <c r="EK10">
        <v>11819</v>
      </c>
      <c r="EL10">
        <v>12289</v>
      </c>
      <c r="EM10">
        <v>14473</v>
      </c>
      <c r="EN10">
        <v>15156</v>
      </c>
      <c r="EO10">
        <v>16353</v>
      </c>
      <c r="EP10">
        <v>15238</v>
      </c>
      <c r="EQ10">
        <v>15948</v>
      </c>
      <c r="ER10">
        <v>9562</v>
      </c>
      <c r="ES10">
        <v>10127</v>
      </c>
      <c r="ET10">
        <v>12955</v>
      </c>
      <c r="EU10">
        <v>15128</v>
      </c>
      <c r="EV10">
        <v>15071</v>
      </c>
      <c r="EW10">
        <v>14175</v>
      </c>
      <c r="EX10">
        <v>13897</v>
      </c>
      <c r="EY10">
        <v>9788</v>
      </c>
      <c r="EZ10">
        <v>9670</v>
      </c>
      <c r="FA10">
        <v>11483</v>
      </c>
      <c r="FB10">
        <v>11216</v>
      </c>
      <c r="FC10">
        <v>10386</v>
      </c>
      <c r="FD10">
        <v>8675</v>
      </c>
      <c r="FE10">
        <v>8474</v>
      </c>
      <c r="FF10">
        <v>5882</v>
      </c>
      <c r="FG10">
        <v>4905</v>
      </c>
      <c r="FH10">
        <v>4805</v>
      </c>
      <c r="FI10">
        <v>5370</v>
      </c>
      <c r="FJ10">
        <v>5015</v>
      </c>
    </row>
    <row r="11" spans="1:166" x14ac:dyDescent="0.25">
      <c r="A11" t="s">
        <v>10</v>
      </c>
      <c r="B11">
        <v>4651</v>
      </c>
      <c r="C11">
        <v>4851</v>
      </c>
      <c r="D11">
        <v>5138</v>
      </c>
      <c r="E11">
        <v>5700</v>
      </c>
      <c r="F11">
        <v>5941</v>
      </c>
      <c r="G11">
        <v>3978</v>
      </c>
      <c r="H11">
        <v>4117</v>
      </c>
      <c r="I11">
        <v>5697</v>
      </c>
      <c r="J11">
        <v>6649</v>
      </c>
      <c r="K11">
        <v>7300</v>
      </c>
      <c r="L11">
        <v>8193</v>
      </c>
      <c r="M11">
        <v>9941</v>
      </c>
      <c r="N11">
        <v>6823</v>
      </c>
      <c r="O11">
        <v>6916</v>
      </c>
      <c r="P11">
        <v>8923</v>
      </c>
      <c r="Q11">
        <v>9919</v>
      </c>
      <c r="R11">
        <v>10023</v>
      </c>
      <c r="S11">
        <v>10848</v>
      </c>
      <c r="T11">
        <v>12508</v>
      </c>
      <c r="U11">
        <v>7570</v>
      </c>
      <c r="V11">
        <v>7755</v>
      </c>
      <c r="W11">
        <v>10594</v>
      </c>
      <c r="X11">
        <v>11251</v>
      </c>
      <c r="Y11">
        <v>11839</v>
      </c>
      <c r="Z11">
        <v>12228</v>
      </c>
      <c r="AA11">
        <v>13897</v>
      </c>
      <c r="AB11">
        <v>10110</v>
      </c>
      <c r="AC11">
        <v>10532</v>
      </c>
      <c r="AD11">
        <v>14002</v>
      </c>
      <c r="AE11">
        <v>16135</v>
      </c>
      <c r="AF11">
        <v>17422</v>
      </c>
      <c r="AG11">
        <v>17663</v>
      </c>
      <c r="AH11">
        <v>20142</v>
      </c>
      <c r="AI11">
        <v>13750</v>
      </c>
      <c r="AJ11">
        <v>14984</v>
      </c>
      <c r="AK11">
        <v>19707</v>
      </c>
      <c r="AL11">
        <v>21832</v>
      </c>
      <c r="AM11">
        <v>23260</v>
      </c>
      <c r="AN11">
        <v>24468</v>
      </c>
      <c r="AO11">
        <v>27055</v>
      </c>
      <c r="AP11">
        <v>15476</v>
      </c>
      <c r="AQ11">
        <v>19886</v>
      </c>
      <c r="AR11">
        <v>26924</v>
      </c>
      <c r="AS11">
        <v>28773</v>
      </c>
      <c r="AT11">
        <v>31770</v>
      </c>
      <c r="AU11">
        <v>35943</v>
      </c>
      <c r="AV11">
        <v>40658</v>
      </c>
      <c r="AW11">
        <v>26116</v>
      </c>
      <c r="AX11">
        <v>27642</v>
      </c>
      <c r="AY11">
        <v>36758</v>
      </c>
      <c r="AZ11">
        <v>38519</v>
      </c>
      <c r="BA11">
        <v>41015</v>
      </c>
      <c r="BB11">
        <v>44630</v>
      </c>
      <c r="BC11">
        <v>51298</v>
      </c>
      <c r="BD11">
        <v>32698</v>
      </c>
      <c r="BE11">
        <v>35204</v>
      </c>
      <c r="BF11">
        <v>42191</v>
      </c>
      <c r="BG11">
        <v>46501</v>
      </c>
      <c r="BH11">
        <v>50974</v>
      </c>
      <c r="BI11">
        <v>57542</v>
      </c>
      <c r="BJ11">
        <v>68813</v>
      </c>
      <c r="BK11">
        <v>49368</v>
      </c>
      <c r="BL11">
        <v>54072</v>
      </c>
      <c r="BM11">
        <v>28153</v>
      </c>
      <c r="BN11">
        <v>46548</v>
      </c>
      <c r="BO11">
        <v>62712</v>
      </c>
      <c r="BP11">
        <v>72229</v>
      </c>
      <c r="BQ11">
        <v>39829</v>
      </c>
      <c r="BR11">
        <v>42218</v>
      </c>
      <c r="BS11">
        <v>36566</v>
      </c>
      <c r="BT11">
        <v>12631</v>
      </c>
      <c r="BU11">
        <v>28560</v>
      </c>
      <c r="BV11">
        <v>37533</v>
      </c>
      <c r="BW11">
        <v>40477</v>
      </c>
      <c r="BX11">
        <v>42157</v>
      </c>
      <c r="BY11">
        <v>28815</v>
      </c>
      <c r="BZ11">
        <v>21616</v>
      </c>
      <c r="CA11">
        <v>31778</v>
      </c>
      <c r="CB11">
        <v>29529</v>
      </c>
      <c r="CC11">
        <v>29998</v>
      </c>
      <c r="CD11">
        <v>29048</v>
      </c>
      <c r="CE11">
        <v>29428</v>
      </c>
      <c r="CF11">
        <v>18061</v>
      </c>
      <c r="CG11">
        <v>15955</v>
      </c>
      <c r="CH11">
        <v>19813</v>
      </c>
      <c r="CI11">
        <v>18506</v>
      </c>
      <c r="CJ11">
        <v>17416</v>
      </c>
      <c r="CK11">
        <v>16630</v>
      </c>
      <c r="CL11">
        <v>17360</v>
      </c>
      <c r="CM11">
        <v>10855</v>
      </c>
      <c r="CN11">
        <v>10151</v>
      </c>
      <c r="CO11">
        <v>12865</v>
      </c>
      <c r="CP11">
        <v>12512</v>
      </c>
      <c r="CQ11">
        <v>13428</v>
      </c>
      <c r="CR11">
        <v>13409</v>
      </c>
      <c r="CS11">
        <v>14895</v>
      </c>
      <c r="CT11">
        <v>8883</v>
      </c>
      <c r="CU11">
        <v>9175</v>
      </c>
      <c r="CV11">
        <v>12096</v>
      </c>
      <c r="CW11">
        <v>12199</v>
      </c>
      <c r="CX11">
        <v>13847</v>
      </c>
      <c r="CY11">
        <v>13991</v>
      </c>
      <c r="CZ11">
        <v>16166</v>
      </c>
      <c r="DA11">
        <v>10042</v>
      </c>
      <c r="DB11">
        <v>10589</v>
      </c>
      <c r="DC11">
        <v>14659</v>
      </c>
      <c r="DD11">
        <v>15457</v>
      </c>
      <c r="DE11">
        <v>18657</v>
      </c>
      <c r="DF11">
        <v>20478</v>
      </c>
      <c r="DG11">
        <v>23634</v>
      </c>
      <c r="DH11">
        <v>13828</v>
      </c>
      <c r="DI11">
        <v>15953</v>
      </c>
      <c r="DJ11">
        <v>21606</v>
      </c>
      <c r="DK11">
        <v>21663</v>
      </c>
      <c r="DL11">
        <v>24611</v>
      </c>
      <c r="DM11">
        <v>24194</v>
      </c>
      <c r="DN11">
        <v>28013</v>
      </c>
      <c r="DO11">
        <v>17933</v>
      </c>
      <c r="DP11">
        <v>16584</v>
      </c>
      <c r="DQ11">
        <v>20790</v>
      </c>
      <c r="DR11">
        <v>20853</v>
      </c>
      <c r="DS11">
        <v>20666</v>
      </c>
      <c r="DT11">
        <v>22225</v>
      </c>
      <c r="DU11">
        <v>27525</v>
      </c>
      <c r="DV11">
        <v>13333</v>
      </c>
      <c r="DW11">
        <v>14313</v>
      </c>
      <c r="DX11">
        <v>19617</v>
      </c>
      <c r="DY11">
        <v>19925</v>
      </c>
      <c r="DZ11">
        <v>20212</v>
      </c>
      <c r="EA11">
        <v>20443</v>
      </c>
      <c r="EB11">
        <v>22676</v>
      </c>
      <c r="EC11">
        <v>13067</v>
      </c>
      <c r="ED11">
        <v>13468</v>
      </c>
      <c r="EE11">
        <v>18025</v>
      </c>
      <c r="EF11">
        <v>19534</v>
      </c>
      <c r="EG11">
        <v>21342</v>
      </c>
      <c r="EH11">
        <v>21276</v>
      </c>
      <c r="EI11">
        <v>22003</v>
      </c>
      <c r="EJ11">
        <v>11820</v>
      </c>
      <c r="EK11">
        <v>12304</v>
      </c>
      <c r="EL11">
        <v>14483</v>
      </c>
      <c r="EM11">
        <v>15163</v>
      </c>
      <c r="EN11">
        <v>16413</v>
      </c>
      <c r="EO11">
        <v>15301</v>
      </c>
      <c r="EP11">
        <v>16005</v>
      </c>
      <c r="EQ11">
        <v>9562</v>
      </c>
      <c r="ER11">
        <v>10134</v>
      </c>
      <c r="ES11">
        <v>12980</v>
      </c>
      <c r="ET11">
        <v>15208</v>
      </c>
      <c r="EU11">
        <v>15135</v>
      </c>
      <c r="EV11">
        <v>14231</v>
      </c>
      <c r="EW11">
        <v>13924</v>
      </c>
      <c r="EX11">
        <v>9789</v>
      </c>
      <c r="EY11">
        <v>9672</v>
      </c>
      <c r="EZ11">
        <v>11512</v>
      </c>
      <c r="FA11">
        <v>11237</v>
      </c>
      <c r="FB11">
        <v>10449</v>
      </c>
      <c r="FC11">
        <v>8673</v>
      </c>
      <c r="FD11">
        <v>8515</v>
      </c>
      <c r="FE11">
        <v>5978</v>
      </c>
      <c r="FF11">
        <v>4996</v>
      </c>
      <c r="FG11">
        <v>5355</v>
      </c>
      <c r="FH11">
        <v>5382</v>
      </c>
      <c r="FI11">
        <v>5028</v>
      </c>
      <c r="FJ11">
        <v>5181</v>
      </c>
    </row>
    <row r="12" spans="1:166" x14ac:dyDescent="0.25">
      <c r="A12" t="s">
        <v>11</v>
      </c>
      <c r="B12">
        <v>4851</v>
      </c>
      <c r="C12">
        <v>5141</v>
      </c>
      <c r="D12">
        <v>5701</v>
      </c>
      <c r="E12">
        <v>5945</v>
      </c>
      <c r="F12">
        <v>3979</v>
      </c>
      <c r="G12">
        <v>4118</v>
      </c>
      <c r="H12">
        <v>5700</v>
      </c>
      <c r="I12">
        <v>6652</v>
      </c>
      <c r="J12">
        <v>7303</v>
      </c>
      <c r="K12">
        <v>8198</v>
      </c>
      <c r="L12">
        <v>9940</v>
      </c>
      <c r="M12">
        <v>6823</v>
      </c>
      <c r="N12">
        <v>6917</v>
      </c>
      <c r="O12">
        <v>8923</v>
      </c>
      <c r="P12">
        <v>9921</v>
      </c>
      <c r="Q12">
        <v>10026</v>
      </c>
      <c r="R12">
        <v>10835</v>
      </c>
      <c r="S12">
        <v>12511</v>
      </c>
      <c r="T12">
        <v>7575</v>
      </c>
      <c r="U12">
        <v>7756</v>
      </c>
      <c r="V12">
        <v>10591</v>
      </c>
      <c r="W12">
        <v>11287</v>
      </c>
      <c r="X12">
        <v>11849</v>
      </c>
      <c r="Y12">
        <v>12237</v>
      </c>
      <c r="Z12">
        <v>13906</v>
      </c>
      <c r="AA12">
        <v>10114</v>
      </c>
      <c r="AB12">
        <v>10534</v>
      </c>
      <c r="AC12">
        <v>14001</v>
      </c>
      <c r="AD12">
        <v>16162</v>
      </c>
      <c r="AE12">
        <v>17431</v>
      </c>
      <c r="AF12">
        <v>17667</v>
      </c>
      <c r="AG12">
        <v>20158</v>
      </c>
      <c r="AH12">
        <v>13755</v>
      </c>
      <c r="AI12">
        <v>14989</v>
      </c>
      <c r="AJ12">
        <v>19703</v>
      </c>
      <c r="AK12">
        <v>21843</v>
      </c>
      <c r="AL12">
        <v>23266</v>
      </c>
      <c r="AM12">
        <v>24477</v>
      </c>
      <c r="AN12">
        <v>27069</v>
      </c>
      <c r="AO12">
        <v>15492</v>
      </c>
      <c r="AP12">
        <v>19888</v>
      </c>
      <c r="AQ12">
        <v>26932</v>
      </c>
      <c r="AR12">
        <v>28787</v>
      </c>
      <c r="AS12">
        <v>31779</v>
      </c>
      <c r="AT12">
        <v>35993</v>
      </c>
      <c r="AU12">
        <v>40712</v>
      </c>
      <c r="AV12">
        <v>26224</v>
      </c>
      <c r="AW12">
        <v>27652</v>
      </c>
      <c r="AX12">
        <v>36791</v>
      </c>
      <c r="AY12">
        <v>38543</v>
      </c>
      <c r="AZ12">
        <v>41096</v>
      </c>
      <c r="BA12">
        <v>44674</v>
      </c>
      <c r="BB12">
        <v>51594</v>
      </c>
      <c r="BC12">
        <v>32709</v>
      </c>
      <c r="BD12">
        <v>35216</v>
      </c>
      <c r="BE12">
        <v>42224</v>
      </c>
      <c r="BF12">
        <v>46538</v>
      </c>
      <c r="BG12">
        <v>51000</v>
      </c>
      <c r="BH12">
        <v>57604</v>
      </c>
      <c r="BI12">
        <v>68852</v>
      </c>
      <c r="BJ12">
        <v>49374</v>
      </c>
      <c r="BK12">
        <v>54079</v>
      </c>
      <c r="BL12">
        <v>28156</v>
      </c>
      <c r="BM12">
        <v>46607</v>
      </c>
      <c r="BN12">
        <v>62729</v>
      </c>
      <c r="BO12">
        <v>72291</v>
      </c>
      <c r="BP12">
        <v>39867</v>
      </c>
      <c r="BQ12">
        <v>42386</v>
      </c>
      <c r="BR12">
        <v>36568</v>
      </c>
      <c r="BS12">
        <v>12633</v>
      </c>
      <c r="BT12">
        <v>28625</v>
      </c>
      <c r="BU12">
        <v>37605</v>
      </c>
      <c r="BV12">
        <v>40667</v>
      </c>
      <c r="BW12">
        <v>42354</v>
      </c>
      <c r="BX12">
        <v>28855</v>
      </c>
      <c r="BY12">
        <v>21646</v>
      </c>
      <c r="BZ12">
        <v>31779</v>
      </c>
      <c r="CA12">
        <v>29533</v>
      </c>
      <c r="CB12">
        <v>29995</v>
      </c>
      <c r="CC12">
        <v>29066</v>
      </c>
      <c r="CD12">
        <v>29465</v>
      </c>
      <c r="CE12">
        <v>18113</v>
      </c>
      <c r="CF12">
        <v>15981</v>
      </c>
      <c r="CG12">
        <v>19823</v>
      </c>
      <c r="CH12">
        <v>18514</v>
      </c>
      <c r="CI12">
        <v>17420</v>
      </c>
      <c r="CJ12">
        <v>16644</v>
      </c>
      <c r="CK12">
        <v>17372</v>
      </c>
      <c r="CL12">
        <v>10863</v>
      </c>
      <c r="CM12">
        <v>10149</v>
      </c>
      <c r="CN12">
        <v>12863</v>
      </c>
      <c r="CO12">
        <v>12525</v>
      </c>
      <c r="CP12">
        <v>13397</v>
      </c>
      <c r="CQ12">
        <v>13447</v>
      </c>
      <c r="CR12">
        <v>14980</v>
      </c>
      <c r="CS12">
        <v>8877</v>
      </c>
      <c r="CT12">
        <v>9178</v>
      </c>
      <c r="CU12">
        <v>12100</v>
      </c>
      <c r="CV12">
        <v>12175</v>
      </c>
      <c r="CW12">
        <v>13877</v>
      </c>
      <c r="CX12">
        <v>14023</v>
      </c>
      <c r="CY12">
        <v>16150</v>
      </c>
      <c r="CZ12">
        <v>10044</v>
      </c>
      <c r="DA12">
        <v>10604</v>
      </c>
      <c r="DB12">
        <v>14659</v>
      </c>
      <c r="DC12">
        <v>15471</v>
      </c>
      <c r="DD12">
        <v>18181</v>
      </c>
      <c r="DE12">
        <v>20474</v>
      </c>
      <c r="DF12">
        <v>23661</v>
      </c>
      <c r="DG12">
        <v>13824</v>
      </c>
      <c r="DH12">
        <v>15955</v>
      </c>
      <c r="DI12">
        <v>21608</v>
      </c>
      <c r="DJ12">
        <v>21826</v>
      </c>
      <c r="DK12">
        <v>24608</v>
      </c>
      <c r="DL12">
        <v>24235</v>
      </c>
      <c r="DM12">
        <v>28018</v>
      </c>
      <c r="DN12">
        <v>17944</v>
      </c>
      <c r="DO12">
        <v>16587</v>
      </c>
      <c r="DP12">
        <v>20787</v>
      </c>
      <c r="DQ12">
        <v>20863</v>
      </c>
      <c r="DR12">
        <v>20678</v>
      </c>
      <c r="DS12">
        <v>22257</v>
      </c>
      <c r="DT12">
        <v>27590</v>
      </c>
      <c r="DU12">
        <v>13335</v>
      </c>
      <c r="DV12">
        <v>14317</v>
      </c>
      <c r="DW12">
        <v>19621</v>
      </c>
      <c r="DX12">
        <v>19925</v>
      </c>
      <c r="DY12">
        <v>20217</v>
      </c>
      <c r="DZ12">
        <v>20454</v>
      </c>
      <c r="EA12">
        <v>22706</v>
      </c>
      <c r="EB12">
        <v>13077</v>
      </c>
      <c r="EC12">
        <v>13473</v>
      </c>
      <c r="ED12">
        <v>18031</v>
      </c>
      <c r="EE12">
        <v>19563</v>
      </c>
      <c r="EF12">
        <v>21380</v>
      </c>
      <c r="EG12">
        <v>21276</v>
      </c>
      <c r="EH12">
        <v>22030</v>
      </c>
      <c r="EI12">
        <v>11819</v>
      </c>
      <c r="EJ12">
        <v>12307</v>
      </c>
      <c r="EK12">
        <v>14496</v>
      </c>
      <c r="EL12">
        <v>15176</v>
      </c>
      <c r="EM12">
        <v>16417</v>
      </c>
      <c r="EN12">
        <v>15397</v>
      </c>
      <c r="EO12">
        <v>16034</v>
      </c>
      <c r="EP12">
        <v>9582</v>
      </c>
      <c r="EQ12">
        <v>10133</v>
      </c>
      <c r="ER12">
        <v>12985</v>
      </c>
      <c r="ES12">
        <v>15233</v>
      </c>
      <c r="ET12">
        <v>15155</v>
      </c>
      <c r="EU12">
        <v>14247</v>
      </c>
      <c r="EV12">
        <v>13944</v>
      </c>
      <c r="EW12">
        <v>9797</v>
      </c>
      <c r="EX12">
        <v>9680</v>
      </c>
      <c r="EY12">
        <v>11516</v>
      </c>
      <c r="EZ12">
        <v>11259</v>
      </c>
      <c r="FA12">
        <v>10462</v>
      </c>
      <c r="FB12">
        <v>8678</v>
      </c>
      <c r="FC12">
        <v>8528</v>
      </c>
      <c r="FD12">
        <v>5999</v>
      </c>
      <c r="FE12">
        <v>5557</v>
      </c>
      <c r="FF12">
        <v>5397</v>
      </c>
      <c r="FG12">
        <v>6106</v>
      </c>
      <c r="FH12">
        <v>5033</v>
      </c>
      <c r="FI12">
        <v>5190</v>
      </c>
      <c r="FJ12">
        <v>4606</v>
      </c>
    </row>
    <row r="13" spans="1:166" x14ac:dyDescent="0.25">
      <c r="A13" t="s">
        <v>12</v>
      </c>
      <c r="B13">
        <v>5142</v>
      </c>
      <c r="C13">
        <v>5704</v>
      </c>
      <c r="D13">
        <v>5948</v>
      </c>
      <c r="E13">
        <v>3982</v>
      </c>
      <c r="F13">
        <v>4117</v>
      </c>
      <c r="G13">
        <v>5698</v>
      </c>
      <c r="H13">
        <v>6654</v>
      </c>
      <c r="I13">
        <v>7308</v>
      </c>
      <c r="J13">
        <v>8198</v>
      </c>
      <c r="K13">
        <v>9939</v>
      </c>
      <c r="L13">
        <v>6826</v>
      </c>
      <c r="M13">
        <v>6916</v>
      </c>
      <c r="N13">
        <v>8920</v>
      </c>
      <c r="O13">
        <v>9923</v>
      </c>
      <c r="P13">
        <v>10025</v>
      </c>
      <c r="Q13">
        <v>10840</v>
      </c>
      <c r="R13">
        <v>12495</v>
      </c>
      <c r="S13">
        <v>7578</v>
      </c>
      <c r="T13">
        <v>7759</v>
      </c>
      <c r="U13">
        <v>10591</v>
      </c>
      <c r="V13">
        <v>11290</v>
      </c>
      <c r="W13">
        <v>11887</v>
      </c>
      <c r="X13">
        <v>12236</v>
      </c>
      <c r="Y13">
        <v>13911</v>
      </c>
      <c r="Z13">
        <v>10115</v>
      </c>
      <c r="AA13">
        <v>10537</v>
      </c>
      <c r="AB13">
        <v>14004</v>
      </c>
      <c r="AC13">
        <v>16167</v>
      </c>
      <c r="AD13">
        <v>17436</v>
      </c>
      <c r="AE13">
        <v>17671</v>
      </c>
      <c r="AF13">
        <v>20161</v>
      </c>
      <c r="AG13">
        <v>13757</v>
      </c>
      <c r="AH13">
        <v>14996</v>
      </c>
      <c r="AI13">
        <v>19708</v>
      </c>
      <c r="AJ13">
        <v>21875</v>
      </c>
      <c r="AK13">
        <v>23271</v>
      </c>
      <c r="AL13">
        <v>24486</v>
      </c>
      <c r="AM13">
        <v>27075</v>
      </c>
      <c r="AN13">
        <v>15495</v>
      </c>
      <c r="AO13">
        <v>19894</v>
      </c>
      <c r="AP13">
        <v>26938</v>
      </c>
      <c r="AQ13">
        <v>28793</v>
      </c>
      <c r="AR13">
        <v>31781</v>
      </c>
      <c r="AS13">
        <v>35983</v>
      </c>
      <c r="AT13">
        <v>40754</v>
      </c>
      <c r="AU13">
        <v>26237</v>
      </c>
      <c r="AV13">
        <v>27661</v>
      </c>
      <c r="AW13">
        <v>36800</v>
      </c>
      <c r="AX13">
        <v>38552</v>
      </c>
      <c r="AY13">
        <v>41164</v>
      </c>
      <c r="AZ13">
        <v>44685</v>
      </c>
      <c r="BA13">
        <v>51594</v>
      </c>
      <c r="BB13">
        <v>32765</v>
      </c>
      <c r="BC13">
        <v>35219</v>
      </c>
      <c r="BD13">
        <v>42232</v>
      </c>
      <c r="BE13">
        <v>46552</v>
      </c>
      <c r="BF13">
        <v>51051</v>
      </c>
      <c r="BG13">
        <v>57630</v>
      </c>
      <c r="BH13">
        <v>68926</v>
      </c>
      <c r="BI13">
        <v>49435</v>
      </c>
      <c r="BJ13">
        <v>54083</v>
      </c>
      <c r="BK13">
        <v>28163</v>
      </c>
      <c r="BL13">
        <v>46613</v>
      </c>
      <c r="BM13">
        <v>62772</v>
      </c>
      <c r="BN13">
        <v>72311</v>
      </c>
      <c r="BO13">
        <v>39916</v>
      </c>
      <c r="BP13">
        <v>42392</v>
      </c>
      <c r="BQ13">
        <v>36646</v>
      </c>
      <c r="BR13">
        <v>12644</v>
      </c>
      <c r="BS13">
        <v>28652</v>
      </c>
      <c r="BT13">
        <v>37619</v>
      </c>
      <c r="BU13">
        <v>40754</v>
      </c>
      <c r="BV13">
        <v>42460</v>
      </c>
      <c r="BW13">
        <v>28875</v>
      </c>
      <c r="BX13">
        <v>21656</v>
      </c>
      <c r="BY13">
        <v>31787</v>
      </c>
      <c r="BZ13">
        <v>29536</v>
      </c>
      <c r="CA13">
        <v>30025</v>
      </c>
      <c r="CB13">
        <v>29073</v>
      </c>
      <c r="CC13">
        <v>29477</v>
      </c>
      <c r="CD13">
        <v>18133</v>
      </c>
      <c r="CE13">
        <v>16014</v>
      </c>
      <c r="CF13">
        <v>19831</v>
      </c>
      <c r="CG13">
        <v>18515</v>
      </c>
      <c r="CH13">
        <v>17475</v>
      </c>
      <c r="CI13">
        <v>16651</v>
      </c>
      <c r="CJ13">
        <v>17377</v>
      </c>
      <c r="CK13">
        <v>10868</v>
      </c>
      <c r="CL13">
        <v>10160</v>
      </c>
      <c r="CM13">
        <v>12863</v>
      </c>
      <c r="CN13">
        <v>12518</v>
      </c>
      <c r="CO13">
        <v>13435</v>
      </c>
      <c r="CP13">
        <v>13443</v>
      </c>
      <c r="CQ13">
        <v>15013</v>
      </c>
      <c r="CR13">
        <v>8888</v>
      </c>
      <c r="CS13">
        <v>9175</v>
      </c>
      <c r="CT13">
        <v>12119</v>
      </c>
      <c r="CU13">
        <v>12173</v>
      </c>
      <c r="CV13">
        <v>13867</v>
      </c>
      <c r="CW13">
        <v>14020</v>
      </c>
      <c r="CX13">
        <v>16168</v>
      </c>
      <c r="CY13">
        <v>10032</v>
      </c>
      <c r="CZ13">
        <v>10603</v>
      </c>
      <c r="DA13">
        <v>14664</v>
      </c>
      <c r="DB13">
        <v>15470</v>
      </c>
      <c r="DC13">
        <v>18193</v>
      </c>
      <c r="DD13">
        <v>20340</v>
      </c>
      <c r="DE13">
        <v>23661</v>
      </c>
      <c r="DF13">
        <v>13857</v>
      </c>
      <c r="DG13">
        <v>15965</v>
      </c>
      <c r="DH13">
        <v>21611</v>
      </c>
      <c r="DI13">
        <v>21823</v>
      </c>
      <c r="DJ13">
        <v>24637</v>
      </c>
      <c r="DK13">
        <v>24434</v>
      </c>
      <c r="DL13">
        <v>28060</v>
      </c>
      <c r="DM13">
        <v>17936</v>
      </c>
      <c r="DN13">
        <v>16593</v>
      </c>
      <c r="DO13">
        <v>20788</v>
      </c>
      <c r="DP13">
        <v>20856</v>
      </c>
      <c r="DQ13">
        <v>20688</v>
      </c>
      <c r="DR13">
        <v>22278</v>
      </c>
      <c r="DS13">
        <v>27863</v>
      </c>
      <c r="DT13">
        <v>13340</v>
      </c>
      <c r="DU13">
        <v>14324</v>
      </c>
      <c r="DV13">
        <v>19623</v>
      </c>
      <c r="DW13">
        <v>19931</v>
      </c>
      <c r="DX13">
        <v>20223</v>
      </c>
      <c r="DY13">
        <v>20477</v>
      </c>
      <c r="DZ13">
        <v>22716</v>
      </c>
      <c r="EA13">
        <v>13097</v>
      </c>
      <c r="EB13">
        <v>13474</v>
      </c>
      <c r="EC13">
        <v>18030</v>
      </c>
      <c r="ED13">
        <v>19567</v>
      </c>
      <c r="EE13">
        <v>21412</v>
      </c>
      <c r="EF13">
        <v>21299</v>
      </c>
      <c r="EG13">
        <v>22029</v>
      </c>
      <c r="EH13">
        <v>11823</v>
      </c>
      <c r="EI13">
        <v>12309</v>
      </c>
      <c r="EJ13">
        <v>14502</v>
      </c>
      <c r="EK13">
        <v>15222</v>
      </c>
      <c r="EL13">
        <v>16412</v>
      </c>
      <c r="EM13">
        <v>15402</v>
      </c>
      <c r="EN13">
        <v>16163</v>
      </c>
      <c r="EO13">
        <v>9590</v>
      </c>
      <c r="EP13">
        <v>10145</v>
      </c>
      <c r="EQ13">
        <v>12983</v>
      </c>
      <c r="ER13">
        <v>15239</v>
      </c>
      <c r="ES13">
        <v>15158</v>
      </c>
      <c r="ET13">
        <v>14260</v>
      </c>
      <c r="EU13">
        <v>13954</v>
      </c>
      <c r="EV13">
        <v>9799</v>
      </c>
      <c r="EW13">
        <v>9687</v>
      </c>
      <c r="EX13">
        <v>11517</v>
      </c>
      <c r="EY13">
        <v>11263</v>
      </c>
      <c r="EZ13">
        <v>10486</v>
      </c>
      <c r="FA13">
        <v>8678</v>
      </c>
      <c r="FB13">
        <v>8527</v>
      </c>
      <c r="FC13">
        <v>6008</v>
      </c>
      <c r="FD13">
        <v>5628</v>
      </c>
      <c r="FE13">
        <v>5975</v>
      </c>
      <c r="FF13">
        <v>6116</v>
      </c>
      <c r="FG13">
        <v>5754</v>
      </c>
      <c r="FH13">
        <v>5190</v>
      </c>
      <c r="FI13">
        <v>4611</v>
      </c>
      <c r="FJ13">
        <v>4337</v>
      </c>
    </row>
    <row r="14" spans="1:166" x14ac:dyDescent="0.25">
      <c r="A14" t="s">
        <v>13</v>
      </c>
      <c r="B14">
        <v>5702</v>
      </c>
      <c r="C14">
        <v>5945</v>
      </c>
      <c r="D14">
        <v>3981</v>
      </c>
      <c r="E14">
        <v>4119</v>
      </c>
      <c r="F14">
        <v>5699</v>
      </c>
      <c r="G14">
        <v>6653</v>
      </c>
      <c r="H14">
        <v>7312</v>
      </c>
      <c r="I14">
        <v>8198</v>
      </c>
      <c r="J14">
        <v>9942</v>
      </c>
      <c r="K14">
        <v>6826</v>
      </c>
      <c r="L14">
        <v>6918</v>
      </c>
      <c r="M14">
        <v>8925</v>
      </c>
      <c r="N14">
        <v>9925</v>
      </c>
      <c r="O14">
        <v>10027</v>
      </c>
      <c r="P14">
        <v>10838</v>
      </c>
      <c r="Q14">
        <v>12496</v>
      </c>
      <c r="R14">
        <v>7569</v>
      </c>
      <c r="S14">
        <v>7762</v>
      </c>
      <c r="T14">
        <v>10594</v>
      </c>
      <c r="U14">
        <v>11290</v>
      </c>
      <c r="V14">
        <v>11891</v>
      </c>
      <c r="W14">
        <v>12288</v>
      </c>
      <c r="X14">
        <v>13920</v>
      </c>
      <c r="Y14">
        <v>10114</v>
      </c>
      <c r="Z14">
        <v>10538</v>
      </c>
      <c r="AA14">
        <v>14004</v>
      </c>
      <c r="AB14">
        <v>16167</v>
      </c>
      <c r="AC14">
        <v>17437</v>
      </c>
      <c r="AD14">
        <v>17670</v>
      </c>
      <c r="AE14">
        <v>20167</v>
      </c>
      <c r="AF14">
        <v>13757</v>
      </c>
      <c r="AG14">
        <v>15000</v>
      </c>
      <c r="AH14">
        <v>19713</v>
      </c>
      <c r="AI14">
        <v>21879</v>
      </c>
      <c r="AJ14">
        <v>23273</v>
      </c>
      <c r="AK14">
        <v>24483</v>
      </c>
      <c r="AL14">
        <v>27082</v>
      </c>
      <c r="AM14">
        <v>15499</v>
      </c>
      <c r="AN14">
        <v>19892</v>
      </c>
      <c r="AO14">
        <v>26946</v>
      </c>
      <c r="AP14">
        <v>28796</v>
      </c>
      <c r="AQ14">
        <v>31788</v>
      </c>
      <c r="AR14">
        <v>35984</v>
      </c>
      <c r="AS14">
        <v>40726</v>
      </c>
      <c r="AT14">
        <v>26242</v>
      </c>
      <c r="AU14">
        <v>27680</v>
      </c>
      <c r="AV14">
        <v>36825</v>
      </c>
      <c r="AW14">
        <v>38557</v>
      </c>
      <c r="AX14">
        <v>41166</v>
      </c>
      <c r="AY14">
        <v>44706</v>
      </c>
      <c r="AZ14">
        <v>51614</v>
      </c>
      <c r="BA14">
        <v>32760</v>
      </c>
      <c r="BB14">
        <v>35252</v>
      </c>
      <c r="BC14">
        <v>42257</v>
      </c>
      <c r="BD14">
        <v>46567</v>
      </c>
      <c r="BE14">
        <v>51053</v>
      </c>
      <c r="BF14">
        <v>57667</v>
      </c>
      <c r="BG14">
        <v>68946</v>
      </c>
      <c r="BH14">
        <v>49498</v>
      </c>
      <c r="BI14">
        <v>54093</v>
      </c>
      <c r="BJ14">
        <v>28168</v>
      </c>
      <c r="BK14">
        <v>46626</v>
      </c>
      <c r="BL14">
        <v>62774</v>
      </c>
      <c r="BM14">
        <v>72375</v>
      </c>
      <c r="BN14">
        <v>39931</v>
      </c>
      <c r="BO14">
        <v>42401</v>
      </c>
      <c r="BP14">
        <v>36657</v>
      </c>
      <c r="BQ14">
        <v>12657</v>
      </c>
      <c r="BR14">
        <v>28670</v>
      </c>
      <c r="BS14">
        <v>37620</v>
      </c>
      <c r="BT14">
        <v>40762</v>
      </c>
      <c r="BU14">
        <v>42521</v>
      </c>
      <c r="BV14">
        <v>28925</v>
      </c>
      <c r="BW14">
        <v>21694</v>
      </c>
      <c r="BX14">
        <v>31795</v>
      </c>
      <c r="BY14">
        <v>29536</v>
      </c>
      <c r="BZ14">
        <v>30020</v>
      </c>
      <c r="CA14">
        <v>29069</v>
      </c>
      <c r="CB14">
        <v>29478</v>
      </c>
      <c r="CC14">
        <v>18135</v>
      </c>
      <c r="CD14">
        <v>16014</v>
      </c>
      <c r="CE14">
        <v>19864</v>
      </c>
      <c r="CF14">
        <v>18517</v>
      </c>
      <c r="CG14">
        <v>17474</v>
      </c>
      <c r="CH14">
        <v>16667</v>
      </c>
      <c r="CI14">
        <v>17385</v>
      </c>
      <c r="CJ14">
        <v>10868</v>
      </c>
      <c r="CK14">
        <v>10168</v>
      </c>
      <c r="CL14">
        <v>12867</v>
      </c>
      <c r="CM14">
        <v>12515</v>
      </c>
      <c r="CN14">
        <v>13412</v>
      </c>
      <c r="CO14">
        <v>13479</v>
      </c>
      <c r="CP14">
        <v>15005</v>
      </c>
      <c r="CQ14">
        <v>8894</v>
      </c>
      <c r="CR14">
        <v>9183</v>
      </c>
      <c r="CS14">
        <v>12139</v>
      </c>
      <c r="CT14">
        <v>12176</v>
      </c>
      <c r="CU14">
        <v>13863</v>
      </c>
      <c r="CV14">
        <v>14003</v>
      </c>
      <c r="CW14">
        <v>16168</v>
      </c>
      <c r="CX14">
        <v>10040</v>
      </c>
      <c r="CY14">
        <v>10597</v>
      </c>
      <c r="CZ14">
        <v>14680</v>
      </c>
      <c r="DA14">
        <v>15476</v>
      </c>
      <c r="DB14">
        <v>18195</v>
      </c>
      <c r="DC14">
        <v>20342</v>
      </c>
      <c r="DD14">
        <v>23670</v>
      </c>
      <c r="DE14">
        <v>13842</v>
      </c>
      <c r="DF14">
        <v>15987</v>
      </c>
      <c r="DG14">
        <v>21610</v>
      </c>
      <c r="DH14">
        <v>21830</v>
      </c>
      <c r="DI14">
        <v>24629</v>
      </c>
      <c r="DJ14">
        <v>24450</v>
      </c>
      <c r="DK14">
        <v>28076</v>
      </c>
      <c r="DL14">
        <v>17950</v>
      </c>
      <c r="DM14">
        <v>16596</v>
      </c>
      <c r="DN14">
        <v>20793</v>
      </c>
      <c r="DO14">
        <v>20860</v>
      </c>
      <c r="DP14">
        <v>20683</v>
      </c>
      <c r="DQ14">
        <v>22304</v>
      </c>
      <c r="DR14">
        <v>27869</v>
      </c>
      <c r="DS14">
        <v>13345</v>
      </c>
      <c r="DT14">
        <v>14332</v>
      </c>
      <c r="DU14">
        <v>19624</v>
      </c>
      <c r="DV14">
        <v>19931</v>
      </c>
      <c r="DW14">
        <v>20228</v>
      </c>
      <c r="DX14">
        <v>20495</v>
      </c>
      <c r="DY14">
        <v>22734</v>
      </c>
      <c r="DZ14">
        <v>13159</v>
      </c>
      <c r="EA14">
        <v>13513</v>
      </c>
      <c r="EB14">
        <v>18043</v>
      </c>
      <c r="EC14">
        <v>19571</v>
      </c>
      <c r="ED14">
        <v>21412</v>
      </c>
      <c r="EE14">
        <v>21304</v>
      </c>
      <c r="EF14">
        <v>22050</v>
      </c>
      <c r="EG14">
        <v>11823</v>
      </c>
      <c r="EH14">
        <v>12324</v>
      </c>
      <c r="EI14">
        <v>14512</v>
      </c>
      <c r="EJ14">
        <v>15225</v>
      </c>
      <c r="EK14">
        <v>16418</v>
      </c>
      <c r="EL14">
        <v>15409</v>
      </c>
      <c r="EM14">
        <v>16162</v>
      </c>
      <c r="EN14">
        <v>9608</v>
      </c>
      <c r="EO14">
        <v>10150</v>
      </c>
      <c r="EP14">
        <v>12991</v>
      </c>
      <c r="EQ14">
        <v>15240</v>
      </c>
      <c r="ER14">
        <v>15159</v>
      </c>
      <c r="ES14">
        <v>14267</v>
      </c>
      <c r="ET14">
        <v>13998</v>
      </c>
      <c r="EU14">
        <v>9799</v>
      </c>
      <c r="EV14">
        <v>9685</v>
      </c>
      <c r="EW14">
        <v>11519</v>
      </c>
      <c r="EX14">
        <v>11265</v>
      </c>
      <c r="EY14">
        <v>10490</v>
      </c>
      <c r="EZ14">
        <v>8694</v>
      </c>
      <c r="FA14">
        <v>8533</v>
      </c>
      <c r="FB14">
        <v>6010</v>
      </c>
      <c r="FC14">
        <v>5629</v>
      </c>
      <c r="FD14">
        <v>6030</v>
      </c>
      <c r="FE14">
        <v>6226</v>
      </c>
      <c r="FF14">
        <v>5766</v>
      </c>
      <c r="FG14">
        <v>5343</v>
      </c>
      <c r="FH14">
        <v>4615</v>
      </c>
      <c r="FI14">
        <v>4339</v>
      </c>
      <c r="FJ14">
        <v>4150</v>
      </c>
    </row>
    <row r="15" spans="1:166" x14ac:dyDescent="0.25">
      <c r="A15" t="s">
        <v>14</v>
      </c>
      <c r="B15">
        <v>5948</v>
      </c>
      <c r="C15">
        <v>3981</v>
      </c>
      <c r="D15">
        <v>4118</v>
      </c>
      <c r="E15">
        <v>5699</v>
      </c>
      <c r="F15">
        <v>6655</v>
      </c>
      <c r="G15">
        <v>7309</v>
      </c>
      <c r="H15">
        <v>8197</v>
      </c>
      <c r="I15">
        <v>9940</v>
      </c>
      <c r="J15">
        <v>6827</v>
      </c>
      <c r="K15">
        <v>6917</v>
      </c>
      <c r="L15">
        <v>8927</v>
      </c>
      <c r="M15">
        <v>9928</v>
      </c>
      <c r="N15">
        <v>10047</v>
      </c>
      <c r="O15">
        <v>10841</v>
      </c>
      <c r="P15">
        <v>12496</v>
      </c>
      <c r="Q15">
        <v>7572</v>
      </c>
      <c r="R15">
        <v>7760</v>
      </c>
      <c r="S15">
        <v>10597</v>
      </c>
      <c r="T15">
        <v>11290</v>
      </c>
      <c r="U15">
        <v>11892</v>
      </c>
      <c r="V15">
        <v>12286</v>
      </c>
      <c r="W15">
        <v>13925</v>
      </c>
      <c r="X15">
        <v>10159</v>
      </c>
      <c r="Y15">
        <v>10538</v>
      </c>
      <c r="Z15">
        <v>14004</v>
      </c>
      <c r="AA15">
        <v>16173</v>
      </c>
      <c r="AB15">
        <v>17436</v>
      </c>
      <c r="AC15">
        <v>17667</v>
      </c>
      <c r="AD15">
        <v>20172</v>
      </c>
      <c r="AE15">
        <v>13765</v>
      </c>
      <c r="AF15">
        <v>15000</v>
      </c>
      <c r="AG15">
        <v>19718</v>
      </c>
      <c r="AH15">
        <v>21888</v>
      </c>
      <c r="AI15">
        <v>23272</v>
      </c>
      <c r="AJ15">
        <v>24483</v>
      </c>
      <c r="AK15">
        <v>27085</v>
      </c>
      <c r="AL15">
        <v>15497</v>
      </c>
      <c r="AM15">
        <v>19898</v>
      </c>
      <c r="AN15">
        <v>26950</v>
      </c>
      <c r="AO15">
        <v>28804</v>
      </c>
      <c r="AP15">
        <v>31790</v>
      </c>
      <c r="AQ15">
        <v>35984</v>
      </c>
      <c r="AR15">
        <v>40737</v>
      </c>
      <c r="AS15">
        <v>26224</v>
      </c>
      <c r="AT15">
        <v>27692</v>
      </c>
      <c r="AU15">
        <v>36833</v>
      </c>
      <c r="AV15">
        <v>38563</v>
      </c>
      <c r="AW15">
        <v>41172</v>
      </c>
      <c r="AX15">
        <v>44710</v>
      </c>
      <c r="AY15">
        <v>51634</v>
      </c>
      <c r="AZ15">
        <v>32764</v>
      </c>
      <c r="BA15">
        <v>35250</v>
      </c>
      <c r="BB15">
        <v>42326</v>
      </c>
      <c r="BC15">
        <v>46601</v>
      </c>
      <c r="BD15">
        <v>51058</v>
      </c>
      <c r="BE15">
        <v>57692</v>
      </c>
      <c r="BF15">
        <v>68972</v>
      </c>
      <c r="BG15">
        <v>49479</v>
      </c>
      <c r="BH15">
        <v>54141</v>
      </c>
      <c r="BI15">
        <v>28169</v>
      </c>
      <c r="BJ15">
        <v>46624</v>
      </c>
      <c r="BK15">
        <v>62783</v>
      </c>
      <c r="BL15">
        <v>72404</v>
      </c>
      <c r="BM15">
        <v>39955</v>
      </c>
      <c r="BN15">
        <v>42404</v>
      </c>
      <c r="BO15">
        <v>36663</v>
      </c>
      <c r="BP15">
        <v>12659</v>
      </c>
      <c r="BQ15">
        <v>28687</v>
      </c>
      <c r="BR15">
        <v>37628</v>
      </c>
      <c r="BS15">
        <v>40768</v>
      </c>
      <c r="BT15">
        <v>42531</v>
      </c>
      <c r="BU15">
        <v>28938</v>
      </c>
      <c r="BV15">
        <v>21717</v>
      </c>
      <c r="BW15">
        <v>31793</v>
      </c>
      <c r="BX15">
        <v>29544</v>
      </c>
      <c r="BY15">
        <v>30025</v>
      </c>
      <c r="BZ15">
        <v>29077</v>
      </c>
      <c r="CA15">
        <v>29477</v>
      </c>
      <c r="CB15">
        <v>18135</v>
      </c>
      <c r="CC15">
        <v>16019</v>
      </c>
      <c r="CD15">
        <v>19865</v>
      </c>
      <c r="CE15">
        <v>18555</v>
      </c>
      <c r="CF15">
        <v>17477</v>
      </c>
      <c r="CG15">
        <v>16662</v>
      </c>
      <c r="CH15">
        <v>17404</v>
      </c>
      <c r="CI15">
        <v>10865</v>
      </c>
      <c r="CJ15">
        <v>10167</v>
      </c>
      <c r="CK15">
        <v>12879</v>
      </c>
      <c r="CL15">
        <v>12515</v>
      </c>
      <c r="CM15">
        <v>13406</v>
      </c>
      <c r="CN15">
        <v>13461</v>
      </c>
      <c r="CO15">
        <v>15015</v>
      </c>
      <c r="CP15">
        <v>8894</v>
      </c>
      <c r="CQ15">
        <v>9194</v>
      </c>
      <c r="CR15">
        <v>12145</v>
      </c>
      <c r="CS15">
        <v>12210</v>
      </c>
      <c r="CT15">
        <v>13859</v>
      </c>
      <c r="CU15">
        <v>14011</v>
      </c>
      <c r="CV15">
        <v>16153</v>
      </c>
      <c r="CW15">
        <v>10039</v>
      </c>
      <c r="CX15">
        <v>10601</v>
      </c>
      <c r="CY15">
        <v>14681</v>
      </c>
      <c r="CZ15">
        <v>15489</v>
      </c>
      <c r="DA15">
        <v>18191</v>
      </c>
      <c r="DB15">
        <v>20339</v>
      </c>
      <c r="DC15">
        <v>23676</v>
      </c>
      <c r="DD15">
        <v>13843</v>
      </c>
      <c r="DE15">
        <v>15979</v>
      </c>
      <c r="DF15">
        <v>21616</v>
      </c>
      <c r="DG15">
        <v>21837</v>
      </c>
      <c r="DH15">
        <v>24638</v>
      </c>
      <c r="DI15">
        <v>24443</v>
      </c>
      <c r="DJ15">
        <v>28086</v>
      </c>
      <c r="DK15">
        <v>17951</v>
      </c>
      <c r="DL15">
        <v>16610</v>
      </c>
      <c r="DM15">
        <v>20794</v>
      </c>
      <c r="DN15">
        <v>20859</v>
      </c>
      <c r="DO15">
        <v>20682</v>
      </c>
      <c r="DP15">
        <v>22290</v>
      </c>
      <c r="DQ15">
        <v>27885</v>
      </c>
      <c r="DR15">
        <v>13345</v>
      </c>
      <c r="DS15">
        <v>14337</v>
      </c>
      <c r="DT15">
        <v>19633</v>
      </c>
      <c r="DU15">
        <v>19929</v>
      </c>
      <c r="DV15">
        <v>20228</v>
      </c>
      <c r="DW15">
        <v>20494</v>
      </c>
      <c r="DX15">
        <v>22733</v>
      </c>
      <c r="DY15">
        <v>13161</v>
      </c>
      <c r="DZ15">
        <v>13516</v>
      </c>
      <c r="EA15">
        <v>18085</v>
      </c>
      <c r="EB15">
        <v>19574</v>
      </c>
      <c r="EC15">
        <v>21414</v>
      </c>
      <c r="ED15">
        <v>21309</v>
      </c>
      <c r="EE15">
        <v>22072</v>
      </c>
      <c r="EF15">
        <v>11851</v>
      </c>
      <c r="EG15">
        <v>12329</v>
      </c>
      <c r="EH15">
        <v>14517</v>
      </c>
      <c r="EI15">
        <v>15226</v>
      </c>
      <c r="EJ15">
        <v>16418</v>
      </c>
      <c r="EK15">
        <v>15428</v>
      </c>
      <c r="EL15">
        <v>16171</v>
      </c>
      <c r="EM15">
        <v>9603</v>
      </c>
      <c r="EN15">
        <v>10146</v>
      </c>
      <c r="EO15">
        <v>12994</v>
      </c>
      <c r="EP15">
        <v>15241</v>
      </c>
      <c r="EQ15">
        <v>15168</v>
      </c>
      <c r="ER15">
        <v>14271</v>
      </c>
      <c r="ES15">
        <v>13997</v>
      </c>
      <c r="ET15">
        <v>9801</v>
      </c>
      <c r="EU15">
        <v>9686</v>
      </c>
      <c r="EV15">
        <v>11515</v>
      </c>
      <c r="EW15">
        <v>11282</v>
      </c>
      <c r="EX15">
        <v>10489</v>
      </c>
      <c r="EY15">
        <v>8697</v>
      </c>
      <c r="EZ15">
        <v>8534</v>
      </c>
      <c r="FA15">
        <v>6012</v>
      </c>
      <c r="FB15">
        <v>5628</v>
      </c>
      <c r="FC15">
        <v>6031</v>
      </c>
      <c r="FD15">
        <v>6285</v>
      </c>
      <c r="FE15">
        <v>5793</v>
      </c>
      <c r="FF15">
        <v>5351</v>
      </c>
      <c r="FG15">
        <v>4684</v>
      </c>
      <c r="FH15">
        <v>4339</v>
      </c>
      <c r="FI15">
        <v>4152</v>
      </c>
      <c r="FJ15">
        <v>4227</v>
      </c>
    </row>
    <row r="16" spans="1:166" x14ac:dyDescent="0.25">
      <c r="A16" t="s">
        <v>15</v>
      </c>
      <c r="B16">
        <v>3982</v>
      </c>
      <c r="C16">
        <v>4119</v>
      </c>
      <c r="D16">
        <v>5698</v>
      </c>
      <c r="E16">
        <v>6654</v>
      </c>
      <c r="F16">
        <v>7309</v>
      </c>
      <c r="G16">
        <v>8198</v>
      </c>
      <c r="H16">
        <v>9943</v>
      </c>
      <c r="I16">
        <v>6825</v>
      </c>
      <c r="J16">
        <v>6914</v>
      </c>
      <c r="K16">
        <v>8927</v>
      </c>
      <c r="L16">
        <v>9931</v>
      </c>
      <c r="M16">
        <v>10050</v>
      </c>
      <c r="N16">
        <v>10844</v>
      </c>
      <c r="O16">
        <v>12495</v>
      </c>
      <c r="P16">
        <v>7571</v>
      </c>
      <c r="Q16">
        <v>7764</v>
      </c>
      <c r="R16">
        <v>10594</v>
      </c>
      <c r="S16">
        <v>11288</v>
      </c>
      <c r="T16">
        <v>11892</v>
      </c>
      <c r="U16">
        <v>12287</v>
      </c>
      <c r="V16">
        <v>13924</v>
      </c>
      <c r="W16">
        <v>10189</v>
      </c>
      <c r="X16">
        <v>10608</v>
      </c>
      <c r="Y16">
        <v>14011</v>
      </c>
      <c r="Z16">
        <v>16174</v>
      </c>
      <c r="AA16">
        <v>17439</v>
      </c>
      <c r="AB16">
        <v>17667</v>
      </c>
      <c r="AC16">
        <v>20170</v>
      </c>
      <c r="AD16">
        <v>13765</v>
      </c>
      <c r="AE16">
        <v>15000</v>
      </c>
      <c r="AF16">
        <v>19718</v>
      </c>
      <c r="AG16">
        <v>21886</v>
      </c>
      <c r="AH16">
        <v>23281</v>
      </c>
      <c r="AI16">
        <v>24489</v>
      </c>
      <c r="AJ16">
        <v>27173</v>
      </c>
      <c r="AK16">
        <v>15499</v>
      </c>
      <c r="AL16">
        <v>19899</v>
      </c>
      <c r="AM16">
        <v>26959</v>
      </c>
      <c r="AN16">
        <v>28807</v>
      </c>
      <c r="AO16">
        <v>31790</v>
      </c>
      <c r="AP16">
        <v>35990</v>
      </c>
      <c r="AQ16">
        <v>40741</v>
      </c>
      <c r="AR16">
        <v>26224</v>
      </c>
      <c r="AS16">
        <v>27655</v>
      </c>
      <c r="AT16">
        <v>36834</v>
      </c>
      <c r="AU16">
        <v>38571</v>
      </c>
      <c r="AV16">
        <v>41174</v>
      </c>
      <c r="AW16">
        <v>44710</v>
      </c>
      <c r="AX16">
        <v>51643</v>
      </c>
      <c r="AY16">
        <v>32770</v>
      </c>
      <c r="AZ16">
        <v>35258</v>
      </c>
      <c r="BA16">
        <v>42320</v>
      </c>
      <c r="BB16">
        <v>46657</v>
      </c>
      <c r="BC16">
        <v>51147</v>
      </c>
      <c r="BD16">
        <v>57698</v>
      </c>
      <c r="BE16">
        <v>69008</v>
      </c>
      <c r="BF16">
        <v>49486</v>
      </c>
      <c r="BG16">
        <v>54126</v>
      </c>
      <c r="BH16">
        <v>28193</v>
      </c>
      <c r="BI16">
        <v>46629</v>
      </c>
      <c r="BJ16">
        <v>62785</v>
      </c>
      <c r="BK16">
        <v>72407</v>
      </c>
      <c r="BL16">
        <v>39955</v>
      </c>
      <c r="BM16">
        <v>42408</v>
      </c>
      <c r="BN16">
        <v>36666</v>
      </c>
      <c r="BO16">
        <v>12660</v>
      </c>
      <c r="BP16">
        <v>28698</v>
      </c>
      <c r="BQ16">
        <v>37644</v>
      </c>
      <c r="BR16">
        <v>40770</v>
      </c>
      <c r="BS16">
        <v>42532</v>
      </c>
      <c r="BT16">
        <v>28936</v>
      </c>
      <c r="BU16">
        <v>21729</v>
      </c>
      <c r="BV16">
        <v>31801</v>
      </c>
      <c r="BW16">
        <v>29540</v>
      </c>
      <c r="BX16">
        <v>30026</v>
      </c>
      <c r="BY16">
        <v>29077</v>
      </c>
      <c r="BZ16">
        <v>29481</v>
      </c>
      <c r="CA16">
        <v>18134</v>
      </c>
      <c r="CB16">
        <v>16017</v>
      </c>
      <c r="CC16">
        <v>19870</v>
      </c>
      <c r="CD16">
        <v>18559</v>
      </c>
      <c r="CE16">
        <v>17494</v>
      </c>
      <c r="CF16">
        <v>16665</v>
      </c>
      <c r="CG16">
        <v>17403</v>
      </c>
      <c r="CH16">
        <v>10864</v>
      </c>
      <c r="CI16">
        <v>10168</v>
      </c>
      <c r="CJ16">
        <v>12870</v>
      </c>
      <c r="CK16">
        <v>12526</v>
      </c>
      <c r="CL16">
        <v>13410</v>
      </c>
      <c r="CM16">
        <v>13464</v>
      </c>
      <c r="CN16">
        <v>15011</v>
      </c>
      <c r="CO16">
        <v>8910</v>
      </c>
      <c r="CP16">
        <v>9192</v>
      </c>
      <c r="CQ16">
        <v>12277</v>
      </c>
      <c r="CR16">
        <v>12217</v>
      </c>
      <c r="CS16">
        <v>13874</v>
      </c>
      <c r="CT16">
        <v>14008</v>
      </c>
      <c r="CU16">
        <v>16157</v>
      </c>
      <c r="CV16">
        <v>10034</v>
      </c>
      <c r="CW16">
        <v>10603</v>
      </c>
      <c r="CX16">
        <v>14685</v>
      </c>
      <c r="CY16">
        <v>15492</v>
      </c>
      <c r="CZ16">
        <v>18203</v>
      </c>
      <c r="DA16">
        <v>20333</v>
      </c>
      <c r="DB16">
        <v>23671</v>
      </c>
      <c r="DC16">
        <v>13843</v>
      </c>
      <c r="DD16">
        <v>15972</v>
      </c>
      <c r="DE16">
        <v>21616</v>
      </c>
      <c r="DF16">
        <v>21842</v>
      </c>
      <c r="DG16">
        <v>24625</v>
      </c>
      <c r="DH16">
        <v>24455</v>
      </c>
      <c r="DI16">
        <v>28081</v>
      </c>
      <c r="DJ16">
        <v>17963</v>
      </c>
      <c r="DK16">
        <v>16608</v>
      </c>
      <c r="DL16">
        <v>20808</v>
      </c>
      <c r="DM16">
        <v>20862</v>
      </c>
      <c r="DN16">
        <v>20682</v>
      </c>
      <c r="DO16">
        <v>22287</v>
      </c>
      <c r="DP16">
        <v>27875</v>
      </c>
      <c r="DQ16">
        <v>13355</v>
      </c>
      <c r="DR16">
        <v>14338</v>
      </c>
      <c r="DS16">
        <v>19634</v>
      </c>
      <c r="DT16">
        <v>19938</v>
      </c>
      <c r="DU16">
        <v>20227</v>
      </c>
      <c r="DV16">
        <v>20494</v>
      </c>
      <c r="DW16">
        <v>22729</v>
      </c>
      <c r="DX16">
        <v>13160</v>
      </c>
      <c r="DY16">
        <v>13519</v>
      </c>
      <c r="DZ16">
        <v>18089</v>
      </c>
      <c r="EA16">
        <v>19582</v>
      </c>
      <c r="EB16">
        <v>21428</v>
      </c>
      <c r="EC16">
        <v>21302</v>
      </c>
      <c r="ED16">
        <v>22071</v>
      </c>
      <c r="EE16">
        <v>11845</v>
      </c>
      <c r="EF16">
        <v>12350</v>
      </c>
      <c r="EG16">
        <v>14514</v>
      </c>
      <c r="EH16">
        <v>15237</v>
      </c>
      <c r="EI16">
        <v>16416</v>
      </c>
      <c r="EJ16">
        <v>15429</v>
      </c>
      <c r="EK16">
        <v>16176</v>
      </c>
      <c r="EL16">
        <v>9612</v>
      </c>
      <c r="EM16">
        <v>10145</v>
      </c>
      <c r="EN16">
        <v>12992</v>
      </c>
      <c r="EO16">
        <v>15247</v>
      </c>
      <c r="EP16">
        <v>15180</v>
      </c>
      <c r="EQ16">
        <v>14273</v>
      </c>
      <c r="ER16">
        <v>14004</v>
      </c>
      <c r="ES16">
        <v>9803</v>
      </c>
      <c r="ET16">
        <v>9690</v>
      </c>
      <c r="EU16">
        <v>11521</v>
      </c>
      <c r="EV16">
        <v>11283</v>
      </c>
      <c r="EW16">
        <v>10498</v>
      </c>
      <c r="EX16">
        <v>8690</v>
      </c>
      <c r="EY16">
        <v>8542</v>
      </c>
      <c r="EZ16">
        <v>6013</v>
      </c>
      <c r="FA16">
        <v>5627</v>
      </c>
      <c r="FB16">
        <v>6031</v>
      </c>
      <c r="FC16">
        <v>6282</v>
      </c>
      <c r="FD16">
        <v>5870</v>
      </c>
      <c r="FE16">
        <v>5346</v>
      </c>
      <c r="FF16">
        <v>4688</v>
      </c>
      <c r="FG16">
        <v>4596</v>
      </c>
      <c r="FH16">
        <v>4156</v>
      </c>
      <c r="FI16">
        <v>4238</v>
      </c>
      <c r="FJ16">
        <v>3914</v>
      </c>
    </row>
    <row r="17" spans="1:166" x14ac:dyDescent="0.25">
      <c r="A17" t="s">
        <v>16</v>
      </c>
      <c r="B17">
        <v>4119</v>
      </c>
      <c r="C17">
        <v>5700</v>
      </c>
      <c r="D17">
        <v>6653</v>
      </c>
      <c r="E17">
        <v>7309</v>
      </c>
      <c r="F17">
        <v>8198</v>
      </c>
      <c r="G17">
        <v>9941</v>
      </c>
      <c r="H17">
        <v>6826</v>
      </c>
      <c r="I17">
        <v>6914</v>
      </c>
      <c r="J17">
        <v>8932</v>
      </c>
      <c r="K17">
        <v>9930</v>
      </c>
      <c r="L17">
        <v>10050</v>
      </c>
      <c r="M17">
        <v>10850</v>
      </c>
      <c r="N17">
        <v>12496</v>
      </c>
      <c r="O17">
        <v>7572</v>
      </c>
      <c r="P17">
        <v>7765</v>
      </c>
      <c r="Q17">
        <v>10594</v>
      </c>
      <c r="R17">
        <v>11292</v>
      </c>
      <c r="S17">
        <v>11892</v>
      </c>
      <c r="T17">
        <v>12284</v>
      </c>
      <c r="U17">
        <v>13927</v>
      </c>
      <c r="V17">
        <v>10189</v>
      </c>
      <c r="W17">
        <v>10608</v>
      </c>
      <c r="X17">
        <v>14025</v>
      </c>
      <c r="Y17">
        <v>16177</v>
      </c>
      <c r="Z17">
        <v>17441</v>
      </c>
      <c r="AA17">
        <v>17671</v>
      </c>
      <c r="AB17">
        <v>20168</v>
      </c>
      <c r="AC17">
        <v>13765</v>
      </c>
      <c r="AD17">
        <v>15004</v>
      </c>
      <c r="AE17">
        <v>19722</v>
      </c>
      <c r="AF17">
        <v>21890</v>
      </c>
      <c r="AG17">
        <v>23287</v>
      </c>
      <c r="AH17">
        <v>24493</v>
      </c>
      <c r="AI17">
        <v>27177</v>
      </c>
      <c r="AJ17">
        <v>15499</v>
      </c>
      <c r="AK17">
        <v>19901</v>
      </c>
      <c r="AL17">
        <v>26961</v>
      </c>
      <c r="AM17">
        <v>28808</v>
      </c>
      <c r="AN17">
        <v>31792</v>
      </c>
      <c r="AO17">
        <v>35992</v>
      </c>
      <c r="AP17">
        <v>40743</v>
      </c>
      <c r="AQ17">
        <v>26225</v>
      </c>
      <c r="AR17">
        <v>27661</v>
      </c>
      <c r="AS17">
        <v>36797</v>
      </c>
      <c r="AT17">
        <v>38574</v>
      </c>
      <c r="AU17">
        <v>41188</v>
      </c>
      <c r="AV17">
        <v>44706</v>
      </c>
      <c r="AW17">
        <v>51645</v>
      </c>
      <c r="AX17">
        <v>32769</v>
      </c>
      <c r="AY17">
        <v>35258</v>
      </c>
      <c r="AZ17">
        <v>42330</v>
      </c>
      <c r="BA17">
        <v>46648</v>
      </c>
      <c r="BB17">
        <v>51160</v>
      </c>
      <c r="BC17">
        <v>57715</v>
      </c>
      <c r="BD17">
        <v>69019</v>
      </c>
      <c r="BE17">
        <v>49514</v>
      </c>
      <c r="BF17">
        <v>54141</v>
      </c>
      <c r="BG17">
        <v>28187</v>
      </c>
      <c r="BH17">
        <v>46672</v>
      </c>
      <c r="BI17">
        <v>62785</v>
      </c>
      <c r="BJ17">
        <v>72416</v>
      </c>
      <c r="BK17">
        <v>39956</v>
      </c>
      <c r="BL17">
        <v>42411</v>
      </c>
      <c r="BM17">
        <v>36671</v>
      </c>
      <c r="BN17">
        <v>12660</v>
      </c>
      <c r="BO17">
        <v>28707</v>
      </c>
      <c r="BP17">
        <v>37658</v>
      </c>
      <c r="BQ17">
        <v>40781</v>
      </c>
      <c r="BR17">
        <v>42538</v>
      </c>
      <c r="BS17">
        <v>28934</v>
      </c>
      <c r="BT17">
        <v>21731</v>
      </c>
      <c r="BU17">
        <v>31817</v>
      </c>
      <c r="BV17">
        <v>29557</v>
      </c>
      <c r="BW17">
        <v>30031</v>
      </c>
      <c r="BX17">
        <v>29070</v>
      </c>
      <c r="BY17">
        <v>29483</v>
      </c>
      <c r="BZ17">
        <v>18133</v>
      </c>
      <c r="CA17">
        <v>16015</v>
      </c>
      <c r="CB17">
        <v>19867</v>
      </c>
      <c r="CC17">
        <v>18553</v>
      </c>
      <c r="CD17">
        <v>17493</v>
      </c>
      <c r="CE17">
        <v>16679</v>
      </c>
      <c r="CF17">
        <v>17409</v>
      </c>
      <c r="CG17">
        <v>10883</v>
      </c>
      <c r="CH17">
        <v>10169</v>
      </c>
      <c r="CI17">
        <v>12872</v>
      </c>
      <c r="CJ17">
        <v>12520</v>
      </c>
      <c r="CK17">
        <v>13442</v>
      </c>
      <c r="CL17">
        <v>13468</v>
      </c>
      <c r="CM17">
        <v>15007</v>
      </c>
      <c r="CN17">
        <v>8906</v>
      </c>
      <c r="CO17">
        <v>9196</v>
      </c>
      <c r="CP17">
        <v>12262</v>
      </c>
      <c r="CQ17">
        <v>12272</v>
      </c>
      <c r="CR17">
        <v>13884</v>
      </c>
      <c r="CS17">
        <v>14006</v>
      </c>
      <c r="CT17">
        <v>16156</v>
      </c>
      <c r="CU17">
        <v>10032</v>
      </c>
      <c r="CV17">
        <v>10601</v>
      </c>
      <c r="CW17">
        <v>14680</v>
      </c>
      <c r="CX17">
        <v>15495</v>
      </c>
      <c r="CY17">
        <v>18208</v>
      </c>
      <c r="CZ17">
        <v>20336</v>
      </c>
      <c r="DA17">
        <v>23665</v>
      </c>
      <c r="DB17">
        <v>13844</v>
      </c>
      <c r="DC17">
        <v>15980</v>
      </c>
      <c r="DD17">
        <v>21618</v>
      </c>
      <c r="DE17">
        <v>21839</v>
      </c>
      <c r="DF17">
        <v>24639</v>
      </c>
      <c r="DG17">
        <v>24440</v>
      </c>
      <c r="DH17">
        <v>28088</v>
      </c>
      <c r="DI17">
        <v>17959</v>
      </c>
      <c r="DJ17">
        <v>16610</v>
      </c>
      <c r="DK17">
        <v>20807</v>
      </c>
      <c r="DL17">
        <v>20872</v>
      </c>
      <c r="DM17">
        <v>20684</v>
      </c>
      <c r="DN17">
        <v>22289</v>
      </c>
      <c r="DO17">
        <v>27879</v>
      </c>
      <c r="DP17">
        <v>13352</v>
      </c>
      <c r="DQ17">
        <v>14361</v>
      </c>
      <c r="DR17">
        <v>19632</v>
      </c>
      <c r="DS17">
        <v>19942</v>
      </c>
      <c r="DT17">
        <v>20229</v>
      </c>
      <c r="DU17">
        <v>20494</v>
      </c>
      <c r="DV17">
        <v>22732</v>
      </c>
      <c r="DW17">
        <v>13162</v>
      </c>
      <c r="DX17">
        <v>13519</v>
      </c>
      <c r="DY17">
        <v>18100</v>
      </c>
      <c r="DZ17">
        <v>19589</v>
      </c>
      <c r="EA17">
        <v>21469</v>
      </c>
      <c r="EB17">
        <v>21310</v>
      </c>
      <c r="EC17">
        <v>22067</v>
      </c>
      <c r="ED17">
        <v>11845</v>
      </c>
      <c r="EE17">
        <v>12346</v>
      </c>
      <c r="EF17">
        <v>14522</v>
      </c>
      <c r="EG17">
        <v>15230</v>
      </c>
      <c r="EH17">
        <v>16420</v>
      </c>
      <c r="EI17">
        <v>15428</v>
      </c>
      <c r="EJ17">
        <v>16177</v>
      </c>
      <c r="EK17">
        <v>9611</v>
      </c>
      <c r="EL17">
        <v>10146</v>
      </c>
      <c r="EM17">
        <v>12996</v>
      </c>
      <c r="EN17">
        <v>15246</v>
      </c>
      <c r="EO17">
        <v>15177</v>
      </c>
      <c r="EP17">
        <v>14286</v>
      </c>
      <c r="EQ17">
        <v>14011</v>
      </c>
      <c r="ER17">
        <v>9801</v>
      </c>
      <c r="ES17">
        <v>9689</v>
      </c>
      <c r="ET17">
        <v>11530</v>
      </c>
      <c r="EU17">
        <v>11281</v>
      </c>
      <c r="EV17">
        <v>10498</v>
      </c>
      <c r="EW17">
        <v>8712</v>
      </c>
      <c r="EX17">
        <v>8540</v>
      </c>
      <c r="EY17">
        <v>6013</v>
      </c>
      <c r="EZ17">
        <v>5632</v>
      </c>
      <c r="FA17">
        <v>6032</v>
      </c>
      <c r="FB17">
        <v>6284</v>
      </c>
      <c r="FC17">
        <v>5870</v>
      </c>
      <c r="FD17">
        <v>5358</v>
      </c>
      <c r="FE17">
        <v>4691</v>
      </c>
      <c r="FF17">
        <v>4608</v>
      </c>
      <c r="FG17">
        <v>4183</v>
      </c>
      <c r="FH17">
        <v>4245</v>
      </c>
      <c r="FI17">
        <v>3920</v>
      </c>
      <c r="FJ17">
        <v>3727</v>
      </c>
    </row>
    <row r="18" spans="1:166" x14ac:dyDescent="0.25">
      <c r="A18" t="s">
        <v>17</v>
      </c>
      <c r="B18">
        <v>5697</v>
      </c>
      <c r="C18">
        <v>6655</v>
      </c>
      <c r="D18">
        <v>7310</v>
      </c>
      <c r="E18">
        <v>8196</v>
      </c>
      <c r="F18">
        <v>9943</v>
      </c>
      <c r="G18">
        <v>6826</v>
      </c>
      <c r="H18">
        <v>6914</v>
      </c>
      <c r="I18">
        <v>8930</v>
      </c>
      <c r="J18">
        <v>9930</v>
      </c>
      <c r="K18">
        <v>10051</v>
      </c>
      <c r="L18">
        <v>10853</v>
      </c>
      <c r="M18">
        <v>12495</v>
      </c>
      <c r="N18">
        <v>7571</v>
      </c>
      <c r="O18">
        <v>7765</v>
      </c>
      <c r="P18">
        <v>10594</v>
      </c>
      <c r="Q18">
        <v>11293</v>
      </c>
      <c r="R18">
        <v>11891</v>
      </c>
      <c r="S18">
        <v>12287</v>
      </c>
      <c r="T18">
        <v>13926</v>
      </c>
      <c r="U18">
        <v>10191</v>
      </c>
      <c r="V18">
        <v>10607</v>
      </c>
      <c r="W18">
        <v>14025</v>
      </c>
      <c r="X18">
        <v>16186</v>
      </c>
      <c r="Y18">
        <v>17445</v>
      </c>
      <c r="Z18">
        <v>17671</v>
      </c>
      <c r="AA18">
        <v>20167</v>
      </c>
      <c r="AB18">
        <v>13767</v>
      </c>
      <c r="AC18">
        <v>15007</v>
      </c>
      <c r="AD18">
        <v>19723</v>
      </c>
      <c r="AE18">
        <v>21895</v>
      </c>
      <c r="AF18">
        <v>23290</v>
      </c>
      <c r="AG18">
        <v>24498</v>
      </c>
      <c r="AH18">
        <v>27178</v>
      </c>
      <c r="AI18">
        <v>15499</v>
      </c>
      <c r="AJ18">
        <v>19909</v>
      </c>
      <c r="AK18">
        <v>26964</v>
      </c>
      <c r="AL18">
        <v>28811</v>
      </c>
      <c r="AM18">
        <v>31798</v>
      </c>
      <c r="AN18">
        <v>35993</v>
      </c>
      <c r="AO18">
        <v>40752</v>
      </c>
      <c r="AP18">
        <v>26226</v>
      </c>
      <c r="AQ18">
        <v>27661</v>
      </c>
      <c r="AR18">
        <v>36803</v>
      </c>
      <c r="AS18">
        <v>38543</v>
      </c>
      <c r="AT18">
        <v>41224</v>
      </c>
      <c r="AU18">
        <v>44729</v>
      </c>
      <c r="AV18">
        <v>51660</v>
      </c>
      <c r="AW18">
        <v>32772</v>
      </c>
      <c r="AX18">
        <v>35263</v>
      </c>
      <c r="AY18">
        <v>42334</v>
      </c>
      <c r="AZ18">
        <v>46703</v>
      </c>
      <c r="BA18">
        <v>51156</v>
      </c>
      <c r="BB18">
        <v>57746</v>
      </c>
      <c r="BC18">
        <v>69031</v>
      </c>
      <c r="BD18">
        <v>49513</v>
      </c>
      <c r="BE18">
        <v>54156</v>
      </c>
      <c r="BF18">
        <v>28196</v>
      </c>
      <c r="BG18">
        <v>46671</v>
      </c>
      <c r="BH18">
        <v>62859</v>
      </c>
      <c r="BI18">
        <v>72420</v>
      </c>
      <c r="BJ18">
        <v>39946</v>
      </c>
      <c r="BK18">
        <v>42411</v>
      </c>
      <c r="BL18">
        <v>36672</v>
      </c>
      <c r="BM18">
        <v>12661</v>
      </c>
      <c r="BN18">
        <v>28705</v>
      </c>
      <c r="BO18">
        <v>37668</v>
      </c>
      <c r="BP18">
        <v>40876</v>
      </c>
      <c r="BQ18">
        <v>42543</v>
      </c>
      <c r="BR18">
        <v>28934</v>
      </c>
      <c r="BS18">
        <v>21733</v>
      </c>
      <c r="BT18">
        <v>31821</v>
      </c>
      <c r="BU18">
        <v>29562</v>
      </c>
      <c r="BV18">
        <v>30026</v>
      </c>
      <c r="BW18">
        <v>29077</v>
      </c>
      <c r="BX18">
        <v>29483</v>
      </c>
      <c r="BY18">
        <v>18136</v>
      </c>
      <c r="BZ18">
        <v>16015</v>
      </c>
      <c r="CA18">
        <v>19872</v>
      </c>
      <c r="CB18">
        <v>18555</v>
      </c>
      <c r="CC18">
        <v>17493</v>
      </c>
      <c r="CD18">
        <v>16678</v>
      </c>
      <c r="CE18">
        <v>17410</v>
      </c>
      <c r="CF18">
        <v>10882</v>
      </c>
      <c r="CG18">
        <v>10168</v>
      </c>
      <c r="CH18">
        <v>12874</v>
      </c>
      <c r="CI18">
        <v>12521</v>
      </c>
      <c r="CJ18">
        <v>13419</v>
      </c>
      <c r="CK18">
        <v>13502</v>
      </c>
      <c r="CL18">
        <v>15012</v>
      </c>
      <c r="CM18">
        <v>8909</v>
      </c>
      <c r="CN18">
        <v>9186</v>
      </c>
      <c r="CO18">
        <v>12276</v>
      </c>
      <c r="CP18">
        <v>12254</v>
      </c>
      <c r="CQ18">
        <v>13921</v>
      </c>
      <c r="CR18">
        <v>14016</v>
      </c>
      <c r="CS18">
        <v>16157</v>
      </c>
      <c r="CT18">
        <v>10032</v>
      </c>
      <c r="CU18">
        <v>10598</v>
      </c>
      <c r="CV18">
        <v>14679</v>
      </c>
      <c r="CW18">
        <v>15498</v>
      </c>
      <c r="CX18">
        <v>18210</v>
      </c>
      <c r="CY18">
        <v>20343</v>
      </c>
      <c r="CZ18">
        <v>23704</v>
      </c>
      <c r="DA18">
        <v>13839</v>
      </c>
      <c r="DB18">
        <v>15976</v>
      </c>
      <c r="DC18">
        <v>21616</v>
      </c>
      <c r="DD18">
        <v>21889</v>
      </c>
      <c r="DE18">
        <v>24641</v>
      </c>
      <c r="DF18">
        <v>24441</v>
      </c>
      <c r="DG18">
        <v>28081</v>
      </c>
      <c r="DH18">
        <v>17958</v>
      </c>
      <c r="DI18">
        <v>16610</v>
      </c>
      <c r="DJ18">
        <v>20813</v>
      </c>
      <c r="DK18">
        <v>20861</v>
      </c>
      <c r="DL18">
        <v>20694</v>
      </c>
      <c r="DM18">
        <v>22297</v>
      </c>
      <c r="DN18">
        <v>27870</v>
      </c>
      <c r="DO18">
        <v>13349</v>
      </c>
      <c r="DP18">
        <v>14357</v>
      </c>
      <c r="DQ18">
        <v>19646</v>
      </c>
      <c r="DR18">
        <v>19943</v>
      </c>
      <c r="DS18">
        <v>20229</v>
      </c>
      <c r="DT18">
        <v>20494</v>
      </c>
      <c r="DU18">
        <v>22732</v>
      </c>
      <c r="DV18">
        <v>13160</v>
      </c>
      <c r="DW18">
        <v>13520</v>
      </c>
      <c r="DX18">
        <v>18100</v>
      </c>
      <c r="DY18">
        <v>19583</v>
      </c>
      <c r="DZ18">
        <v>21471</v>
      </c>
      <c r="EA18">
        <v>21309</v>
      </c>
      <c r="EB18">
        <v>22075</v>
      </c>
      <c r="EC18">
        <v>11846</v>
      </c>
      <c r="ED18">
        <v>12346</v>
      </c>
      <c r="EE18">
        <v>14527</v>
      </c>
      <c r="EF18">
        <v>15231</v>
      </c>
      <c r="EG18">
        <v>16420</v>
      </c>
      <c r="EH18">
        <v>15429</v>
      </c>
      <c r="EI18">
        <v>16177</v>
      </c>
      <c r="EJ18">
        <v>9613</v>
      </c>
      <c r="EK18">
        <v>10146</v>
      </c>
      <c r="EL18">
        <v>13000</v>
      </c>
      <c r="EM18">
        <v>15245</v>
      </c>
      <c r="EN18">
        <v>15180</v>
      </c>
      <c r="EO18">
        <v>14289</v>
      </c>
      <c r="EP18">
        <v>14018</v>
      </c>
      <c r="EQ18">
        <v>9804</v>
      </c>
      <c r="ER18">
        <v>9687</v>
      </c>
      <c r="ES18">
        <v>11540</v>
      </c>
      <c r="ET18">
        <v>11286</v>
      </c>
      <c r="EU18">
        <v>10498</v>
      </c>
      <c r="EV18">
        <v>8719</v>
      </c>
      <c r="EW18">
        <v>8566</v>
      </c>
      <c r="EX18">
        <v>6013</v>
      </c>
      <c r="EY18">
        <v>5631</v>
      </c>
      <c r="EZ18">
        <v>6032</v>
      </c>
      <c r="FA18">
        <v>6286</v>
      </c>
      <c r="FB18">
        <v>5872</v>
      </c>
      <c r="FC18">
        <v>5356</v>
      </c>
      <c r="FD18">
        <v>4690</v>
      </c>
      <c r="FE18">
        <v>4608</v>
      </c>
      <c r="FF18">
        <v>4184</v>
      </c>
      <c r="FG18">
        <v>4258</v>
      </c>
      <c r="FH18">
        <v>3929</v>
      </c>
      <c r="FI18">
        <v>3733</v>
      </c>
      <c r="FJ18">
        <v>3032</v>
      </c>
    </row>
    <row r="19" spans="1:166" x14ac:dyDescent="0.25">
      <c r="A19" t="s">
        <v>18</v>
      </c>
      <c r="B19">
        <v>6655</v>
      </c>
      <c r="C19">
        <v>7314</v>
      </c>
      <c r="D19">
        <v>8197</v>
      </c>
      <c r="E19">
        <v>9942</v>
      </c>
      <c r="F19">
        <v>6827</v>
      </c>
      <c r="G19">
        <v>6915</v>
      </c>
      <c r="H19">
        <v>8931</v>
      </c>
      <c r="I19">
        <v>9929</v>
      </c>
      <c r="J19">
        <v>10050</v>
      </c>
      <c r="K19">
        <v>10853</v>
      </c>
      <c r="L19">
        <v>12513</v>
      </c>
      <c r="M19">
        <v>7572</v>
      </c>
      <c r="N19">
        <v>7767</v>
      </c>
      <c r="O19">
        <v>10595</v>
      </c>
      <c r="P19">
        <v>11296</v>
      </c>
      <c r="Q19">
        <v>11891</v>
      </c>
      <c r="R19">
        <v>12288</v>
      </c>
      <c r="S19">
        <v>13924</v>
      </c>
      <c r="T19">
        <v>10191</v>
      </c>
      <c r="U19">
        <v>10607</v>
      </c>
      <c r="V19">
        <v>14028</v>
      </c>
      <c r="W19">
        <v>16224</v>
      </c>
      <c r="X19">
        <v>17448</v>
      </c>
      <c r="Y19">
        <v>17671</v>
      </c>
      <c r="Z19">
        <v>20170</v>
      </c>
      <c r="AA19">
        <v>13766</v>
      </c>
      <c r="AB19">
        <v>15006</v>
      </c>
      <c r="AC19">
        <v>19721</v>
      </c>
      <c r="AD19">
        <v>21897</v>
      </c>
      <c r="AE19">
        <v>23292</v>
      </c>
      <c r="AF19">
        <v>24498</v>
      </c>
      <c r="AG19">
        <v>27179</v>
      </c>
      <c r="AH19">
        <v>15502</v>
      </c>
      <c r="AI19">
        <v>19909</v>
      </c>
      <c r="AJ19">
        <v>26969</v>
      </c>
      <c r="AK19">
        <v>28812</v>
      </c>
      <c r="AL19">
        <v>31795</v>
      </c>
      <c r="AM19">
        <v>35997</v>
      </c>
      <c r="AN19">
        <v>40757</v>
      </c>
      <c r="AO19">
        <v>26229</v>
      </c>
      <c r="AP19">
        <v>27664</v>
      </c>
      <c r="AQ19">
        <v>36800</v>
      </c>
      <c r="AR19">
        <v>38544</v>
      </c>
      <c r="AS19">
        <v>41194</v>
      </c>
      <c r="AT19">
        <v>44739</v>
      </c>
      <c r="AU19">
        <v>51660</v>
      </c>
      <c r="AV19">
        <v>32769</v>
      </c>
      <c r="AW19">
        <v>35262</v>
      </c>
      <c r="AX19">
        <v>42335</v>
      </c>
      <c r="AY19">
        <v>46704</v>
      </c>
      <c r="AZ19">
        <v>51191</v>
      </c>
      <c r="BA19">
        <v>57755</v>
      </c>
      <c r="BB19">
        <v>69047</v>
      </c>
      <c r="BC19">
        <v>49515</v>
      </c>
      <c r="BD19">
        <v>54156</v>
      </c>
      <c r="BE19">
        <v>28201</v>
      </c>
      <c r="BF19">
        <v>46677</v>
      </c>
      <c r="BG19">
        <v>62842</v>
      </c>
      <c r="BH19">
        <v>72455</v>
      </c>
      <c r="BI19">
        <v>39951</v>
      </c>
      <c r="BJ19">
        <v>42415</v>
      </c>
      <c r="BK19">
        <v>36671</v>
      </c>
      <c r="BL19">
        <v>12661</v>
      </c>
      <c r="BM19">
        <v>28700</v>
      </c>
      <c r="BN19">
        <v>37676</v>
      </c>
      <c r="BO19">
        <v>40883</v>
      </c>
      <c r="BP19">
        <v>42575</v>
      </c>
      <c r="BQ19">
        <v>28933</v>
      </c>
      <c r="BR19">
        <v>21736</v>
      </c>
      <c r="BS19">
        <v>31814</v>
      </c>
      <c r="BT19">
        <v>29560</v>
      </c>
      <c r="BU19">
        <v>30046</v>
      </c>
      <c r="BV19">
        <v>29081</v>
      </c>
      <c r="BW19">
        <v>29485</v>
      </c>
      <c r="BX19">
        <v>18134</v>
      </c>
      <c r="BY19">
        <v>16024</v>
      </c>
      <c r="BZ19">
        <v>19867</v>
      </c>
      <c r="CA19">
        <v>18554</v>
      </c>
      <c r="CB19">
        <v>17497</v>
      </c>
      <c r="CC19">
        <v>16682</v>
      </c>
      <c r="CD19">
        <v>17409</v>
      </c>
      <c r="CE19">
        <v>10889</v>
      </c>
      <c r="CF19">
        <v>10169</v>
      </c>
      <c r="CG19">
        <v>12875</v>
      </c>
      <c r="CH19">
        <v>12516</v>
      </c>
      <c r="CI19">
        <v>13418</v>
      </c>
      <c r="CJ19">
        <v>13481</v>
      </c>
      <c r="CK19">
        <v>15024</v>
      </c>
      <c r="CL19">
        <v>8906</v>
      </c>
      <c r="CM19">
        <v>9188</v>
      </c>
      <c r="CN19">
        <v>12263</v>
      </c>
      <c r="CO19">
        <v>12274</v>
      </c>
      <c r="CP19">
        <v>13907</v>
      </c>
      <c r="CQ19">
        <v>14036</v>
      </c>
      <c r="CR19">
        <v>16165</v>
      </c>
      <c r="CS19">
        <v>10033</v>
      </c>
      <c r="CT19">
        <v>10599</v>
      </c>
      <c r="CU19">
        <v>14682</v>
      </c>
      <c r="CV19">
        <v>15490</v>
      </c>
      <c r="CW19">
        <v>18207</v>
      </c>
      <c r="CX19">
        <v>20327</v>
      </c>
      <c r="CY19">
        <v>23698</v>
      </c>
      <c r="CZ19">
        <v>14223</v>
      </c>
      <c r="DA19">
        <v>15979</v>
      </c>
      <c r="DB19">
        <v>21616</v>
      </c>
      <c r="DC19">
        <v>21876</v>
      </c>
      <c r="DD19">
        <v>24629</v>
      </c>
      <c r="DE19">
        <v>24445</v>
      </c>
      <c r="DF19">
        <v>28077</v>
      </c>
      <c r="DG19">
        <v>17957</v>
      </c>
      <c r="DH19">
        <v>16609</v>
      </c>
      <c r="DI19">
        <v>20811</v>
      </c>
      <c r="DJ19">
        <v>20875</v>
      </c>
      <c r="DK19">
        <v>20687</v>
      </c>
      <c r="DL19">
        <v>22305</v>
      </c>
      <c r="DM19">
        <v>27878</v>
      </c>
      <c r="DN19">
        <v>13352</v>
      </c>
      <c r="DO19">
        <v>14355</v>
      </c>
      <c r="DP19">
        <v>19637</v>
      </c>
      <c r="DQ19">
        <v>19951</v>
      </c>
      <c r="DR19">
        <v>20232</v>
      </c>
      <c r="DS19">
        <v>20490</v>
      </c>
      <c r="DT19">
        <v>22732</v>
      </c>
      <c r="DU19">
        <v>13161</v>
      </c>
      <c r="DV19">
        <v>13520</v>
      </c>
      <c r="DW19">
        <v>18098</v>
      </c>
      <c r="DX19">
        <v>19583</v>
      </c>
      <c r="DY19">
        <v>21473</v>
      </c>
      <c r="DZ19">
        <v>21306</v>
      </c>
      <c r="EA19">
        <v>22076</v>
      </c>
      <c r="EB19">
        <v>11846</v>
      </c>
      <c r="EC19">
        <v>12347</v>
      </c>
      <c r="ED19">
        <v>14523</v>
      </c>
      <c r="EE19">
        <v>15234</v>
      </c>
      <c r="EF19">
        <v>16421</v>
      </c>
      <c r="EG19">
        <v>15430</v>
      </c>
      <c r="EH19">
        <v>16178</v>
      </c>
      <c r="EI19">
        <v>9613</v>
      </c>
      <c r="EJ19">
        <v>10145</v>
      </c>
      <c r="EK19">
        <v>12997</v>
      </c>
      <c r="EL19">
        <v>15251</v>
      </c>
      <c r="EM19">
        <v>15177</v>
      </c>
      <c r="EN19">
        <v>14290</v>
      </c>
      <c r="EO19">
        <v>14018</v>
      </c>
      <c r="EP19">
        <v>9811</v>
      </c>
      <c r="EQ19">
        <v>9687</v>
      </c>
      <c r="ER19">
        <v>11541</v>
      </c>
      <c r="ES19">
        <v>11292</v>
      </c>
      <c r="ET19">
        <v>10504</v>
      </c>
      <c r="EU19">
        <v>8715</v>
      </c>
      <c r="EV19">
        <v>8562</v>
      </c>
      <c r="EW19">
        <v>6013</v>
      </c>
      <c r="EX19">
        <v>5629</v>
      </c>
      <c r="EY19">
        <v>6031</v>
      </c>
      <c r="EZ19">
        <v>6285</v>
      </c>
      <c r="FA19">
        <v>5871</v>
      </c>
      <c r="FB19">
        <v>5356</v>
      </c>
      <c r="FC19">
        <v>4691</v>
      </c>
      <c r="FD19">
        <v>4608</v>
      </c>
      <c r="FE19">
        <v>4187</v>
      </c>
      <c r="FF19">
        <v>4276</v>
      </c>
      <c r="FG19">
        <v>3934</v>
      </c>
      <c r="FH19">
        <v>3736</v>
      </c>
      <c r="FI19">
        <v>3035</v>
      </c>
      <c r="FJ19">
        <v>2881</v>
      </c>
    </row>
    <row r="20" spans="1:166" x14ac:dyDescent="0.25">
      <c r="A20" t="s">
        <v>19</v>
      </c>
      <c r="B20">
        <v>7318</v>
      </c>
      <c r="C20">
        <v>8196</v>
      </c>
      <c r="D20">
        <v>9941</v>
      </c>
      <c r="E20">
        <v>6825</v>
      </c>
      <c r="F20">
        <v>6913</v>
      </c>
      <c r="G20">
        <v>8930</v>
      </c>
      <c r="H20">
        <v>9930</v>
      </c>
      <c r="I20">
        <v>10053</v>
      </c>
      <c r="J20">
        <v>10853</v>
      </c>
      <c r="K20">
        <v>12512</v>
      </c>
      <c r="L20">
        <v>7572</v>
      </c>
      <c r="M20">
        <v>7767</v>
      </c>
      <c r="N20">
        <v>10595</v>
      </c>
      <c r="O20">
        <v>11293</v>
      </c>
      <c r="P20">
        <v>11890</v>
      </c>
      <c r="Q20">
        <v>12290</v>
      </c>
      <c r="R20">
        <v>13927</v>
      </c>
      <c r="S20">
        <v>10189</v>
      </c>
      <c r="T20">
        <v>10607</v>
      </c>
      <c r="U20">
        <v>14026</v>
      </c>
      <c r="V20">
        <v>16225</v>
      </c>
      <c r="W20">
        <v>17458</v>
      </c>
      <c r="X20">
        <v>17673</v>
      </c>
      <c r="Y20">
        <v>20168</v>
      </c>
      <c r="Z20">
        <v>13768</v>
      </c>
      <c r="AA20">
        <v>15009</v>
      </c>
      <c r="AB20">
        <v>19722</v>
      </c>
      <c r="AC20">
        <v>21898</v>
      </c>
      <c r="AD20">
        <v>23290</v>
      </c>
      <c r="AE20">
        <v>24499</v>
      </c>
      <c r="AF20">
        <v>27181</v>
      </c>
      <c r="AG20">
        <v>15502</v>
      </c>
      <c r="AH20">
        <v>19913</v>
      </c>
      <c r="AI20">
        <v>26970</v>
      </c>
      <c r="AJ20">
        <v>28810</v>
      </c>
      <c r="AK20">
        <v>31795</v>
      </c>
      <c r="AL20">
        <v>35998</v>
      </c>
      <c r="AM20">
        <v>40772</v>
      </c>
      <c r="AN20">
        <v>26228</v>
      </c>
      <c r="AO20">
        <v>27665</v>
      </c>
      <c r="AP20">
        <v>36804</v>
      </c>
      <c r="AQ20">
        <v>38544</v>
      </c>
      <c r="AR20">
        <v>41196</v>
      </c>
      <c r="AS20">
        <v>44717</v>
      </c>
      <c r="AT20">
        <v>51676</v>
      </c>
      <c r="AU20">
        <v>32768</v>
      </c>
      <c r="AV20">
        <v>35263</v>
      </c>
      <c r="AW20">
        <v>42339</v>
      </c>
      <c r="AX20">
        <v>46702</v>
      </c>
      <c r="AY20">
        <v>51204</v>
      </c>
      <c r="AZ20">
        <v>57794</v>
      </c>
      <c r="BA20">
        <v>69029</v>
      </c>
      <c r="BB20">
        <v>49520</v>
      </c>
      <c r="BC20">
        <v>54159</v>
      </c>
      <c r="BD20">
        <v>28200</v>
      </c>
      <c r="BE20">
        <v>46685</v>
      </c>
      <c r="BF20">
        <v>62865</v>
      </c>
      <c r="BG20">
        <v>72456</v>
      </c>
      <c r="BH20">
        <v>39991</v>
      </c>
      <c r="BI20">
        <v>42409</v>
      </c>
      <c r="BJ20">
        <v>36669</v>
      </c>
      <c r="BK20">
        <v>12661</v>
      </c>
      <c r="BL20">
        <v>28701</v>
      </c>
      <c r="BM20">
        <v>37674</v>
      </c>
      <c r="BN20">
        <v>40892</v>
      </c>
      <c r="BO20">
        <v>42575</v>
      </c>
      <c r="BP20">
        <v>28935</v>
      </c>
      <c r="BQ20">
        <v>21738</v>
      </c>
      <c r="BR20">
        <v>31821</v>
      </c>
      <c r="BS20">
        <v>29559</v>
      </c>
      <c r="BT20">
        <v>30045</v>
      </c>
      <c r="BU20">
        <v>29085</v>
      </c>
      <c r="BV20">
        <v>29482</v>
      </c>
      <c r="BW20">
        <v>18136</v>
      </c>
      <c r="BX20">
        <v>16020</v>
      </c>
      <c r="BY20">
        <v>19879</v>
      </c>
      <c r="BZ20">
        <v>18556</v>
      </c>
      <c r="CA20">
        <v>17495</v>
      </c>
      <c r="CB20">
        <v>16676</v>
      </c>
      <c r="CC20">
        <v>17412</v>
      </c>
      <c r="CD20">
        <v>10887</v>
      </c>
      <c r="CE20">
        <v>10172</v>
      </c>
      <c r="CF20">
        <v>12878</v>
      </c>
      <c r="CG20">
        <v>12516</v>
      </c>
      <c r="CH20">
        <v>13425</v>
      </c>
      <c r="CI20">
        <v>13486</v>
      </c>
      <c r="CJ20">
        <v>15023</v>
      </c>
      <c r="CK20">
        <v>8915</v>
      </c>
      <c r="CL20">
        <v>9187</v>
      </c>
      <c r="CM20">
        <v>12270</v>
      </c>
      <c r="CN20">
        <v>12250</v>
      </c>
      <c r="CO20">
        <v>13924</v>
      </c>
      <c r="CP20">
        <v>14022</v>
      </c>
      <c r="CQ20">
        <v>16184</v>
      </c>
      <c r="CR20">
        <v>10031</v>
      </c>
      <c r="CS20">
        <v>10601</v>
      </c>
      <c r="CT20">
        <v>14674</v>
      </c>
      <c r="CU20">
        <v>15489</v>
      </c>
      <c r="CV20">
        <v>18201</v>
      </c>
      <c r="CW20">
        <v>20324</v>
      </c>
      <c r="CX20">
        <v>23710</v>
      </c>
      <c r="CY20">
        <v>14216</v>
      </c>
      <c r="CZ20">
        <v>16032</v>
      </c>
      <c r="DA20">
        <v>21609</v>
      </c>
      <c r="DB20">
        <v>21884</v>
      </c>
      <c r="DC20">
        <v>24623</v>
      </c>
      <c r="DD20">
        <v>24441</v>
      </c>
      <c r="DE20">
        <v>28080</v>
      </c>
      <c r="DF20">
        <v>17947</v>
      </c>
      <c r="DG20">
        <v>16604</v>
      </c>
      <c r="DH20">
        <v>20814</v>
      </c>
      <c r="DI20">
        <v>20867</v>
      </c>
      <c r="DJ20">
        <v>20700</v>
      </c>
      <c r="DK20">
        <v>22293</v>
      </c>
      <c r="DL20">
        <v>27882</v>
      </c>
      <c r="DM20">
        <v>13349</v>
      </c>
      <c r="DN20">
        <v>14356</v>
      </c>
      <c r="DO20">
        <v>19638</v>
      </c>
      <c r="DP20">
        <v>19950</v>
      </c>
      <c r="DQ20">
        <v>20236</v>
      </c>
      <c r="DR20">
        <v>20492</v>
      </c>
      <c r="DS20">
        <v>22734</v>
      </c>
      <c r="DT20">
        <v>13161</v>
      </c>
      <c r="DU20">
        <v>13518</v>
      </c>
      <c r="DV20">
        <v>18099</v>
      </c>
      <c r="DW20">
        <v>19586</v>
      </c>
      <c r="DX20">
        <v>21475</v>
      </c>
      <c r="DY20">
        <v>21314</v>
      </c>
      <c r="DZ20">
        <v>22081</v>
      </c>
      <c r="EA20">
        <v>11847</v>
      </c>
      <c r="EB20">
        <v>12350</v>
      </c>
      <c r="EC20">
        <v>14523</v>
      </c>
      <c r="ED20">
        <v>15231</v>
      </c>
      <c r="EE20">
        <v>16427</v>
      </c>
      <c r="EF20">
        <v>15427</v>
      </c>
      <c r="EG20">
        <v>16175</v>
      </c>
      <c r="EH20">
        <v>9643</v>
      </c>
      <c r="EI20">
        <v>10147</v>
      </c>
      <c r="EJ20">
        <v>12994</v>
      </c>
      <c r="EK20">
        <v>15248</v>
      </c>
      <c r="EL20">
        <v>15181</v>
      </c>
      <c r="EM20">
        <v>14288</v>
      </c>
      <c r="EN20">
        <v>14016</v>
      </c>
      <c r="EO20">
        <v>9811</v>
      </c>
      <c r="EP20">
        <v>9691</v>
      </c>
      <c r="EQ20">
        <v>11540</v>
      </c>
      <c r="ER20">
        <v>11295</v>
      </c>
      <c r="ES20">
        <v>10510</v>
      </c>
      <c r="ET20">
        <v>8711</v>
      </c>
      <c r="EU20">
        <v>8562</v>
      </c>
      <c r="EV20">
        <v>6012</v>
      </c>
      <c r="EW20">
        <v>5634</v>
      </c>
      <c r="EX20">
        <v>6030</v>
      </c>
      <c r="EY20">
        <v>6285</v>
      </c>
      <c r="EZ20">
        <v>5869</v>
      </c>
      <c r="FA20">
        <v>5357</v>
      </c>
      <c r="FB20">
        <v>4692</v>
      </c>
      <c r="FC20">
        <v>4610</v>
      </c>
      <c r="FD20">
        <v>4186</v>
      </c>
      <c r="FE20">
        <v>4276</v>
      </c>
      <c r="FF20">
        <v>3940</v>
      </c>
      <c r="FG20">
        <v>3737</v>
      </c>
      <c r="FH20">
        <v>3038</v>
      </c>
      <c r="FI20">
        <v>2886</v>
      </c>
      <c r="FJ20">
        <v>1703</v>
      </c>
    </row>
    <row r="21" spans="1:166" x14ac:dyDescent="0.25">
      <c r="A21" t="s">
        <v>20</v>
      </c>
      <c r="B21">
        <v>8200</v>
      </c>
      <c r="C21">
        <v>9944</v>
      </c>
      <c r="D21">
        <v>6826</v>
      </c>
      <c r="E21">
        <v>6915</v>
      </c>
      <c r="F21">
        <v>8929</v>
      </c>
      <c r="G21">
        <v>9928</v>
      </c>
      <c r="H21">
        <v>10051</v>
      </c>
      <c r="I21">
        <v>10851</v>
      </c>
      <c r="J21">
        <v>12513</v>
      </c>
      <c r="K21">
        <v>7574</v>
      </c>
      <c r="L21">
        <v>7770</v>
      </c>
      <c r="M21">
        <v>10595</v>
      </c>
      <c r="N21">
        <v>11296</v>
      </c>
      <c r="O21">
        <v>11891</v>
      </c>
      <c r="P21">
        <v>12291</v>
      </c>
      <c r="Q21">
        <v>13930</v>
      </c>
      <c r="R21">
        <v>10192</v>
      </c>
      <c r="S21">
        <v>10606</v>
      </c>
      <c r="T21">
        <v>14027</v>
      </c>
      <c r="U21">
        <v>16227</v>
      </c>
      <c r="V21">
        <v>17458</v>
      </c>
      <c r="W21">
        <v>17674</v>
      </c>
      <c r="X21">
        <v>20174</v>
      </c>
      <c r="Y21">
        <v>13765</v>
      </c>
      <c r="Z21">
        <v>15007</v>
      </c>
      <c r="AA21">
        <v>19723</v>
      </c>
      <c r="AB21">
        <v>21893</v>
      </c>
      <c r="AC21">
        <v>23294</v>
      </c>
      <c r="AD21">
        <v>24503</v>
      </c>
      <c r="AE21">
        <v>27192</v>
      </c>
      <c r="AF21">
        <v>15504</v>
      </c>
      <c r="AG21">
        <v>19913</v>
      </c>
      <c r="AH21">
        <v>26972</v>
      </c>
      <c r="AI21">
        <v>28814</v>
      </c>
      <c r="AJ21">
        <v>31802</v>
      </c>
      <c r="AK21">
        <v>36017</v>
      </c>
      <c r="AL21">
        <v>40773</v>
      </c>
      <c r="AM21">
        <v>26227</v>
      </c>
      <c r="AN21">
        <v>27670</v>
      </c>
      <c r="AO21">
        <v>36802</v>
      </c>
      <c r="AP21">
        <v>38548</v>
      </c>
      <c r="AQ21">
        <v>41197</v>
      </c>
      <c r="AR21">
        <v>44719</v>
      </c>
      <c r="AS21">
        <v>52040</v>
      </c>
      <c r="AT21">
        <v>32770</v>
      </c>
      <c r="AU21">
        <v>35265</v>
      </c>
      <c r="AV21">
        <v>42338</v>
      </c>
      <c r="AW21">
        <v>46702</v>
      </c>
      <c r="AX21">
        <v>51202</v>
      </c>
      <c r="AY21">
        <v>57830</v>
      </c>
      <c r="AZ21">
        <v>69029</v>
      </c>
      <c r="BA21">
        <v>49501</v>
      </c>
      <c r="BB21">
        <v>54164</v>
      </c>
      <c r="BC21">
        <v>28209</v>
      </c>
      <c r="BD21">
        <v>46684</v>
      </c>
      <c r="BE21">
        <v>62879</v>
      </c>
      <c r="BF21">
        <v>72486</v>
      </c>
      <c r="BG21">
        <v>39997</v>
      </c>
      <c r="BH21">
        <v>42457</v>
      </c>
      <c r="BI21">
        <v>36672</v>
      </c>
      <c r="BJ21">
        <v>12661</v>
      </c>
      <c r="BK21">
        <v>28702</v>
      </c>
      <c r="BL21">
        <v>37680</v>
      </c>
      <c r="BM21">
        <v>40895</v>
      </c>
      <c r="BN21">
        <v>42586</v>
      </c>
      <c r="BO21">
        <v>28933</v>
      </c>
      <c r="BP21">
        <v>21738</v>
      </c>
      <c r="BQ21">
        <v>31816</v>
      </c>
      <c r="BR21">
        <v>29561</v>
      </c>
      <c r="BS21">
        <v>30049</v>
      </c>
      <c r="BT21">
        <v>29085</v>
      </c>
      <c r="BU21">
        <v>29486</v>
      </c>
      <c r="BV21">
        <v>18134</v>
      </c>
      <c r="BW21">
        <v>16029</v>
      </c>
      <c r="BX21">
        <v>19866</v>
      </c>
      <c r="BY21">
        <v>18569</v>
      </c>
      <c r="BZ21">
        <v>17497</v>
      </c>
      <c r="CA21">
        <v>16678</v>
      </c>
      <c r="CB21">
        <v>17409</v>
      </c>
      <c r="CC21">
        <v>10891</v>
      </c>
      <c r="CD21">
        <v>10173</v>
      </c>
      <c r="CE21">
        <v>12880</v>
      </c>
      <c r="CF21">
        <v>12517</v>
      </c>
      <c r="CG21">
        <v>13424</v>
      </c>
      <c r="CH21">
        <v>13496</v>
      </c>
      <c r="CI21">
        <v>15022</v>
      </c>
      <c r="CJ21">
        <v>8908</v>
      </c>
      <c r="CK21">
        <v>9201</v>
      </c>
      <c r="CL21">
        <v>12270</v>
      </c>
      <c r="CM21">
        <v>12251</v>
      </c>
      <c r="CN21">
        <v>13909</v>
      </c>
      <c r="CO21">
        <v>14030</v>
      </c>
      <c r="CP21">
        <v>16166</v>
      </c>
      <c r="CQ21">
        <v>10037</v>
      </c>
      <c r="CR21">
        <v>10605</v>
      </c>
      <c r="CS21">
        <v>14677</v>
      </c>
      <c r="CT21">
        <v>15490</v>
      </c>
      <c r="CU21">
        <v>18210</v>
      </c>
      <c r="CV21">
        <v>20326</v>
      </c>
      <c r="CW21">
        <v>23708</v>
      </c>
      <c r="CX21">
        <v>14223</v>
      </c>
      <c r="CY21">
        <v>16028</v>
      </c>
      <c r="CZ21">
        <v>21646</v>
      </c>
      <c r="DA21">
        <v>21874</v>
      </c>
      <c r="DB21">
        <v>24631</v>
      </c>
      <c r="DC21">
        <v>24437</v>
      </c>
      <c r="DD21">
        <v>28078</v>
      </c>
      <c r="DE21">
        <v>17956</v>
      </c>
      <c r="DF21">
        <v>16603</v>
      </c>
      <c r="DG21">
        <v>20803</v>
      </c>
      <c r="DH21">
        <v>20875</v>
      </c>
      <c r="DI21">
        <v>20694</v>
      </c>
      <c r="DJ21">
        <v>22306</v>
      </c>
      <c r="DK21">
        <v>27882</v>
      </c>
      <c r="DL21">
        <v>13346</v>
      </c>
      <c r="DM21">
        <v>14357</v>
      </c>
      <c r="DN21">
        <v>19635</v>
      </c>
      <c r="DO21">
        <v>19954</v>
      </c>
      <c r="DP21">
        <v>20234</v>
      </c>
      <c r="DQ21">
        <v>20495</v>
      </c>
      <c r="DR21">
        <v>22735</v>
      </c>
      <c r="DS21">
        <v>13162</v>
      </c>
      <c r="DT21">
        <v>13521</v>
      </c>
      <c r="DU21">
        <v>18098</v>
      </c>
      <c r="DV21">
        <v>19587</v>
      </c>
      <c r="DW21">
        <v>21476</v>
      </c>
      <c r="DX21">
        <v>21316</v>
      </c>
      <c r="DY21">
        <v>22080</v>
      </c>
      <c r="DZ21">
        <v>11847</v>
      </c>
      <c r="EA21">
        <v>12350</v>
      </c>
      <c r="EB21">
        <v>14520</v>
      </c>
      <c r="EC21">
        <v>15234</v>
      </c>
      <c r="ED21">
        <v>16425</v>
      </c>
      <c r="EE21">
        <v>15428</v>
      </c>
      <c r="EF21">
        <v>16178</v>
      </c>
      <c r="EG21">
        <v>9638</v>
      </c>
      <c r="EH21">
        <v>10151</v>
      </c>
      <c r="EI21">
        <v>12999</v>
      </c>
      <c r="EJ21">
        <v>15248</v>
      </c>
      <c r="EK21">
        <v>15178</v>
      </c>
      <c r="EL21">
        <v>14283</v>
      </c>
      <c r="EM21">
        <v>14019</v>
      </c>
      <c r="EN21">
        <v>9808</v>
      </c>
      <c r="EO21">
        <v>9691</v>
      </c>
      <c r="EP21">
        <v>11551</v>
      </c>
      <c r="EQ21">
        <v>11292</v>
      </c>
      <c r="ER21">
        <v>10510</v>
      </c>
      <c r="ES21">
        <v>8719</v>
      </c>
      <c r="ET21">
        <v>8567</v>
      </c>
      <c r="EU21">
        <v>6028</v>
      </c>
      <c r="EV21">
        <v>5631</v>
      </c>
      <c r="EW21">
        <v>6030</v>
      </c>
      <c r="EX21">
        <v>6286</v>
      </c>
      <c r="EY21">
        <v>5873</v>
      </c>
      <c r="EZ21">
        <v>5350</v>
      </c>
      <c r="FA21">
        <v>4691</v>
      </c>
      <c r="FB21">
        <v>4617</v>
      </c>
      <c r="FC21">
        <v>4190</v>
      </c>
      <c r="FD21">
        <v>4278</v>
      </c>
      <c r="FE21">
        <v>3941</v>
      </c>
      <c r="FF21">
        <v>3744</v>
      </c>
      <c r="FG21">
        <v>3040</v>
      </c>
      <c r="FH21">
        <v>2886</v>
      </c>
      <c r="FI21">
        <v>1703</v>
      </c>
      <c r="FJ21">
        <v>2201</v>
      </c>
    </row>
    <row r="22" spans="1:166" x14ac:dyDescent="0.25">
      <c r="A22" t="s">
        <v>21</v>
      </c>
      <c r="B22">
        <v>9941</v>
      </c>
      <c r="C22">
        <v>6825</v>
      </c>
      <c r="D22">
        <v>6914</v>
      </c>
      <c r="E22">
        <v>8930</v>
      </c>
      <c r="F22">
        <v>9929</v>
      </c>
      <c r="G22">
        <v>10053</v>
      </c>
      <c r="H22">
        <v>10852</v>
      </c>
      <c r="I22">
        <v>12519</v>
      </c>
      <c r="J22">
        <v>7573</v>
      </c>
      <c r="K22">
        <v>7771</v>
      </c>
      <c r="L22">
        <v>10597</v>
      </c>
      <c r="M22">
        <v>11294</v>
      </c>
      <c r="N22">
        <v>11890</v>
      </c>
      <c r="O22">
        <v>12290</v>
      </c>
      <c r="P22">
        <v>13930</v>
      </c>
      <c r="Q22">
        <v>10193</v>
      </c>
      <c r="R22">
        <v>10607</v>
      </c>
      <c r="S22">
        <v>14026</v>
      </c>
      <c r="T22">
        <v>16227</v>
      </c>
      <c r="U22">
        <v>17457</v>
      </c>
      <c r="V22">
        <v>17678</v>
      </c>
      <c r="W22">
        <v>20174</v>
      </c>
      <c r="X22">
        <v>13769</v>
      </c>
      <c r="Y22">
        <v>15010</v>
      </c>
      <c r="Z22">
        <v>19722</v>
      </c>
      <c r="AA22">
        <v>21895</v>
      </c>
      <c r="AB22">
        <v>23292</v>
      </c>
      <c r="AC22">
        <v>24501</v>
      </c>
      <c r="AD22">
        <v>27186</v>
      </c>
      <c r="AE22">
        <v>15510</v>
      </c>
      <c r="AF22">
        <v>19913</v>
      </c>
      <c r="AG22">
        <v>26976</v>
      </c>
      <c r="AH22">
        <v>28821</v>
      </c>
      <c r="AI22">
        <v>31802</v>
      </c>
      <c r="AJ22">
        <v>36014</v>
      </c>
      <c r="AK22">
        <v>40785</v>
      </c>
      <c r="AL22">
        <v>26231</v>
      </c>
      <c r="AM22">
        <v>27677</v>
      </c>
      <c r="AN22">
        <v>36808</v>
      </c>
      <c r="AO22">
        <v>38551</v>
      </c>
      <c r="AP22">
        <v>41198</v>
      </c>
      <c r="AQ22">
        <v>44722</v>
      </c>
      <c r="AR22">
        <v>52051</v>
      </c>
      <c r="AS22">
        <v>32858</v>
      </c>
      <c r="AT22">
        <v>35281</v>
      </c>
      <c r="AU22">
        <v>42334</v>
      </c>
      <c r="AV22">
        <v>46700</v>
      </c>
      <c r="AW22">
        <v>51200</v>
      </c>
      <c r="AX22">
        <v>57816</v>
      </c>
      <c r="AY22">
        <v>69051</v>
      </c>
      <c r="AZ22">
        <v>49504</v>
      </c>
      <c r="BA22">
        <v>54146</v>
      </c>
      <c r="BB22">
        <v>28207</v>
      </c>
      <c r="BC22">
        <v>46684</v>
      </c>
      <c r="BD22">
        <v>62876</v>
      </c>
      <c r="BE22">
        <v>72494</v>
      </c>
      <c r="BF22">
        <v>40000</v>
      </c>
      <c r="BG22">
        <v>42456</v>
      </c>
      <c r="BH22">
        <v>36693</v>
      </c>
      <c r="BI22">
        <v>12661</v>
      </c>
      <c r="BJ22">
        <v>28702</v>
      </c>
      <c r="BK22">
        <v>37678</v>
      </c>
      <c r="BL22">
        <v>40895</v>
      </c>
      <c r="BM22">
        <v>42586</v>
      </c>
      <c r="BN22">
        <v>28938</v>
      </c>
      <c r="BO22">
        <v>21736</v>
      </c>
      <c r="BP22">
        <v>31817</v>
      </c>
      <c r="BQ22">
        <v>29560</v>
      </c>
      <c r="BR22">
        <v>30052</v>
      </c>
      <c r="BS22">
        <v>29086</v>
      </c>
      <c r="BT22">
        <v>29485</v>
      </c>
      <c r="BU22">
        <v>18133</v>
      </c>
      <c r="BV22">
        <v>16023</v>
      </c>
      <c r="BW22">
        <v>19879</v>
      </c>
      <c r="BX22">
        <v>18556</v>
      </c>
      <c r="BY22">
        <v>17505</v>
      </c>
      <c r="BZ22">
        <v>16679</v>
      </c>
      <c r="CA22">
        <v>17410</v>
      </c>
      <c r="CB22">
        <v>10892</v>
      </c>
      <c r="CC22">
        <v>10170</v>
      </c>
      <c r="CD22">
        <v>12879</v>
      </c>
      <c r="CE22">
        <v>12521</v>
      </c>
      <c r="CF22">
        <v>13423</v>
      </c>
      <c r="CG22">
        <v>13508</v>
      </c>
      <c r="CH22">
        <v>15020</v>
      </c>
      <c r="CI22">
        <v>8907</v>
      </c>
      <c r="CJ22">
        <v>9187</v>
      </c>
      <c r="CK22">
        <v>12272</v>
      </c>
      <c r="CL22">
        <v>12253</v>
      </c>
      <c r="CM22">
        <v>13904</v>
      </c>
      <c r="CN22">
        <v>14017</v>
      </c>
      <c r="CO22">
        <v>16182</v>
      </c>
      <c r="CP22">
        <v>10030</v>
      </c>
      <c r="CQ22">
        <v>10612</v>
      </c>
      <c r="CR22">
        <v>14681</v>
      </c>
      <c r="CS22">
        <v>15492</v>
      </c>
      <c r="CT22">
        <v>18205</v>
      </c>
      <c r="CU22">
        <v>20324</v>
      </c>
      <c r="CV22">
        <v>23697</v>
      </c>
      <c r="CW22">
        <v>14222</v>
      </c>
      <c r="CX22">
        <v>16033</v>
      </c>
      <c r="CY22">
        <v>21633</v>
      </c>
      <c r="CZ22">
        <v>21895</v>
      </c>
      <c r="DA22">
        <v>24622</v>
      </c>
      <c r="DB22">
        <v>24440</v>
      </c>
      <c r="DC22">
        <v>28075</v>
      </c>
      <c r="DD22">
        <v>17948</v>
      </c>
      <c r="DE22">
        <v>16605</v>
      </c>
      <c r="DF22">
        <v>20802</v>
      </c>
      <c r="DG22">
        <v>20862</v>
      </c>
      <c r="DH22">
        <v>20700</v>
      </c>
      <c r="DI22">
        <v>22299</v>
      </c>
      <c r="DJ22">
        <v>27926</v>
      </c>
      <c r="DK22">
        <v>13347</v>
      </c>
      <c r="DL22">
        <v>14357</v>
      </c>
      <c r="DM22">
        <v>19644</v>
      </c>
      <c r="DN22">
        <v>19957</v>
      </c>
      <c r="DO22">
        <v>20229</v>
      </c>
      <c r="DP22">
        <v>20493</v>
      </c>
      <c r="DQ22">
        <v>22731</v>
      </c>
      <c r="DR22">
        <v>13161</v>
      </c>
      <c r="DS22">
        <v>13520</v>
      </c>
      <c r="DT22">
        <v>18110</v>
      </c>
      <c r="DU22">
        <v>19584</v>
      </c>
      <c r="DV22">
        <v>21478</v>
      </c>
      <c r="DW22">
        <v>21311</v>
      </c>
      <c r="DX22">
        <v>22081</v>
      </c>
      <c r="DY22">
        <v>11845</v>
      </c>
      <c r="DZ22">
        <v>12351</v>
      </c>
      <c r="EA22">
        <v>14519</v>
      </c>
      <c r="EB22">
        <v>15232</v>
      </c>
      <c r="EC22">
        <v>16426</v>
      </c>
      <c r="ED22">
        <v>15428</v>
      </c>
      <c r="EE22">
        <v>16179</v>
      </c>
      <c r="EF22">
        <v>9645</v>
      </c>
      <c r="EG22">
        <v>10146</v>
      </c>
      <c r="EH22">
        <v>12999</v>
      </c>
      <c r="EI22">
        <v>15250</v>
      </c>
      <c r="EJ22">
        <v>15183</v>
      </c>
      <c r="EK22">
        <v>14282</v>
      </c>
      <c r="EL22">
        <v>14023</v>
      </c>
      <c r="EM22">
        <v>9805</v>
      </c>
      <c r="EN22">
        <v>9692</v>
      </c>
      <c r="EO22">
        <v>11549</v>
      </c>
      <c r="EP22">
        <v>11295</v>
      </c>
      <c r="EQ22">
        <v>10509</v>
      </c>
      <c r="ER22">
        <v>8719</v>
      </c>
      <c r="ES22">
        <v>8566</v>
      </c>
      <c r="ET22">
        <v>6029</v>
      </c>
      <c r="EU22">
        <v>5637</v>
      </c>
      <c r="EV22">
        <v>6032</v>
      </c>
      <c r="EW22">
        <v>6286</v>
      </c>
      <c r="EX22">
        <v>5872</v>
      </c>
      <c r="EY22">
        <v>5353</v>
      </c>
      <c r="EZ22">
        <v>4694</v>
      </c>
      <c r="FA22">
        <v>4615</v>
      </c>
      <c r="FB22">
        <v>4187</v>
      </c>
      <c r="FC22">
        <v>4279</v>
      </c>
      <c r="FD22">
        <v>3942</v>
      </c>
      <c r="FE22">
        <v>3744</v>
      </c>
      <c r="FF22">
        <v>3044</v>
      </c>
      <c r="FG22">
        <v>2885</v>
      </c>
      <c r="FH22">
        <v>1704</v>
      </c>
      <c r="FI22">
        <v>2201</v>
      </c>
      <c r="FJ22">
        <v>2850</v>
      </c>
    </row>
    <row r="23" spans="1:166" x14ac:dyDescent="0.25">
      <c r="A23" t="s">
        <v>22</v>
      </c>
      <c r="B23">
        <v>6835</v>
      </c>
      <c r="C23">
        <v>6913</v>
      </c>
      <c r="D23">
        <v>8932</v>
      </c>
      <c r="E23">
        <v>9928</v>
      </c>
      <c r="F23">
        <v>10055</v>
      </c>
      <c r="G23">
        <v>10851</v>
      </c>
      <c r="H23">
        <v>12519</v>
      </c>
      <c r="I23">
        <v>7573</v>
      </c>
      <c r="J23">
        <v>7770</v>
      </c>
      <c r="K23">
        <v>10597</v>
      </c>
      <c r="L23">
        <v>11295</v>
      </c>
      <c r="M23">
        <v>11896</v>
      </c>
      <c r="N23">
        <v>12290</v>
      </c>
      <c r="O23">
        <v>13929</v>
      </c>
      <c r="P23">
        <v>10193</v>
      </c>
      <c r="Q23">
        <v>10606</v>
      </c>
      <c r="R23">
        <v>14024</v>
      </c>
      <c r="S23">
        <v>16228</v>
      </c>
      <c r="T23">
        <v>17460</v>
      </c>
      <c r="U23">
        <v>17679</v>
      </c>
      <c r="V23">
        <v>20174</v>
      </c>
      <c r="W23">
        <v>13767</v>
      </c>
      <c r="X23">
        <v>15013</v>
      </c>
      <c r="Y23">
        <v>19723</v>
      </c>
      <c r="Z23">
        <v>21896</v>
      </c>
      <c r="AA23">
        <v>23293</v>
      </c>
      <c r="AB23">
        <v>24501</v>
      </c>
      <c r="AC23">
        <v>27184</v>
      </c>
      <c r="AD23">
        <v>15510</v>
      </c>
      <c r="AE23">
        <v>19916</v>
      </c>
      <c r="AF23">
        <v>26972</v>
      </c>
      <c r="AG23">
        <v>28818</v>
      </c>
      <c r="AH23">
        <v>31818</v>
      </c>
      <c r="AI23">
        <v>36012</v>
      </c>
      <c r="AJ23">
        <v>40785</v>
      </c>
      <c r="AK23">
        <v>26236</v>
      </c>
      <c r="AL23">
        <v>27676</v>
      </c>
      <c r="AM23">
        <v>36810</v>
      </c>
      <c r="AN23">
        <v>38552</v>
      </c>
      <c r="AO23">
        <v>41201</v>
      </c>
      <c r="AP23">
        <v>44724</v>
      </c>
      <c r="AQ23">
        <v>52052</v>
      </c>
      <c r="AR23">
        <v>32861</v>
      </c>
      <c r="AS23">
        <v>35438</v>
      </c>
      <c r="AT23">
        <v>42334</v>
      </c>
      <c r="AU23">
        <v>46706</v>
      </c>
      <c r="AV23">
        <v>51206</v>
      </c>
      <c r="AW23">
        <v>57850</v>
      </c>
      <c r="AX23">
        <v>69031</v>
      </c>
      <c r="AY23">
        <v>49512</v>
      </c>
      <c r="AZ23">
        <v>54150</v>
      </c>
      <c r="BA23">
        <v>28207</v>
      </c>
      <c r="BB23">
        <v>46681</v>
      </c>
      <c r="BC23">
        <v>62878</v>
      </c>
      <c r="BD23">
        <v>72495</v>
      </c>
      <c r="BE23">
        <v>40012</v>
      </c>
      <c r="BF23">
        <v>42458</v>
      </c>
      <c r="BG23">
        <v>36690</v>
      </c>
      <c r="BH23">
        <v>12674</v>
      </c>
      <c r="BI23">
        <v>28698</v>
      </c>
      <c r="BJ23">
        <v>37670</v>
      </c>
      <c r="BK23">
        <v>40899</v>
      </c>
      <c r="BL23">
        <v>42588</v>
      </c>
      <c r="BM23">
        <v>28939</v>
      </c>
      <c r="BN23">
        <v>21731</v>
      </c>
      <c r="BO23">
        <v>31816</v>
      </c>
      <c r="BP23">
        <v>29564</v>
      </c>
      <c r="BQ23">
        <v>30049</v>
      </c>
      <c r="BR23">
        <v>29087</v>
      </c>
      <c r="BS23">
        <v>29483</v>
      </c>
      <c r="BT23">
        <v>18138</v>
      </c>
      <c r="BU23">
        <v>16027</v>
      </c>
      <c r="BV23">
        <v>19873</v>
      </c>
      <c r="BW23">
        <v>18555</v>
      </c>
      <c r="BX23">
        <v>17492</v>
      </c>
      <c r="BY23">
        <v>16687</v>
      </c>
      <c r="BZ23">
        <v>17409</v>
      </c>
      <c r="CA23">
        <v>10891</v>
      </c>
      <c r="CB23">
        <v>10170</v>
      </c>
      <c r="CC23">
        <v>12879</v>
      </c>
      <c r="CD23">
        <v>12522</v>
      </c>
      <c r="CE23">
        <v>13426</v>
      </c>
      <c r="CF23">
        <v>13507</v>
      </c>
      <c r="CG23">
        <v>15019</v>
      </c>
      <c r="CH23">
        <v>8911</v>
      </c>
      <c r="CI23">
        <v>9184</v>
      </c>
      <c r="CJ23">
        <v>12268</v>
      </c>
      <c r="CK23">
        <v>12277</v>
      </c>
      <c r="CL23">
        <v>13900</v>
      </c>
      <c r="CM23">
        <v>14020</v>
      </c>
      <c r="CN23">
        <v>16165</v>
      </c>
      <c r="CO23">
        <v>10034</v>
      </c>
      <c r="CP23">
        <v>10606</v>
      </c>
      <c r="CQ23">
        <v>14681</v>
      </c>
      <c r="CR23">
        <v>15487</v>
      </c>
      <c r="CS23">
        <v>18210</v>
      </c>
      <c r="CT23">
        <v>20326</v>
      </c>
      <c r="CU23">
        <v>23699</v>
      </c>
      <c r="CV23">
        <v>14213</v>
      </c>
      <c r="CW23">
        <v>16036</v>
      </c>
      <c r="CX23">
        <v>21642</v>
      </c>
      <c r="CY23">
        <v>21889</v>
      </c>
      <c r="CZ23">
        <v>24636</v>
      </c>
      <c r="DA23">
        <v>24424</v>
      </c>
      <c r="DB23">
        <v>28076</v>
      </c>
      <c r="DC23">
        <v>17950</v>
      </c>
      <c r="DD23">
        <v>16605</v>
      </c>
      <c r="DE23">
        <v>20804</v>
      </c>
      <c r="DF23">
        <v>20864</v>
      </c>
      <c r="DG23">
        <v>20688</v>
      </c>
      <c r="DH23">
        <v>22316</v>
      </c>
      <c r="DI23">
        <v>27922</v>
      </c>
      <c r="DJ23">
        <v>13366</v>
      </c>
      <c r="DK23">
        <v>14356</v>
      </c>
      <c r="DL23">
        <v>19643</v>
      </c>
      <c r="DM23">
        <v>19953</v>
      </c>
      <c r="DN23">
        <v>20235</v>
      </c>
      <c r="DO23">
        <v>20491</v>
      </c>
      <c r="DP23">
        <v>22737</v>
      </c>
      <c r="DQ23">
        <v>13161</v>
      </c>
      <c r="DR23">
        <v>13521</v>
      </c>
      <c r="DS23">
        <v>18104</v>
      </c>
      <c r="DT23">
        <v>19588</v>
      </c>
      <c r="DU23">
        <v>21478</v>
      </c>
      <c r="DV23">
        <v>21314</v>
      </c>
      <c r="DW23">
        <v>22084</v>
      </c>
      <c r="DX23">
        <v>11845</v>
      </c>
      <c r="DY23">
        <v>12350</v>
      </c>
      <c r="DZ23">
        <v>14527</v>
      </c>
      <c r="EA23">
        <v>15234</v>
      </c>
      <c r="EB23">
        <v>16421</v>
      </c>
      <c r="EC23">
        <v>15429</v>
      </c>
      <c r="ED23">
        <v>16179</v>
      </c>
      <c r="EE23">
        <v>9644</v>
      </c>
      <c r="EF23">
        <v>10149</v>
      </c>
      <c r="EG23">
        <v>12996</v>
      </c>
      <c r="EH23">
        <v>15247</v>
      </c>
      <c r="EI23">
        <v>15184</v>
      </c>
      <c r="EJ23">
        <v>14285</v>
      </c>
      <c r="EK23">
        <v>14025</v>
      </c>
      <c r="EL23">
        <v>9809</v>
      </c>
      <c r="EM23">
        <v>9694</v>
      </c>
      <c r="EN23">
        <v>11551</v>
      </c>
      <c r="EO23">
        <v>11296</v>
      </c>
      <c r="EP23">
        <v>10510</v>
      </c>
      <c r="EQ23">
        <v>8720</v>
      </c>
      <c r="ER23">
        <v>8564</v>
      </c>
      <c r="ES23">
        <v>6027</v>
      </c>
      <c r="ET23">
        <v>5644</v>
      </c>
      <c r="EU23">
        <v>6034</v>
      </c>
      <c r="EV23">
        <v>6284</v>
      </c>
      <c r="EW23">
        <v>5868</v>
      </c>
      <c r="EX23">
        <v>5357</v>
      </c>
      <c r="EY23">
        <v>4693</v>
      </c>
      <c r="EZ23">
        <v>4616</v>
      </c>
      <c r="FA23">
        <v>4185</v>
      </c>
      <c r="FB23">
        <v>4280</v>
      </c>
      <c r="FC23">
        <v>3941</v>
      </c>
      <c r="FD23">
        <v>3744</v>
      </c>
      <c r="FE23">
        <v>3044</v>
      </c>
      <c r="FF23">
        <v>2894</v>
      </c>
      <c r="FG23">
        <v>1703</v>
      </c>
      <c r="FH23">
        <v>2203</v>
      </c>
      <c r="FI23">
        <v>2852</v>
      </c>
      <c r="FJ23">
        <v>3099</v>
      </c>
    </row>
    <row r="24" spans="1:166" x14ac:dyDescent="0.25">
      <c r="A24" t="s">
        <v>23</v>
      </c>
      <c r="B24">
        <v>6912</v>
      </c>
      <c r="C24">
        <v>8929</v>
      </c>
      <c r="D24">
        <v>9927</v>
      </c>
      <c r="E24">
        <v>10055</v>
      </c>
      <c r="F24">
        <v>10852</v>
      </c>
      <c r="G24">
        <v>12519</v>
      </c>
      <c r="H24">
        <v>7574</v>
      </c>
      <c r="I24">
        <v>7771</v>
      </c>
      <c r="J24">
        <v>10600</v>
      </c>
      <c r="K24">
        <v>11294</v>
      </c>
      <c r="L24">
        <v>11893</v>
      </c>
      <c r="M24">
        <v>12291</v>
      </c>
      <c r="N24">
        <v>13929</v>
      </c>
      <c r="O24">
        <v>10193</v>
      </c>
      <c r="P24">
        <v>10606</v>
      </c>
      <c r="Q24">
        <v>14030</v>
      </c>
      <c r="R24">
        <v>16229</v>
      </c>
      <c r="S24">
        <v>17461</v>
      </c>
      <c r="T24">
        <v>17676</v>
      </c>
      <c r="U24">
        <v>20176</v>
      </c>
      <c r="V24">
        <v>13770</v>
      </c>
      <c r="W24">
        <v>15012</v>
      </c>
      <c r="X24">
        <v>19728</v>
      </c>
      <c r="Y24">
        <v>21897</v>
      </c>
      <c r="Z24">
        <v>23295</v>
      </c>
      <c r="AA24">
        <v>24504</v>
      </c>
      <c r="AB24">
        <v>27188</v>
      </c>
      <c r="AC24">
        <v>15508</v>
      </c>
      <c r="AD24">
        <v>19915</v>
      </c>
      <c r="AE24">
        <v>26981</v>
      </c>
      <c r="AF24">
        <v>28815</v>
      </c>
      <c r="AG24">
        <v>31813</v>
      </c>
      <c r="AH24">
        <v>36032</v>
      </c>
      <c r="AI24">
        <v>40787</v>
      </c>
      <c r="AJ24">
        <v>26236</v>
      </c>
      <c r="AK24">
        <v>27677</v>
      </c>
      <c r="AL24">
        <v>36809</v>
      </c>
      <c r="AM24">
        <v>38557</v>
      </c>
      <c r="AN24">
        <v>41200</v>
      </c>
      <c r="AO24">
        <v>44731</v>
      </c>
      <c r="AP24">
        <v>52066</v>
      </c>
      <c r="AQ24">
        <v>32859</v>
      </c>
      <c r="AR24">
        <v>35440</v>
      </c>
      <c r="AS24">
        <v>42339</v>
      </c>
      <c r="AT24">
        <v>46702</v>
      </c>
      <c r="AU24">
        <v>51210</v>
      </c>
      <c r="AV24">
        <v>57864</v>
      </c>
      <c r="AW24">
        <v>69035</v>
      </c>
      <c r="AX24">
        <v>49509</v>
      </c>
      <c r="AY24">
        <v>54154</v>
      </c>
      <c r="AZ24">
        <v>28208</v>
      </c>
      <c r="BA24">
        <v>46676</v>
      </c>
      <c r="BB24">
        <v>62878</v>
      </c>
      <c r="BC24">
        <v>72494</v>
      </c>
      <c r="BD24">
        <v>40008</v>
      </c>
      <c r="BE24">
        <v>42456</v>
      </c>
      <c r="BF24">
        <v>36686</v>
      </c>
      <c r="BG24">
        <v>12673</v>
      </c>
      <c r="BH24">
        <v>28725</v>
      </c>
      <c r="BI24">
        <v>37678</v>
      </c>
      <c r="BJ24">
        <v>40890</v>
      </c>
      <c r="BK24">
        <v>42588</v>
      </c>
      <c r="BL24">
        <v>28939</v>
      </c>
      <c r="BM24">
        <v>21727</v>
      </c>
      <c r="BN24">
        <v>31822</v>
      </c>
      <c r="BO24">
        <v>29571</v>
      </c>
      <c r="BP24">
        <v>30057</v>
      </c>
      <c r="BQ24">
        <v>29087</v>
      </c>
      <c r="BR24">
        <v>29487</v>
      </c>
      <c r="BS24">
        <v>18134</v>
      </c>
      <c r="BT24">
        <v>16026</v>
      </c>
      <c r="BU24">
        <v>19892</v>
      </c>
      <c r="BV24">
        <v>18553</v>
      </c>
      <c r="BW24">
        <v>17501</v>
      </c>
      <c r="BX24">
        <v>16681</v>
      </c>
      <c r="BY24">
        <v>17420</v>
      </c>
      <c r="BZ24">
        <v>10890</v>
      </c>
      <c r="CA24">
        <v>10173</v>
      </c>
      <c r="CB24">
        <v>12878</v>
      </c>
      <c r="CC24">
        <v>12516</v>
      </c>
      <c r="CD24">
        <v>13425</v>
      </c>
      <c r="CE24">
        <v>13504</v>
      </c>
      <c r="CF24">
        <v>15015</v>
      </c>
      <c r="CG24">
        <v>8909</v>
      </c>
      <c r="CH24">
        <v>9192</v>
      </c>
      <c r="CI24">
        <v>12277</v>
      </c>
      <c r="CJ24">
        <v>12263</v>
      </c>
      <c r="CK24">
        <v>13936</v>
      </c>
      <c r="CL24">
        <v>14020</v>
      </c>
      <c r="CM24">
        <v>16167</v>
      </c>
      <c r="CN24">
        <v>10031</v>
      </c>
      <c r="CO24">
        <v>10609</v>
      </c>
      <c r="CP24">
        <v>14681</v>
      </c>
      <c r="CQ24">
        <v>15495</v>
      </c>
      <c r="CR24">
        <v>18214</v>
      </c>
      <c r="CS24">
        <v>20330</v>
      </c>
      <c r="CT24">
        <v>23701</v>
      </c>
      <c r="CU24">
        <v>14212</v>
      </c>
      <c r="CV24">
        <v>16019</v>
      </c>
      <c r="CW24">
        <v>21642</v>
      </c>
      <c r="CX24">
        <v>21888</v>
      </c>
      <c r="CY24">
        <v>24633</v>
      </c>
      <c r="CZ24">
        <v>24440</v>
      </c>
      <c r="DA24">
        <v>28057</v>
      </c>
      <c r="DB24">
        <v>17952</v>
      </c>
      <c r="DC24">
        <v>16603</v>
      </c>
      <c r="DD24">
        <v>20801</v>
      </c>
      <c r="DE24">
        <v>20865</v>
      </c>
      <c r="DF24">
        <v>20691</v>
      </c>
      <c r="DG24">
        <v>22288</v>
      </c>
      <c r="DH24">
        <v>27935</v>
      </c>
      <c r="DI24">
        <v>13356</v>
      </c>
      <c r="DJ24">
        <v>14359</v>
      </c>
      <c r="DK24">
        <v>19642</v>
      </c>
      <c r="DL24">
        <v>19950</v>
      </c>
      <c r="DM24">
        <v>20236</v>
      </c>
      <c r="DN24">
        <v>20492</v>
      </c>
      <c r="DO24">
        <v>22738</v>
      </c>
      <c r="DP24">
        <v>13164</v>
      </c>
      <c r="DQ24">
        <v>13520</v>
      </c>
      <c r="DR24">
        <v>18102</v>
      </c>
      <c r="DS24">
        <v>19589</v>
      </c>
      <c r="DT24">
        <v>21481</v>
      </c>
      <c r="DU24">
        <v>21317</v>
      </c>
      <c r="DV24">
        <v>22081</v>
      </c>
      <c r="DW24">
        <v>11844</v>
      </c>
      <c r="DX24">
        <v>12352</v>
      </c>
      <c r="DY24">
        <v>14521</v>
      </c>
      <c r="DZ24">
        <v>15233</v>
      </c>
      <c r="EA24">
        <v>16431</v>
      </c>
      <c r="EB24">
        <v>15428</v>
      </c>
      <c r="EC24">
        <v>16177</v>
      </c>
      <c r="ED24">
        <v>9645</v>
      </c>
      <c r="EE24">
        <v>10150</v>
      </c>
      <c r="EF24">
        <v>13003</v>
      </c>
      <c r="EG24">
        <v>15252</v>
      </c>
      <c r="EH24">
        <v>15182</v>
      </c>
      <c r="EI24">
        <v>14282</v>
      </c>
      <c r="EJ24">
        <v>14023</v>
      </c>
      <c r="EK24">
        <v>9807</v>
      </c>
      <c r="EL24">
        <v>9696</v>
      </c>
      <c r="EM24">
        <v>11550</v>
      </c>
      <c r="EN24">
        <v>11291</v>
      </c>
      <c r="EO24">
        <v>10511</v>
      </c>
      <c r="EP24">
        <v>8717</v>
      </c>
      <c r="EQ24">
        <v>8568</v>
      </c>
      <c r="ER24">
        <v>6027</v>
      </c>
      <c r="ES24">
        <v>5646</v>
      </c>
      <c r="ET24">
        <v>6039</v>
      </c>
      <c r="EU24">
        <v>6286</v>
      </c>
      <c r="EV24">
        <v>5874</v>
      </c>
      <c r="EW24">
        <v>5356</v>
      </c>
      <c r="EX24">
        <v>4696</v>
      </c>
      <c r="EY24">
        <v>4618</v>
      </c>
      <c r="EZ24">
        <v>4187</v>
      </c>
      <c r="FA24">
        <v>4278</v>
      </c>
      <c r="FB24">
        <v>3941</v>
      </c>
      <c r="FC24">
        <v>3745</v>
      </c>
      <c r="FD24">
        <v>3047</v>
      </c>
      <c r="FE24">
        <v>2893</v>
      </c>
      <c r="FF24">
        <v>1713</v>
      </c>
      <c r="FG24">
        <v>2204</v>
      </c>
      <c r="FH24">
        <v>2849</v>
      </c>
      <c r="FI24">
        <v>3099</v>
      </c>
      <c r="FJ24">
        <v>2848</v>
      </c>
    </row>
    <row r="25" spans="1:166" x14ac:dyDescent="0.25">
      <c r="A25" t="s">
        <v>24</v>
      </c>
      <c r="B25">
        <v>8930</v>
      </c>
      <c r="C25">
        <v>9928</v>
      </c>
      <c r="D25">
        <v>10054</v>
      </c>
      <c r="E25">
        <v>10850</v>
      </c>
      <c r="F25">
        <v>12520</v>
      </c>
      <c r="G25">
        <v>7574</v>
      </c>
      <c r="H25">
        <v>7770</v>
      </c>
      <c r="I25">
        <v>10600</v>
      </c>
      <c r="J25">
        <v>11295</v>
      </c>
      <c r="K25">
        <v>11892</v>
      </c>
      <c r="L25">
        <v>12292</v>
      </c>
      <c r="M25">
        <v>13928</v>
      </c>
      <c r="N25">
        <v>10193</v>
      </c>
      <c r="O25">
        <v>10606</v>
      </c>
      <c r="P25">
        <v>14029</v>
      </c>
      <c r="Q25">
        <v>16232</v>
      </c>
      <c r="R25">
        <v>17463</v>
      </c>
      <c r="S25">
        <v>17680</v>
      </c>
      <c r="T25">
        <v>20176</v>
      </c>
      <c r="U25">
        <v>13767</v>
      </c>
      <c r="V25">
        <v>15015</v>
      </c>
      <c r="W25">
        <v>19727</v>
      </c>
      <c r="X25">
        <v>21907</v>
      </c>
      <c r="Y25">
        <v>23296</v>
      </c>
      <c r="Z25">
        <v>24501</v>
      </c>
      <c r="AA25">
        <v>27185</v>
      </c>
      <c r="AB25">
        <v>15506</v>
      </c>
      <c r="AC25">
        <v>19918</v>
      </c>
      <c r="AD25">
        <v>26983</v>
      </c>
      <c r="AE25">
        <v>28820</v>
      </c>
      <c r="AF25">
        <v>31819</v>
      </c>
      <c r="AG25">
        <v>36033</v>
      </c>
      <c r="AH25">
        <v>40787</v>
      </c>
      <c r="AI25">
        <v>26235</v>
      </c>
      <c r="AJ25">
        <v>27674</v>
      </c>
      <c r="AK25">
        <v>36815</v>
      </c>
      <c r="AL25">
        <v>38560</v>
      </c>
      <c r="AM25">
        <v>41203</v>
      </c>
      <c r="AN25">
        <v>44731</v>
      </c>
      <c r="AO25">
        <v>52068</v>
      </c>
      <c r="AP25">
        <v>32863</v>
      </c>
      <c r="AQ25">
        <v>35440</v>
      </c>
      <c r="AR25">
        <v>42339</v>
      </c>
      <c r="AS25">
        <v>46849</v>
      </c>
      <c r="AT25">
        <v>51216</v>
      </c>
      <c r="AU25">
        <v>57864</v>
      </c>
      <c r="AV25">
        <v>69041</v>
      </c>
      <c r="AW25">
        <v>49512</v>
      </c>
      <c r="AX25">
        <v>54154</v>
      </c>
      <c r="AY25">
        <v>28205</v>
      </c>
      <c r="AZ25">
        <v>46679</v>
      </c>
      <c r="BA25">
        <v>62870</v>
      </c>
      <c r="BB25">
        <v>72500</v>
      </c>
      <c r="BC25">
        <v>40022</v>
      </c>
      <c r="BD25">
        <v>42456</v>
      </c>
      <c r="BE25">
        <v>36688</v>
      </c>
      <c r="BF25">
        <v>12673</v>
      </c>
      <c r="BG25">
        <v>28724</v>
      </c>
      <c r="BH25">
        <v>37710</v>
      </c>
      <c r="BI25">
        <v>40892</v>
      </c>
      <c r="BJ25">
        <v>42587</v>
      </c>
      <c r="BK25">
        <v>28935</v>
      </c>
      <c r="BL25">
        <v>21732</v>
      </c>
      <c r="BM25">
        <v>31824</v>
      </c>
      <c r="BN25">
        <v>29575</v>
      </c>
      <c r="BO25">
        <v>30054</v>
      </c>
      <c r="BP25">
        <v>29090</v>
      </c>
      <c r="BQ25">
        <v>29485</v>
      </c>
      <c r="BR25">
        <v>18136</v>
      </c>
      <c r="BS25">
        <v>16029</v>
      </c>
      <c r="BT25">
        <v>19891</v>
      </c>
      <c r="BU25">
        <v>18566</v>
      </c>
      <c r="BV25">
        <v>17499</v>
      </c>
      <c r="BW25">
        <v>16684</v>
      </c>
      <c r="BX25">
        <v>17407</v>
      </c>
      <c r="BY25">
        <v>10899</v>
      </c>
      <c r="BZ25">
        <v>10169</v>
      </c>
      <c r="CA25">
        <v>12877</v>
      </c>
      <c r="CB25">
        <v>12519</v>
      </c>
      <c r="CC25">
        <v>13419</v>
      </c>
      <c r="CD25">
        <v>13504</v>
      </c>
      <c r="CE25">
        <v>15021</v>
      </c>
      <c r="CF25">
        <v>8911</v>
      </c>
      <c r="CG25">
        <v>9193</v>
      </c>
      <c r="CH25">
        <v>12264</v>
      </c>
      <c r="CI25">
        <v>12259</v>
      </c>
      <c r="CJ25">
        <v>13915</v>
      </c>
      <c r="CK25">
        <v>14037</v>
      </c>
      <c r="CL25">
        <v>16167</v>
      </c>
      <c r="CM25">
        <v>10031</v>
      </c>
      <c r="CN25">
        <v>10607</v>
      </c>
      <c r="CO25">
        <v>14678</v>
      </c>
      <c r="CP25">
        <v>15494</v>
      </c>
      <c r="CQ25">
        <v>18214</v>
      </c>
      <c r="CR25">
        <v>20328</v>
      </c>
      <c r="CS25">
        <v>23709</v>
      </c>
      <c r="CT25">
        <v>14220</v>
      </c>
      <c r="CU25">
        <v>16027</v>
      </c>
      <c r="CV25">
        <v>21638</v>
      </c>
      <c r="CW25">
        <v>21884</v>
      </c>
      <c r="CX25">
        <v>24635</v>
      </c>
      <c r="CY25">
        <v>24443</v>
      </c>
      <c r="CZ25">
        <v>28071</v>
      </c>
      <c r="DA25">
        <v>17935</v>
      </c>
      <c r="DB25">
        <v>16606</v>
      </c>
      <c r="DC25">
        <v>20807</v>
      </c>
      <c r="DD25">
        <v>20867</v>
      </c>
      <c r="DE25">
        <v>20693</v>
      </c>
      <c r="DF25">
        <v>22295</v>
      </c>
      <c r="DG25">
        <v>27915</v>
      </c>
      <c r="DH25">
        <v>13367</v>
      </c>
      <c r="DI25">
        <v>14357</v>
      </c>
      <c r="DJ25">
        <v>19643</v>
      </c>
      <c r="DK25">
        <v>19956</v>
      </c>
      <c r="DL25">
        <v>20234</v>
      </c>
      <c r="DM25">
        <v>20499</v>
      </c>
      <c r="DN25">
        <v>22744</v>
      </c>
      <c r="DO25">
        <v>13164</v>
      </c>
      <c r="DP25">
        <v>13520</v>
      </c>
      <c r="DQ25">
        <v>18097</v>
      </c>
      <c r="DR25">
        <v>19590</v>
      </c>
      <c r="DS25">
        <v>21482</v>
      </c>
      <c r="DT25">
        <v>21312</v>
      </c>
      <c r="DU25">
        <v>22079</v>
      </c>
      <c r="DV25">
        <v>11844</v>
      </c>
      <c r="DW25">
        <v>12349</v>
      </c>
      <c r="DX25">
        <v>14518</v>
      </c>
      <c r="DY25">
        <v>15235</v>
      </c>
      <c r="DZ25">
        <v>16429</v>
      </c>
      <c r="EA25">
        <v>15425</v>
      </c>
      <c r="EB25">
        <v>16178</v>
      </c>
      <c r="EC25">
        <v>9644</v>
      </c>
      <c r="ED25">
        <v>10148</v>
      </c>
      <c r="EE25">
        <v>12997</v>
      </c>
      <c r="EF25">
        <v>15250</v>
      </c>
      <c r="EG25">
        <v>15181</v>
      </c>
      <c r="EH25">
        <v>14290</v>
      </c>
      <c r="EI25">
        <v>14026</v>
      </c>
      <c r="EJ25">
        <v>9808</v>
      </c>
      <c r="EK25">
        <v>9698</v>
      </c>
      <c r="EL25">
        <v>11552</v>
      </c>
      <c r="EM25">
        <v>11293</v>
      </c>
      <c r="EN25">
        <v>10508</v>
      </c>
      <c r="EO25">
        <v>8717</v>
      </c>
      <c r="EP25">
        <v>8566</v>
      </c>
      <c r="EQ25">
        <v>6026</v>
      </c>
      <c r="ER25">
        <v>5645</v>
      </c>
      <c r="ES25">
        <v>6042</v>
      </c>
      <c r="ET25">
        <v>6290</v>
      </c>
      <c r="EU25">
        <v>5875</v>
      </c>
      <c r="EV25">
        <v>5360</v>
      </c>
      <c r="EW25">
        <v>4692</v>
      </c>
      <c r="EX25">
        <v>4617</v>
      </c>
      <c r="EY25">
        <v>4186</v>
      </c>
      <c r="EZ25">
        <v>4276</v>
      </c>
      <c r="FA25">
        <v>3941</v>
      </c>
      <c r="FB25">
        <v>3744</v>
      </c>
      <c r="FC25">
        <v>3044</v>
      </c>
      <c r="FD25">
        <v>2892</v>
      </c>
      <c r="FE25">
        <v>1711</v>
      </c>
      <c r="FF25">
        <v>2213</v>
      </c>
      <c r="FG25">
        <v>2849</v>
      </c>
      <c r="FH25">
        <v>3100</v>
      </c>
      <c r="FI25">
        <v>2850</v>
      </c>
      <c r="FJ25">
        <v>2995</v>
      </c>
    </row>
    <row r="26" spans="1:166" x14ac:dyDescent="0.25">
      <c r="A26" t="s">
        <v>25</v>
      </c>
      <c r="B26">
        <v>9927</v>
      </c>
      <c r="C26">
        <v>10056</v>
      </c>
      <c r="D26">
        <v>10846</v>
      </c>
      <c r="E26">
        <v>12520</v>
      </c>
      <c r="F26">
        <v>7577</v>
      </c>
      <c r="G26">
        <v>7770</v>
      </c>
      <c r="H26">
        <v>10602</v>
      </c>
      <c r="I26">
        <v>11296</v>
      </c>
      <c r="J26">
        <v>11892</v>
      </c>
      <c r="K26">
        <v>12299</v>
      </c>
      <c r="L26">
        <v>13931</v>
      </c>
      <c r="M26">
        <v>10197</v>
      </c>
      <c r="N26">
        <v>10607</v>
      </c>
      <c r="O26">
        <v>14030</v>
      </c>
      <c r="P26">
        <v>16230</v>
      </c>
      <c r="Q26">
        <v>17461</v>
      </c>
      <c r="R26">
        <v>17680</v>
      </c>
      <c r="S26">
        <v>20180</v>
      </c>
      <c r="T26">
        <v>13769</v>
      </c>
      <c r="U26">
        <v>15015</v>
      </c>
      <c r="V26">
        <v>19727</v>
      </c>
      <c r="W26">
        <v>21904</v>
      </c>
      <c r="X26">
        <v>23301</v>
      </c>
      <c r="Y26">
        <v>24499</v>
      </c>
      <c r="Z26">
        <v>27189</v>
      </c>
      <c r="AA26">
        <v>15507</v>
      </c>
      <c r="AB26">
        <v>19916</v>
      </c>
      <c r="AC26">
        <v>26980</v>
      </c>
      <c r="AD26">
        <v>28819</v>
      </c>
      <c r="AE26">
        <v>31819</v>
      </c>
      <c r="AF26">
        <v>36032</v>
      </c>
      <c r="AG26">
        <v>40787</v>
      </c>
      <c r="AH26">
        <v>26234</v>
      </c>
      <c r="AI26">
        <v>27678</v>
      </c>
      <c r="AJ26">
        <v>36813</v>
      </c>
      <c r="AK26">
        <v>38559</v>
      </c>
      <c r="AL26">
        <v>41199</v>
      </c>
      <c r="AM26">
        <v>44730</v>
      </c>
      <c r="AN26">
        <v>52074</v>
      </c>
      <c r="AO26">
        <v>32861</v>
      </c>
      <c r="AP26">
        <v>35445</v>
      </c>
      <c r="AQ26">
        <v>42338</v>
      </c>
      <c r="AR26">
        <v>46851</v>
      </c>
      <c r="AS26">
        <v>51285</v>
      </c>
      <c r="AT26">
        <v>57882</v>
      </c>
      <c r="AU26">
        <v>69055</v>
      </c>
      <c r="AV26">
        <v>49506</v>
      </c>
      <c r="AW26">
        <v>54151</v>
      </c>
      <c r="AX26">
        <v>28207</v>
      </c>
      <c r="AY26">
        <v>46689</v>
      </c>
      <c r="AZ26">
        <v>62881</v>
      </c>
      <c r="BA26">
        <v>72494</v>
      </c>
      <c r="BB26">
        <v>40023</v>
      </c>
      <c r="BC26">
        <v>42455</v>
      </c>
      <c r="BD26">
        <v>36696</v>
      </c>
      <c r="BE26">
        <v>12674</v>
      </c>
      <c r="BF26">
        <v>28730</v>
      </c>
      <c r="BG26">
        <v>37709</v>
      </c>
      <c r="BH26">
        <v>40909</v>
      </c>
      <c r="BI26">
        <v>42588</v>
      </c>
      <c r="BJ26">
        <v>28936</v>
      </c>
      <c r="BK26">
        <v>21733</v>
      </c>
      <c r="BL26">
        <v>31823</v>
      </c>
      <c r="BM26">
        <v>29576</v>
      </c>
      <c r="BN26">
        <v>30056</v>
      </c>
      <c r="BO26">
        <v>29087</v>
      </c>
      <c r="BP26">
        <v>29486</v>
      </c>
      <c r="BQ26">
        <v>18134</v>
      </c>
      <c r="BR26">
        <v>16030</v>
      </c>
      <c r="BS26">
        <v>19891</v>
      </c>
      <c r="BT26">
        <v>18564</v>
      </c>
      <c r="BU26">
        <v>17505</v>
      </c>
      <c r="BV26">
        <v>16680</v>
      </c>
      <c r="BW26">
        <v>17412</v>
      </c>
      <c r="BX26">
        <v>10891</v>
      </c>
      <c r="BY26">
        <v>10180</v>
      </c>
      <c r="BZ26">
        <v>12879</v>
      </c>
      <c r="CA26">
        <v>12519</v>
      </c>
      <c r="CB26">
        <v>13426</v>
      </c>
      <c r="CC26">
        <v>13506</v>
      </c>
      <c r="CD26">
        <v>15020</v>
      </c>
      <c r="CE26">
        <v>8910</v>
      </c>
      <c r="CF26">
        <v>9192</v>
      </c>
      <c r="CG26">
        <v>12276</v>
      </c>
      <c r="CH26">
        <v>12262</v>
      </c>
      <c r="CI26">
        <v>13912</v>
      </c>
      <c r="CJ26">
        <v>14030</v>
      </c>
      <c r="CK26">
        <v>16178</v>
      </c>
      <c r="CL26">
        <v>10034</v>
      </c>
      <c r="CM26">
        <v>10606</v>
      </c>
      <c r="CN26">
        <v>14687</v>
      </c>
      <c r="CO26">
        <v>15499</v>
      </c>
      <c r="CP26">
        <v>18218</v>
      </c>
      <c r="CQ26">
        <v>20328</v>
      </c>
      <c r="CR26">
        <v>23707</v>
      </c>
      <c r="CS26">
        <v>14215</v>
      </c>
      <c r="CT26">
        <v>16038</v>
      </c>
      <c r="CU26">
        <v>21639</v>
      </c>
      <c r="CV26">
        <v>21888</v>
      </c>
      <c r="CW26">
        <v>24630</v>
      </c>
      <c r="CX26">
        <v>24440</v>
      </c>
      <c r="CY26">
        <v>28073</v>
      </c>
      <c r="CZ26">
        <v>17952</v>
      </c>
      <c r="DA26">
        <v>16597</v>
      </c>
      <c r="DB26">
        <v>20804</v>
      </c>
      <c r="DC26">
        <v>20868</v>
      </c>
      <c r="DD26">
        <v>20690</v>
      </c>
      <c r="DE26">
        <v>22295</v>
      </c>
      <c r="DF26">
        <v>27924</v>
      </c>
      <c r="DG26">
        <v>13356</v>
      </c>
      <c r="DH26">
        <v>14360</v>
      </c>
      <c r="DI26">
        <v>19660</v>
      </c>
      <c r="DJ26">
        <v>19956</v>
      </c>
      <c r="DK26">
        <v>20234</v>
      </c>
      <c r="DL26">
        <v>20496</v>
      </c>
      <c r="DM26">
        <v>22758</v>
      </c>
      <c r="DN26">
        <v>13163</v>
      </c>
      <c r="DO26">
        <v>13518</v>
      </c>
      <c r="DP26">
        <v>18104</v>
      </c>
      <c r="DQ26">
        <v>19583</v>
      </c>
      <c r="DR26">
        <v>21481</v>
      </c>
      <c r="DS26">
        <v>21317</v>
      </c>
      <c r="DT26">
        <v>22078</v>
      </c>
      <c r="DU26">
        <v>11843</v>
      </c>
      <c r="DV26">
        <v>12348</v>
      </c>
      <c r="DW26">
        <v>14521</v>
      </c>
      <c r="DX26">
        <v>15238</v>
      </c>
      <c r="DY26">
        <v>16429</v>
      </c>
      <c r="DZ26">
        <v>15429</v>
      </c>
      <c r="EA26">
        <v>16180</v>
      </c>
      <c r="EB26">
        <v>9644</v>
      </c>
      <c r="EC26">
        <v>10149</v>
      </c>
      <c r="ED26">
        <v>12988</v>
      </c>
      <c r="EE26">
        <v>15256</v>
      </c>
      <c r="EF26">
        <v>15183</v>
      </c>
      <c r="EG26">
        <v>14290</v>
      </c>
      <c r="EH26">
        <v>14032</v>
      </c>
      <c r="EI26">
        <v>9807</v>
      </c>
      <c r="EJ26">
        <v>9701</v>
      </c>
      <c r="EK26">
        <v>11551</v>
      </c>
      <c r="EL26">
        <v>11292</v>
      </c>
      <c r="EM26">
        <v>10507</v>
      </c>
      <c r="EN26">
        <v>8722</v>
      </c>
      <c r="EO26">
        <v>8565</v>
      </c>
      <c r="EP26">
        <v>6028</v>
      </c>
      <c r="EQ26">
        <v>5645</v>
      </c>
      <c r="ER26">
        <v>6045</v>
      </c>
      <c r="ES26">
        <v>6294</v>
      </c>
      <c r="ET26">
        <v>5879</v>
      </c>
      <c r="EU26">
        <v>5359</v>
      </c>
      <c r="EV26">
        <v>4690</v>
      </c>
      <c r="EW26">
        <v>4612</v>
      </c>
      <c r="EX26">
        <v>4186</v>
      </c>
      <c r="EY26">
        <v>4279</v>
      </c>
      <c r="EZ26">
        <v>3938</v>
      </c>
      <c r="FA26">
        <v>3740</v>
      </c>
      <c r="FB26">
        <v>3048</v>
      </c>
      <c r="FC26">
        <v>2892</v>
      </c>
      <c r="FD26">
        <v>1712</v>
      </c>
      <c r="FE26">
        <v>2212</v>
      </c>
      <c r="FF26">
        <v>2853</v>
      </c>
      <c r="FG26">
        <v>3099</v>
      </c>
      <c r="FH26">
        <v>2850</v>
      </c>
      <c r="FI26">
        <v>2994</v>
      </c>
      <c r="FJ26">
        <v>3461</v>
      </c>
    </row>
    <row r="27" spans="1:166" x14ac:dyDescent="0.25">
      <c r="A27" t="s">
        <v>26</v>
      </c>
      <c r="B27">
        <v>10055</v>
      </c>
      <c r="C27">
        <v>10847</v>
      </c>
      <c r="D27">
        <v>12519</v>
      </c>
      <c r="E27">
        <v>7572</v>
      </c>
      <c r="F27">
        <v>7771</v>
      </c>
      <c r="G27">
        <v>10603</v>
      </c>
      <c r="H27">
        <v>11295</v>
      </c>
      <c r="I27">
        <v>11895</v>
      </c>
      <c r="J27">
        <v>12298</v>
      </c>
      <c r="K27">
        <v>13935</v>
      </c>
      <c r="L27">
        <v>10195</v>
      </c>
      <c r="M27">
        <v>10607</v>
      </c>
      <c r="N27">
        <v>14033</v>
      </c>
      <c r="O27">
        <v>16229</v>
      </c>
      <c r="P27">
        <v>17467</v>
      </c>
      <c r="Q27">
        <v>17684</v>
      </c>
      <c r="R27">
        <v>20178</v>
      </c>
      <c r="S27">
        <v>13768</v>
      </c>
      <c r="T27">
        <v>15012</v>
      </c>
      <c r="U27">
        <v>19727</v>
      </c>
      <c r="V27">
        <v>21904</v>
      </c>
      <c r="W27">
        <v>23302</v>
      </c>
      <c r="X27">
        <v>24506</v>
      </c>
      <c r="Y27">
        <v>27190</v>
      </c>
      <c r="Z27">
        <v>15508</v>
      </c>
      <c r="AA27">
        <v>19917</v>
      </c>
      <c r="AB27">
        <v>26975</v>
      </c>
      <c r="AC27">
        <v>28803</v>
      </c>
      <c r="AD27">
        <v>31821</v>
      </c>
      <c r="AE27">
        <v>36034</v>
      </c>
      <c r="AF27">
        <v>40786</v>
      </c>
      <c r="AG27">
        <v>26235</v>
      </c>
      <c r="AH27">
        <v>27674</v>
      </c>
      <c r="AI27">
        <v>36813</v>
      </c>
      <c r="AJ27">
        <v>38568</v>
      </c>
      <c r="AK27">
        <v>41197</v>
      </c>
      <c r="AL27">
        <v>44734</v>
      </c>
      <c r="AM27">
        <v>52072</v>
      </c>
      <c r="AN27">
        <v>32859</v>
      </c>
      <c r="AO27">
        <v>35443</v>
      </c>
      <c r="AP27">
        <v>42338</v>
      </c>
      <c r="AQ27">
        <v>46852</v>
      </c>
      <c r="AR27">
        <v>51286</v>
      </c>
      <c r="AS27">
        <v>57946</v>
      </c>
      <c r="AT27">
        <v>69055</v>
      </c>
      <c r="AU27">
        <v>49511</v>
      </c>
      <c r="AV27">
        <v>54151</v>
      </c>
      <c r="AW27">
        <v>28210</v>
      </c>
      <c r="AX27">
        <v>46678</v>
      </c>
      <c r="AY27">
        <v>62890</v>
      </c>
      <c r="AZ27">
        <v>72501</v>
      </c>
      <c r="BA27">
        <v>40012</v>
      </c>
      <c r="BB27">
        <v>42455</v>
      </c>
      <c r="BC27">
        <v>36692</v>
      </c>
      <c r="BD27">
        <v>12674</v>
      </c>
      <c r="BE27">
        <v>28725</v>
      </c>
      <c r="BF27">
        <v>37714</v>
      </c>
      <c r="BG27">
        <v>40913</v>
      </c>
      <c r="BH27">
        <v>42594</v>
      </c>
      <c r="BI27">
        <v>28935</v>
      </c>
      <c r="BJ27">
        <v>21732</v>
      </c>
      <c r="BK27">
        <v>31821</v>
      </c>
      <c r="BL27">
        <v>29578</v>
      </c>
      <c r="BM27">
        <v>30056</v>
      </c>
      <c r="BN27">
        <v>29094</v>
      </c>
      <c r="BO27">
        <v>29485</v>
      </c>
      <c r="BP27">
        <v>18133</v>
      </c>
      <c r="BQ27">
        <v>16028</v>
      </c>
      <c r="BR27">
        <v>19887</v>
      </c>
      <c r="BS27">
        <v>18566</v>
      </c>
      <c r="BT27">
        <v>17505</v>
      </c>
      <c r="BU27">
        <v>16689</v>
      </c>
      <c r="BV27">
        <v>17416</v>
      </c>
      <c r="BW27">
        <v>10892</v>
      </c>
      <c r="BX27">
        <v>10172</v>
      </c>
      <c r="BY27">
        <v>12880</v>
      </c>
      <c r="BZ27">
        <v>12521</v>
      </c>
      <c r="CA27">
        <v>13419</v>
      </c>
      <c r="CB27">
        <v>13506</v>
      </c>
      <c r="CC27">
        <v>15012</v>
      </c>
      <c r="CD27">
        <v>8912</v>
      </c>
      <c r="CE27">
        <v>9187</v>
      </c>
      <c r="CF27">
        <v>12263</v>
      </c>
      <c r="CG27">
        <v>12256</v>
      </c>
      <c r="CH27">
        <v>13917</v>
      </c>
      <c r="CI27">
        <v>14022</v>
      </c>
      <c r="CJ27">
        <v>16176</v>
      </c>
      <c r="CK27">
        <v>10040</v>
      </c>
      <c r="CL27">
        <v>10608</v>
      </c>
      <c r="CM27">
        <v>14680</v>
      </c>
      <c r="CN27">
        <v>15496</v>
      </c>
      <c r="CO27">
        <v>18209</v>
      </c>
      <c r="CP27">
        <v>20330</v>
      </c>
      <c r="CQ27">
        <v>23713</v>
      </c>
      <c r="CR27">
        <v>14217</v>
      </c>
      <c r="CS27">
        <v>16023</v>
      </c>
      <c r="CT27">
        <v>21654</v>
      </c>
      <c r="CU27">
        <v>21891</v>
      </c>
      <c r="CV27">
        <v>24631</v>
      </c>
      <c r="CW27">
        <v>24435</v>
      </c>
      <c r="CX27">
        <v>28071</v>
      </c>
      <c r="CY27">
        <v>17953</v>
      </c>
      <c r="CZ27">
        <v>16606</v>
      </c>
      <c r="DA27">
        <v>20800</v>
      </c>
      <c r="DB27">
        <v>20865</v>
      </c>
      <c r="DC27">
        <v>20690</v>
      </c>
      <c r="DD27">
        <v>22290</v>
      </c>
      <c r="DE27">
        <v>27918</v>
      </c>
      <c r="DF27">
        <v>13364</v>
      </c>
      <c r="DG27">
        <v>14355</v>
      </c>
      <c r="DH27">
        <v>19652</v>
      </c>
      <c r="DI27">
        <v>19959</v>
      </c>
      <c r="DJ27">
        <v>20231</v>
      </c>
      <c r="DK27">
        <v>20504</v>
      </c>
      <c r="DL27">
        <v>22749</v>
      </c>
      <c r="DM27">
        <v>13163</v>
      </c>
      <c r="DN27">
        <v>13511</v>
      </c>
      <c r="DO27">
        <v>18103</v>
      </c>
      <c r="DP27">
        <v>19591</v>
      </c>
      <c r="DQ27">
        <v>21469</v>
      </c>
      <c r="DR27">
        <v>21306</v>
      </c>
      <c r="DS27">
        <v>22076</v>
      </c>
      <c r="DT27">
        <v>11846</v>
      </c>
      <c r="DU27">
        <v>12348</v>
      </c>
      <c r="DV27">
        <v>14523</v>
      </c>
      <c r="DW27">
        <v>15236</v>
      </c>
      <c r="DX27">
        <v>16428</v>
      </c>
      <c r="DY27">
        <v>15428</v>
      </c>
      <c r="DZ27">
        <v>16181</v>
      </c>
      <c r="EA27">
        <v>9642</v>
      </c>
      <c r="EB27">
        <v>10148</v>
      </c>
      <c r="EC27">
        <v>12990</v>
      </c>
      <c r="ED27">
        <v>15251</v>
      </c>
      <c r="EE27">
        <v>15183</v>
      </c>
      <c r="EF27">
        <v>14282</v>
      </c>
      <c r="EG27">
        <v>14026</v>
      </c>
      <c r="EH27">
        <v>9805</v>
      </c>
      <c r="EI27">
        <v>9699</v>
      </c>
      <c r="EJ27">
        <v>11551</v>
      </c>
      <c r="EK27">
        <v>11293</v>
      </c>
      <c r="EL27">
        <v>10509</v>
      </c>
      <c r="EM27">
        <v>8720</v>
      </c>
      <c r="EN27">
        <v>8567</v>
      </c>
      <c r="EO27">
        <v>6027</v>
      </c>
      <c r="EP27">
        <v>5644</v>
      </c>
      <c r="EQ27">
        <v>6042</v>
      </c>
      <c r="ER27">
        <v>6295</v>
      </c>
      <c r="ES27">
        <v>5884</v>
      </c>
      <c r="ET27">
        <v>5365</v>
      </c>
      <c r="EU27">
        <v>4692</v>
      </c>
      <c r="EV27">
        <v>4617</v>
      </c>
      <c r="EW27">
        <v>4185</v>
      </c>
      <c r="EX27">
        <v>4280</v>
      </c>
      <c r="EY27">
        <v>3939</v>
      </c>
      <c r="EZ27">
        <v>3743</v>
      </c>
      <c r="FA27">
        <v>3046</v>
      </c>
      <c r="FB27">
        <v>2892</v>
      </c>
      <c r="FC27">
        <v>1711</v>
      </c>
      <c r="FD27">
        <v>2212</v>
      </c>
      <c r="FE27">
        <v>2852</v>
      </c>
      <c r="FF27">
        <v>3105</v>
      </c>
      <c r="FG27">
        <v>2850</v>
      </c>
      <c r="FH27">
        <v>2994</v>
      </c>
      <c r="FI27">
        <v>3462</v>
      </c>
      <c r="FJ27">
        <v>2055</v>
      </c>
    </row>
    <row r="28" spans="1:166" x14ac:dyDescent="0.25">
      <c r="A28" t="s">
        <v>27</v>
      </c>
      <c r="B28">
        <v>10847</v>
      </c>
      <c r="C28">
        <v>12518</v>
      </c>
      <c r="D28">
        <v>7564</v>
      </c>
      <c r="E28">
        <v>7768</v>
      </c>
      <c r="F28">
        <v>10604</v>
      </c>
      <c r="G28">
        <v>11295</v>
      </c>
      <c r="H28">
        <v>11900</v>
      </c>
      <c r="I28">
        <v>12302</v>
      </c>
      <c r="J28">
        <v>13932</v>
      </c>
      <c r="K28">
        <v>10197</v>
      </c>
      <c r="L28">
        <v>10609</v>
      </c>
      <c r="M28">
        <v>14034</v>
      </c>
      <c r="N28">
        <v>16230</v>
      </c>
      <c r="O28">
        <v>17463</v>
      </c>
      <c r="P28">
        <v>17685</v>
      </c>
      <c r="Q28">
        <v>20182</v>
      </c>
      <c r="R28">
        <v>13769</v>
      </c>
      <c r="S28">
        <v>15013</v>
      </c>
      <c r="T28">
        <v>19728</v>
      </c>
      <c r="U28">
        <v>21903</v>
      </c>
      <c r="V28">
        <v>23302</v>
      </c>
      <c r="W28">
        <v>24503</v>
      </c>
      <c r="X28">
        <v>27186</v>
      </c>
      <c r="Y28">
        <v>15508</v>
      </c>
      <c r="Z28">
        <v>19917</v>
      </c>
      <c r="AA28">
        <v>26981</v>
      </c>
      <c r="AB28">
        <v>28801</v>
      </c>
      <c r="AC28">
        <v>31817</v>
      </c>
      <c r="AD28">
        <v>36035</v>
      </c>
      <c r="AE28">
        <v>40787</v>
      </c>
      <c r="AF28">
        <v>26235</v>
      </c>
      <c r="AG28">
        <v>27674</v>
      </c>
      <c r="AH28">
        <v>36813</v>
      </c>
      <c r="AI28">
        <v>38560</v>
      </c>
      <c r="AJ28">
        <v>41201</v>
      </c>
      <c r="AK28">
        <v>44728</v>
      </c>
      <c r="AL28">
        <v>52072</v>
      </c>
      <c r="AM28">
        <v>32862</v>
      </c>
      <c r="AN28">
        <v>35438</v>
      </c>
      <c r="AO28">
        <v>42341</v>
      </c>
      <c r="AP28">
        <v>46859</v>
      </c>
      <c r="AQ28">
        <v>51287</v>
      </c>
      <c r="AR28">
        <v>57981</v>
      </c>
      <c r="AS28">
        <v>69061</v>
      </c>
      <c r="AT28">
        <v>49509</v>
      </c>
      <c r="AU28">
        <v>54153</v>
      </c>
      <c r="AV28">
        <v>28210</v>
      </c>
      <c r="AW28">
        <v>46674</v>
      </c>
      <c r="AX28">
        <v>62885</v>
      </c>
      <c r="AY28">
        <v>72504</v>
      </c>
      <c r="AZ28">
        <v>40030</v>
      </c>
      <c r="BA28">
        <v>42458</v>
      </c>
      <c r="BB28">
        <v>36690</v>
      </c>
      <c r="BC28">
        <v>12676</v>
      </c>
      <c r="BD28">
        <v>28724</v>
      </c>
      <c r="BE28">
        <v>37708</v>
      </c>
      <c r="BF28">
        <v>40910</v>
      </c>
      <c r="BG28">
        <v>42597</v>
      </c>
      <c r="BH28">
        <v>28935</v>
      </c>
      <c r="BI28">
        <v>21736</v>
      </c>
      <c r="BJ28">
        <v>31841</v>
      </c>
      <c r="BK28">
        <v>29576</v>
      </c>
      <c r="BL28">
        <v>30054</v>
      </c>
      <c r="BM28">
        <v>29096</v>
      </c>
      <c r="BN28">
        <v>29491</v>
      </c>
      <c r="BO28">
        <v>18134</v>
      </c>
      <c r="BP28">
        <v>16030</v>
      </c>
      <c r="BQ28">
        <v>19888</v>
      </c>
      <c r="BR28">
        <v>18568</v>
      </c>
      <c r="BS28">
        <v>17505</v>
      </c>
      <c r="BT28">
        <v>16687</v>
      </c>
      <c r="BU28">
        <v>17418</v>
      </c>
      <c r="BV28">
        <v>10890</v>
      </c>
      <c r="BW28">
        <v>10176</v>
      </c>
      <c r="BX28">
        <v>12875</v>
      </c>
      <c r="BY28">
        <v>12525</v>
      </c>
      <c r="BZ28">
        <v>13421</v>
      </c>
      <c r="CA28">
        <v>13509</v>
      </c>
      <c r="CB28">
        <v>15022</v>
      </c>
      <c r="CC28">
        <v>8911</v>
      </c>
      <c r="CD28">
        <v>9189</v>
      </c>
      <c r="CE28">
        <v>12265</v>
      </c>
      <c r="CF28">
        <v>12260</v>
      </c>
      <c r="CG28">
        <v>13912</v>
      </c>
      <c r="CH28">
        <v>14023</v>
      </c>
      <c r="CI28">
        <v>16170</v>
      </c>
      <c r="CJ28">
        <v>10036</v>
      </c>
      <c r="CK28">
        <v>10609</v>
      </c>
      <c r="CL28">
        <v>14681</v>
      </c>
      <c r="CM28">
        <v>15499</v>
      </c>
      <c r="CN28">
        <v>18222</v>
      </c>
      <c r="CO28">
        <v>20325</v>
      </c>
      <c r="CP28">
        <v>23707</v>
      </c>
      <c r="CQ28">
        <v>14215</v>
      </c>
      <c r="CR28">
        <v>16030</v>
      </c>
      <c r="CS28">
        <v>21636</v>
      </c>
      <c r="CT28">
        <v>21897</v>
      </c>
      <c r="CU28">
        <v>24633</v>
      </c>
      <c r="CV28">
        <v>24436</v>
      </c>
      <c r="CW28">
        <v>28072</v>
      </c>
      <c r="CX28">
        <v>17954</v>
      </c>
      <c r="CY28">
        <v>16608</v>
      </c>
      <c r="CZ28">
        <v>20812</v>
      </c>
      <c r="DA28">
        <v>20860</v>
      </c>
      <c r="DB28">
        <v>20686</v>
      </c>
      <c r="DC28">
        <v>22291</v>
      </c>
      <c r="DD28">
        <v>27919</v>
      </c>
      <c r="DE28">
        <v>13355</v>
      </c>
      <c r="DF28">
        <v>14365</v>
      </c>
      <c r="DG28">
        <v>19639</v>
      </c>
      <c r="DH28">
        <v>19954</v>
      </c>
      <c r="DI28">
        <v>20234</v>
      </c>
      <c r="DJ28">
        <v>20499</v>
      </c>
      <c r="DK28">
        <v>22751</v>
      </c>
      <c r="DL28">
        <v>13157</v>
      </c>
      <c r="DM28">
        <v>13521</v>
      </c>
      <c r="DN28">
        <v>18100</v>
      </c>
      <c r="DO28">
        <v>19592</v>
      </c>
      <c r="DP28">
        <v>21487</v>
      </c>
      <c r="DQ28">
        <v>21303</v>
      </c>
      <c r="DR28">
        <v>22078</v>
      </c>
      <c r="DS28">
        <v>11844</v>
      </c>
      <c r="DT28">
        <v>12348</v>
      </c>
      <c r="DU28">
        <v>14522</v>
      </c>
      <c r="DV28">
        <v>15235</v>
      </c>
      <c r="DW28">
        <v>16429</v>
      </c>
      <c r="DX28">
        <v>15429</v>
      </c>
      <c r="DY28">
        <v>16183</v>
      </c>
      <c r="DZ28">
        <v>9644</v>
      </c>
      <c r="EA28">
        <v>10149</v>
      </c>
      <c r="EB28">
        <v>12992</v>
      </c>
      <c r="EC28">
        <v>15252</v>
      </c>
      <c r="ED28">
        <v>15180</v>
      </c>
      <c r="EE28">
        <v>14291</v>
      </c>
      <c r="EF28">
        <v>14033</v>
      </c>
      <c r="EG28">
        <v>9806</v>
      </c>
      <c r="EH28">
        <v>9697</v>
      </c>
      <c r="EI28">
        <v>11550</v>
      </c>
      <c r="EJ28">
        <v>11286</v>
      </c>
      <c r="EK28">
        <v>10507</v>
      </c>
      <c r="EL28">
        <v>8720</v>
      </c>
      <c r="EM28">
        <v>8569</v>
      </c>
      <c r="EN28">
        <v>6026</v>
      </c>
      <c r="EO28">
        <v>5645</v>
      </c>
      <c r="EP28">
        <v>6042</v>
      </c>
      <c r="EQ28">
        <v>6293</v>
      </c>
      <c r="ER28">
        <v>5883</v>
      </c>
      <c r="ES28">
        <v>5365</v>
      </c>
      <c r="ET28">
        <v>4696</v>
      </c>
      <c r="EU28">
        <v>4617</v>
      </c>
      <c r="EV28">
        <v>4186</v>
      </c>
      <c r="EW28">
        <v>4280</v>
      </c>
      <c r="EX28">
        <v>3943</v>
      </c>
      <c r="EY28">
        <v>3742</v>
      </c>
      <c r="EZ28">
        <v>3045</v>
      </c>
      <c r="FA28">
        <v>2891</v>
      </c>
      <c r="FB28">
        <v>1713</v>
      </c>
      <c r="FC28">
        <v>2211</v>
      </c>
      <c r="FD28">
        <v>2854</v>
      </c>
      <c r="FE28">
        <v>3104</v>
      </c>
      <c r="FF28">
        <v>2851</v>
      </c>
      <c r="FG28">
        <v>2994</v>
      </c>
      <c r="FH28">
        <v>3461</v>
      </c>
      <c r="FI28">
        <v>2055</v>
      </c>
      <c r="FJ28">
        <v>2183</v>
      </c>
    </row>
    <row r="29" spans="1:166" x14ac:dyDescent="0.25">
      <c r="A29" t="s">
        <v>28</v>
      </c>
      <c r="B29">
        <v>12518</v>
      </c>
      <c r="C29">
        <v>7565</v>
      </c>
      <c r="D29">
        <v>7763</v>
      </c>
      <c r="E29">
        <v>10602</v>
      </c>
      <c r="F29">
        <v>11294</v>
      </c>
      <c r="G29">
        <v>11895</v>
      </c>
      <c r="H29">
        <v>12299</v>
      </c>
      <c r="I29">
        <v>13930</v>
      </c>
      <c r="J29">
        <v>10196</v>
      </c>
      <c r="K29">
        <v>10609</v>
      </c>
      <c r="L29">
        <v>14037</v>
      </c>
      <c r="M29">
        <v>16235</v>
      </c>
      <c r="N29">
        <v>17464</v>
      </c>
      <c r="O29">
        <v>17683</v>
      </c>
      <c r="P29">
        <v>20182</v>
      </c>
      <c r="Q29">
        <v>13767</v>
      </c>
      <c r="R29">
        <v>15014</v>
      </c>
      <c r="S29">
        <v>19728</v>
      </c>
      <c r="T29">
        <v>21906</v>
      </c>
      <c r="U29">
        <v>23301</v>
      </c>
      <c r="V29">
        <v>24506</v>
      </c>
      <c r="W29">
        <v>27197</v>
      </c>
      <c r="X29">
        <v>15508</v>
      </c>
      <c r="Y29">
        <v>19917</v>
      </c>
      <c r="Z29">
        <v>26979</v>
      </c>
      <c r="AA29">
        <v>28810</v>
      </c>
      <c r="AB29">
        <v>31814</v>
      </c>
      <c r="AC29">
        <v>36033</v>
      </c>
      <c r="AD29">
        <v>40793</v>
      </c>
      <c r="AE29">
        <v>26236</v>
      </c>
      <c r="AF29">
        <v>27672</v>
      </c>
      <c r="AG29">
        <v>36814</v>
      </c>
      <c r="AH29">
        <v>38571</v>
      </c>
      <c r="AI29">
        <v>41201</v>
      </c>
      <c r="AJ29">
        <v>44732</v>
      </c>
      <c r="AK29">
        <v>52073</v>
      </c>
      <c r="AL29">
        <v>32862</v>
      </c>
      <c r="AM29">
        <v>35442</v>
      </c>
      <c r="AN29">
        <v>42342</v>
      </c>
      <c r="AO29">
        <v>46852</v>
      </c>
      <c r="AP29">
        <v>51299</v>
      </c>
      <c r="AQ29">
        <v>57993</v>
      </c>
      <c r="AR29">
        <v>69067</v>
      </c>
      <c r="AS29">
        <v>49510</v>
      </c>
      <c r="AT29">
        <v>54155</v>
      </c>
      <c r="AU29">
        <v>28205</v>
      </c>
      <c r="AV29">
        <v>46683</v>
      </c>
      <c r="AW29">
        <v>62883</v>
      </c>
      <c r="AX29">
        <v>72500</v>
      </c>
      <c r="AY29">
        <v>40041</v>
      </c>
      <c r="AZ29">
        <v>42457</v>
      </c>
      <c r="BA29">
        <v>36689</v>
      </c>
      <c r="BB29">
        <v>12673</v>
      </c>
      <c r="BC29">
        <v>28724</v>
      </c>
      <c r="BD29">
        <v>37705</v>
      </c>
      <c r="BE29">
        <v>40912</v>
      </c>
      <c r="BF29">
        <v>42596</v>
      </c>
      <c r="BG29">
        <v>28952</v>
      </c>
      <c r="BH29">
        <v>21735</v>
      </c>
      <c r="BI29">
        <v>31841</v>
      </c>
      <c r="BJ29">
        <v>29582</v>
      </c>
      <c r="BK29">
        <v>30052</v>
      </c>
      <c r="BL29">
        <v>29092</v>
      </c>
      <c r="BM29">
        <v>29496</v>
      </c>
      <c r="BN29">
        <v>18134</v>
      </c>
      <c r="BO29">
        <v>16029</v>
      </c>
      <c r="BP29">
        <v>19886</v>
      </c>
      <c r="BQ29">
        <v>18568</v>
      </c>
      <c r="BR29">
        <v>17509</v>
      </c>
      <c r="BS29">
        <v>16691</v>
      </c>
      <c r="BT29">
        <v>17417</v>
      </c>
      <c r="BU29">
        <v>10899</v>
      </c>
      <c r="BV29">
        <v>10173</v>
      </c>
      <c r="BW29">
        <v>12877</v>
      </c>
      <c r="BX29">
        <v>12519</v>
      </c>
      <c r="BY29">
        <v>13428</v>
      </c>
      <c r="BZ29">
        <v>13505</v>
      </c>
      <c r="CA29">
        <v>15019</v>
      </c>
      <c r="CB29">
        <v>8910</v>
      </c>
      <c r="CC29">
        <v>9190</v>
      </c>
      <c r="CD29">
        <v>12269</v>
      </c>
      <c r="CE29">
        <v>12260</v>
      </c>
      <c r="CF29">
        <v>13920</v>
      </c>
      <c r="CG29">
        <v>14032</v>
      </c>
      <c r="CH29">
        <v>16172</v>
      </c>
      <c r="CI29">
        <v>10034</v>
      </c>
      <c r="CJ29">
        <v>10608</v>
      </c>
      <c r="CK29">
        <v>14681</v>
      </c>
      <c r="CL29">
        <v>15496</v>
      </c>
      <c r="CM29">
        <v>18215</v>
      </c>
      <c r="CN29">
        <v>20328</v>
      </c>
      <c r="CO29">
        <v>23715</v>
      </c>
      <c r="CP29">
        <v>14213</v>
      </c>
      <c r="CQ29">
        <v>16037</v>
      </c>
      <c r="CR29">
        <v>21637</v>
      </c>
      <c r="CS29">
        <v>21914</v>
      </c>
      <c r="CT29">
        <v>24636</v>
      </c>
      <c r="CU29">
        <v>24439</v>
      </c>
      <c r="CV29">
        <v>28077</v>
      </c>
      <c r="CW29">
        <v>17949</v>
      </c>
      <c r="CX29">
        <v>16603</v>
      </c>
      <c r="CY29">
        <v>20808</v>
      </c>
      <c r="CZ29">
        <v>20877</v>
      </c>
      <c r="DA29">
        <v>20678</v>
      </c>
      <c r="DB29">
        <v>22290</v>
      </c>
      <c r="DC29">
        <v>27917</v>
      </c>
      <c r="DD29">
        <v>13353</v>
      </c>
      <c r="DE29">
        <v>14358</v>
      </c>
      <c r="DF29">
        <v>19651</v>
      </c>
      <c r="DG29">
        <v>19957</v>
      </c>
      <c r="DH29">
        <v>20235</v>
      </c>
      <c r="DI29">
        <v>20499</v>
      </c>
      <c r="DJ29">
        <v>22753</v>
      </c>
      <c r="DK29">
        <v>13159</v>
      </c>
      <c r="DL29">
        <v>13518</v>
      </c>
      <c r="DM29">
        <v>18112</v>
      </c>
      <c r="DN29">
        <v>19585</v>
      </c>
      <c r="DO29">
        <v>21497</v>
      </c>
      <c r="DP29">
        <v>21313</v>
      </c>
      <c r="DQ29">
        <v>22071</v>
      </c>
      <c r="DR29">
        <v>11845</v>
      </c>
      <c r="DS29">
        <v>12350</v>
      </c>
      <c r="DT29">
        <v>14527</v>
      </c>
      <c r="DU29">
        <v>15238</v>
      </c>
      <c r="DV29">
        <v>16429</v>
      </c>
      <c r="DW29">
        <v>15428</v>
      </c>
      <c r="DX29">
        <v>16180</v>
      </c>
      <c r="DY29">
        <v>9644</v>
      </c>
      <c r="DZ29">
        <v>10148</v>
      </c>
      <c r="EA29">
        <v>12991</v>
      </c>
      <c r="EB29">
        <v>15253</v>
      </c>
      <c r="EC29">
        <v>15185</v>
      </c>
      <c r="ED29">
        <v>14286</v>
      </c>
      <c r="EE29">
        <v>14031</v>
      </c>
      <c r="EF29">
        <v>9806</v>
      </c>
      <c r="EG29">
        <v>9698</v>
      </c>
      <c r="EH29">
        <v>11551</v>
      </c>
      <c r="EI29">
        <v>11290</v>
      </c>
      <c r="EJ29">
        <v>10507</v>
      </c>
      <c r="EK29">
        <v>8723</v>
      </c>
      <c r="EL29">
        <v>8568</v>
      </c>
      <c r="EM29">
        <v>6025</v>
      </c>
      <c r="EN29">
        <v>5645</v>
      </c>
      <c r="EO29">
        <v>6044</v>
      </c>
      <c r="EP29">
        <v>6294</v>
      </c>
      <c r="EQ29">
        <v>5881</v>
      </c>
      <c r="ER29">
        <v>5365</v>
      </c>
      <c r="ES29">
        <v>4696</v>
      </c>
      <c r="ET29">
        <v>4618</v>
      </c>
      <c r="EU29">
        <v>4185</v>
      </c>
      <c r="EV29">
        <v>4280</v>
      </c>
      <c r="EW29">
        <v>3937</v>
      </c>
      <c r="EX29">
        <v>3744</v>
      </c>
      <c r="EY29">
        <v>3044</v>
      </c>
      <c r="EZ29">
        <v>2891</v>
      </c>
      <c r="FA29">
        <v>1712</v>
      </c>
      <c r="FB29">
        <v>2211</v>
      </c>
      <c r="FC29">
        <v>2856</v>
      </c>
      <c r="FD29">
        <v>3100</v>
      </c>
      <c r="FE29">
        <v>2851</v>
      </c>
      <c r="FF29">
        <v>2996</v>
      </c>
      <c r="FG29">
        <v>3461</v>
      </c>
      <c r="FH29">
        <v>2055</v>
      </c>
      <c r="FI29">
        <v>2183</v>
      </c>
      <c r="FJ29">
        <v>2582</v>
      </c>
    </row>
    <row r="30" spans="1:166" x14ac:dyDescent="0.25">
      <c r="A30" t="s">
        <v>29</v>
      </c>
      <c r="B30">
        <v>7564</v>
      </c>
      <c r="C30">
        <v>7760</v>
      </c>
      <c r="D30">
        <v>10601</v>
      </c>
      <c r="E30">
        <v>11296</v>
      </c>
      <c r="F30">
        <v>11897</v>
      </c>
      <c r="G30">
        <v>12301</v>
      </c>
      <c r="H30">
        <v>13931</v>
      </c>
      <c r="I30">
        <v>10196</v>
      </c>
      <c r="J30">
        <v>10610</v>
      </c>
      <c r="K30">
        <v>14040</v>
      </c>
      <c r="L30">
        <v>16233</v>
      </c>
      <c r="M30">
        <v>17472</v>
      </c>
      <c r="N30">
        <v>17683</v>
      </c>
      <c r="O30">
        <v>20179</v>
      </c>
      <c r="P30">
        <v>13768</v>
      </c>
      <c r="Q30">
        <v>15013</v>
      </c>
      <c r="R30">
        <v>19729</v>
      </c>
      <c r="S30">
        <v>21904</v>
      </c>
      <c r="T30">
        <v>23304</v>
      </c>
      <c r="U30">
        <v>24507</v>
      </c>
      <c r="V30">
        <v>27190</v>
      </c>
      <c r="W30">
        <v>15509</v>
      </c>
      <c r="X30">
        <v>19916</v>
      </c>
      <c r="Y30">
        <v>26977</v>
      </c>
      <c r="Z30">
        <v>28806</v>
      </c>
      <c r="AA30">
        <v>31819</v>
      </c>
      <c r="AB30">
        <v>36035</v>
      </c>
      <c r="AC30">
        <v>40794</v>
      </c>
      <c r="AD30">
        <v>26238</v>
      </c>
      <c r="AE30">
        <v>27677</v>
      </c>
      <c r="AF30">
        <v>36813</v>
      </c>
      <c r="AG30">
        <v>38572</v>
      </c>
      <c r="AH30">
        <v>41207</v>
      </c>
      <c r="AI30">
        <v>44732</v>
      </c>
      <c r="AJ30">
        <v>52078</v>
      </c>
      <c r="AK30">
        <v>32861</v>
      </c>
      <c r="AL30">
        <v>35443</v>
      </c>
      <c r="AM30">
        <v>42345</v>
      </c>
      <c r="AN30">
        <v>46849</v>
      </c>
      <c r="AO30">
        <v>51285</v>
      </c>
      <c r="AP30">
        <v>58004</v>
      </c>
      <c r="AQ30">
        <v>69068</v>
      </c>
      <c r="AR30">
        <v>49513</v>
      </c>
      <c r="AS30">
        <v>54160</v>
      </c>
      <c r="AT30">
        <v>28206</v>
      </c>
      <c r="AU30">
        <v>46681</v>
      </c>
      <c r="AV30">
        <v>62886</v>
      </c>
      <c r="AW30">
        <v>72500</v>
      </c>
      <c r="AX30">
        <v>40027</v>
      </c>
      <c r="AY30">
        <v>42459</v>
      </c>
      <c r="AZ30">
        <v>36691</v>
      </c>
      <c r="BA30">
        <v>12672</v>
      </c>
      <c r="BB30">
        <v>28724</v>
      </c>
      <c r="BC30">
        <v>37703</v>
      </c>
      <c r="BD30">
        <v>40909</v>
      </c>
      <c r="BE30">
        <v>42602</v>
      </c>
      <c r="BF30">
        <v>28950</v>
      </c>
      <c r="BG30">
        <v>21741</v>
      </c>
      <c r="BH30">
        <v>31829</v>
      </c>
      <c r="BI30">
        <v>29582</v>
      </c>
      <c r="BJ30">
        <v>30057</v>
      </c>
      <c r="BK30">
        <v>29089</v>
      </c>
      <c r="BL30">
        <v>29491</v>
      </c>
      <c r="BM30">
        <v>18136</v>
      </c>
      <c r="BN30">
        <v>16031</v>
      </c>
      <c r="BO30">
        <v>19886</v>
      </c>
      <c r="BP30">
        <v>18559</v>
      </c>
      <c r="BQ30">
        <v>17508</v>
      </c>
      <c r="BR30">
        <v>16687</v>
      </c>
      <c r="BS30">
        <v>17415</v>
      </c>
      <c r="BT30">
        <v>10897</v>
      </c>
      <c r="BU30">
        <v>10174</v>
      </c>
      <c r="BV30">
        <v>12878</v>
      </c>
      <c r="BW30">
        <v>12518</v>
      </c>
      <c r="BX30">
        <v>13425</v>
      </c>
      <c r="BY30">
        <v>13508</v>
      </c>
      <c r="BZ30">
        <v>15023</v>
      </c>
      <c r="CA30">
        <v>8909</v>
      </c>
      <c r="CB30">
        <v>9190</v>
      </c>
      <c r="CC30">
        <v>12262</v>
      </c>
      <c r="CD30">
        <v>12265</v>
      </c>
      <c r="CE30">
        <v>13917</v>
      </c>
      <c r="CF30">
        <v>14023</v>
      </c>
      <c r="CG30">
        <v>16176</v>
      </c>
      <c r="CH30">
        <v>10036</v>
      </c>
      <c r="CI30">
        <v>10610</v>
      </c>
      <c r="CJ30">
        <v>14682</v>
      </c>
      <c r="CK30">
        <v>15493</v>
      </c>
      <c r="CL30">
        <v>18217</v>
      </c>
      <c r="CM30">
        <v>20329</v>
      </c>
      <c r="CN30">
        <v>23712</v>
      </c>
      <c r="CO30">
        <v>14224</v>
      </c>
      <c r="CP30">
        <v>16027</v>
      </c>
      <c r="CQ30">
        <v>21641</v>
      </c>
      <c r="CR30">
        <v>21911</v>
      </c>
      <c r="CS30">
        <v>24636</v>
      </c>
      <c r="CT30">
        <v>24438</v>
      </c>
      <c r="CU30">
        <v>28077</v>
      </c>
      <c r="CV30">
        <v>17953</v>
      </c>
      <c r="CW30">
        <v>16599</v>
      </c>
      <c r="CX30">
        <v>20808</v>
      </c>
      <c r="CY30">
        <v>20874</v>
      </c>
      <c r="CZ30">
        <v>20687</v>
      </c>
      <c r="DA30">
        <v>22279</v>
      </c>
      <c r="DB30">
        <v>27915</v>
      </c>
      <c r="DC30">
        <v>13356</v>
      </c>
      <c r="DD30">
        <v>14358</v>
      </c>
      <c r="DE30">
        <v>19641</v>
      </c>
      <c r="DF30">
        <v>19958</v>
      </c>
      <c r="DG30">
        <v>20237</v>
      </c>
      <c r="DH30">
        <v>20499</v>
      </c>
      <c r="DI30">
        <v>22753</v>
      </c>
      <c r="DJ30">
        <v>13158</v>
      </c>
      <c r="DK30">
        <v>13519</v>
      </c>
      <c r="DL30">
        <v>18109</v>
      </c>
      <c r="DM30">
        <v>19609</v>
      </c>
      <c r="DN30">
        <v>21494</v>
      </c>
      <c r="DO30">
        <v>21318</v>
      </c>
      <c r="DP30">
        <v>22083</v>
      </c>
      <c r="DQ30">
        <v>11839</v>
      </c>
      <c r="DR30">
        <v>12349</v>
      </c>
      <c r="DS30">
        <v>14525</v>
      </c>
      <c r="DT30">
        <v>15236</v>
      </c>
      <c r="DU30">
        <v>16429</v>
      </c>
      <c r="DV30">
        <v>15426</v>
      </c>
      <c r="DW30">
        <v>16182</v>
      </c>
      <c r="DX30">
        <v>9646</v>
      </c>
      <c r="DY30">
        <v>10148</v>
      </c>
      <c r="DZ30">
        <v>12990</v>
      </c>
      <c r="EA30">
        <v>15250</v>
      </c>
      <c r="EB30">
        <v>15183</v>
      </c>
      <c r="EC30">
        <v>14285</v>
      </c>
      <c r="ED30">
        <v>14031</v>
      </c>
      <c r="EE30">
        <v>9809</v>
      </c>
      <c r="EF30">
        <v>9698</v>
      </c>
      <c r="EG30">
        <v>11554</v>
      </c>
      <c r="EH30">
        <v>11292</v>
      </c>
      <c r="EI30">
        <v>10508</v>
      </c>
      <c r="EJ30">
        <v>8720</v>
      </c>
      <c r="EK30">
        <v>8567</v>
      </c>
      <c r="EL30">
        <v>6025</v>
      </c>
      <c r="EM30">
        <v>5644</v>
      </c>
      <c r="EN30">
        <v>6045</v>
      </c>
      <c r="EO30">
        <v>6295</v>
      </c>
      <c r="EP30">
        <v>5881</v>
      </c>
      <c r="EQ30">
        <v>5365</v>
      </c>
      <c r="ER30">
        <v>4694</v>
      </c>
      <c r="ES30">
        <v>4617</v>
      </c>
      <c r="ET30">
        <v>4186</v>
      </c>
      <c r="EU30">
        <v>4280</v>
      </c>
      <c r="EV30">
        <v>3939</v>
      </c>
      <c r="EW30">
        <v>3740</v>
      </c>
      <c r="EX30">
        <v>3049</v>
      </c>
      <c r="EY30">
        <v>2891</v>
      </c>
      <c r="EZ30">
        <v>1711</v>
      </c>
      <c r="FA30">
        <v>2213</v>
      </c>
      <c r="FB30">
        <v>2853</v>
      </c>
      <c r="FC30">
        <v>3101</v>
      </c>
      <c r="FD30">
        <v>2851</v>
      </c>
      <c r="FE30">
        <v>2996</v>
      </c>
      <c r="FF30">
        <v>3464</v>
      </c>
      <c r="FG30">
        <v>2053</v>
      </c>
      <c r="FH30">
        <v>2183</v>
      </c>
      <c r="FI30">
        <v>2582</v>
      </c>
      <c r="FJ30">
        <v>2661</v>
      </c>
    </row>
    <row r="31" spans="1:166" x14ac:dyDescent="0.25">
      <c r="A31" t="s">
        <v>30</v>
      </c>
      <c r="B31">
        <v>7761</v>
      </c>
      <c r="C31">
        <v>10599</v>
      </c>
      <c r="D31">
        <v>11262</v>
      </c>
      <c r="E31">
        <v>11895</v>
      </c>
      <c r="F31">
        <v>12299</v>
      </c>
      <c r="G31">
        <v>13934</v>
      </c>
      <c r="H31">
        <v>10196</v>
      </c>
      <c r="I31">
        <v>10610</v>
      </c>
      <c r="J31">
        <v>14039</v>
      </c>
      <c r="K31">
        <v>16232</v>
      </c>
      <c r="L31">
        <v>17470</v>
      </c>
      <c r="M31">
        <v>17691</v>
      </c>
      <c r="N31">
        <v>20181</v>
      </c>
      <c r="O31">
        <v>13768</v>
      </c>
      <c r="P31">
        <v>15012</v>
      </c>
      <c r="Q31">
        <v>19729</v>
      </c>
      <c r="R31">
        <v>21903</v>
      </c>
      <c r="S31">
        <v>23304</v>
      </c>
      <c r="T31">
        <v>24503</v>
      </c>
      <c r="U31">
        <v>27191</v>
      </c>
      <c r="V31">
        <v>15509</v>
      </c>
      <c r="W31">
        <v>19922</v>
      </c>
      <c r="X31">
        <v>26978</v>
      </c>
      <c r="Y31">
        <v>28807</v>
      </c>
      <c r="Z31">
        <v>31815</v>
      </c>
      <c r="AA31">
        <v>36040</v>
      </c>
      <c r="AB31">
        <v>40792</v>
      </c>
      <c r="AC31">
        <v>26238</v>
      </c>
      <c r="AD31">
        <v>27676</v>
      </c>
      <c r="AE31">
        <v>36815</v>
      </c>
      <c r="AF31">
        <v>38570</v>
      </c>
      <c r="AG31">
        <v>41203</v>
      </c>
      <c r="AH31">
        <v>44739</v>
      </c>
      <c r="AI31">
        <v>52070</v>
      </c>
      <c r="AJ31">
        <v>32864</v>
      </c>
      <c r="AK31">
        <v>35442</v>
      </c>
      <c r="AL31">
        <v>42344</v>
      </c>
      <c r="AM31">
        <v>46856</v>
      </c>
      <c r="AN31">
        <v>51287</v>
      </c>
      <c r="AO31">
        <v>58004</v>
      </c>
      <c r="AP31">
        <v>69074</v>
      </c>
      <c r="AQ31">
        <v>49511</v>
      </c>
      <c r="AR31">
        <v>54155</v>
      </c>
      <c r="AS31">
        <v>28210</v>
      </c>
      <c r="AT31">
        <v>46675</v>
      </c>
      <c r="AU31">
        <v>62893</v>
      </c>
      <c r="AV31">
        <v>72501</v>
      </c>
      <c r="AW31">
        <v>40027</v>
      </c>
      <c r="AX31">
        <v>42463</v>
      </c>
      <c r="AY31">
        <v>36692</v>
      </c>
      <c r="AZ31">
        <v>12672</v>
      </c>
      <c r="BA31">
        <v>28727</v>
      </c>
      <c r="BB31">
        <v>37708</v>
      </c>
      <c r="BC31">
        <v>40912</v>
      </c>
      <c r="BD31">
        <v>42595</v>
      </c>
      <c r="BE31">
        <v>28950</v>
      </c>
      <c r="BF31">
        <v>21743</v>
      </c>
      <c r="BG31">
        <v>31849</v>
      </c>
      <c r="BH31">
        <v>29581</v>
      </c>
      <c r="BI31">
        <v>30056</v>
      </c>
      <c r="BJ31">
        <v>29096</v>
      </c>
      <c r="BK31">
        <v>29491</v>
      </c>
      <c r="BL31">
        <v>18132</v>
      </c>
      <c r="BM31">
        <v>16033</v>
      </c>
      <c r="BN31">
        <v>19884</v>
      </c>
      <c r="BO31">
        <v>18563</v>
      </c>
      <c r="BP31">
        <v>17512</v>
      </c>
      <c r="BQ31">
        <v>16691</v>
      </c>
      <c r="BR31">
        <v>17416</v>
      </c>
      <c r="BS31">
        <v>10896</v>
      </c>
      <c r="BT31">
        <v>10177</v>
      </c>
      <c r="BU31">
        <v>12882</v>
      </c>
      <c r="BV31">
        <v>12520</v>
      </c>
      <c r="BW31">
        <v>13421</v>
      </c>
      <c r="BX31">
        <v>13505</v>
      </c>
      <c r="BY31">
        <v>15023</v>
      </c>
      <c r="BZ31">
        <v>8909</v>
      </c>
      <c r="CA31">
        <v>9190</v>
      </c>
      <c r="CB31">
        <v>12271</v>
      </c>
      <c r="CC31">
        <v>12264</v>
      </c>
      <c r="CD31">
        <v>13918</v>
      </c>
      <c r="CE31">
        <v>14026</v>
      </c>
      <c r="CF31">
        <v>16175</v>
      </c>
      <c r="CG31">
        <v>10035</v>
      </c>
      <c r="CH31">
        <v>10609</v>
      </c>
      <c r="CI31">
        <v>14683</v>
      </c>
      <c r="CJ31">
        <v>15493</v>
      </c>
      <c r="CK31">
        <v>18213</v>
      </c>
      <c r="CL31">
        <v>20330</v>
      </c>
      <c r="CM31">
        <v>23708</v>
      </c>
      <c r="CN31">
        <v>14216</v>
      </c>
      <c r="CO31">
        <v>16041</v>
      </c>
      <c r="CP31">
        <v>21644</v>
      </c>
      <c r="CQ31">
        <v>21904</v>
      </c>
      <c r="CR31">
        <v>24634</v>
      </c>
      <c r="CS31">
        <v>24440</v>
      </c>
      <c r="CT31">
        <v>28079</v>
      </c>
      <c r="CU31">
        <v>17951</v>
      </c>
      <c r="CV31">
        <v>16606</v>
      </c>
      <c r="CW31">
        <v>20805</v>
      </c>
      <c r="CX31">
        <v>20872</v>
      </c>
      <c r="CY31">
        <v>20696</v>
      </c>
      <c r="CZ31">
        <v>22289</v>
      </c>
      <c r="DA31">
        <v>27907</v>
      </c>
      <c r="DB31">
        <v>13359</v>
      </c>
      <c r="DC31">
        <v>14357</v>
      </c>
      <c r="DD31">
        <v>19643</v>
      </c>
      <c r="DE31">
        <v>19957</v>
      </c>
      <c r="DF31">
        <v>20243</v>
      </c>
      <c r="DG31">
        <v>20497</v>
      </c>
      <c r="DH31">
        <v>22750</v>
      </c>
      <c r="DI31">
        <v>13160</v>
      </c>
      <c r="DJ31">
        <v>13519</v>
      </c>
      <c r="DK31">
        <v>18115</v>
      </c>
      <c r="DL31">
        <v>19604</v>
      </c>
      <c r="DM31">
        <v>21501</v>
      </c>
      <c r="DN31">
        <v>21315</v>
      </c>
      <c r="DO31">
        <v>22085</v>
      </c>
      <c r="DP31">
        <v>11843</v>
      </c>
      <c r="DQ31">
        <v>12347</v>
      </c>
      <c r="DR31">
        <v>14525</v>
      </c>
      <c r="DS31">
        <v>15234</v>
      </c>
      <c r="DT31">
        <v>16431</v>
      </c>
      <c r="DU31">
        <v>15427</v>
      </c>
      <c r="DV31">
        <v>16181</v>
      </c>
      <c r="DW31">
        <v>9648</v>
      </c>
      <c r="DX31">
        <v>10149</v>
      </c>
      <c r="DY31">
        <v>12993</v>
      </c>
      <c r="DZ31">
        <v>15253</v>
      </c>
      <c r="EA31">
        <v>15183</v>
      </c>
      <c r="EB31">
        <v>14286</v>
      </c>
      <c r="EC31">
        <v>14031</v>
      </c>
      <c r="ED31">
        <v>9805</v>
      </c>
      <c r="EE31">
        <v>9697</v>
      </c>
      <c r="EF31">
        <v>11551</v>
      </c>
      <c r="EG31">
        <v>11289</v>
      </c>
      <c r="EH31">
        <v>10508</v>
      </c>
      <c r="EI31">
        <v>8720</v>
      </c>
      <c r="EJ31">
        <v>8567</v>
      </c>
      <c r="EK31">
        <v>6025</v>
      </c>
      <c r="EL31">
        <v>5643</v>
      </c>
      <c r="EM31">
        <v>6043</v>
      </c>
      <c r="EN31">
        <v>6292</v>
      </c>
      <c r="EO31">
        <v>5883</v>
      </c>
      <c r="EP31">
        <v>5365</v>
      </c>
      <c r="EQ31">
        <v>4694</v>
      </c>
      <c r="ER31">
        <v>4617</v>
      </c>
      <c r="ES31">
        <v>4187</v>
      </c>
      <c r="ET31">
        <v>4282</v>
      </c>
      <c r="EU31">
        <v>3939</v>
      </c>
      <c r="EV31">
        <v>3746</v>
      </c>
      <c r="EW31">
        <v>3043</v>
      </c>
      <c r="EX31">
        <v>2891</v>
      </c>
      <c r="EY31">
        <v>1713</v>
      </c>
      <c r="EZ31">
        <v>2211</v>
      </c>
      <c r="FA31">
        <v>2852</v>
      </c>
      <c r="FB31">
        <v>3102</v>
      </c>
      <c r="FC31">
        <v>2852</v>
      </c>
      <c r="FD31">
        <v>2996</v>
      </c>
      <c r="FE31">
        <v>3463</v>
      </c>
      <c r="FF31">
        <v>2056</v>
      </c>
      <c r="FG31">
        <v>2188</v>
      </c>
      <c r="FH31">
        <v>2582</v>
      </c>
      <c r="FI31">
        <v>2661</v>
      </c>
      <c r="FJ31">
        <v>2615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E2EB9-72FA-4E88-9921-90100B5A5A5A}">
  <dimension ref="A1:FJ18"/>
  <sheetViews>
    <sheetView tabSelected="1" workbookViewId="0">
      <selection activeCell="H31" sqref="H31"/>
    </sheetView>
  </sheetViews>
  <sheetFormatPr defaultRowHeight="15" x14ac:dyDescent="0.25"/>
  <cols>
    <col min="1" max="1" width="19.42578125" customWidth="1"/>
    <col min="2" max="166" width="6.7109375" customWidth="1"/>
  </cols>
  <sheetData>
    <row r="1" spans="1:166" ht="69" customHeight="1" x14ac:dyDescent="0.25">
      <c r="A1" t="s">
        <v>0</v>
      </c>
      <c r="B1" s="1" t="str">
        <f>RawSource___20210313[[#Headers],[13/03/2021]]</f>
        <v>13/03/2021</v>
      </c>
      <c r="C1" s="1" t="str">
        <f>RawSource___20210313[[#Headers],[12/03/2021]]</f>
        <v>12/03/2021</v>
      </c>
      <c r="D1" s="1" t="str">
        <f>RawSource___20210313[[#Headers],[11/03/2021]]</f>
        <v>11/03/2021</v>
      </c>
      <c r="E1" s="1" t="str">
        <f>RawSource___20210313[[#Headers],[10/03/2021]]</f>
        <v>10/03/2021</v>
      </c>
      <c r="F1" s="1" t="str">
        <f>RawSource___20210313[[#Headers],[09/03/2021]]</f>
        <v>09/03/2021</v>
      </c>
      <c r="G1" s="1" t="str">
        <f>RawSource___20210313[[#Headers],[08/03/2021]]</f>
        <v>08/03/2021</v>
      </c>
      <c r="H1" s="1" t="str">
        <f>RawSource___20210313[[#Headers],[07/03/2021]]</f>
        <v>07/03/2021</v>
      </c>
      <c r="I1" s="1" t="str">
        <f>RawSource___20210313[[#Headers],[06/03/2021]]</f>
        <v>06/03/2021</v>
      </c>
      <c r="J1" s="1" t="str">
        <f>RawSource___20210313[[#Headers],[05/03/2021]]</f>
        <v>05/03/2021</v>
      </c>
      <c r="K1" s="1" t="str">
        <f>RawSource___20210313[[#Headers],[04/03/2021]]</f>
        <v>04/03/2021</v>
      </c>
      <c r="L1" s="1" t="str">
        <f>RawSource___20210313[[#Headers],[03/03/2021]]</f>
        <v>03/03/2021</v>
      </c>
      <c r="M1" s="1" t="str">
        <f>RawSource___20210313[[#Headers],[02/03/2021]]</f>
        <v>02/03/2021</v>
      </c>
      <c r="N1" s="1" t="str">
        <f>RawSource___20210313[[#Headers],[01/03/2021]]</f>
        <v>01/03/2021</v>
      </c>
      <c r="O1" s="1" t="str">
        <f>RawSource___20210313[[#Headers],[28/02/2021]]</f>
        <v>28/02/2021</v>
      </c>
      <c r="P1" s="1" t="str">
        <f>RawSource___20210313[[#Headers],[27/02/2021]]</f>
        <v>27/02/2021</v>
      </c>
      <c r="Q1" s="1" t="str">
        <f>RawSource___20210313[[#Headers],[26/02/2021]]</f>
        <v>26/02/2021</v>
      </c>
      <c r="R1" s="1" t="str">
        <f>RawSource___20210313[[#Headers],[25/02/2021]]</f>
        <v>25/02/2021</v>
      </c>
      <c r="S1" s="1" t="str">
        <f>RawSource___20210313[[#Headers],[24/02/2021]]</f>
        <v>24/02/2021</v>
      </c>
      <c r="T1" s="1" t="str">
        <f>RawSource___20210313[[#Headers],[23/02/2021]]</f>
        <v>23/02/2021</v>
      </c>
      <c r="U1" s="1" t="str">
        <f>RawSource___20210313[[#Headers],[22/02/2021]]</f>
        <v>22/02/2021</v>
      </c>
      <c r="V1" s="1" t="str">
        <f>RawSource___20210313[[#Headers],[21/02/2021]]</f>
        <v>21/02/2021</v>
      </c>
      <c r="W1" s="1" t="str">
        <f>RawSource___20210313[[#Headers],[20/02/2021]]</f>
        <v>20/02/2021</v>
      </c>
      <c r="X1" s="1" t="str">
        <f>RawSource___20210313[[#Headers],[19/02/2021]]</f>
        <v>19/02/2021</v>
      </c>
      <c r="Y1" s="1" t="str">
        <f>RawSource___20210313[[#Headers],[18/02/2021]]</f>
        <v>18/02/2021</v>
      </c>
      <c r="Z1" s="1" t="str">
        <f>RawSource___20210313[[#Headers],[17/02/2021]]</f>
        <v>17/02/2021</v>
      </c>
      <c r="AA1" s="1" t="str">
        <f>RawSource___20210313[[#Headers],[16/02/2021]]</f>
        <v>16/02/2021</v>
      </c>
      <c r="AB1" s="1" t="str">
        <f>RawSource___20210313[[#Headers],[15/02/2021]]</f>
        <v>15/02/2021</v>
      </c>
      <c r="AC1" s="1" t="str">
        <f>RawSource___20210313[[#Headers],[14/02/2021]]</f>
        <v>14/02/2021</v>
      </c>
      <c r="AD1" s="1" t="str">
        <f>RawSource___20210313[[#Headers],[13/02/2021]]</f>
        <v>13/02/2021</v>
      </c>
      <c r="AE1" s="1" t="str">
        <f>RawSource___20210313[[#Headers],[12/02/2021]]</f>
        <v>12/02/2021</v>
      </c>
      <c r="AF1" s="1" t="str">
        <f>RawSource___20210313[[#Headers],[11/02/2021]]</f>
        <v>11/02/2021</v>
      </c>
      <c r="AG1" s="1" t="str">
        <f>RawSource___20210313[[#Headers],[10/02/2021]]</f>
        <v>10/02/2021</v>
      </c>
      <c r="AH1" s="1" t="str">
        <f>RawSource___20210313[[#Headers],[09/02/2021]]</f>
        <v>09/02/2021</v>
      </c>
      <c r="AI1" s="1" t="str">
        <f>RawSource___20210313[[#Headers],[08/02/2021]]</f>
        <v>08/02/2021</v>
      </c>
      <c r="AJ1" s="1" t="str">
        <f>RawSource___20210313[[#Headers],[07/02/2021]]</f>
        <v>07/02/2021</v>
      </c>
      <c r="AK1" s="1" t="str">
        <f>RawSource___20210313[[#Headers],[06/02/2021]]</f>
        <v>06/02/2021</v>
      </c>
      <c r="AL1" s="1" t="str">
        <f>RawSource___20210313[[#Headers],[05/02/2021]]</f>
        <v>05/02/2021</v>
      </c>
      <c r="AM1" s="1" t="str">
        <f>RawSource___20210313[[#Headers],[04/02/2021]]</f>
        <v>04/02/2021</v>
      </c>
      <c r="AN1" s="1" t="str">
        <f>RawSource___20210313[[#Headers],[03/02/2021]]</f>
        <v>03/02/2021</v>
      </c>
      <c r="AO1" s="1" t="str">
        <f>RawSource___20210313[[#Headers],[02/02/2021]]</f>
        <v>02/02/2021</v>
      </c>
      <c r="AP1" s="1" t="str">
        <f>RawSource___20210313[[#Headers],[01/02/2021]]</f>
        <v>01/02/2021</v>
      </c>
      <c r="AQ1" s="1" t="str">
        <f>RawSource___20210313[[#Headers],[31/01/2021]]</f>
        <v>31/01/2021</v>
      </c>
      <c r="AR1" s="1" t="str">
        <f>RawSource___20210313[[#Headers],[30/01/2021]]</f>
        <v>30/01/2021</v>
      </c>
      <c r="AS1" s="1" t="str">
        <f>RawSource___20210313[[#Headers],[29/01/2021]]</f>
        <v>29/01/2021</v>
      </c>
      <c r="AT1" s="1" t="str">
        <f>RawSource___20210313[[#Headers],[28/01/2021]]</f>
        <v>28/01/2021</v>
      </c>
      <c r="AU1" s="1" t="str">
        <f>RawSource___20210313[[#Headers],[27/01/2021]]</f>
        <v>27/01/2021</v>
      </c>
      <c r="AV1" s="1" t="str">
        <f>RawSource___20210313[[#Headers],[26/01/2021]]</f>
        <v>26/01/2021</v>
      </c>
      <c r="AW1" s="1" t="str">
        <f>RawSource___20210313[[#Headers],[25/01/2021]]</f>
        <v>25/01/2021</v>
      </c>
      <c r="AX1" s="1" t="str">
        <f>RawSource___20210313[[#Headers],[24/01/2021]]</f>
        <v>24/01/2021</v>
      </c>
      <c r="AY1" s="1" t="str">
        <f>RawSource___20210313[[#Headers],[23/01/2021]]</f>
        <v>23/01/2021</v>
      </c>
      <c r="AZ1" s="1" t="str">
        <f>RawSource___20210313[[#Headers],[22/01/2021]]</f>
        <v>22/01/2021</v>
      </c>
      <c r="BA1" s="1" t="str">
        <f>RawSource___20210313[[#Headers],[21/01/2021]]</f>
        <v>21/01/2021</v>
      </c>
      <c r="BB1" s="1" t="str">
        <f>RawSource___20210313[[#Headers],[20/01/2021]]</f>
        <v>20/01/2021</v>
      </c>
      <c r="BC1" s="1" t="str">
        <f>RawSource___20210313[[#Headers],[19/01/2021]]</f>
        <v>19/01/2021</v>
      </c>
      <c r="BD1" s="1" t="str">
        <f>RawSource___20210313[[#Headers],[18/01/2021]]</f>
        <v>18/01/2021</v>
      </c>
      <c r="BE1" s="1" t="str">
        <f>RawSource___20210313[[#Headers],[17/01/2021]]</f>
        <v>17/01/2021</v>
      </c>
      <c r="BF1" s="1" t="str">
        <f>RawSource___20210313[[#Headers],[16/01/2021]]</f>
        <v>16/01/2021</v>
      </c>
      <c r="BG1" s="1" t="str">
        <f>RawSource___20210313[[#Headers],[15/01/2021]]</f>
        <v>15/01/2021</v>
      </c>
      <c r="BH1" s="1" t="str">
        <f>RawSource___20210313[[#Headers],[14/01/2021]]</f>
        <v>14/01/2021</v>
      </c>
      <c r="BI1" s="1" t="str">
        <f>RawSource___20210313[[#Headers],[13/01/2021]]</f>
        <v>13/01/2021</v>
      </c>
      <c r="BJ1" s="1" t="str">
        <f>RawSource___20210313[[#Headers],[12/01/2021]]</f>
        <v>12/01/2021</v>
      </c>
      <c r="BK1" s="1" t="str">
        <f>RawSource___20210313[[#Headers],[11/01/2021]]</f>
        <v>11/01/2021</v>
      </c>
      <c r="BL1" s="1" t="str">
        <f>RawSource___20210313[[#Headers],[10/01/2021]]</f>
        <v>10/01/2021</v>
      </c>
      <c r="BM1" s="1" t="str">
        <f>RawSource___20210313[[#Headers],[09/01/2021]]</f>
        <v>09/01/2021</v>
      </c>
      <c r="BN1" s="1" t="str">
        <f>RawSource___20210313[[#Headers],[08/01/2021]]</f>
        <v>08/01/2021</v>
      </c>
      <c r="BO1" s="1" t="str">
        <f>RawSource___20210313[[#Headers],[07/01/2021]]</f>
        <v>07/01/2021</v>
      </c>
      <c r="BP1" s="1" t="str">
        <f>RawSource___20210313[[#Headers],[06/01/2021]]</f>
        <v>06/01/2021</v>
      </c>
      <c r="BQ1" s="1" t="str">
        <f>RawSource___20210313[[#Headers],[05/01/2021]]</f>
        <v>05/01/2021</v>
      </c>
      <c r="BR1" s="1" t="str">
        <f>RawSource___20210313[[#Headers],[04/01/2021]]</f>
        <v>04/01/2021</v>
      </c>
      <c r="BS1" s="1" t="str">
        <f>RawSource___20210313[[#Headers],[03/01/2021]]</f>
        <v>03/01/2021</v>
      </c>
      <c r="BT1" s="1" t="str">
        <f>RawSource___20210313[[#Headers],[02/01/2021]]</f>
        <v>02/01/2021</v>
      </c>
      <c r="BU1" s="1" t="str">
        <f>RawSource___20210313[[#Headers],[01/01/2021]]</f>
        <v>01/01/2021</v>
      </c>
      <c r="BV1" s="1" t="str">
        <f>RawSource___20210313[[#Headers],[31/12/2020]]</f>
        <v>31/12/2020</v>
      </c>
      <c r="BW1" s="1" t="str">
        <f>RawSource___20210313[[#Headers],[30/12/2020]]</f>
        <v>30/12/2020</v>
      </c>
      <c r="BX1" s="1" t="str">
        <f>RawSource___20210313[[#Headers],[29/12/2020]]</f>
        <v>29/12/2020</v>
      </c>
      <c r="BY1" s="1" t="str">
        <f>RawSource___20210313[[#Headers],[28/12/2020]]</f>
        <v>28/12/2020</v>
      </c>
      <c r="BZ1" s="1" t="str">
        <f>RawSource___20210313[[#Headers],[27/12/2020]]</f>
        <v>27/12/2020</v>
      </c>
      <c r="CA1" s="1" t="str">
        <f>RawSource___20210313[[#Headers],[26/12/2020]]</f>
        <v>26/12/2020</v>
      </c>
      <c r="CB1" s="1" t="str">
        <f>RawSource___20210313[[#Headers],[25/12/2020]]</f>
        <v>25/12/2020</v>
      </c>
      <c r="CC1" s="1" t="str">
        <f>RawSource___20210313[[#Headers],[24/12/2020]]</f>
        <v>24/12/2020</v>
      </c>
      <c r="CD1" s="1" t="str">
        <f>RawSource___20210313[[#Headers],[23/12/2020]]</f>
        <v>23/12/2020</v>
      </c>
      <c r="CE1" s="1" t="str">
        <f>RawSource___20210313[[#Headers],[22/12/2020]]</f>
        <v>22/12/2020</v>
      </c>
      <c r="CF1" s="1" t="str">
        <f>RawSource___20210313[[#Headers],[21/12/2020]]</f>
        <v>21/12/2020</v>
      </c>
      <c r="CG1" s="1" t="str">
        <f>RawSource___20210313[[#Headers],[20/12/2020]]</f>
        <v>20/12/2020</v>
      </c>
      <c r="CH1" s="1" t="str">
        <f>RawSource___20210313[[#Headers],[19/12/2020]]</f>
        <v>19/12/2020</v>
      </c>
      <c r="CI1" s="1" t="str">
        <f>RawSource___20210313[[#Headers],[18/12/2020]]</f>
        <v>18/12/2020</v>
      </c>
      <c r="CJ1" s="1" t="str">
        <f>RawSource___20210313[[#Headers],[17/12/2020]]</f>
        <v>17/12/2020</v>
      </c>
      <c r="CK1" s="1" t="str">
        <f>RawSource___20210313[[#Headers],[16/12/2020]]</f>
        <v>16/12/2020</v>
      </c>
      <c r="CL1" s="1" t="str">
        <f>RawSource___20210313[[#Headers],[15/12/2020]]</f>
        <v>15/12/2020</v>
      </c>
      <c r="CM1" s="1" t="str">
        <f>RawSource___20210313[[#Headers],[14/12/2020]]</f>
        <v>14/12/2020</v>
      </c>
      <c r="CN1" s="1" t="str">
        <f>RawSource___20210313[[#Headers],[13/12/2020]]</f>
        <v>13/12/2020</v>
      </c>
      <c r="CO1" s="1" t="str">
        <f>RawSource___20210313[[#Headers],[12/12/2020]]</f>
        <v>12/12/2020</v>
      </c>
      <c r="CP1" s="1" t="str">
        <f>RawSource___20210313[[#Headers],[11/12/2020]]</f>
        <v>11/12/2020</v>
      </c>
      <c r="CQ1" s="1" t="str">
        <f>RawSource___20210313[[#Headers],[10/12/2020]]</f>
        <v>10/12/2020</v>
      </c>
      <c r="CR1" s="1" t="str">
        <f>RawSource___20210313[[#Headers],[09/12/2020]]</f>
        <v>09/12/2020</v>
      </c>
      <c r="CS1" s="1" t="str">
        <f>RawSource___20210313[[#Headers],[08/12/2020]]</f>
        <v>08/12/2020</v>
      </c>
      <c r="CT1" s="1" t="str">
        <f>RawSource___20210313[[#Headers],[07/12/2020]]</f>
        <v>07/12/2020</v>
      </c>
      <c r="CU1" s="1" t="str">
        <f>RawSource___20210313[[#Headers],[06/12/2020]]</f>
        <v>06/12/2020</v>
      </c>
      <c r="CV1" s="1" t="str">
        <f>RawSource___20210313[[#Headers],[05/12/2020]]</f>
        <v>05/12/2020</v>
      </c>
      <c r="CW1" s="1" t="str">
        <f>RawSource___20210313[[#Headers],[04/12/2020]]</f>
        <v>04/12/2020</v>
      </c>
      <c r="CX1" s="1" t="str">
        <f>RawSource___20210313[[#Headers],[03/12/2020]]</f>
        <v>03/12/2020</v>
      </c>
      <c r="CY1" s="1" t="str">
        <f>RawSource___20210313[[#Headers],[02/12/2020]]</f>
        <v>02/12/2020</v>
      </c>
      <c r="CZ1" s="1" t="str">
        <f>RawSource___20210313[[#Headers],[01/12/2020]]</f>
        <v>01/12/2020</v>
      </c>
      <c r="DA1" s="1" t="str">
        <f>RawSource___20210313[[#Headers],[30/11/2020]]</f>
        <v>30/11/2020</v>
      </c>
      <c r="DB1" s="1" t="str">
        <f>RawSource___20210313[[#Headers],[29/11/2020]]</f>
        <v>29/11/2020</v>
      </c>
      <c r="DC1" s="1" t="str">
        <f>RawSource___20210313[[#Headers],[28/11/2020]]</f>
        <v>28/11/2020</v>
      </c>
      <c r="DD1" s="1" t="str">
        <f>RawSource___20210313[[#Headers],[27/11/2020]]</f>
        <v>27/11/2020</v>
      </c>
      <c r="DE1" s="1" t="str">
        <f>RawSource___20210313[[#Headers],[26/11/2020]]</f>
        <v>26/11/2020</v>
      </c>
      <c r="DF1" s="1" t="str">
        <f>RawSource___20210313[[#Headers],[25/11/2020]]</f>
        <v>25/11/2020</v>
      </c>
      <c r="DG1" s="1" t="str">
        <f>RawSource___20210313[[#Headers],[24/11/2020]]</f>
        <v>24/11/2020</v>
      </c>
      <c r="DH1" s="1" t="str">
        <f>RawSource___20210313[[#Headers],[23/11/2020]]</f>
        <v>23/11/2020</v>
      </c>
      <c r="DI1" s="1" t="str">
        <f>RawSource___20210313[[#Headers],[22/11/2020]]</f>
        <v>22/11/2020</v>
      </c>
      <c r="DJ1" s="1" t="str">
        <f>RawSource___20210313[[#Headers],[21/11/2020]]</f>
        <v>21/11/2020</v>
      </c>
      <c r="DK1" s="1" t="str">
        <f>RawSource___20210313[[#Headers],[20/11/2020]]</f>
        <v>20/11/2020</v>
      </c>
      <c r="DL1" s="1" t="str">
        <f>RawSource___20210313[[#Headers],[19/11/2020]]</f>
        <v>19/11/2020</v>
      </c>
      <c r="DM1" s="1" t="str">
        <f>RawSource___20210313[[#Headers],[18/11/2020]]</f>
        <v>18/11/2020</v>
      </c>
      <c r="DN1" s="1" t="str">
        <f>RawSource___20210313[[#Headers],[17/11/2020]]</f>
        <v>17/11/2020</v>
      </c>
      <c r="DO1" s="1" t="str">
        <f>RawSource___20210313[[#Headers],[16/11/2020]]</f>
        <v>16/11/2020</v>
      </c>
      <c r="DP1" s="1" t="str">
        <f>RawSource___20210313[[#Headers],[15/11/2020]]</f>
        <v>15/11/2020</v>
      </c>
      <c r="DQ1" s="1" t="str">
        <f>RawSource___20210313[[#Headers],[14/11/2020]]</f>
        <v>14/11/2020</v>
      </c>
      <c r="DR1" s="1" t="str">
        <f>RawSource___20210313[[#Headers],[13/11/2020]]</f>
        <v>13/11/2020</v>
      </c>
      <c r="DS1" s="1" t="str">
        <f>RawSource___20210313[[#Headers],[12/11/2020]]</f>
        <v>12/11/2020</v>
      </c>
      <c r="DT1" s="1" t="str">
        <f>RawSource___20210313[[#Headers],[11/11/2020]]</f>
        <v>11/11/2020</v>
      </c>
      <c r="DU1" s="1" t="str">
        <f>RawSource___20210313[[#Headers],[10/11/2020]]</f>
        <v>10/11/2020</v>
      </c>
      <c r="DV1" s="1" t="str">
        <f>RawSource___20210313[[#Headers],[09/11/2020]]</f>
        <v>09/11/2020</v>
      </c>
      <c r="DW1" s="1" t="str">
        <f>RawSource___20210313[[#Headers],[08/11/2020]]</f>
        <v>08/11/2020</v>
      </c>
      <c r="DX1" s="1" t="str">
        <f>RawSource___20210313[[#Headers],[07/11/2020]]</f>
        <v>07/11/2020</v>
      </c>
      <c r="DY1" s="1" t="str">
        <f>RawSource___20210313[[#Headers],[06/11/2020]]</f>
        <v>06/11/2020</v>
      </c>
      <c r="DZ1" s="1" t="str">
        <f>RawSource___20210313[[#Headers],[05/11/2020]]</f>
        <v>05/11/2020</v>
      </c>
      <c r="EA1" s="1" t="str">
        <f>RawSource___20210313[[#Headers],[04/11/2020]]</f>
        <v>04/11/2020</v>
      </c>
      <c r="EB1" s="1" t="str">
        <f>RawSource___20210313[[#Headers],[03/11/2020]]</f>
        <v>03/11/2020</v>
      </c>
      <c r="EC1" s="1" t="str">
        <f>RawSource___20210313[[#Headers],[02/11/2020]]</f>
        <v>02/11/2020</v>
      </c>
      <c r="ED1" s="1" t="str">
        <f>RawSource___20210313[[#Headers],[01/11/2020]]</f>
        <v>01/11/2020</v>
      </c>
      <c r="EE1" s="1" t="str">
        <f>RawSource___20210313[[#Headers],[31/10/2020]]</f>
        <v>31/10/2020</v>
      </c>
      <c r="EF1" s="1" t="str">
        <f>RawSource___20210313[[#Headers],[30/10/2020]]</f>
        <v>30/10/2020</v>
      </c>
      <c r="EG1" s="1" t="str">
        <f>RawSource___20210313[[#Headers],[29/10/2020]]</f>
        <v>29/10/2020</v>
      </c>
      <c r="EH1" s="1" t="str">
        <f>RawSource___20210313[[#Headers],[28/10/2020]]</f>
        <v>28/10/2020</v>
      </c>
      <c r="EI1" s="1" t="str">
        <f>RawSource___20210313[[#Headers],[27/10/2020]]</f>
        <v>27/10/2020</v>
      </c>
      <c r="EJ1" s="1" t="str">
        <f>RawSource___20210313[[#Headers],[26/10/2020]]</f>
        <v>26/10/2020</v>
      </c>
      <c r="EK1" s="1" t="str">
        <f>RawSource___20210313[[#Headers],[25/10/2020]]</f>
        <v>25/10/2020</v>
      </c>
      <c r="EL1" s="1" t="str">
        <f>RawSource___20210313[[#Headers],[24/10/2020]]</f>
        <v>24/10/2020</v>
      </c>
      <c r="EM1" s="1" t="str">
        <f>RawSource___20210313[[#Headers],[23/10/2020]]</f>
        <v>23/10/2020</v>
      </c>
      <c r="EN1" s="1" t="str">
        <f>RawSource___20210313[[#Headers],[22/10/2020]]</f>
        <v>22/10/2020</v>
      </c>
      <c r="EO1" s="1" t="str">
        <f>RawSource___20210313[[#Headers],[21/10/2020]]</f>
        <v>21/10/2020</v>
      </c>
      <c r="EP1" s="1" t="str">
        <f>RawSource___20210313[[#Headers],[20/10/2020]]</f>
        <v>20/10/2020</v>
      </c>
      <c r="EQ1" s="1" t="str">
        <f>RawSource___20210313[[#Headers],[19/10/2020]]</f>
        <v>19/10/2020</v>
      </c>
      <c r="ER1" s="1" t="str">
        <f>RawSource___20210313[[#Headers],[18/10/2020]]</f>
        <v>18/10/2020</v>
      </c>
      <c r="ES1" s="1" t="str">
        <f>RawSource___20210313[[#Headers],[17/10/2020]]</f>
        <v>17/10/2020</v>
      </c>
      <c r="ET1" s="1" t="str">
        <f>RawSource___20210313[[#Headers],[16/10/2020]]</f>
        <v>16/10/2020</v>
      </c>
      <c r="EU1" s="1" t="str">
        <f>RawSource___20210313[[#Headers],[15/10/2020]]</f>
        <v>15/10/2020</v>
      </c>
      <c r="EV1" s="1" t="str">
        <f>RawSource___20210313[[#Headers],[14/10/2020]]</f>
        <v>14/10/2020</v>
      </c>
      <c r="EW1" s="1" t="str">
        <f>RawSource___20210313[[#Headers],[13/10/2020]]</f>
        <v>13/10/2020</v>
      </c>
      <c r="EX1" s="1" t="str">
        <f>RawSource___20210313[[#Headers],[12/10/2020]]</f>
        <v>12/10/2020</v>
      </c>
      <c r="EY1" s="1" t="str">
        <f>RawSource___20210313[[#Headers],[11/10/2020]]</f>
        <v>11/10/2020</v>
      </c>
      <c r="EZ1" s="1" t="str">
        <f>RawSource___20210313[[#Headers],[10/10/2020]]</f>
        <v>10/10/2020</v>
      </c>
      <c r="FA1" s="1" t="str">
        <f>RawSource___20210313[[#Headers],[09/10/2020]]</f>
        <v>09/10/2020</v>
      </c>
      <c r="FB1" s="1" t="str">
        <f>RawSource___20210313[[#Headers],[08/10/2020]]</f>
        <v>08/10/2020</v>
      </c>
      <c r="FC1" s="1" t="str">
        <f>RawSource___20210313[[#Headers],[07/10/2020]]</f>
        <v>07/10/2020</v>
      </c>
      <c r="FD1" s="1" t="str">
        <f>RawSource___20210313[[#Headers],[06/10/2020]]</f>
        <v>06/10/2020</v>
      </c>
      <c r="FE1" s="1" t="str">
        <f>RawSource___20210313[[#Headers],[05/10/2020]]</f>
        <v>05/10/2020</v>
      </c>
      <c r="FF1" s="1" t="str">
        <f>RawSource___20210313[[#Headers],[04/10/2020]]</f>
        <v>04/10/2020</v>
      </c>
      <c r="FG1" s="1" t="str">
        <f>RawSource___20210313[[#Headers],[03/10/2020]]</f>
        <v>03/10/2020</v>
      </c>
      <c r="FH1" s="1" t="str">
        <f>RawSource___20210313[[#Headers],[02/10/2020]]</f>
        <v>02/10/2020</v>
      </c>
      <c r="FI1" s="1" t="str">
        <f>RawSource___20210313[[#Headers],[01/10/2020]]</f>
        <v>01/10/2020</v>
      </c>
      <c r="FJ1" s="1" t="str">
        <f>RawSource___20210313[[#Headers],[30/09/2020]]</f>
        <v>30/09/2020</v>
      </c>
    </row>
    <row r="2" spans="1:166" x14ac:dyDescent="0.25">
      <c r="A2" t="s">
        <v>1</v>
      </c>
      <c r="B2">
        <f>RawSource___20210313[[#This Row],[13/03/2021]]</f>
        <v>4539</v>
      </c>
      <c r="C2">
        <f>RawSource___20210313[[#This Row],[12/03/2021]]</f>
        <v>5529</v>
      </c>
      <c r="D2">
        <f>RawSource___20210313[[#This Row],[11/03/2021]]</f>
        <v>5744</v>
      </c>
      <c r="E2">
        <f>RawSource___20210313[[#This Row],[10/03/2021]]</f>
        <v>4863</v>
      </c>
      <c r="F2">
        <f>RawSource___20210313[[#This Row],[09/03/2021]]</f>
        <v>4894</v>
      </c>
      <c r="G2">
        <f>RawSource___20210313[[#This Row],[08/03/2021]]</f>
        <v>3903</v>
      </c>
      <c r="H2">
        <f>RawSource___20210313[[#This Row],[07/03/2021]]</f>
        <v>4497</v>
      </c>
      <c r="I2">
        <f>RawSource___20210313[[#This Row],[06/03/2021]]</f>
        <v>5118</v>
      </c>
      <c r="J2">
        <f>RawSource___20210313[[#This Row],[05/03/2021]]</f>
        <v>5053</v>
      </c>
      <c r="K2">
        <f>RawSource___20210313[[#This Row],[04/03/2021]]</f>
        <v>5643</v>
      </c>
      <c r="L2">
        <f>RawSource___20210313[[#This Row],[03/03/2021]]</f>
        <v>5408</v>
      </c>
      <c r="M2">
        <f>RawSource___20210313[[#This Row],[02/03/2021]]</f>
        <v>5530</v>
      </c>
      <c r="N2">
        <f>RawSource___20210313[[#This Row],[01/03/2021]]</f>
        <v>4738</v>
      </c>
      <c r="O2">
        <f>RawSource___20210313[[#This Row],[28/02/2021]]</f>
        <v>5080</v>
      </c>
      <c r="P2">
        <f>RawSource___20210313[[#This Row],[27/02/2021]]</f>
        <v>6527</v>
      </c>
      <c r="Q2">
        <f>RawSource___20210313[[#This Row],[26/02/2021]]</f>
        <v>7393</v>
      </c>
      <c r="R2">
        <f>RawSource___20210313[[#This Row],[25/02/2021]]</f>
        <v>8623</v>
      </c>
      <c r="S2">
        <f>RawSource___20210313[[#This Row],[24/02/2021]]</f>
        <v>8644</v>
      </c>
      <c r="T2">
        <f>RawSource___20210313[[#This Row],[23/02/2021]]</f>
        <v>7292</v>
      </c>
      <c r="U2">
        <f>RawSource___20210313[[#This Row],[22/02/2021]]</f>
        <v>9420</v>
      </c>
      <c r="V2">
        <f>RawSource___20210313[[#This Row],[21/02/2021]]</f>
        <v>8408</v>
      </c>
      <c r="W2">
        <f>RawSource___20210313[[#This Row],[20/02/2021]]</f>
        <v>8964</v>
      </c>
      <c r="X2">
        <f>RawSource___20210313[[#This Row],[19/02/2021]]</f>
        <v>10296</v>
      </c>
      <c r="Y2">
        <f>RawSource___20210313[[#This Row],[18/02/2021]]</f>
        <v>10740</v>
      </c>
      <c r="Z2">
        <f>RawSource___20210313[[#This Row],[17/02/2021]]</f>
        <v>10926</v>
      </c>
      <c r="AA2">
        <f>RawSource___20210313[[#This Row],[16/02/2021]]</f>
        <v>9236</v>
      </c>
      <c r="AB2">
        <f>RawSource___20210313[[#This Row],[15/02/2021]]</f>
        <v>8609</v>
      </c>
      <c r="AC2">
        <f>RawSource___20210313[[#This Row],[14/02/2021]]</f>
        <v>9499</v>
      </c>
      <c r="AD2">
        <f>RawSource___20210313[[#This Row],[13/02/2021]]</f>
        <v>11697</v>
      </c>
      <c r="AE2">
        <f>RawSource___20210313[[#This Row],[12/02/2021]]</f>
        <v>13299</v>
      </c>
      <c r="AF2">
        <f>RawSource___20210313[[#This Row],[11/02/2021]]</f>
        <v>12001</v>
      </c>
      <c r="AG2">
        <f>RawSource___20210313[[#This Row],[10/02/2021]]</f>
        <v>11551</v>
      </c>
      <c r="AH2">
        <f>RawSource___20210313[[#This Row],[09/02/2021]]</f>
        <v>10916</v>
      </c>
      <c r="AI2">
        <f>RawSource___20210313[[#This Row],[08/02/2021]]</f>
        <v>12270</v>
      </c>
      <c r="AJ2">
        <f>RawSource___20210313[[#This Row],[07/02/2021]]</f>
        <v>14466</v>
      </c>
      <c r="AK2">
        <f>RawSource___20210313[[#This Row],[06/02/2021]]</f>
        <v>16302</v>
      </c>
      <c r="AL2">
        <f>RawSource___20210313[[#This Row],[05/02/2021]]</f>
        <v>17314</v>
      </c>
      <c r="AM2">
        <f>RawSource___20210313[[#This Row],[04/02/2021]]</f>
        <v>18529</v>
      </c>
      <c r="AN2">
        <f>RawSource___20210313[[#This Row],[03/02/2021]]</f>
        <v>17265</v>
      </c>
      <c r="AO2">
        <f>RawSource___20210313[[#This Row],[02/02/2021]]</f>
        <v>15021</v>
      </c>
      <c r="AP2">
        <f>RawSource___20210313[[#This Row],[01/02/2021]]</f>
        <v>16815</v>
      </c>
      <c r="AQ2">
        <f>RawSource___20210313[[#This Row],[31/01/2021]]</f>
        <v>19054</v>
      </c>
      <c r="AR2">
        <f>RawSource___20210313[[#This Row],[30/01/2021]]</f>
        <v>21089</v>
      </c>
      <c r="AS2">
        <f>RawSource___20210313[[#This Row],[29/01/2021]]</f>
        <v>26709</v>
      </c>
      <c r="AT2">
        <f>RawSource___20210313[[#This Row],[28/01/2021]]</f>
        <v>26182</v>
      </c>
      <c r="AU2">
        <f>RawSource___20210313[[#This Row],[27/01/2021]]</f>
        <v>22914</v>
      </c>
      <c r="AV2">
        <f>RawSource___20210313[[#This Row],[26/01/2021]]</f>
        <v>17920</v>
      </c>
      <c r="AW2">
        <f>RawSource___20210313[[#This Row],[25/01/2021]]</f>
        <v>20149</v>
      </c>
      <c r="AX2">
        <f>RawSource___20210313[[#This Row],[24/01/2021]]</f>
        <v>27580</v>
      </c>
      <c r="AY2">
        <f>RawSource___20210313[[#This Row],[23/01/2021]]</f>
        <v>30496</v>
      </c>
      <c r="AZ2">
        <f>RawSource___20210313[[#This Row],[22/01/2021]]</f>
        <v>37115</v>
      </c>
      <c r="BA2">
        <f>RawSource___20210313[[#This Row],[21/01/2021]]</f>
        <v>34371</v>
      </c>
      <c r="BB2">
        <f>RawSource___20210313[[#This Row],[20/01/2021]]</f>
        <v>35061</v>
      </c>
      <c r="BC2">
        <f>RawSource___20210313[[#This Row],[19/01/2021]]</f>
        <v>30371</v>
      </c>
      <c r="BD2">
        <f>RawSource___20210313[[#This Row],[18/01/2021]]</f>
        <v>34134</v>
      </c>
      <c r="BE2">
        <f>RawSource___20210313[[#This Row],[17/01/2021]]</f>
        <v>35263</v>
      </c>
      <c r="BF2">
        <f>RawSource___20210313[[#This Row],[16/01/2021]]</f>
        <v>37759</v>
      </c>
      <c r="BG2">
        <f>RawSource___20210313[[#This Row],[15/01/2021]]</f>
        <v>50741</v>
      </c>
      <c r="BH2">
        <f>RawSource___20210313[[#This Row],[14/01/2021]]</f>
        <v>44358</v>
      </c>
      <c r="BI2">
        <f>RawSource___20210313[[#This Row],[13/01/2021]]</f>
        <v>42898</v>
      </c>
      <c r="BJ2">
        <f>RawSource___20210313[[#This Row],[12/01/2021]]</f>
        <v>41121</v>
      </c>
      <c r="BK2">
        <f>RawSource___20210313[[#This Row],[11/01/2021]]</f>
        <v>41835</v>
      </c>
      <c r="BL2">
        <f>RawSource___20210313[[#This Row],[10/01/2021]]</f>
        <v>50291</v>
      </c>
      <c r="BM2">
        <f>RawSource___20210313[[#This Row],[09/01/2021]]</f>
        <v>54257</v>
      </c>
      <c r="BN2">
        <f>RawSource___20210313[[#This Row],[08/01/2021]]</f>
        <v>61757</v>
      </c>
      <c r="BO2">
        <f>RawSource___20210313[[#This Row],[07/01/2021]]</f>
        <v>46841</v>
      </c>
      <c r="BP2">
        <f>RawSource___20210313[[#This Row],[06/01/2021]]</f>
        <v>56060</v>
      </c>
      <c r="BQ2">
        <f>RawSource___20210313[[#This Row],[05/01/2021]]</f>
        <v>54940</v>
      </c>
      <c r="BR2">
        <f>RawSource___20210313[[#This Row],[04/01/2021]]</f>
        <v>53180</v>
      </c>
      <c r="BS2">
        <f>RawSource___20210313[[#This Row],[03/01/2021]]</f>
        <v>46853</v>
      </c>
      <c r="BT2">
        <f>RawSource___20210313[[#This Row],[02/01/2021]]</f>
        <v>49248</v>
      </c>
      <c r="BU2">
        <f>RawSource___20210313[[#This Row],[01/01/2021]]</f>
        <v>50746</v>
      </c>
      <c r="BV2">
        <f>RawSource___20210313[[#This Row],[31/12/2020]]</f>
        <v>49510</v>
      </c>
      <c r="BW2">
        <f>RawSource___20210313[[#This Row],[30/12/2020]]</f>
        <v>43554</v>
      </c>
      <c r="BX2">
        <f>RawSource___20210313[[#This Row],[29/12/2020]]</f>
        <v>47164</v>
      </c>
      <c r="BY2">
        <f>RawSource___20210313[[#This Row],[28/12/2020]]</f>
        <v>36511</v>
      </c>
      <c r="BZ2">
        <f>RawSource___20210313[[#This Row],[27/12/2020]]</f>
        <v>25619</v>
      </c>
      <c r="CA2">
        <f>RawSource___20210313[[#This Row],[26/12/2020]]</f>
        <v>31307</v>
      </c>
      <c r="CB2">
        <f>RawSource___20210313[[#This Row],[25/12/2020]]</f>
        <v>31560</v>
      </c>
      <c r="CC2">
        <f>RawSource___20210313[[#This Row],[24/12/2020]]</f>
        <v>35561</v>
      </c>
      <c r="CD2">
        <f>RawSource___20210313[[#This Row],[23/12/2020]]</f>
        <v>34247</v>
      </c>
      <c r="CE2">
        <f>RawSource___20210313[[#This Row],[22/12/2020]]</f>
        <v>32288</v>
      </c>
      <c r="CF2">
        <f>RawSource___20210313[[#This Row],[21/12/2020]]</f>
        <v>28742</v>
      </c>
      <c r="CG2">
        <f>RawSource___20210313[[#This Row],[20/12/2020]]</f>
        <v>32155</v>
      </c>
      <c r="CH2">
        <f>RawSource___20210313[[#This Row],[19/12/2020]]</f>
        <v>22775</v>
      </c>
      <c r="CI2">
        <f>RawSource___20210313[[#This Row],[18/12/2020]]</f>
        <v>24452</v>
      </c>
      <c r="CJ2">
        <f>RawSource___20210313[[#This Row],[17/12/2020]]</f>
        <v>22401</v>
      </c>
      <c r="CK2">
        <f>RawSource___20210313[[#This Row],[16/12/2020]]</f>
        <v>23432</v>
      </c>
      <c r="CL2">
        <f>RawSource___20210313[[#This Row],[15/12/2020]]</f>
        <v>16504</v>
      </c>
      <c r="CM2">
        <f>RawSource___20210313[[#This Row],[14/12/2020]]</f>
        <v>17882</v>
      </c>
      <c r="CN2">
        <f>RawSource___20210313[[#This Row],[13/12/2020]]</f>
        <v>17164</v>
      </c>
      <c r="CO2">
        <f>RawSource___20210313[[#This Row],[12/12/2020]]</f>
        <v>17468</v>
      </c>
      <c r="CP2">
        <f>RawSource___20210313[[#This Row],[11/12/2020]]</f>
        <v>17899</v>
      </c>
      <c r="CQ2">
        <f>RawSource___20210313[[#This Row],[10/12/2020]]</f>
        <v>17622</v>
      </c>
      <c r="CR2">
        <f>RawSource___20210313[[#This Row],[09/12/2020]]</f>
        <v>12960</v>
      </c>
      <c r="CS2">
        <f>RawSource___20210313[[#This Row],[08/12/2020]]</f>
        <v>10459</v>
      </c>
      <c r="CT2">
        <f>RawSource___20210313[[#This Row],[07/12/2020]]</f>
        <v>11623</v>
      </c>
      <c r="CU2">
        <f>RawSource___20210313[[#This Row],[06/12/2020]]</f>
        <v>14294</v>
      </c>
      <c r="CV2">
        <f>RawSource___20210313[[#This Row],[05/12/2020]]</f>
        <v>12666</v>
      </c>
      <c r="CW2">
        <f>RawSource___20210313[[#This Row],[04/12/2020]]</f>
        <v>13412</v>
      </c>
      <c r="CX2">
        <f>RawSource___20210313[[#This Row],[03/12/2020]]</f>
        <v>11992</v>
      </c>
      <c r="CY2">
        <f>RawSource___20210313[[#This Row],[02/12/2020]]</f>
        <v>13323</v>
      </c>
      <c r="CZ2">
        <f>RawSource___20210313[[#This Row],[01/12/2020]]</f>
        <v>11618</v>
      </c>
      <c r="DA2">
        <f>RawSource___20210313[[#This Row],[30/11/2020]]</f>
        <v>10869</v>
      </c>
      <c r="DB2">
        <f>RawSource___20210313[[#This Row],[29/11/2020]]</f>
        <v>10054</v>
      </c>
      <c r="DC2">
        <f>RawSource___20210313[[#This Row],[28/11/2020]]</f>
        <v>13323</v>
      </c>
      <c r="DD2">
        <f>RawSource___20210313[[#This Row],[27/11/2020]]</f>
        <v>13557</v>
      </c>
      <c r="DE2">
        <f>RawSource___20210313[[#This Row],[26/11/2020]]</f>
        <v>14637</v>
      </c>
      <c r="DF2">
        <f>RawSource___20210313[[#This Row],[25/11/2020]]</f>
        <v>15893</v>
      </c>
      <c r="DG2">
        <f>RawSource___20210313[[#This Row],[24/11/2020]]</f>
        <v>9854</v>
      </c>
      <c r="DH2">
        <f>RawSource___20210313[[#This Row],[23/11/2020]]</f>
        <v>13329</v>
      </c>
      <c r="DI2">
        <f>RawSource___20210313[[#This Row],[22/11/2020]]</f>
        <v>16668</v>
      </c>
      <c r="DJ2">
        <f>RawSource___20210313[[#This Row],[21/11/2020]]</f>
        <v>17615</v>
      </c>
      <c r="DK2">
        <f>RawSource___20210313[[#This Row],[20/11/2020]]</f>
        <v>17845</v>
      </c>
      <c r="DL2">
        <f>RawSource___20210313[[#This Row],[19/11/2020]]</f>
        <v>20291</v>
      </c>
      <c r="DM2">
        <f>RawSource___20210313[[#This Row],[18/11/2020]]</f>
        <v>17189</v>
      </c>
      <c r="DN2">
        <f>RawSource___20210313[[#This Row],[17/11/2020]]</f>
        <v>17549</v>
      </c>
      <c r="DO2">
        <f>RawSource___20210313[[#This Row],[16/11/2020]]</f>
        <v>19423</v>
      </c>
      <c r="DP2">
        <f>RawSource___20210313[[#This Row],[15/11/2020]]</f>
        <v>21998</v>
      </c>
      <c r="DQ2">
        <f>RawSource___20210313[[#This Row],[14/11/2020]]</f>
        <v>24298</v>
      </c>
      <c r="DR2">
        <f>RawSource___20210313[[#This Row],[13/11/2020]]</f>
        <v>24540</v>
      </c>
      <c r="DS2">
        <f>RawSource___20210313[[#This Row],[12/11/2020]]</f>
        <v>30843</v>
      </c>
      <c r="DT2">
        <f>RawSource___20210313[[#This Row],[11/11/2020]]</f>
        <v>19970</v>
      </c>
      <c r="DU2">
        <f>RawSource___20210313[[#This Row],[10/11/2020]]</f>
        <v>18622</v>
      </c>
      <c r="DV2">
        <f>RawSource___20210313[[#This Row],[09/11/2020]]</f>
        <v>19036</v>
      </c>
      <c r="DW2">
        <f>RawSource___20210313[[#This Row],[08/11/2020]]</f>
        <v>18293</v>
      </c>
      <c r="DX2">
        <f>RawSource___20210313[[#This Row],[07/11/2020]]</f>
        <v>21875</v>
      </c>
      <c r="DY2">
        <f>RawSource___20210313[[#This Row],[06/11/2020]]</f>
        <v>20268</v>
      </c>
      <c r="DZ2">
        <f>RawSource___20210313[[#This Row],[05/11/2020]]</f>
        <v>21137</v>
      </c>
      <c r="EA2">
        <f>RawSource___20210313[[#This Row],[04/11/2020]]</f>
        <v>21863</v>
      </c>
      <c r="EB2">
        <f>RawSource___20210313[[#This Row],[03/11/2020]]</f>
        <v>17330</v>
      </c>
      <c r="EC2">
        <f>RawSource___20210313[[#This Row],[02/11/2020]]</f>
        <v>15860</v>
      </c>
      <c r="ED2">
        <f>RawSource___20210313[[#This Row],[01/11/2020]]</f>
        <v>20602</v>
      </c>
      <c r="EE2">
        <f>RawSource___20210313[[#This Row],[31/10/2020]]</f>
        <v>18864</v>
      </c>
      <c r="EF2">
        <f>RawSource___20210313[[#This Row],[30/10/2020]]</f>
        <v>20821</v>
      </c>
      <c r="EG2">
        <f>RawSource___20210313[[#This Row],[29/10/2020]]</f>
        <v>19740</v>
      </c>
      <c r="EH2">
        <f>RawSource___20210313[[#This Row],[28/10/2020]]</f>
        <v>21245</v>
      </c>
      <c r="EI2">
        <f>RawSource___20210313[[#This Row],[27/10/2020]]</f>
        <v>19629</v>
      </c>
      <c r="EJ2">
        <f>RawSource___20210313[[#This Row],[26/10/2020]]</f>
        <v>17883</v>
      </c>
      <c r="EK2">
        <f>RawSource___20210313[[#This Row],[25/10/2020]]</f>
        <v>16487</v>
      </c>
      <c r="EL2">
        <f>RawSource___20210313[[#This Row],[24/10/2020]]</f>
        <v>19332</v>
      </c>
      <c r="EM2">
        <f>RawSource___20210313[[#This Row],[23/10/2020]]</f>
        <v>17116</v>
      </c>
      <c r="EN2">
        <f>RawSource___20210313[[#This Row],[22/10/2020]]</f>
        <v>17354</v>
      </c>
      <c r="EO2">
        <f>RawSource___20210313[[#This Row],[21/10/2020]]</f>
        <v>22948</v>
      </c>
      <c r="EP2">
        <f>RawSource___20210313[[#This Row],[20/10/2020]]</f>
        <v>17814</v>
      </c>
      <c r="EQ2">
        <f>RawSource___20210313[[#This Row],[19/10/2020]]</f>
        <v>16365</v>
      </c>
      <c r="ER2">
        <f>RawSource___20210313[[#This Row],[18/10/2020]]</f>
        <v>14704</v>
      </c>
      <c r="ES2">
        <f>RawSource___20210313[[#This Row],[17/10/2020]]</f>
        <v>13299</v>
      </c>
      <c r="ET2">
        <f>RawSource___20210313[[#This Row],[16/10/2020]]</f>
        <v>12176</v>
      </c>
      <c r="EU2">
        <f>RawSource___20210313[[#This Row],[15/10/2020]]</f>
        <v>16139</v>
      </c>
      <c r="EV2">
        <f>RawSource___20210313[[#This Row],[14/10/2020]]</f>
        <v>16132</v>
      </c>
      <c r="EW2">
        <f>RawSource___20210313[[#This Row],[13/10/2020]]</f>
        <v>14310</v>
      </c>
      <c r="EX2">
        <f>RawSource___20210313[[#This Row],[12/10/2020]]</f>
        <v>11647</v>
      </c>
      <c r="EY2">
        <f>RawSource___20210313[[#This Row],[11/10/2020]]</f>
        <v>10383</v>
      </c>
      <c r="EZ2">
        <f>RawSource___20210313[[#This Row],[10/10/2020]]</f>
        <v>12628</v>
      </c>
      <c r="FA2">
        <f>RawSource___20210313[[#This Row],[09/10/2020]]</f>
        <v>10772</v>
      </c>
      <c r="FB2">
        <f>RawSource___20210313[[#This Row],[08/10/2020]]</f>
        <v>14952</v>
      </c>
      <c r="FC2">
        <f>RawSource___20210313[[#This Row],[07/10/2020]]</f>
        <v>11528</v>
      </c>
      <c r="FD2">
        <f>RawSource___20210313[[#This Row],[06/10/2020]]</f>
        <v>12648</v>
      </c>
      <c r="FE2">
        <f>RawSource___20210313[[#This Row],[05/10/2020]]</f>
        <v>10685</v>
      </c>
      <c r="FF2">
        <f>RawSource___20210313[[#This Row],[04/10/2020]]</f>
        <v>21309</v>
      </c>
      <c r="FG2">
        <f>RawSource___20210313[[#This Row],[03/10/2020]]</f>
        <v>10806</v>
      </c>
      <c r="FH2">
        <f>RawSource___20210313[[#This Row],[02/10/2020]]</f>
        <v>4797</v>
      </c>
      <c r="FI2">
        <f>RawSource___20210313[[#This Row],[01/10/2020]]</f>
        <v>5589</v>
      </c>
      <c r="FJ2">
        <f>RawSource___20210313[[#This Row],[30/09/2020]]</f>
        <v>5656</v>
      </c>
    </row>
    <row r="3" spans="1:166" x14ac:dyDescent="0.25">
      <c r="A3" t="s">
        <v>2</v>
      </c>
      <c r="B3">
        <f>RawSource___20210313[[#This Row],[13/03/2021]]</f>
        <v>0</v>
      </c>
      <c r="C3">
        <f>RawSource___20210313[[#This Row],[12/03/2021]]</f>
        <v>0</v>
      </c>
      <c r="D3">
        <f>RawSource___20210313[[#This Row],[11/03/2021]]</f>
        <v>0</v>
      </c>
      <c r="E3">
        <f>RawSource___20210313[[#This Row],[10/03/2021]]</f>
        <v>0</v>
      </c>
      <c r="F3">
        <f>RawSource___20210313[[#This Row],[09/03/2021]]</f>
        <v>0</v>
      </c>
      <c r="G3">
        <f>RawSource___20210313[[#This Row],[08/03/2021]]</f>
        <v>0</v>
      </c>
      <c r="H3">
        <f>RawSource___20210313[[#This Row],[07/03/2021]]</f>
        <v>0</v>
      </c>
      <c r="I3">
        <f>RawSource___20210313[[#This Row],[06/03/2021]]</f>
        <v>0</v>
      </c>
      <c r="J3">
        <f>RawSource___20210313[[#This Row],[05/03/2021]]</f>
        <v>0</v>
      </c>
      <c r="K3">
        <f>RawSource___20210313[[#This Row],[04/03/2021]]</f>
        <v>0</v>
      </c>
      <c r="L3">
        <f>RawSource___20210313[[#This Row],[03/03/2021]]</f>
        <v>0</v>
      </c>
      <c r="M3">
        <f>RawSource___20210313[[#This Row],[02/03/2021]]</f>
        <v>0</v>
      </c>
      <c r="N3">
        <f>RawSource___20210313[[#This Row],[01/03/2021]]</f>
        <v>0</v>
      </c>
      <c r="O3">
        <f>RawSource___20210313[[#This Row],[28/02/2021]]</f>
        <v>0</v>
      </c>
      <c r="P3">
        <f>RawSource___20210313[[#This Row],[27/02/2021]]</f>
        <v>0</v>
      </c>
      <c r="Q3">
        <f>RawSource___20210313[[#This Row],[26/02/2021]]</f>
        <v>0</v>
      </c>
      <c r="R3">
        <f>RawSource___20210313[[#This Row],[25/02/2021]]</f>
        <v>0</v>
      </c>
      <c r="S3">
        <f>RawSource___20210313[[#This Row],[24/02/2021]]</f>
        <v>0</v>
      </c>
      <c r="T3">
        <f>RawSource___20210313[[#This Row],[23/02/2021]]</f>
        <v>0</v>
      </c>
      <c r="U3">
        <f>RawSource___20210313[[#This Row],[22/02/2021]]</f>
        <v>0</v>
      </c>
      <c r="V3">
        <f>RawSource___20210313[[#This Row],[21/02/2021]]</f>
        <v>0</v>
      </c>
      <c r="W3">
        <f>RawSource___20210313[[#This Row],[20/02/2021]]</f>
        <v>0</v>
      </c>
      <c r="X3">
        <f>RawSource___20210313[[#This Row],[19/02/2021]]</f>
        <v>0</v>
      </c>
      <c r="Y3">
        <f>RawSource___20210313[[#This Row],[18/02/2021]]</f>
        <v>0</v>
      </c>
      <c r="Z3">
        <f>RawSource___20210313[[#This Row],[17/02/2021]]</f>
        <v>0</v>
      </c>
      <c r="AA3">
        <f>RawSource___20210313[[#This Row],[16/02/2021]]</f>
        <v>0</v>
      </c>
      <c r="AB3">
        <f>RawSource___20210313[[#This Row],[15/02/2021]]</f>
        <v>0</v>
      </c>
      <c r="AC3">
        <f>RawSource___20210313[[#This Row],[14/02/2021]]</f>
        <v>0</v>
      </c>
      <c r="AD3">
        <f>RawSource___20210313[[#This Row],[13/02/2021]]</f>
        <v>0</v>
      </c>
      <c r="AE3">
        <f>RawSource___20210313[[#This Row],[12/02/2021]]</f>
        <v>0</v>
      </c>
      <c r="AF3">
        <f>RawSource___20210313[[#This Row],[11/02/2021]]</f>
        <v>0</v>
      </c>
      <c r="AG3">
        <f>RawSource___20210313[[#This Row],[10/02/2021]]</f>
        <v>0</v>
      </c>
      <c r="AH3">
        <f>RawSource___20210313[[#This Row],[09/02/2021]]</f>
        <v>0</v>
      </c>
      <c r="AI3">
        <f>RawSource___20210313[[#This Row],[08/02/2021]]</f>
        <v>0</v>
      </c>
      <c r="AJ3">
        <f>RawSource___20210313[[#This Row],[07/02/2021]]</f>
        <v>0</v>
      </c>
      <c r="AK3">
        <f>RawSource___20210313[[#This Row],[06/02/2021]]</f>
        <v>0</v>
      </c>
      <c r="AL3">
        <f>RawSource___20210313[[#This Row],[05/02/2021]]</f>
        <v>0</v>
      </c>
      <c r="AM3">
        <f>RawSource___20210313[[#This Row],[04/02/2021]]</f>
        <v>0</v>
      </c>
      <c r="AN3">
        <f>RawSource___20210313[[#This Row],[03/02/2021]]</f>
        <v>0</v>
      </c>
      <c r="AO3">
        <f>RawSource___20210313[[#This Row],[02/02/2021]]</f>
        <v>0</v>
      </c>
      <c r="AP3">
        <f>RawSource___20210313[[#This Row],[01/02/2021]]</f>
        <v>0</v>
      </c>
      <c r="AQ3">
        <f>RawSource___20210313[[#This Row],[31/01/2021]]</f>
        <v>0</v>
      </c>
      <c r="AR3">
        <f>RawSource___20210313[[#This Row],[30/01/2021]]</f>
        <v>0</v>
      </c>
      <c r="AS3">
        <f>RawSource___20210313[[#This Row],[29/01/2021]]</f>
        <v>0</v>
      </c>
      <c r="AT3">
        <f>RawSource___20210313[[#This Row],[28/01/2021]]</f>
        <v>0</v>
      </c>
      <c r="AU3">
        <f>RawSource___20210313[[#This Row],[27/01/2021]]</f>
        <v>0</v>
      </c>
      <c r="AV3">
        <f>RawSource___20210313[[#This Row],[26/01/2021]]</f>
        <v>0</v>
      </c>
      <c r="AW3">
        <f>RawSource___20210313[[#This Row],[25/01/2021]]</f>
        <v>0</v>
      </c>
      <c r="AX3">
        <f>RawSource___20210313[[#This Row],[24/01/2021]]</f>
        <v>0</v>
      </c>
      <c r="AY3">
        <f>RawSource___20210313[[#This Row],[23/01/2021]]</f>
        <v>0</v>
      </c>
      <c r="AZ3">
        <f>RawSource___20210313[[#This Row],[22/01/2021]]</f>
        <v>0</v>
      </c>
      <c r="BA3">
        <f>RawSource___20210313[[#This Row],[21/01/2021]]</f>
        <v>0</v>
      </c>
      <c r="BB3">
        <f>RawSource___20210313[[#This Row],[20/01/2021]]</f>
        <v>0</v>
      </c>
      <c r="BC3">
        <f>RawSource___20210313[[#This Row],[19/01/2021]]</f>
        <v>0</v>
      </c>
      <c r="BD3">
        <f>RawSource___20210313[[#This Row],[18/01/2021]]</f>
        <v>0</v>
      </c>
      <c r="BE3">
        <f>RawSource___20210313[[#This Row],[17/01/2021]]</f>
        <v>0</v>
      </c>
      <c r="BF3">
        <f>RawSource___20210313[[#This Row],[16/01/2021]]</f>
        <v>0</v>
      </c>
      <c r="BG3">
        <f>RawSource___20210313[[#This Row],[15/01/2021]]</f>
        <v>0</v>
      </c>
      <c r="BH3">
        <f>RawSource___20210313[[#This Row],[14/01/2021]]</f>
        <v>0</v>
      </c>
      <c r="BI3">
        <f>RawSource___20210313[[#This Row],[13/01/2021]]</f>
        <v>0</v>
      </c>
      <c r="BJ3">
        <f>RawSource___20210313[[#This Row],[12/01/2021]]</f>
        <v>0</v>
      </c>
      <c r="BK3">
        <f>RawSource___20210313[[#This Row],[11/01/2021]]</f>
        <v>0</v>
      </c>
      <c r="BL3">
        <f>RawSource___20210313[[#This Row],[10/01/2021]]</f>
        <v>0</v>
      </c>
      <c r="BM3">
        <f>RawSource___20210313[[#This Row],[09/01/2021]]</f>
        <v>0</v>
      </c>
      <c r="BN3">
        <f>RawSource___20210313[[#This Row],[08/01/2021]]</f>
        <v>0</v>
      </c>
      <c r="BO3">
        <f>RawSource___20210313[[#This Row],[07/01/2021]]</f>
        <v>0</v>
      </c>
      <c r="BP3">
        <f>RawSource___20210313[[#This Row],[06/01/2021]]</f>
        <v>0</v>
      </c>
      <c r="BQ3">
        <f>RawSource___20210313[[#This Row],[05/01/2021]]</f>
        <v>0</v>
      </c>
      <c r="BR3">
        <f>RawSource___20210313[[#This Row],[04/01/2021]]</f>
        <v>0</v>
      </c>
      <c r="BS3">
        <f>RawSource___20210313[[#This Row],[03/01/2021]]</f>
        <v>0</v>
      </c>
      <c r="BT3">
        <f>RawSource___20210313[[#This Row],[02/01/2021]]</f>
        <v>0</v>
      </c>
      <c r="BU3">
        <f>RawSource___20210313[[#This Row],[01/01/2021]]</f>
        <v>0</v>
      </c>
      <c r="BV3">
        <f>RawSource___20210313[[#This Row],[31/12/2020]]</f>
        <v>0</v>
      </c>
      <c r="BW3">
        <f>RawSource___20210313[[#This Row],[30/12/2020]]</f>
        <v>0</v>
      </c>
      <c r="BX3">
        <f>RawSource___20210313[[#This Row],[29/12/2020]]</f>
        <v>0</v>
      </c>
      <c r="BY3">
        <f>RawSource___20210313[[#This Row],[28/12/2020]]</f>
        <v>0</v>
      </c>
      <c r="BZ3">
        <f>RawSource___20210313[[#This Row],[27/12/2020]]</f>
        <v>0</v>
      </c>
      <c r="CA3">
        <f>RawSource___20210313[[#This Row],[26/12/2020]]</f>
        <v>0</v>
      </c>
      <c r="CB3">
        <f>RawSource___20210313[[#This Row],[25/12/2020]]</f>
        <v>0</v>
      </c>
      <c r="CC3">
        <f>RawSource___20210313[[#This Row],[24/12/2020]]</f>
        <v>0</v>
      </c>
      <c r="CD3">
        <f>RawSource___20210313[[#This Row],[23/12/2020]]</f>
        <v>0</v>
      </c>
      <c r="CE3">
        <f>RawSource___20210313[[#This Row],[22/12/2020]]</f>
        <v>0</v>
      </c>
      <c r="CF3">
        <f>RawSource___20210313[[#This Row],[21/12/2020]]</f>
        <v>0</v>
      </c>
      <c r="CG3">
        <f>RawSource___20210313[[#This Row],[20/12/2020]]</f>
        <v>0</v>
      </c>
      <c r="CH3">
        <f>RawSource___20210313[[#This Row],[19/12/2020]]</f>
        <v>0</v>
      </c>
      <c r="CI3">
        <f>RawSource___20210313[[#This Row],[18/12/2020]]</f>
        <v>0</v>
      </c>
      <c r="CJ3">
        <f>RawSource___20210313[[#This Row],[17/12/2020]]</f>
        <v>0</v>
      </c>
      <c r="CK3">
        <f>RawSource___20210313[[#This Row],[16/12/2020]]</f>
        <v>0</v>
      </c>
      <c r="CL3">
        <f>RawSource___20210313[[#This Row],[15/12/2020]]</f>
        <v>0</v>
      </c>
      <c r="CM3">
        <f>RawSource___20210313[[#This Row],[14/12/2020]]</f>
        <v>0</v>
      </c>
      <c r="CN3">
        <f>RawSource___20210313[[#This Row],[13/12/2020]]</f>
        <v>0</v>
      </c>
      <c r="CO3">
        <f>RawSource___20210313[[#This Row],[12/12/2020]]</f>
        <v>0</v>
      </c>
      <c r="CP3">
        <f>RawSource___20210313[[#This Row],[11/12/2020]]</f>
        <v>0</v>
      </c>
      <c r="CQ3">
        <f>RawSource___20210313[[#This Row],[10/12/2020]]</f>
        <v>0</v>
      </c>
      <c r="CR3">
        <f>RawSource___20210313[[#This Row],[09/12/2020]]</f>
        <v>0</v>
      </c>
      <c r="CS3">
        <f>RawSource___20210313[[#This Row],[08/12/2020]]</f>
        <v>0</v>
      </c>
      <c r="CT3">
        <f>RawSource___20210313[[#This Row],[07/12/2020]]</f>
        <v>0</v>
      </c>
      <c r="CU3">
        <f>RawSource___20210313[[#This Row],[06/12/2020]]</f>
        <v>0</v>
      </c>
      <c r="CV3">
        <f>RawSource___20210313[[#This Row],[05/12/2020]]</f>
        <v>0</v>
      </c>
      <c r="CW3">
        <f>RawSource___20210313[[#This Row],[04/12/2020]]</f>
        <v>0</v>
      </c>
      <c r="CX3">
        <f>RawSource___20210313[[#This Row],[03/12/2020]]</f>
        <v>0</v>
      </c>
      <c r="CY3">
        <f>RawSource___20210313[[#This Row],[02/12/2020]]</f>
        <v>0</v>
      </c>
      <c r="CZ3">
        <f>RawSource___20210313[[#This Row],[01/12/2020]]</f>
        <v>0</v>
      </c>
      <c r="DA3">
        <f>RawSource___20210313[[#This Row],[30/11/2020]]</f>
        <v>0</v>
      </c>
      <c r="DB3">
        <f>RawSource___20210313[[#This Row],[29/11/2020]]</f>
        <v>0</v>
      </c>
      <c r="DC3">
        <f>RawSource___20210313[[#This Row],[28/11/2020]]</f>
        <v>0</v>
      </c>
      <c r="DD3">
        <f>RawSource___20210313[[#This Row],[27/11/2020]]</f>
        <v>0</v>
      </c>
      <c r="DE3">
        <f>RawSource___20210313[[#This Row],[26/11/2020]]</f>
        <v>0</v>
      </c>
      <c r="DF3">
        <f>RawSource___20210313[[#This Row],[25/11/2020]]</f>
        <v>0</v>
      </c>
      <c r="DG3">
        <f>RawSource___20210313[[#This Row],[24/11/2020]]</f>
        <v>0</v>
      </c>
      <c r="DH3">
        <f>RawSource___20210313[[#This Row],[23/11/2020]]</f>
        <v>0</v>
      </c>
      <c r="DI3">
        <f>RawSource___20210313[[#This Row],[22/11/2020]]</f>
        <v>0</v>
      </c>
      <c r="DJ3">
        <f>RawSource___20210313[[#This Row],[21/11/2020]]</f>
        <v>0</v>
      </c>
      <c r="DK3">
        <f>RawSource___20210313[[#This Row],[20/11/2020]]</f>
        <v>0</v>
      </c>
      <c r="DL3">
        <f>RawSource___20210313[[#This Row],[19/11/2020]]</f>
        <v>0</v>
      </c>
      <c r="DM3">
        <f>RawSource___20210313[[#This Row],[18/11/2020]]</f>
        <v>0</v>
      </c>
      <c r="DN3">
        <f>RawSource___20210313[[#This Row],[17/11/2020]]</f>
        <v>4</v>
      </c>
      <c r="DO3">
        <f>RawSource___20210313[[#This Row],[16/11/2020]]</f>
        <v>0</v>
      </c>
      <c r="DP3">
        <f>RawSource___20210313[[#This Row],[15/11/2020]]</f>
        <v>0</v>
      </c>
      <c r="DQ3">
        <f>RawSource___20210313[[#This Row],[14/11/2020]]</f>
        <v>0</v>
      </c>
      <c r="DR3">
        <f>RawSource___20210313[[#This Row],[13/11/2020]]</f>
        <v>0</v>
      </c>
      <c r="DS3">
        <f>RawSource___20210313[[#This Row],[12/11/2020]]</f>
        <v>0</v>
      </c>
      <c r="DT3">
        <f>RawSource___20210313[[#This Row],[11/11/2020]]</f>
        <v>0</v>
      </c>
      <c r="DU3">
        <f>RawSource___20210313[[#This Row],[10/11/2020]]</f>
        <v>0</v>
      </c>
      <c r="DV3">
        <f>RawSource___20210313[[#This Row],[09/11/2020]]</f>
        <v>0</v>
      </c>
      <c r="DW3">
        <f>RawSource___20210313[[#This Row],[08/11/2020]]</f>
        <v>0</v>
      </c>
      <c r="DX3">
        <f>RawSource___20210313[[#This Row],[07/11/2020]]</f>
        <v>0</v>
      </c>
      <c r="DY3">
        <f>RawSource___20210313[[#This Row],[06/11/2020]]</f>
        <v>0</v>
      </c>
      <c r="DZ3">
        <f>RawSource___20210313[[#This Row],[05/11/2020]]</f>
        <v>0</v>
      </c>
      <c r="EA3">
        <f>RawSource___20210313[[#This Row],[04/11/2020]]</f>
        <v>0</v>
      </c>
      <c r="EB3">
        <f>RawSource___20210313[[#This Row],[03/11/2020]]</f>
        <v>0</v>
      </c>
      <c r="EC3">
        <f>RawSource___20210313[[#This Row],[02/11/2020]]</f>
        <v>0</v>
      </c>
      <c r="ED3">
        <f>RawSource___20210313[[#This Row],[01/11/2020]]</f>
        <v>0</v>
      </c>
      <c r="EE3">
        <f>RawSource___20210313[[#This Row],[31/10/2020]]</f>
        <v>0</v>
      </c>
      <c r="EF3">
        <f>RawSource___20210313[[#This Row],[30/10/2020]]</f>
        <v>0</v>
      </c>
      <c r="EG3">
        <f>RawSource___20210313[[#This Row],[29/10/2020]]</f>
        <v>0</v>
      </c>
      <c r="EH3">
        <f>RawSource___20210313[[#This Row],[28/10/2020]]</f>
        <v>0</v>
      </c>
      <c r="EI3">
        <f>RawSource___20210313[[#This Row],[27/10/2020]]</f>
        <v>0</v>
      </c>
      <c r="EJ3">
        <f>RawSource___20210313[[#This Row],[26/10/2020]]</f>
        <v>0</v>
      </c>
      <c r="EK3">
        <f>RawSource___20210313[[#This Row],[25/10/2020]]</f>
        <v>0</v>
      </c>
      <c r="EL3">
        <f>RawSource___20210313[[#This Row],[24/10/2020]]</f>
        <v>0</v>
      </c>
      <c r="EM3">
        <f>RawSource___20210313[[#This Row],[23/10/2020]]</f>
        <v>0</v>
      </c>
      <c r="EN3">
        <f>RawSource___20210313[[#This Row],[22/10/2020]]</f>
        <v>0</v>
      </c>
      <c r="EO3">
        <f>RawSource___20210313[[#This Row],[21/10/2020]]</f>
        <v>0</v>
      </c>
      <c r="EP3">
        <f>RawSource___20210313[[#This Row],[20/10/2020]]</f>
        <v>0</v>
      </c>
      <c r="EQ3">
        <f>RawSource___20210313[[#This Row],[19/10/2020]]</f>
        <v>0</v>
      </c>
      <c r="ER3">
        <f>RawSource___20210313[[#This Row],[18/10/2020]]</f>
        <v>0</v>
      </c>
      <c r="ES3">
        <f>RawSource___20210313[[#This Row],[17/10/2020]]</f>
        <v>0</v>
      </c>
      <c r="ET3">
        <f>RawSource___20210313[[#This Row],[16/10/2020]]</f>
        <v>0</v>
      </c>
      <c r="EU3">
        <f>RawSource___20210313[[#This Row],[15/10/2020]]</f>
        <v>0</v>
      </c>
      <c r="EV3">
        <f>RawSource___20210313[[#This Row],[14/10/2020]]</f>
        <v>0</v>
      </c>
      <c r="EW3">
        <f>RawSource___20210313[[#This Row],[13/10/2020]]</f>
        <v>0</v>
      </c>
      <c r="EX3">
        <f>RawSource___20210313[[#This Row],[12/10/2020]]</f>
        <v>0</v>
      </c>
      <c r="EY3">
        <f>RawSource___20210313[[#This Row],[11/10/2020]]</f>
        <v>0</v>
      </c>
      <c r="EZ3">
        <f>RawSource___20210313[[#This Row],[10/10/2020]]</f>
        <v>0</v>
      </c>
      <c r="FA3">
        <f>RawSource___20210313[[#This Row],[09/10/2020]]</f>
        <v>0</v>
      </c>
      <c r="FB3">
        <f>RawSource___20210313[[#This Row],[08/10/2020]]</f>
        <v>0</v>
      </c>
      <c r="FC3">
        <f>RawSource___20210313[[#This Row],[07/10/2020]]</f>
        <v>0</v>
      </c>
      <c r="FD3">
        <f>RawSource___20210313[[#This Row],[06/10/2020]]</f>
        <v>0</v>
      </c>
      <c r="FE3">
        <f>RawSource___20210313[[#This Row],[05/10/2020]]</f>
        <v>0</v>
      </c>
      <c r="FF3">
        <f>RawSource___20210313[[#This Row],[04/10/2020]]</f>
        <v>0</v>
      </c>
      <c r="FG3">
        <f>RawSource___20210313[[#This Row],[03/10/2020]]</f>
        <v>0</v>
      </c>
      <c r="FH3">
        <f>RawSource___20210313[[#This Row],[02/10/2020]]</f>
        <v>0</v>
      </c>
      <c r="FI3">
        <f>RawSource___20210313[[#This Row],[01/10/2020]]</f>
        <v>0</v>
      </c>
      <c r="FJ3">
        <f>RawSource___20210313[[#This Row],[30/09/2020]]</f>
        <v>0</v>
      </c>
    </row>
    <row r="4" spans="1:166" x14ac:dyDescent="0.25">
      <c r="A4" t="s">
        <v>3</v>
      </c>
      <c r="B4">
        <f>SUM(RawSource___20210313[[#This Row],[13/03/2021]]-'RawSource - 20210313'!C3)</f>
        <v>1526</v>
      </c>
      <c r="C4">
        <f>SUM(RawSource___20210313[[#This Row],[12/03/2021]]-'RawSource - 20210313'!D3)</f>
        <v>1740</v>
      </c>
      <c r="D4">
        <f>SUM(RawSource___20210313[[#This Row],[11/03/2021]]-'RawSource - 20210313'!E3)</f>
        <v>1553</v>
      </c>
      <c r="E4">
        <f>SUM(RawSource___20210313[[#This Row],[10/03/2021]]-'RawSource - 20210313'!F3)</f>
        <v>1444</v>
      </c>
      <c r="F4">
        <f>SUM(RawSource___20210313[[#This Row],[09/03/2021]]-'RawSource - 20210313'!G3)</f>
        <v>1942</v>
      </c>
      <c r="G4">
        <f>SUM(RawSource___20210313[[#This Row],[08/03/2021]]-'RawSource - 20210313'!H3)</f>
        <v>1028</v>
      </c>
      <c r="H4">
        <f>SUM(RawSource___20210313[[#This Row],[07/03/2021]]-'RawSource - 20210313'!I3)</f>
        <v>918</v>
      </c>
      <c r="I4">
        <f>SUM(RawSource___20210313[[#This Row],[06/03/2021]]-'RawSource - 20210313'!J3)</f>
        <v>959</v>
      </c>
      <c r="J4">
        <f>SUM(RawSource___20210313[[#This Row],[05/03/2021]]-'RawSource - 20210313'!K3)</f>
        <v>963</v>
      </c>
      <c r="K4">
        <f>SUM(RawSource___20210313[[#This Row],[04/03/2021]]-'RawSource - 20210313'!L3)</f>
        <v>1091</v>
      </c>
      <c r="L4">
        <f>SUM(RawSource___20210313[[#This Row],[03/03/2021]]-'RawSource - 20210313'!M3)</f>
        <v>1133</v>
      </c>
      <c r="M4">
        <f>SUM(RawSource___20210313[[#This Row],[02/03/2021]]-'RawSource - 20210313'!N3)</f>
        <v>1736</v>
      </c>
      <c r="N4">
        <f>SUM(RawSource___20210313[[#This Row],[01/03/2021]]-'RawSource - 20210313'!O3)</f>
        <v>951</v>
      </c>
      <c r="O4">
        <f>SUM(RawSource___20210313[[#This Row],[28/02/2021]]-'RawSource - 20210313'!P3)</f>
        <v>622</v>
      </c>
      <c r="P4">
        <f>SUM(RawSource___20210313[[#This Row],[27/02/2021]]-'RawSource - 20210313'!Q3)</f>
        <v>1083</v>
      </c>
      <c r="Q4">
        <f>SUM(RawSource___20210313[[#This Row],[26/02/2021]]-'RawSource - 20210313'!R3)</f>
        <v>1194</v>
      </c>
      <c r="R4">
        <f>SUM(RawSource___20210313[[#This Row],[25/02/2021]]-'RawSource - 20210313'!S3)</f>
        <v>1441</v>
      </c>
      <c r="S4">
        <f>SUM(RawSource___20210313[[#This Row],[24/02/2021]]-'RawSource - 20210313'!T3)</f>
        <v>1333</v>
      </c>
      <c r="T4">
        <f>SUM(RawSource___20210313[[#This Row],[23/02/2021]]-'RawSource - 20210313'!U3)</f>
        <v>2133</v>
      </c>
      <c r="U4">
        <f>SUM(RawSource___20210313[[#This Row],[22/02/2021]]-'RawSource - 20210313'!V3)</f>
        <v>1748</v>
      </c>
      <c r="V4">
        <f>SUM(RawSource___20210313[[#This Row],[21/02/2021]]-'RawSource - 20210313'!W3)</f>
        <v>1047</v>
      </c>
      <c r="W4">
        <f>SUM(RawSource___20210313[[#This Row],[20/02/2021]]-'RawSource - 20210313'!X3)</f>
        <v>1232</v>
      </c>
      <c r="X4">
        <f>SUM(RawSource___20210313[[#This Row],[19/02/2021]]-'RawSource - 20210313'!Y3)</f>
        <v>1555</v>
      </c>
      <c r="Y4">
        <f>SUM(RawSource___20210313[[#This Row],[18/02/2021]]-'RawSource - 20210313'!Z3)</f>
        <v>1721</v>
      </c>
      <c r="Z4">
        <f>SUM(RawSource___20210313[[#This Row],[17/02/2021]]-'RawSource - 20210313'!AA3)</f>
        <v>2077</v>
      </c>
      <c r="AA4">
        <f>SUM(RawSource___20210313[[#This Row],[16/02/2021]]-'RawSource - 20210313'!AB3)</f>
        <v>2941</v>
      </c>
      <c r="AB4">
        <f>SUM(RawSource___20210313[[#This Row],[15/02/2021]]-'RawSource - 20210313'!AC3)</f>
        <v>1610</v>
      </c>
      <c r="AC4">
        <f>SUM(RawSource___20210313[[#This Row],[14/02/2021]]-'RawSource - 20210313'!AD3)</f>
        <v>1347</v>
      </c>
      <c r="AD4">
        <f>SUM(RawSource___20210313[[#This Row],[13/02/2021]]-'RawSource - 20210313'!AE3)</f>
        <v>1659</v>
      </c>
      <c r="AE4">
        <f>SUM(RawSource___20210313[[#This Row],[12/02/2021]]-'RawSource - 20210313'!AF3)</f>
        <v>1496</v>
      </c>
      <c r="AF4">
        <f>SUM(RawSource___20210313[[#This Row],[11/02/2021]]-'RawSource - 20210313'!AG3)</f>
        <v>1576</v>
      </c>
      <c r="AG4">
        <f>SUM(RawSource___20210313[[#This Row],[10/02/2021]]-'RawSource - 20210313'!AH3)</f>
        <v>1587</v>
      </c>
      <c r="AH4">
        <f>SUM(RawSource___20210313[[#This Row],[09/02/2021]]-'RawSource - 20210313'!AI3)</f>
        <v>2631</v>
      </c>
      <c r="AI4">
        <f>SUM(RawSource___20210313[[#This Row],[08/02/2021]]-'RawSource - 20210313'!AJ3)</f>
        <v>2478</v>
      </c>
      <c r="AJ4">
        <f>SUM(RawSource___20210313[[#This Row],[07/02/2021]]-'RawSource - 20210313'!AK3)</f>
        <v>2134</v>
      </c>
      <c r="AK4">
        <f>SUM(RawSource___20210313[[#This Row],[06/02/2021]]-'RawSource - 20210313'!AL3)</f>
        <v>2308</v>
      </c>
      <c r="AL4">
        <f>SUM(RawSource___20210313[[#This Row],[05/02/2021]]-'RawSource - 20210313'!AM3)</f>
        <v>2416</v>
      </c>
      <c r="AM4">
        <f>SUM(RawSource___20210313[[#This Row],[04/02/2021]]-'RawSource - 20210313'!AN3)</f>
        <v>2419</v>
      </c>
      <c r="AN4">
        <f>SUM(RawSource___20210313[[#This Row],[03/02/2021]]-'RawSource - 20210313'!AO3)</f>
        <v>2345</v>
      </c>
      <c r="AO4">
        <f>SUM(RawSource___20210313[[#This Row],[02/02/2021]]-'RawSource - 20210313'!AP3)</f>
        <v>3582</v>
      </c>
      <c r="AP4">
        <f>SUM(RawSource___20210313[[#This Row],[01/02/2021]]-'RawSource - 20210313'!AQ3)</f>
        <v>3183</v>
      </c>
      <c r="AQ4">
        <f>SUM(RawSource___20210313[[#This Row],[31/01/2021]]-'RawSource - 20210313'!AR3)</f>
        <v>2325</v>
      </c>
      <c r="AR4">
        <f>SUM(RawSource___20210313[[#This Row],[30/01/2021]]-'RawSource - 20210313'!AS3)</f>
        <v>2870</v>
      </c>
      <c r="AS4">
        <f>SUM(RawSource___20210313[[#This Row],[29/01/2021]]-'RawSource - 20210313'!AT3)</f>
        <v>3477</v>
      </c>
      <c r="AT4">
        <f>SUM(RawSource___20210313[[#This Row],[28/01/2021]]-'RawSource - 20210313'!AU3)</f>
        <v>3178</v>
      </c>
      <c r="AU4">
        <f>SUM(RawSource___20210313[[#This Row],[27/01/2021]]-'RawSource - 20210313'!AV3)</f>
        <v>2822</v>
      </c>
      <c r="AV4">
        <f>SUM(RawSource___20210313[[#This Row],[26/01/2021]]-'RawSource - 20210313'!AW3)</f>
        <v>3597</v>
      </c>
      <c r="AW4">
        <f>SUM(RawSource___20210313[[#This Row],[25/01/2021]]-'RawSource - 20210313'!AX3)</f>
        <v>2800</v>
      </c>
      <c r="AX4">
        <f>SUM(RawSource___20210313[[#This Row],[24/01/2021]]-'RawSource - 20210313'!AY3)</f>
        <v>3314</v>
      </c>
      <c r="AY4">
        <f>SUM(RawSource___20210313[[#This Row],[23/01/2021]]-'RawSource - 20210313'!AZ3)</f>
        <v>3871</v>
      </c>
      <c r="AZ4">
        <f>SUM(RawSource___20210313[[#This Row],[22/01/2021]]-'RawSource - 20210313'!BA3)</f>
        <v>3646</v>
      </c>
      <c r="BA4">
        <f>SUM(RawSource___20210313[[#This Row],[21/01/2021]]-'RawSource - 20210313'!BB3)</f>
        <v>3800</v>
      </c>
      <c r="BB4">
        <f>SUM(RawSource___20210313[[#This Row],[20/01/2021]]-'RawSource - 20210313'!BC3)</f>
        <v>4280</v>
      </c>
      <c r="BC4">
        <f>SUM(RawSource___20210313[[#This Row],[19/01/2021]]-'RawSource - 20210313'!BD3)</f>
        <v>5047</v>
      </c>
      <c r="BD4">
        <f>SUM(RawSource___20210313[[#This Row],[18/01/2021]]-'RawSource - 20210313'!BE3)</f>
        <v>3628</v>
      </c>
      <c r="BE4">
        <f>SUM(RawSource___20210313[[#This Row],[17/01/2021]]-'RawSource - 20210313'!BF3)</f>
        <v>2959</v>
      </c>
      <c r="BF4">
        <f>SUM(RawSource___20210313[[#This Row],[16/01/2021]]-'RawSource - 20210313'!BG3)</f>
        <v>3988</v>
      </c>
      <c r="BG4">
        <f>SUM(RawSource___20210313[[#This Row],[15/01/2021]]-'RawSource - 20210313'!BH3)</f>
        <v>4243</v>
      </c>
      <c r="BH4">
        <f>SUM(RawSource___20210313[[#This Row],[14/01/2021]]-'RawSource - 20210313'!BI3)</f>
        <v>3219</v>
      </c>
      <c r="BI4">
        <f>SUM(RawSource___20210313[[#This Row],[13/01/2021]]-'RawSource - 20210313'!BJ3)</f>
        <v>4072</v>
      </c>
      <c r="BJ4">
        <f>SUM(RawSource___20210313[[#This Row],[12/01/2021]]-'RawSource - 20210313'!BK3)</f>
        <v>5533</v>
      </c>
      <c r="BK4">
        <f>SUM(RawSource___20210313[[#This Row],[11/01/2021]]-'RawSource - 20210313'!BL3)</f>
        <v>2579</v>
      </c>
      <c r="BL4">
        <f>SUM(RawSource___20210313[[#This Row],[10/01/2021]]-'RawSource - 20210313'!BM3)</f>
        <v>2409</v>
      </c>
      <c r="BM4">
        <f>SUM(RawSource___20210313[[#This Row],[09/01/2021]]-'RawSource - 20210313'!BN3)</f>
        <v>3566</v>
      </c>
      <c r="BN4">
        <f>SUM(RawSource___20210313[[#This Row],[08/01/2021]]-'RawSource - 20210313'!BO3)</f>
        <v>3366</v>
      </c>
      <c r="BO4">
        <f>SUM(RawSource___20210313[[#This Row],[07/01/2021]]-'RawSource - 20210313'!BP3)</f>
        <v>2750</v>
      </c>
      <c r="BP4">
        <f>SUM(RawSource___20210313[[#This Row],[06/01/2021]]-'RawSource - 20210313'!BQ3)</f>
        <v>4076</v>
      </c>
      <c r="BQ4">
        <f>SUM(RawSource___20210313[[#This Row],[05/01/2021]]-'RawSource - 20210313'!BR3)</f>
        <v>4728</v>
      </c>
      <c r="BR4">
        <f>SUM(RawSource___20210313[[#This Row],[04/01/2021]]-'RawSource - 20210313'!BS3)</f>
        <v>3051</v>
      </c>
      <c r="BS4">
        <f>SUM(RawSource___20210313[[#This Row],[03/01/2021]]-'RawSource - 20210313'!BT3)</f>
        <v>3246</v>
      </c>
      <c r="BT4">
        <f>SUM(RawSource___20210313[[#This Row],[02/01/2021]]-'RawSource - 20210313'!BU3)</f>
        <v>1238</v>
      </c>
      <c r="BU4">
        <f>SUM(RawSource___20210313[[#This Row],[01/01/2021]]-'RawSource - 20210313'!BV3)</f>
        <v>1845</v>
      </c>
      <c r="BV4">
        <f>SUM(RawSource___20210313[[#This Row],[31/12/2020]]-'RawSource - 20210313'!BW3)</f>
        <v>3185</v>
      </c>
      <c r="BW4">
        <f>SUM(RawSource___20210313[[#This Row],[30/12/2020]]-'RawSource - 20210313'!BX3)</f>
        <v>5131</v>
      </c>
      <c r="BX4">
        <f>SUM(RawSource___20210313[[#This Row],[29/12/2020]]-'RawSource - 20210313'!BY3)</f>
        <v>2361</v>
      </c>
      <c r="BY4">
        <f>SUM(RawSource___20210313[[#This Row],[28/12/2020]]-'RawSource - 20210313'!BZ3)</f>
        <v>1583</v>
      </c>
      <c r="BZ4">
        <f>SUM(RawSource___20210313[[#This Row],[27/12/2020]]-'RawSource - 20210313'!CA3)</f>
        <v>1977</v>
      </c>
      <c r="CA4">
        <f>SUM(RawSource___20210313[[#This Row],[26/12/2020]]-'RawSource - 20210313'!CB3)</f>
        <v>980</v>
      </c>
      <c r="CB4">
        <f>SUM(RawSource___20210313[[#This Row],[25/12/2020]]-'RawSource - 20210313'!CC3)</f>
        <v>1551</v>
      </c>
      <c r="CC4">
        <f>SUM(RawSource___20210313[[#This Row],[24/12/2020]]-'RawSource - 20210313'!CD3)</f>
        <v>1698</v>
      </c>
      <c r="CD4">
        <f>SUM(RawSource___20210313[[#This Row],[23/12/2020]]-'RawSource - 20210313'!CE3)</f>
        <v>1387</v>
      </c>
      <c r="CE4">
        <f>SUM(RawSource___20210313[[#This Row],[22/12/2020]]-'RawSource - 20210313'!CF3)</f>
        <v>1396</v>
      </c>
      <c r="CF4">
        <f>SUM(RawSource___20210313[[#This Row],[21/12/2020]]-'RawSource - 20210313'!CG3)</f>
        <v>775</v>
      </c>
      <c r="CG4">
        <f>SUM(RawSource___20210313[[#This Row],[20/12/2020]]-'RawSource - 20210313'!CH3)</f>
        <v>682</v>
      </c>
      <c r="CH4">
        <f>SUM(RawSource___20210313[[#This Row],[19/12/2020]]-'RawSource - 20210313'!CI3)</f>
        <v>829</v>
      </c>
      <c r="CI4">
        <f>SUM(RawSource___20210313[[#This Row],[18/12/2020]]-'RawSource - 20210313'!CJ3)</f>
        <v>1049</v>
      </c>
      <c r="CJ4">
        <f>SUM(RawSource___20210313[[#This Row],[17/12/2020]]-'RawSource - 20210313'!CK3)</f>
        <v>1068</v>
      </c>
      <c r="CK4">
        <f>SUM(RawSource___20210313[[#This Row],[16/12/2020]]-'RawSource - 20210313'!CL3)</f>
        <v>859</v>
      </c>
      <c r="CL4">
        <f>SUM(RawSource___20210313[[#This Row],[15/12/2020]]-'RawSource - 20210313'!CM3)</f>
        <v>782</v>
      </c>
      <c r="CM4">
        <f>SUM(RawSource___20210313[[#This Row],[14/12/2020]]-'RawSource - 20210313'!CN3)</f>
        <v>928</v>
      </c>
      <c r="CN4">
        <f>SUM(RawSource___20210313[[#This Row],[13/12/2020]]-'RawSource - 20210313'!CO3)</f>
        <v>1170</v>
      </c>
      <c r="CO4">
        <f>SUM(RawSource___20210313[[#This Row],[12/12/2020]]-'RawSource - 20210313'!CP3)</f>
        <v>1599</v>
      </c>
      <c r="CP4">
        <f>SUM(RawSource___20210313[[#This Row],[11/12/2020]]-'RawSource - 20210313'!CQ3)</f>
        <v>1035</v>
      </c>
      <c r="CQ4">
        <f>SUM(RawSource___20210313[[#This Row],[10/12/2020]]-'RawSource - 20210313'!CR3)</f>
        <v>728</v>
      </c>
      <c r="CR4">
        <f>SUM(RawSource___20210313[[#This Row],[09/12/2020]]-'RawSource - 20210313'!CS3)</f>
        <v>494</v>
      </c>
      <c r="CS4">
        <f>SUM(RawSource___20210313[[#This Row],[08/12/2020]]-'RawSource - 20210313'!CT3)</f>
        <v>1197</v>
      </c>
      <c r="CT4">
        <f>SUM(RawSource___20210313[[#This Row],[07/12/2020]]-'RawSource - 20210313'!CU3)</f>
        <v>1532</v>
      </c>
      <c r="CU4">
        <f>SUM(RawSource___20210313[[#This Row],[06/12/2020]]-'RawSource - 20210313'!CV3)</f>
        <v>956</v>
      </c>
      <c r="CV4">
        <f>SUM(RawSource___20210313[[#This Row],[05/12/2020]]-'RawSource - 20210313'!CW3)</f>
        <v>659</v>
      </c>
      <c r="CW4">
        <f>SUM(RawSource___20210313[[#This Row],[04/12/2020]]-'RawSource - 20210313'!CX3)</f>
        <v>719</v>
      </c>
      <c r="CX4">
        <f>SUM(RawSource___20210313[[#This Row],[03/12/2020]]-'RawSource - 20210313'!CY3)</f>
        <v>622</v>
      </c>
      <c r="CY4">
        <f>SUM(RawSource___20210313[[#This Row],[02/12/2020]]-'RawSource - 20210313'!CZ3)</f>
        <v>1320</v>
      </c>
      <c r="CZ4">
        <f>SUM(RawSource___20210313[[#This Row],[01/12/2020]]-'RawSource - 20210313'!DA3)</f>
        <v>1592</v>
      </c>
      <c r="DA4">
        <f>SUM(RawSource___20210313[[#This Row],[30/11/2020]]-'RawSource - 20210313'!DB3)</f>
        <v>857</v>
      </c>
      <c r="DB4">
        <f>SUM(RawSource___20210313[[#This Row],[29/11/2020]]-'RawSource - 20210313'!DC3)</f>
        <v>264</v>
      </c>
      <c r="DC4">
        <f>SUM(RawSource___20210313[[#This Row],[28/11/2020]]-'RawSource - 20210313'!DD3)</f>
        <v>1073</v>
      </c>
      <c r="DD4">
        <f>SUM(RawSource___20210313[[#This Row],[27/11/2020]]-'RawSource - 20210313'!DE3)</f>
        <v>789</v>
      </c>
      <c r="DE4">
        <f>SUM(RawSource___20210313[[#This Row],[26/11/2020]]-'RawSource - 20210313'!DF3)</f>
        <v>941</v>
      </c>
      <c r="DF4">
        <f>SUM(RawSource___20210313[[#This Row],[25/11/2020]]-'RawSource - 20210313'!DG3)</f>
        <v>626</v>
      </c>
      <c r="DG4">
        <f>SUM(RawSource___20210313[[#This Row],[24/11/2020]]-'RawSource - 20210313'!DH3)</f>
        <v>585</v>
      </c>
      <c r="DH4">
        <f>SUM(RawSource___20210313[[#This Row],[23/11/2020]]-'RawSource - 20210313'!DI3)</f>
        <v>561</v>
      </c>
      <c r="DI4">
        <f>SUM(RawSource___20210313[[#This Row],[22/11/2020]]-'RawSource - 20210313'!DJ3)</f>
        <v>414</v>
      </c>
      <c r="DJ4">
        <f>SUM(RawSource___20210313[[#This Row],[21/11/2020]]-'RawSource - 20210313'!DK3)</f>
        <v>586</v>
      </c>
      <c r="DK4">
        <f>SUM(RawSource___20210313[[#This Row],[20/11/2020]]-'RawSource - 20210313'!DL3)</f>
        <v>773</v>
      </c>
      <c r="DL4">
        <f>SUM(RawSource___20210313[[#This Row],[19/11/2020]]-'RawSource - 20210313'!DM3)</f>
        <v>597</v>
      </c>
      <c r="DM4">
        <f>SUM(RawSource___20210313[[#This Row],[18/11/2020]]-'RawSource - 20210313'!DN3)</f>
        <v>1287</v>
      </c>
      <c r="DN4">
        <f>SUM(RawSource___20210313[[#This Row],[17/11/2020]]-'RawSource - 20210313'!DO3)</f>
        <v>2162</v>
      </c>
      <c r="DO4">
        <f>SUM(RawSource___20210313[[#This Row],[16/11/2020]]-'RawSource - 20210313'!DP3)</f>
        <v>521</v>
      </c>
      <c r="DP4">
        <f>SUM(RawSource___20210313[[#This Row],[15/11/2020]]-'RawSource - 20210313'!DQ3)</f>
        <v>686</v>
      </c>
      <c r="DQ4">
        <f>SUM(RawSource___20210313[[#This Row],[14/11/2020]]-'RawSource - 20210313'!DR3)</f>
        <v>909</v>
      </c>
      <c r="DR4">
        <f>SUM(RawSource___20210313[[#This Row],[13/11/2020]]-'RawSource - 20210313'!DS3)</f>
        <v>951</v>
      </c>
      <c r="DS4">
        <f>SUM(RawSource___20210313[[#This Row],[12/11/2020]]-'RawSource - 20210313'!DT3)</f>
        <v>838</v>
      </c>
      <c r="DT4">
        <f>SUM(RawSource___20210313[[#This Row],[11/11/2020]]-'RawSource - 20210313'!DU3)</f>
        <v>419</v>
      </c>
      <c r="DU4">
        <f>SUM(RawSource___20210313[[#This Row],[10/11/2020]]-'RawSource - 20210313'!DV3)</f>
        <v>448</v>
      </c>
      <c r="DV4">
        <f>SUM(RawSource___20210313[[#This Row],[09/11/2020]]-'RawSource - 20210313'!DW3)</f>
        <v>377</v>
      </c>
      <c r="DW4">
        <f>SUM(RawSource___20210313[[#This Row],[08/11/2020]]-'RawSource - 20210313'!DX3)</f>
        <v>795</v>
      </c>
      <c r="DX4">
        <f>SUM(RawSource___20210313[[#This Row],[07/11/2020]]-'RawSource - 20210313'!DY3)</f>
        <v>645</v>
      </c>
      <c r="DY4">
        <f>SUM(RawSource___20210313[[#This Row],[06/11/2020]]-'RawSource - 20210313'!DZ3)</f>
        <v>370</v>
      </c>
      <c r="DZ4">
        <f>SUM(RawSource___20210313[[#This Row],[05/11/2020]]-'RawSource - 20210313'!EA3)</f>
        <v>786</v>
      </c>
      <c r="EA4">
        <f>SUM(RawSource___20210313[[#This Row],[04/11/2020]]-'RawSource - 20210313'!EB3)</f>
        <v>588</v>
      </c>
      <c r="EB4">
        <f>SUM(RawSource___20210313[[#This Row],[03/11/2020]]-'RawSource - 20210313'!EC3)</f>
        <v>1305</v>
      </c>
      <c r="EC4">
        <f>SUM(RawSource___20210313[[#This Row],[02/11/2020]]-'RawSource - 20210313'!ED3)</f>
        <v>621</v>
      </c>
      <c r="ED4">
        <f>SUM(RawSource___20210313[[#This Row],[01/11/2020]]-'RawSource - 20210313'!EE3)</f>
        <v>435</v>
      </c>
      <c r="EE4">
        <f>SUM(RawSource___20210313[[#This Row],[31/10/2020]]-'RawSource - 20210313'!EF3)</f>
        <v>653</v>
      </c>
      <c r="EF4">
        <f>SUM(RawSource___20210313[[#This Row],[30/10/2020]]-'RawSource - 20210313'!EG3)</f>
        <v>726</v>
      </c>
      <c r="EG4">
        <f>SUM(RawSource___20210313[[#This Row],[29/10/2020]]-'RawSource - 20210313'!EH3)</f>
        <v>338</v>
      </c>
      <c r="EH4">
        <f>SUM(RawSource___20210313[[#This Row],[28/10/2020]]-'RawSource - 20210313'!EI3)</f>
        <v>568</v>
      </c>
      <c r="EI4">
        <f>SUM(RawSource___20210313[[#This Row],[27/10/2020]]-'RawSource - 20210313'!EJ3)</f>
        <v>565</v>
      </c>
      <c r="EJ4">
        <f>SUM(RawSource___20210313[[#This Row],[26/10/2020]]-'RawSource - 20210313'!EK3)</f>
        <v>535</v>
      </c>
      <c r="EK4">
        <f>SUM(RawSource___20210313[[#This Row],[25/10/2020]]-'RawSource - 20210313'!EL3)</f>
        <v>351</v>
      </c>
      <c r="EL4">
        <f>SUM(RawSource___20210313[[#This Row],[24/10/2020]]-'RawSource - 20210313'!EM3)</f>
        <v>240</v>
      </c>
      <c r="EM4">
        <f>SUM(RawSource___20210313[[#This Row],[23/10/2020]]-'RawSource - 20210313'!EN3)</f>
        <v>226</v>
      </c>
      <c r="EN4">
        <f>SUM(RawSource___20210313[[#This Row],[22/10/2020]]-'RawSource - 20210313'!EO3)</f>
        <v>256</v>
      </c>
      <c r="EO4">
        <f>SUM(RawSource___20210313[[#This Row],[21/10/2020]]-'RawSource - 20210313'!EP3)</f>
        <v>329</v>
      </c>
      <c r="EP4">
        <f>SUM(RawSource___20210313[[#This Row],[20/10/2020]]-'RawSource - 20210313'!EQ3)</f>
        <v>1142</v>
      </c>
      <c r="EQ4">
        <f>SUM(RawSource___20210313[[#This Row],[19/10/2020]]-'RawSource - 20210313'!ER3)</f>
        <v>223</v>
      </c>
      <c r="ER4">
        <f>SUM(RawSource___20210313[[#This Row],[18/10/2020]]-'RawSource - 20210313'!ES3)</f>
        <v>109</v>
      </c>
      <c r="ES4">
        <f>SUM(RawSource___20210313[[#This Row],[17/10/2020]]-'RawSource - 20210313'!ET3)</f>
        <v>121</v>
      </c>
      <c r="ET4">
        <f>SUM(RawSource___20210313[[#This Row],[16/10/2020]]-'RawSource - 20210313'!EU3)</f>
        <v>211</v>
      </c>
      <c r="EU4">
        <f>SUM(RawSource___20210313[[#This Row],[15/10/2020]]-'RawSource - 20210313'!EV3)</f>
        <v>425</v>
      </c>
      <c r="EV4">
        <f>SUM(RawSource___20210313[[#This Row],[14/10/2020]]-'RawSource - 20210313'!EW3)</f>
        <v>119</v>
      </c>
      <c r="EW4">
        <f>SUM(RawSource___20210313[[#This Row],[13/10/2020]]-'RawSource - 20210313'!EX3)</f>
        <v>121</v>
      </c>
      <c r="EX4">
        <f>SUM(RawSource___20210313[[#This Row],[12/10/2020]]-'RawSource - 20210313'!EY3)</f>
        <v>282</v>
      </c>
      <c r="EY4">
        <f>SUM(RawSource___20210313[[#This Row],[11/10/2020]]-'RawSource - 20210313'!EZ3)</f>
        <v>78</v>
      </c>
      <c r="EZ4">
        <f>SUM(RawSource___20210313[[#This Row],[10/10/2020]]-'RawSource - 20210313'!FA3)</f>
        <v>149</v>
      </c>
      <c r="FA4">
        <f>SUM(RawSource___20210313[[#This Row],[09/10/2020]]-'RawSource - 20210313'!FB3)</f>
        <v>144</v>
      </c>
      <c r="FB4">
        <f>SUM(RawSource___20210313[[#This Row],[08/10/2020]]-'RawSource - 20210313'!FC3)</f>
        <v>82</v>
      </c>
      <c r="FC4">
        <f>SUM(RawSource___20210313[[#This Row],[07/10/2020]]-'RawSource - 20210313'!FD3)</f>
        <v>189</v>
      </c>
      <c r="FD4">
        <f>SUM(RawSource___20210313[[#This Row],[06/10/2020]]-'RawSource - 20210313'!FE3)</f>
        <v>228</v>
      </c>
      <c r="FE4">
        <f>SUM(RawSource___20210313[[#This Row],[05/10/2020]]-'RawSource - 20210313'!FF3)</f>
        <v>68</v>
      </c>
      <c r="FF4">
        <f>SUM(RawSource___20210313[[#This Row],[04/10/2020]]-'RawSource - 20210313'!FG3)</f>
        <v>85</v>
      </c>
      <c r="FG4">
        <f>SUM(RawSource___20210313[[#This Row],[03/10/2020]]-'RawSource - 20210313'!FH3)</f>
        <v>38</v>
      </c>
      <c r="FH4">
        <f>SUM(RawSource___20210313[[#This Row],[02/10/2020]]-'RawSource - 20210313'!FI3)</f>
        <v>52</v>
      </c>
      <c r="FI4">
        <f>SUM(RawSource___20210313[[#This Row],[01/10/2020]]-'RawSource - 20210313'!FJ3)</f>
        <v>113</v>
      </c>
      <c r="FJ4">
        <f>SUM(RawSource___20210313[[#This Row],[30/09/2020]]-'RawSource - 20210313'!FK3)</f>
        <v>97</v>
      </c>
    </row>
    <row r="5" spans="1:166" x14ac:dyDescent="0.25">
      <c r="A5" t="s">
        <v>4</v>
      </c>
      <c r="B5">
        <f>SUM(RawSource___20210313[[#This Row],[13/03/2021]]-'RawSource - 20210313'!C4)</f>
        <v>2510</v>
      </c>
      <c r="C5">
        <f>SUM(RawSource___20210313[[#This Row],[12/03/2021]]-'RawSource - 20210313'!D4)</f>
        <v>3126</v>
      </c>
      <c r="D5">
        <f>SUM(RawSource___20210313[[#This Row],[11/03/2021]]-'RawSource - 20210313'!E4)</f>
        <v>3261</v>
      </c>
      <c r="E5">
        <f>SUM(RawSource___20210313[[#This Row],[10/03/2021]]-'RawSource - 20210313'!F4)</f>
        <v>2919</v>
      </c>
      <c r="F5">
        <f>SUM(RawSource___20210313[[#This Row],[09/03/2021]]-'RawSource - 20210313'!G4)</f>
        <v>2092</v>
      </c>
      <c r="G5">
        <f>SUM(RawSource___20210313[[#This Row],[08/03/2021]]-'RawSource - 20210313'!H4)</f>
        <v>2161</v>
      </c>
      <c r="H5">
        <f>SUM(RawSource___20210313[[#This Row],[07/03/2021]]-'RawSource - 20210313'!I4)</f>
        <v>2906</v>
      </c>
      <c r="I5">
        <f>SUM(RawSource___20210313[[#This Row],[06/03/2021]]-'RawSource - 20210313'!J4)</f>
        <v>3156</v>
      </c>
      <c r="J5">
        <f>SUM(RawSource___20210313[[#This Row],[05/03/2021]]-'RawSource - 20210313'!K4)</f>
        <v>3136</v>
      </c>
      <c r="K5">
        <f>SUM(RawSource___20210313[[#This Row],[04/03/2021]]-'RawSource - 20210313'!L4)</f>
        <v>3664</v>
      </c>
      <c r="L5">
        <f>SUM(RawSource___20210313[[#This Row],[03/03/2021]]-'RawSource - 20210313'!M4)</f>
        <v>3400</v>
      </c>
      <c r="M5">
        <f>SUM(RawSource___20210313[[#This Row],[02/03/2021]]-'RawSource - 20210313'!N4)</f>
        <v>2490</v>
      </c>
      <c r="N5">
        <f>SUM(RawSource___20210313[[#This Row],[01/03/2021]]-'RawSource - 20210313'!O4)</f>
        <v>2629</v>
      </c>
      <c r="O5">
        <f>SUM(RawSource___20210313[[#This Row],[28/02/2021]]-'RawSource - 20210313'!P4)</f>
        <v>3430</v>
      </c>
      <c r="P5">
        <f>SUM(RawSource___20210313[[#This Row],[27/02/2021]]-'RawSource - 20210313'!Q4)</f>
        <v>4297</v>
      </c>
      <c r="Q5">
        <f>SUM(RawSource___20210313[[#This Row],[26/02/2021]]-'RawSource - 20210313'!R4)</f>
        <v>4722</v>
      </c>
      <c r="R5">
        <f>SUM(RawSource___20210313[[#This Row],[25/02/2021]]-'RawSource - 20210313'!S4)</f>
        <v>5498</v>
      </c>
      <c r="S5">
        <f>SUM(RawSource___20210313[[#This Row],[24/02/2021]]-'RawSource - 20210313'!T4)</f>
        <v>6153</v>
      </c>
      <c r="T5">
        <f>SUM(RawSource___20210313[[#This Row],[23/02/2021]]-'RawSource - 20210313'!U4)</f>
        <v>4156</v>
      </c>
      <c r="U5">
        <f>SUM(RawSource___20210313[[#This Row],[22/02/2021]]-'RawSource - 20210313'!V4)</f>
        <v>4905</v>
      </c>
      <c r="V5">
        <f>SUM(RawSource___20210313[[#This Row],[21/02/2021]]-'RawSource - 20210313'!W4)</f>
        <v>5173</v>
      </c>
      <c r="W5">
        <f>SUM(RawSource___20210313[[#This Row],[20/02/2021]]-'RawSource - 20210313'!X4)</f>
        <v>5906</v>
      </c>
      <c r="X5">
        <f>SUM(RawSource___20210313[[#This Row],[19/02/2021]]-'RawSource - 20210313'!Y4)</f>
        <v>6688</v>
      </c>
      <c r="Y5">
        <f>SUM(RawSource___20210313[[#This Row],[18/02/2021]]-'RawSource - 20210313'!Z4)</f>
        <v>6889</v>
      </c>
      <c r="Z5">
        <f>SUM(RawSource___20210313[[#This Row],[17/02/2021]]-'RawSource - 20210313'!AA4)</f>
        <v>7440</v>
      </c>
      <c r="AA5">
        <f>SUM(RawSource___20210313[[#This Row],[16/02/2021]]-'RawSource - 20210313'!AB4)</f>
        <v>4874</v>
      </c>
      <c r="AB5">
        <f>SUM(RawSource___20210313[[#This Row],[15/02/2021]]-'RawSource - 20210313'!AC4)</f>
        <v>5066</v>
      </c>
      <c r="AC5">
        <f>SUM(RawSource___20210313[[#This Row],[14/02/2021]]-'RawSource - 20210313'!AD4)</f>
        <v>6844</v>
      </c>
      <c r="AD5">
        <f>SUM(RawSource___20210313[[#This Row],[13/02/2021]]-'RawSource - 20210313'!AE4)</f>
        <v>8007</v>
      </c>
      <c r="AE5">
        <f>SUM(RawSource___20210313[[#This Row],[12/02/2021]]-'RawSource - 20210313'!AF4)</f>
        <v>8372</v>
      </c>
      <c r="AF5">
        <f>SUM(RawSource___20210313[[#This Row],[11/02/2021]]-'RawSource - 20210313'!AG4)</f>
        <v>7606</v>
      </c>
      <c r="AG5">
        <f>SUM(RawSource___20210313[[#This Row],[10/02/2021]]-'RawSource - 20210313'!AH4)</f>
        <v>8327</v>
      </c>
      <c r="AH5">
        <f>SUM(RawSource___20210313[[#This Row],[09/02/2021]]-'RawSource - 20210313'!AI4)</f>
        <v>6301</v>
      </c>
      <c r="AI5">
        <f>SUM(RawSource___20210313[[#This Row],[08/02/2021]]-'RawSource - 20210313'!AJ4)</f>
        <v>6767</v>
      </c>
      <c r="AJ5">
        <f>SUM(RawSource___20210313[[#This Row],[07/02/2021]]-'RawSource - 20210313'!AK4)</f>
        <v>8615</v>
      </c>
      <c r="AK5">
        <f>SUM(RawSource___20210313[[#This Row],[06/02/2021]]-'RawSource - 20210313'!AL4)</f>
        <v>10349</v>
      </c>
      <c r="AL5">
        <f>SUM(RawSource___20210313[[#This Row],[05/02/2021]]-'RawSource - 20210313'!AM4)</f>
        <v>11704</v>
      </c>
      <c r="AM5">
        <f>SUM(RawSource___20210313[[#This Row],[04/02/2021]]-'RawSource - 20210313'!AN4)</f>
        <v>12187</v>
      </c>
      <c r="AN5">
        <f>SUM(RawSource___20210313[[#This Row],[03/02/2021]]-'RawSource - 20210313'!AO4)</f>
        <v>12264</v>
      </c>
      <c r="AO5">
        <f>SUM(RawSource___20210313[[#This Row],[02/02/2021]]-'RawSource - 20210313'!AP4)</f>
        <v>8744</v>
      </c>
      <c r="AP5">
        <f>SUM(RawSource___20210313[[#This Row],[01/02/2021]]-'RawSource - 20210313'!AQ4)</f>
        <v>10333</v>
      </c>
      <c r="AQ5">
        <f>SUM(RawSource___20210313[[#This Row],[31/01/2021]]-'RawSource - 20210313'!AR4)</f>
        <v>12986</v>
      </c>
      <c r="AR5">
        <f>SUM(RawSource___20210313[[#This Row],[30/01/2021]]-'RawSource - 20210313'!AS4)</f>
        <v>14236</v>
      </c>
      <c r="AS5">
        <f>SUM(RawSource___20210313[[#This Row],[29/01/2021]]-'RawSource - 20210313'!AT4)</f>
        <v>16406</v>
      </c>
      <c r="AT5">
        <f>SUM(RawSource___20210313[[#This Row],[28/01/2021]]-'RawSource - 20210313'!AU4)</f>
        <v>16062</v>
      </c>
      <c r="AU5">
        <f>SUM(RawSource___20210313[[#This Row],[27/01/2021]]-'RawSource - 20210313'!AV4)</f>
        <v>16857</v>
      </c>
      <c r="AV5">
        <f>SUM(RawSource___20210313[[#This Row],[26/01/2021]]-'RawSource - 20210313'!AW4)</f>
        <v>9989</v>
      </c>
      <c r="AW5">
        <f>SUM(RawSource___20210313[[#This Row],[25/01/2021]]-'RawSource - 20210313'!AX4)</f>
        <v>12892</v>
      </c>
      <c r="AX5">
        <f>SUM(RawSource___20210313[[#This Row],[24/01/2021]]-'RawSource - 20210313'!AY4)</f>
        <v>18129</v>
      </c>
      <c r="AY5">
        <f>SUM(RawSource___20210313[[#This Row],[23/01/2021]]-'RawSource - 20210313'!AZ4)</f>
        <v>19038</v>
      </c>
      <c r="AZ5">
        <f>SUM(RawSource___20210313[[#This Row],[22/01/2021]]-'RawSource - 20210313'!BA4)</f>
        <v>20769</v>
      </c>
      <c r="BA5">
        <f>SUM(RawSource___20210313[[#This Row],[21/01/2021]]-'RawSource - 20210313'!BB4)</f>
        <v>20510</v>
      </c>
      <c r="BB5">
        <f>SUM(RawSource___20210313[[#This Row],[20/01/2021]]-'RawSource - 20210313'!BC4)</f>
        <v>25313</v>
      </c>
      <c r="BC5">
        <f>SUM(RawSource___20210313[[#This Row],[19/01/2021]]-'RawSource - 20210313'!BD4)</f>
        <v>17862</v>
      </c>
      <c r="BD5">
        <f>SUM(RawSource___20210313[[#This Row],[18/01/2021]]-'RawSource - 20210313'!BE4)</f>
        <v>18371</v>
      </c>
      <c r="BE5">
        <f>SUM(RawSource___20210313[[#This Row],[17/01/2021]]-'RawSource - 20210313'!BF4)</f>
        <v>21040</v>
      </c>
      <c r="BF5">
        <f>SUM(RawSource___20210313[[#This Row],[16/01/2021]]-'RawSource - 20210313'!BG4)</f>
        <v>23183</v>
      </c>
      <c r="BG5">
        <f>SUM(RawSource___20210313[[#This Row],[15/01/2021]]-'RawSource - 20210313'!BH4)</f>
        <v>27924</v>
      </c>
      <c r="BH5">
        <f>SUM(RawSource___20210313[[#This Row],[14/01/2021]]-'RawSource - 20210313'!BI4)</f>
        <v>23563</v>
      </c>
      <c r="BI5">
        <f>SUM(RawSource___20210313[[#This Row],[13/01/2021]]-'RawSource - 20210313'!BJ4)</f>
        <v>28380</v>
      </c>
      <c r="BJ5">
        <f>SUM(RawSource___20210313[[#This Row],[12/01/2021]]-'RawSource - 20210313'!BK4)</f>
        <v>21530</v>
      </c>
      <c r="BK5">
        <f>SUM(RawSource___20210313[[#This Row],[11/01/2021]]-'RawSource - 20210313'!BL4)</f>
        <v>20578</v>
      </c>
      <c r="BL5">
        <f>SUM(RawSource___20210313[[#This Row],[10/01/2021]]-'RawSource - 20210313'!BM4)</f>
        <v>22377</v>
      </c>
      <c r="BM5">
        <f>SUM(RawSource___20210313[[#This Row],[09/01/2021]]-'RawSource - 20210313'!BN4)</f>
        <v>21992</v>
      </c>
      <c r="BN5">
        <f>SUM(RawSource___20210313[[#This Row],[08/01/2021]]-'RawSource - 20210313'!BO4)</f>
        <v>21435</v>
      </c>
      <c r="BO5">
        <f>SUM(RawSource___20210313[[#This Row],[07/01/2021]]-'RawSource - 20210313'!BP4)</f>
        <v>22734</v>
      </c>
      <c r="BP5">
        <f>SUM(RawSource___20210313[[#This Row],[06/01/2021]]-'RawSource - 20210313'!BQ4)</f>
        <v>30034</v>
      </c>
      <c r="BQ5">
        <f>SUM(RawSource___20210313[[#This Row],[05/01/2021]]-'RawSource - 20210313'!BR4)</f>
        <v>26652</v>
      </c>
      <c r="BR5">
        <f>SUM(RawSource___20210313[[#This Row],[04/01/2021]]-'RawSource - 20210313'!BS4)</f>
        <v>28000</v>
      </c>
      <c r="BS5">
        <f>SUM(RawSource___20210313[[#This Row],[03/01/2021]]-'RawSource - 20210313'!BT4)</f>
        <v>13096</v>
      </c>
      <c r="BT5">
        <f>SUM(RawSource___20210313[[#This Row],[02/01/2021]]-'RawSource - 20210313'!BU4)</f>
        <v>16766</v>
      </c>
      <c r="BU5">
        <f>SUM(RawSource___20210313[[#This Row],[01/01/2021]]-'RawSource - 20210313'!BV4)</f>
        <v>21049</v>
      </c>
      <c r="BV5">
        <f>SUM(RawSource___20210313[[#This Row],[31/12/2020]]-'RawSource - 20210313'!BW4)</f>
        <v>32965</v>
      </c>
      <c r="BW5">
        <f>SUM(RawSource___20210313[[#This Row],[30/12/2020]]-'RawSource - 20210313'!BX4)</f>
        <v>21623</v>
      </c>
      <c r="BX5">
        <f>SUM(RawSource___20210313[[#This Row],[29/12/2020]]-'RawSource - 20210313'!BY4)</f>
        <v>25689</v>
      </c>
      <c r="BY5">
        <f>SUM(RawSource___20210313[[#This Row],[28/12/2020]]-'RawSource - 20210313'!BZ4)</f>
        <v>17983</v>
      </c>
      <c r="BZ5">
        <f>SUM(RawSource___20210313[[#This Row],[27/12/2020]]-'RawSource - 20210313'!CA4)</f>
        <v>8414</v>
      </c>
      <c r="CA5">
        <f>SUM(RawSource___20210313[[#This Row],[26/12/2020]]-'RawSource - 20210313'!CB4)</f>
        <v>14148</v>
      </c>
      <c r="CB5">
        <f>SUM(RawSource___20210313[[#This Row],[25/12/2020]]-'RawSource - 20210313'!CC4)</f>
        <v>11574</v>
      </c>
      <c r="CC5">
        <f>SUM(RawSource___20210313[[#This Row],[24/12/2020]]-'RawSource - 20210313'!CD4)</f>
        <v>15475</v>
      </c>
      <c r="CD5">
        <f>SUM(RawSource___20210313[[#This Row],[23/12/2020]]-'RawSource - 20210313'!CE4)</f>
        <v>16737</v>
      </c>
      <c r="CE5">
        <f>SUM(RawSource___20210313[[#This Row],[22/12/2020]]-'RawSource - 20210313'!CF4)</f>
        <v>13486</v>
      </c>
      <c r="CF5">
        <f>SUM(RawSource___20210313[[#This Row],[21/12/2020]]-'RawSource - 20210313'!CG4)</f>
        <v>7691</v>
      </c>
      <c r="CG5">
        <f>SUM(RawSource___20210313[[#This Row],[20/12/2020]]-'RawSource - 20210313'!CH4)</f>
        <v>9739</v>
      </c>
      <c r="CH5">
        <f>SUM(RawSource___20210313[[#This Row],[19/12/2020]]-'RawSource - 20210313'!CI4)</f>
        <v>6511</v>
      </c>
      <c r="CI5">
        <f>SUM(RawSource___20210313[[#This Row],[18/12/2020]]-'RawSource - 20210313'!CJ4)</f>
        <v>7709</v>
      </c>
      <c r="CJ5">
        <f>SUM(RawSource___20210313[[#This Row],[17/12/2020]]-'RawSource - 20210313'!CK4)</f>
        <v>9605</v>
      </c>
      <c r="CK5">
        <f>SUM(RawSource___20210313[[#This Row],[16/12/2020]]-'RawSource - 20210313'!CL4)</f>
        <v>14836</v>
      </c>
      <c r="CL5">
        <f>SUM(RawSource___20210313[[#This Row],[15/12/2020]]-'RawSource - 20210313'!CM4)</f>
        <v>10088</v>
      </c>
      <c r="CM5">
        <f>SUM(RawSource___20210313[[#This Row],[14/12/2020]]-'RawSource - 20210313'!CN4)</f>
        <v>9436</v>
      </c>
      <c r="CN5">
        <f>SUM(RawSource___20210313[[#This Row],[13/12/2020]]-'RawSource - 20210313'!CO4)</f>
        <v>9995</v>
      </c>
      <c r="CO5">
        <f>SUM(RawSource___20210313[[#This Row],[12/12/2020]]-'RawSource - 20210313'!CP4)</f>
        <v>10997</v>
      </c>
      <c r="CP5">
        <f>SUM(RawSource___20210313[[#This Row],[11/12/2020]]-'RawSource - 20210313'!CQ4)</f>
        <v>11919</v>
      </c>
      <c r="CQ5">
        <f>SUM(RawSource___20210313[[#This Row],[10/12/2020]]-'RawSource - 20210313'!CR4)</f>
        <v>11342</v>
      </c>
      <c r="CR5">
        <f>SUM(RawSource___20210313[[#This Row],[09/12/2020]]-'RawSource - 20210313'!CS4)</f>
        <v>10557</v>
      </c>
      <c r="CS5">
        <f>SUM(RawSource___20210313[[#This Row],[08/12/2020]]-'RawSource - 20210313'!CT4)</f>
        <v>7699</v>
      </c>
      <c r="CT5">
        <f>SUM(RawSource___20210313[[#This Row],[07/12/2020]]-'RawSource - 20210313'!CU4)</f>
        <v>7709</v>
      </c>
      <c r="CU5">
        <f>SUM(RawSource___20210313[[#This Row],[06/12/2020]]-'RawSource - 20210313'!CV4)</f>
        <v>9680</v>
      </c>
      <c r="CV5">
        <f>SUM(RawSource___20210313[[#This Row],[05/12/2020]]-'RawSource - 20210313'!CW4)</f>
        <v>8274</v>
      </c>
      <c r="CW5">
        <f>SUM(RawSource___20210313[[#This Row],[04/12/2020]]-'RawSource - 20210313'!CX4)</f>
        <v>8987</v>
      </c>
      <c r="CX5">
        <f>SUM(RawSource___20210313[[#This Row],[03/12/2020]]-'RawSource - 20210313'!CY4)</f>
        <v>8367</v>
      </c>
      <c r="CY5">
        <f>SUM(RawSource___20210313[[#This Row],[02/12/2020]]-'RawSource - 20210313'!CZ4)</f>
        <v>10014</v>
      </c>
      <c r="CZ5">
        <f>SUM(RawSource___20210313[[#This Row],[01/12/2020]]-'RawSource - 20210313'!DA4)</f>
        <v>6342</v>
      </c>
      <c r="DA5">
        <f>SUM(RawSource___20210313[[#This Row],[30/11/2020]]-'RawSource - 20210313'!DB4)</f>
        <v>6224</v>
      </c>
      <c r="DB5">
        <f>SUM(RawSource___20210313[[#This Row],[29/11/2020]]-'RawSource - 20210313'!DC4)</f>
        <v>7106</v>
      </c>
      <c r="DC5">
        <f>SUM(RawSource___20210313[[#This Row],[28/11/2020]]-'RawSource - 20210313'!DD4)</f>
        <v>8683</v>
      </c>
      <c r="DD5">
        <f>SUM(RawSource___20210313[[#This Row],[27/11/2020]]-'RawSource - 20210313'!DE4)</f>
        <v>9423</v>
      </c>
      <c r="DE5">
        <f>SUM(RawSource___20210313[[#This Row],[26/11/2020]]-'RawSource - 20210313'!DF4)</f>
        <v>9668</v>
      </c>
      <c r="DF5">
        <f>SUM(RawSource___20210313[[#This Row],[25/11/2020]]-'RawSource - 20210313'!DG4)</f>
        <v>11514</v>
      </c>
      <c r="DG5">
        <f>SUM(RawSource___20210313[[#This Row],[24/11/2020]]-'RawSource - 20210313'!DH4)</f>
        <v>6276</v>
      </c>
      <c r="DH5">
        <f>SUM(RawSource___20210313[[#This Row],[23/11/2020]]-'RawSource - 20210313'!DI4)</f>
        <v>8285</v>
      </c>
      <c r="DI5">
        <f>SUM(RawSource___20210313[[#This Row],[22/11/2020]]-'RawSource - 20210313'!DJ4)</f>
        <v>9557</v>
      </c>
      <c r="DJ5">
        <f>SUM(RawSource___20210313[[#This Row],[21/11/2020]]-'RawSource - 20210313'!DK4)</f>
        <v>8479</v>
      </c>
      <c r="DK5">
        <f>SUM(RawSource___20210313[[#This Row],[20/11/2020]]-'RawSource - 20210313'!DL4)</f>
        <v>9818</v>
      </c>
      <c r="DL5">
        <f>SUM(RawSource___20210313[[#This Row],[19/11/2020]]-'RawSource - 20210313'!DM4)</f>
        <v>11673</v>
      </c>
      <c r="DM5">
        <f>SUM(RawSource___20210313[[#This Row],[18/11/2020]]-'RawSource - 20210313'!DN4)</f>
        <v>13250</v>
      </c>
      <c r="DN5">
        <f>SUM(RawSource___20210313[[#This Row],[17/11/2020]]-'RawSource - 20210313'!DO4)</f>
        <v>10688</v>
      </c>
      <c r="DO5">
        <f>SUM(RawSource___20210313[[#This Row],[16/11/2020]]-'RawSource - 20210313'!DP4)</f>
        <v>11477</v>
      </c>
      <c r="DP5">
        <f>SUM(RawSource___20210313[[#This Row],[15/11/2020]]-'RawSource - 20210313'!DQ4)</f>
        <v>12946</v>
      </c>
      <c r="DQ5">
        <f>SUM(RawSource___20210313[[#This Row],[14/11/2020]]-'RawSource - 20210313'!DR4)</f>
        <v>13191</v>
      </c>
      <c r="DR5">
        <f>SUM(RawSource___20210313[[#This Row],[13/11/2020]]-'RawSource - 20210313'!DS4)</f>
        <v>14919</v>
      </c>
      <c r="DS5">
        <f>SUM(RawSource___20210313[[#This Row],[12/11/2020]]-'RawSource - 20210313'!DT4)</f>
        <v>14765</v>
      </c>
      <c r="DT5">
        <f>SUM(RawSource___20210313[[#This Row],[11/11/2020]]-'RawSource - 20210313'!DU4)</f>
        <v>12509</v>
      </c>
      <c r="DU5">
        <f>SUM(RawSource___20210313[[#This Row],[10/11/2020]]-'RawSource - 20210313'!DV4)</f>
        <v>11179</v>
      </c>
      <c r="DV5">
        <f>SUM(RawSource___20210313[[#This Row],[09/11/2020]]-'RawSource - 20210313'!DW4)</f>
        <v>9712</v>
      </c>
      <c r="DW5">
        <f>SUM(RawSource___20210313[[#This Row],[08/11/2020]]-'RawSource - 20210313'!DX4)</f>
        <v>9289</v>
      </c>
      <c r="DX5">
        <f>SUM(RawSource___20210313[[#This Row],[07/11/2020]]-'RawSource - 20210313'!DY4)</f>
        <v>11344</v>
      </c>
      <c r="DY5">
        <f>SUM(RawSource___20210313[[#This Row],[06/11/2020]]-'RawSource - 20210313'!DZ4)</f>
        <v>9877</v>
      </c>
      <c r="DZ5">
        <f>SUM(RawSource___20210313[[#This Row],[05/11/2020]]-'RawSource - 20210313'!EA4)</f>
        <v>11993</v>
      </c>
      <c r="EA5">
        <f>SUM(RawSource___20210313[[#This Row],[04/11/2020]]-'RawSource - 20210313'!EB4)</f>
        <v>17521</v>
      </c>
      <c r="EB5">
        <f>SUM(RawSource___20210313[[#This Row],[03/11/2020]]-'RawSource - 20210313'!EC4)</f>
        <v>9496</v>
      </c>
      <c r="EC5">
        <f>SUM(RawSource___20210313[[#This Row],[02/11/2020]]-'RawSource - 20210313'!ED4)</f>
        <v>7832</v>
      </c>
      <c r="ED5">
        <f>SUM(RawSource___20210313[[#This Row],[01/11/2020]]-'RawSource - 20210313'!EE4)</f>
        <v>11664</v>
      </c>
      <c r="EE5">
        <f>SUM(RawSource___20210313[[#This Row],[31/10/2020]]-'RawSource - 20210313'!EF4)</f>
        <v>9812</v>
      </c>
      <c r="EF5">
        <f>SUM(RawSource___20210313[[#This Row],[30/10/2020]]-'RawSource - 20210313'!EG4)</f>
        <v>11670</v>
      </c>
      <c r="EG5">
        <f>SUM(RawSource___20210313[[#This Row],[29/10/2020]]-'RawSource - 20210313'!EH4)</f>
        <v>11812</v>
      </c>
      <c r="EH5">
        <f>SUM(RawSource___20210313[[#This Row],[28/10/2020]]-'RawSource - 20210313'!EI4)</f>
        <v>14382</v>
      </c>
      <c r="EI5">
        <f>SUM(RawSource___20210313[[#This Row],[27/10/2020]]-'RawSource - 20210313'!EJ4)</f>
        <v>8144</v>
      </c>
      <c r="EJ5">
        <f>SUM(RawSource___20210313[[#This Row],[26/10/2020]]-'RawSource - 20210313'!EK4)</f>
        <v>5015</v>
      </c>
      <c r="EK5">
        <f>SUM(RawSource___20210313[[#This Row],[25/10/2020]]-'RawSource - 20210313'!EL4)</f>
        <v>4876</v>
      </c>
      <c r="EL5">
        <f>SUM(RawSource___20210313[[#This Row],[24/10/2020]]-'RawSource - 20210313'!EM4)</f>
        <v>6876</v>
      </c>
      <c r="EM5">
        <f>SUM(RawSource___20210313[[#This Row],[23/10/2020]]-'RawSource - 20210313'!EN4)</f>
        <v>7614</v>
      </c>
      <c r="EN5">
        <f>SUM(RawSource___20210313[[#This Row],[22/10/2020]]-'RawSource - 20210313'!EO4)</f>
        <v>10200</v>
      </c>
      <c r="EO5">
        <f>SUM(RawSource___20210313[[#This Row],[21/10/2020]]-'RawSource - 20210313'!EP4)</f>
        <v>13895</v>
      </c>
      <c r="EP5">
        <f>SUM(RawSource___20210313[[#This Row],[20/10/2020]]-'RawSource - 20210313'!EQ4)</f>
        <v>5363</v>
      </c>
      <c r="EQ5">
        <f>SUM(RawSource___20210313[[#This Row],[19/10/2020]]-'RawSource - 20210313'!ER4)</f>
        <v>4380</v>
      </c>
      <c r="ER5">
        <f>SUM(RawSource___20210313[[#This Row],[18/10/2020]]-'RawSource - 20210313'!ES4)</f>
        <v>2181</v>
      </c>
      <c r="ES5">
        <f>SUM(RawSource___20210313[[#This Row],[17/10/2020]]-'RawSource - 20210313'!ET4)</f>
        <v>3634</v>
      </c>
      <c r="ET5">
        <f>SUM(RawSource___20210313[[#This Row],[16/10/2020]]-'RawSource - 20210313'!EU4)</f>
        <v>2993</v>
      </c>
      <c r="EU5">
        <f>SUM(RawSource___20210313[[#This Row],[15/10/2020]]-'RawSource - 20210313'!EV4)</f>
        <v>4109</v>
      </c>
      <c r="EV5">
        <f>SUM(RawSource___20210313[[#This Row],[14/10/2020]]-'RawSource - 20210313'!EW4)</f>
        <v>5208</v>
      </c>
      <c r="EW5">
        <f>SUM(RawSource___20210313[[#This Row],[13/10/2020]]-'RawSource - 20210313'!EX4)</f>
        <v>4231</v>
      </c>
      <c r="EX5">
        <f>SUM(RawSource___20210313[[#This Row],[12/10/2020]]-'RawSource - 20210313'!EY4)</f>
        <v>3587</v>
      </c>
      <c r="EY5">
        <f>SUM(RawSource___20210313[[#This Row],[11/10/2020]]-'RawSource - 20210313'!EZ4)</f>
        <v>2627</v>
      </c>
      <c r="EZ5">
        <f>SUM(RawSource___20210313[[#This Row],[10/10/2020]]-'RawSource - 20210313'!FA4)</f>
        <v>3999</v>
      </c>
      <c r="FA5">
        <f>SUM(RawSource___20210313[[#This Row],[09/10/2020]]-'RawSource - 20210313'!FB4)</f>
        <v>4536</v>
      </c>
      <c r="FB5">
        <f>SUM(RawSource___20210313[[#This Row],[08/10/2020]]-'RawSource - 20210313'!FC4)</f>
        <v>6949</v>
      </c>
      <c r="FC5">
        <f>SUM(RawSource___20210313[[#This Row],[07/10/2020]]-'RawSource - 20210313'!FD4)</f>
        <v>6031</v>
      </c>
      <c r="FD5">
        <f>SUM(RawSource___20210313[[#This Row],[06/10/2020]]-'RawSource - 20210313'!FE4)</f>
        <v>5596</v>
      </c>
      <c r="FE5">
        <f>SUM(RawSource___20210313[[#This Row],[05/10/2020]]-'RawSource - 20210313'!FF4)</f>
        <v>3011</v>
      </c>
      <c r="FF5">
        <f>SUM(RawSource___20210313[[#This Row],[04/10/2020]]-'RawSource - 20210313'!FG4)</f>
        <v>4304</v>
      </c>
      <c r="FG5">
        <f>SUM(RawSource___20210313[[#This Row],[03/10/2020]]-'RawSource - 20210313'!FH4)</f>
        <v>3654</v>
      </c>
      <c r="FH5">
        <f>SUM(RawSource___20210313[[#This Row],[02/10/2020]]-'RawSource - 20210313'!FI4)</f>
        <v>3030</v>
      </c>
      <c r="FI5">
        <f>SUM(RawSource___20210313[[#This Row],[01/10/2020]]-'RawSource - 20210313'!FJ4)</f>
        <v>3488</v>
      </c>
      <c r="FJ5">
        <f>SUM(RawSource___20210313[[#This Row],[30/09/2020]]-'RawSource - 20210313'!FK4)</f>
        <v>3161</v>
      </c>
    </row>
    <row r="6" spans="1:166" x14ac:dyDescent="0.25">
      <c r="A6" t="s">
        <v>5</v>
      </c>
      <c r="B6">
        <f>SUM(RawSource___20210313[[#This Row],[13/03/2021]]-'RawSource - 20210313'!C5)</f>
        <v>333</v>
      </c>
      <c r="C6">
        <f>SUM(RawSource___20210313[[#This Row],[12/03/2021]]-'RawSource - 20210313'!D5)</f>
        <v>515</v>
      </c>
      <c r="D6">
        <f>SUM(RawSource___20210313[[#This Row],[11/03/2021]]-'RawSource - 20210313'!E5)</f>
        <v>736</v>
      </c>
      <c r="E6">
        <f>SUM(RawSource___20210313[[#This Row],[10/03/2021]]-'RawSource - 20210313'!F5)</f>
        <v>294</v>
      </c>
      <c r="F6">
        <f>SUM(RawSource___20210313[[#This Row],[09/03/2021]]-'RawSource - 20210313'!G5)</f>
        <v>401</v>
      </c>
      <c r="G6">
        <f>SUM(RawSource___20210313[[#This Row],[08/03/2021]]-'RawSource - 20210313'!H5)</f>
        <v>577</v>
      </c>
      <c r="H6">
        <f>SUM(RawSource___20210313[[#This Row],[07/03/2021]]-'RawSource - 20210313'!I5)</f>
        <v>541</v>
      </c>
      <c r="I6">
        <f>SUM(RawSource___20210313[[#This Row],[06/03/2021]]-'RawSource - 20210313'!J5)</f>
        <v>754</v>
      </c>
      <c r="J6">
        <f>SUM(RawSource___20210313[[#This Row],[05/03/2021]]-'RawSource - 20210313'!K5)</f>
        <v>704</v>
      </c>
      <c r="K6">
        <f>SUM(RawSource___20210313[[#This Row],[04/03/2021]]-'RawSource - 20210313'!L5)</f>
        <v>593</v>
      </c>
      <c r="L6">
        <f>SUM(RawSource___20210313[[#This Row],[03/03/2021]]-'RawSource - 20210313'!M5)</f>
        <v>356</v>
      </c>
      <c r="M6">
        <f>SUM(RawSource___20210313[[#This Row],[02/03/2021]]-'RawSource - 20210313'!N5)</f>
        <v>586</v>
      </c>
      <c r="N6">
        <f>SUM(RawSource___20210313[[#This Row],[01/03/2021]]-'RawSource - 20210313'!O5)</f>
        <v>860</v>
      </c>
      <c r="O6">
        <f>SUM(RawSource___20210313[[#This Row],[28/02/2021]]-'RawSource - 20210313'!P5)</f>
        <v>839</v>
      </c>
      <c r="P6">
        <f>SUM(RawSource___20210313[[#This Row],[27/02/2021]]-'RawSource - 20210313'!Q5)</f>
        <v>873</v>
      </c>
      <c r="Q6">
        <f>SUM(RawSource___20210313[[#This Row],[26/02/2021]]-'RawSource - 20210313'!R5)</f>
        <v>1121</v>
      </c>
      <c r="R6">
        <f>SUM(RawSource___20210313[[#This Row],[25/02/2021]]-'RawSource - 20210313'!S5)</f>
        <v>1364</v>
      </c>
      <c r="S6">
        <f>SUM(RawSource___20210313[[#This Row],[24/02/2021]]-'RawSource - 20210313'!T5)</f>
        <v>672</v>
      </c>
      <c r="T6">
        <f>SUM(RawSource___20210313[[#This Row],[23/02/2021]]-'RawSource - 20210313'!U5)</f>
        <v>551</v>
      </c>
      <c r="U6">
        <f>SUM(RawSource___20210313[[#This Row],[22/02/2021]]-'RawSource - 20210313'!V5)</f>
        <v>2129</v>
      </c>
      <c r="V6">
        <f>SUM(RawSource___20210313[[#This Row],[21/02/2021]]-'RawSource - 20210313'!W5)</f>
        <v>1781</v>
      </c>
      <c r="W6">
        <f>SUM(RawSource___20210313[[#This Row],[20/02/2021]]-'RawSource - 20210313'!X5)</f>
        <v>1165</v>
      </c>
      <c r="X6">
        <f>SUM(RawSource___20210313[[#This Row],[19/02/2021]]-'RawSource - 20210313'!Y5)</f>
        <v>1453</v>
      </c>
      <c r="Y6">
        <f>SUM(RawSource___20210313[[#This Row],[18/02/2021]]-'RawSource - 20210313'!Z5)</f>
        <v>1672</v>
      </c>
      <c r="Z6">
        <f>SUM(RawSource___20210313[[#This Row],[17/02/2021]]-'RawSource - 20210313'!AA5)</f>
        <v>787</v>
      </c>
      <c r="AA6">
        <f>SUM(RawSource___20210313[[#This Row],[16/02/2021]]-'RawSource - 20210313'!AB5)</f>
        <v>791</v>
      </c>
      <c r="AB6">
        <f>SUM(RawSource___20210313[[#This Row],[15/02/2021]]-'RawSource - 20210313'!AC5)</f>
        <v>1576</v>
      </c>
      <c r="AC6">
        <f>SUM(RawSource___20210313[[#This Row],[14/02/2021]]-'RawSource - 20210313'!AD5)</f>
        <v>1228</v>
      </c>
      <c r="AD6">
        <f>SUM(RawSource___20210313[[#This Row],[13/02/2021]]-'RawSource - 20210313'!AE5)</f>
        <v>1589</v>
      </c>
      <c r="AE6">
        <f>SUM(RawSource___20210313[[#This Row],[12/02/2021]]-'RawSource - 20210313'!AF5)</f>
        <v>2576</v>
      </c>
      <c r="AF6">
        <f>SUM(RawSource___20210313[[#This Row],[11/02/2021]]-'RawSource - 20210313'!AG5)</f>
        <v>2176</v>
      </c>
      <c r="AG6">
        <f>SUM(RawSource___20210313[[#This Row],[10/02/2021]]-'RawSource - 20210313'!AH5)</f>
        <v>941</v>
      </c>
      <c r="AH6">
        <f>SUM(RawSource___20210313[[#This Row],[09/02/2021]]-'RawSource - 20210313'!AI5)</f>
        <v>896</v>
      </c>
      <c r="AI6">
        <f>SUM(RawSource___20210313[[#This Row],[08/02/2021]]-'RawSource - 20210313'!AJ5)</f>
        <v>2415</v>
      </c>
      <c r="AJ6">
        <f>SUM(RawSource___20210313[[#This Row],[07/02/2021]]-'RawSource - 20210313'!AK5)</f>
        <v>2540</v>
      </c>
      <c r="AK6">
        <f>SUM(RawSource___20210313[[#This Row],[06/02/2021]]-'RawSource - 20210313'!AL5)</f>
        <v>2718</v>
      </c>
      <c r="AL6">
        <f>SUM(RawSource___20210313[[#This Row],[05/02/2021]]-'RawSource - 20210313'!AM5)</f>
        <v>2412</v>
      </c>
      <c r="AM6">
        <f>SUM(RawSource___20210313[[#This Row],[04/02/2021]]-'RawSource - 20210313'!AN5)</f>
        <v>3036</v>
      </c>
      <c r="AN6">
        <f>SUM(RawSource___20210313[[#This Row],[03/02/2021]]-'RawSource - 20210313'!AO5)</f>
        <v>1315</v>
      </c>
      <c r="AO6">
        <f>SUM(RawSource___20210313[[#This Row],[02/02/2021]]-'RawSource - 20210313'!AP5)</f>
        <v>1536</v>
      </c>
      <c r="AP6">
        <f>SUM(RawSource___20210313[[#This Row],[01/02/2021]]-'RawSource - 20210313'!AQ5)</f>
        <v>2574</v>
      </c>
      <c r="AQ6">
        <f>SUM(RawSource___20210313[[#This Row],[31/01/2021]]-'RawSource - 20210313'!AR5)</f>
        <v>3108</v>
      </c>
      <c r="AR6">
        <f>SUM(RawSource___20210313[[#This Row],[30/01/2021]]-'RawSource - 20210313'!AS5)</f>
        <v>3017</v>
      </c>
      <c r="AS6">
        <f>SUM(RawSource___20210313[[#This Row],[29/01/2021]]-'RawSource - 20210313'!AT5)</f>
        <v>4731</v>
      </c>
      <c r="AT6">
        <f>SUM(RawSource___20210313[[#This Row],[28/01/2021]]-'RawSource - 20210313'!AU5)</f>
        <v>5320</v>
      </c>
      <c r="AU6">
        <f>SUM(RawSource___20210313[[#This Row],[27/01/2021]]-'RawSource - 20210313'!AV5)</f>
        <v>1760</v>
      </c>
      <c r="AV6">
        <f>SUM(RawSource___20210313[[#This Row],[26/01/2021]]-'RawSource - 20210313'!AW5)</f>
        <v>2419</v>
      </c>
      <c r="AW6">
        <f>SUM(RawSource___20210313[[#This Row],[25/01/2021]]-'RawSource - 20210313'!AX5)</f>
        <v>3606</v>
      </c>
      <c r="AX6">
        <f>SUM(RawSource___20210313[[#This Row],[24/01/2021]]-'RawSource - 20210313'!AY5)</f>
        <v>4843</v>
      </c>
      <c r="AY6">
        <f>SUM(RawSource___20210313[[#This Row],[23/01/2021]]-'RawSource - 20210313'!AZ5)</f>
        <v>5851</v>
      </c>
      <c r="AZ6">
        <f>SUM(RawSource___20210313[[#This Row],[22/01/2021]]-'RawSource - 20210313'!BA5)</f>
        <v>9515</v>
      </c>
      <c r="BA6">
        <f>SUM(RawSource___20210313[[#This Row],[21/01/2021]]-'RawSource - 20210313'!BB5)</f>
        <v>7713</v>
      </c>
      <c r="BB6">
        <f>SUM(RawSource___20210313[[#This Row],[20/01/2021]]-'RawSource - 20210313'!BC5)</f>
        <v>2928</v>
      </c>
      <c r="BC6">
        <f>SUM(RawSource___20210313[[#This Row],[19/01/2021]]-'RawSource - 20210313'!BD5)</f>
        <v>4104</v>
      </c>
      <c r="BD6">
        <f>SUM(RawSource___20210313[[#This Row],[18/01/2021]]-'RawSource - 20210313'!BE5)</f>
        <v>9125</v>
      </c>
      <c r="BE6">
        <f>SUM(RawSource___20210313[[#This Row],[17/01/2021]]-'RawSource - 20210313'!BF5)</f>
        <v>8247</v>
      </c>
      <c r="BF6">
        <f>SUM(RawSource___20210313[[#This Row],[16/01/2021]]-'RawSource - 20210313'!BG5)</f>
        <v>6888</v>
      </c>
      <c r="BG6">
        <f>SUM(RawSource___20210313[[#This Row],[15/01/2021]]-'RawSource - 20210313'!BH5)</f>
        <v>13468</v>
      </c>
      <c r="BH6">
        <f>SUM(RawSource___20210313[[#This Row],[14/01/2021]]-'RawSource - 20210313'!BI5)</f>
        <v>12185</v>
      </c>
      <c r="BI6">
        <f>SUM(RawSource___20210313[[#This Row],[13/01/2021]]-'RawSource - 20210313'!BJ5)</f>
        <v>5239</v>
      </c>
      <c r="BJ6">
        <f>SUM(RawSource___20210313[[#This Row],[12/01/2021]]-'RawSource - 20210313'!BK5)</f>
        <v>7121</v>
      </c>
      <c r="BK6">
        <f>SUM(RawSource___20210313[[#This Row],[11/01/2021]]-'RawSource - 20210313'!BL5)</f>
        <v>10072</v>
      </c>
      <c r="BL6">
        <f>SUM(RawSource___20210313[[#This Row],[10/01/2021]]-'RawSource - 20210313'!BM5)</f>
        <v>12526</v>
      </c>
      <c r="BM6">
        <f>SUM(RawSource___20210313[[#This Row],[09/01/2021]]-'RawSource - 20210313'!BN5)</f>
        <v>14363</v>
      </c>
      <c r="BN6">
        <f>SUM(RawSource___20210313[[#This Row],[08/01/2021]]-'RawSource - 20210313'!BO5)</f>
        <v>16821</v>
      </c>
      <c r="BO6">
        <f>SUM(RawSource___20210313[[#This Row],[07/01/2021]]-'RawSource - 20210313'!BP5)</f>
        <v>14868</v>
      </c>
      <c r="BP6">
        <f>SUM(RawSource___20210313[[#This Row],[06/01/2021]]-'RawSource - 20210313'!BQ5)</f>
        <v>13167</v>
      </c>
      <c r="BQ6">
        <f>SUM(RawSource___20210313[[#This Row],[05/01/2021]]-'RawSource - 20210313'!BR5)</f>
        <v>16393</v>
      </c>
      <c r="BR6">
        <f>SUM(RawSource___20210313[[#This Row],[04/01/2021]]-'RawSource - 20210313'!BS5)</f>
        <v>10677</v>
      </c>
      <c r="BS6">
        <f>SUM(RawSource___20210313[[#This Row],[03/01/2021]]-'RawSource - 20210313'!BT5)</f>
        <v>14689</v>
      </c>
      <c r="BT6">
        <f>SUM(RawSource___20210313[[#This Row],[02/01/2021]]-'RawSource - 20210313'!BU5)</f>
        <v>20806</v>
      </c>
      <c r="BU6">
        <f>SUM(RawSource___20210313[[#This Row],[01/01/2021]]-'RawSource - 20210313'!BV5)</f>
        <v>20017</v>
      </c>
      <c r="BV6">
        <f>SUM(RawSource___20210313[[#This Row],[31/12/2020]]-'RawSource - 20210313'!BW5)</f>
        <v>9501</v>
      </c>
      <c r="BW6">
        <f>SUM(RawSource___20210313[[#This Row],[30/12/2020]]-'RawSource - 20210313'!BX5)</f>
        <v>11076</v>
      </c>
      <c r="BX6">
        <f>SUM(RawSource___20210313[[#This Row],[29/12/2020]]-'RawSource - 20210313'!BY5)</f>
        <v>12658</v>
      </c>
      <c r="BY6">
        <f>SUM(RawSource___20210313[[#This Row],[28/12/2020]]-'RawSource - 20210313'!BZ5)</f>
        <v>2123</v>
      </c>
      <c r="BZ6">
        <f>SUM(RawSource___20210313[[#This Row],[27/12/2020]]-'RawSource - 20210313'!CA5)</f>
        <v>5328</v>
      </c>
      <c r="CA6">
        <f>SUM(RawSource___20210313[[#This Row],[26/12/2020]]-'RawSource - 20210313'!CB5)</f>
        <v>8320</v>
      </c>
      <c r="CB6">
        <f>SUM(RawSource___20210313[[#This Row],[25/12/2020]]-'RawSource - 20210313'!CC5)</f>
        <v>9255</v>
      </c>
      <c r="CC6">
        <f>SUM(RawSource___20210313[[#This Row],[24/12/2020]]-'RawSource - 20210313'!CD5)</f>
        <v>12203</v>
      </c>
      <c r="CD6">
        <f>SUM(RawSource___20210313[[#This Row],[23/12/2020]]-'RawSource - 20210313'!CE5)</f>
        <v>8874</v>
      </c>
      <c r="CE6">
        <f>SUM(RawSource___20210313[[#This Row],[22/12/2020]]-'RawSource - 20210313'!CF5)</f>
        <v>8623</v>
      </c>
      <c r="CF6">
        <f>SUM(RawSource___20210313[[#This Row],[21/12/2020]]-'RawSource - 20210313'!CG5)</f>
        <v>10751</v>
      </c>
      <c r="CG6">
        <f>SUM(RawSource___20210313[[#This Row],[20/12/2020]]-'RawSource - 20210313'!CH5)</f>
        <v>11834</v>
      </c>
      <c r="CH6">
        <f>SUM(RawSource___20210313[[#This Row],[19/12/2020]]-'RawSource - 20210313'!CI5)</f>
        <v>10667</v>
      </c>
      <c r="CI6">
        <f>SUM(RawSource___20210313[[#This Row],[18/12/2020]]-'RawSource - 20210313'!CJ5)</f>
        <v>13030</v>
      </c>
      <c r="CJ6">
        <f>SUM(RawSource___20210313[[#This Row],[17/12/2020]]-'RawSource - 20210313'!CK5)</f>
        <v>10559</v>
      </c>
      <c r="CK6">
        <f>SUM(RawSource___20210313[[#This Row],[16/12/2020]]-'RawSource - 20210313'!CL5)</f>
        <v>6094</v>
      </c>
      <c r="CL6">
        <f>SUM(RawSource___20210313[[#This Row],[15/12/2020]]-'RawSource - 20210313'!CM5)</f>
        <v>3776</v>
      </c>
      <c r="CM6">
        <f>SUM(RawSource___20210313[[#This Row],[14/12/2020]]-'RawSource - 20210313'!CN5)</f>
        <v>6597</v>
      </c>
      <c r="CN6">
        <f>SUM(RawSource___20210313[[#This Row],[13/12/2020]]-'RawSource - 20210313'!CO5)</f>
        <v>5147</v>
      </c>
      <c r="CO6">
        <f>SUM(RawSource___20210313[[#This Row],[12/12/2020]]-'RawSource - 20210313'!CP5)</f>
        <v>3868</v>
      </c>
      <c r="CP6">
        <f>SUM(RawSource___20210313[[#This Row],[11/12/2020]]-'RawSource - 20210313'!CQ5)</f>
        <v>3705</v>
      </c>
      <c r="CQ6">
        <f>SUM(RawSource___20210313[[#This Row],[10/12/2020]]-'RawSource - 20210313'!CR5)</f>
        <v>4449</v>
      </c>
      <c r="CR6">
        <f>SUM(RawSource___20210313[[#This Row],[09/12/2020]]-'RawSource - 20210313'!CS5)</f>
        <v>971</v>
      </c>
      <c r="CS6">
        <f>SUM(RawSource___20210313[[#This Row],[08/12/2020]]-'RawSource - 20210313'!CT5)</f>
        <v>832</v>
      </c>
      <c r="CT6">
        <f>SUM(RawSource___20210313[[#This Row],[07/12/2020]]-'RawSource - 20210313'!CU5)</f>
        <v>1833</v>
      </c>
      <c r="CU6">
        <f>SUM(RawSource___20210313[[#This Row],[06/12/2020]]-'RawSource - 20210313'!CV5)</f>
        <v>2916</v>
      </c>
      <c r="CV6">
        <f>SUM(RawSource___20210313[[#This Row],[05/12/2020]]-'RawSource - 20210313'!CW5)</f>
        <v>3016</v>
      </c>
      <c r="CW6">
        <f>SUM(RawSource___20210313[[#This Row],[04/12/2020]]-'RawSource - 20210313'!CX5)</f>
        <v>2848</v>
      </c>
      <c r="CX6">
        <f>SUM(RawSource___20210313[[#This Row],[03/12/2020]]-'RawSource - 20210313'!CY5)</f>
        <v>2553</v>
      </c>
      <c r="CY6">
        <f>SUM(RawSource___20210313[[#This Row],[02/12/2020]]-'RawSource - 20210313'!CZ5)</f>
        <v>1369</v>
      </c>
      <c r="CZ6">
        <f>SUM(RawSource___20210313[[#This Row],[01/12/2020]]-'RawSource - 20210313'!DA5)</f>
        <v>2166</v>
      </c>
      <c r="DA6">
        <f>SUM(RawSource___20210313[[#This Row],[30/11/2020]]-'RawSource - 20210313'!DB5)</f>
        <v>3290</v>
      </c>
      <c r="DB6">
        <f>SUM(RawSource___20210313[[#This Row],[29/11/2020]]-'RawSource - 20210313'!DC5)</f>
        <v>1936</v>
      </c>
      <c r="DC6">
        <f>SUM(RawSource___20210313[[#This Row],[28/11/2020]]-'RawSource - 20210313'!DD5)</f>
        <v>2512</v>
      </c>
      <c r="DD6">
        <f>SUM(RawSource___20210313[[#This Row],[27/11/2020]]-'RawSource - 20210313'!DE5)</f>
        <v>2741</v>
      </c>
      <c r="DE6">
        <f>SUM(RawSource___20210313[[#This Row],[26/11/2020]]-'RawSource - 20210313'!DF5)</f>
        <v>3379</v>
      </c>
      <c r="DF6">
        <f>SUM(RawSource___20210313[[#This Row],[25/11/2020]]-'RawSource - 20210313'!DG5)</f>
        <v>2854</v>
      </c>
      <c r="DG6">
        <f>SUM(RawSource___20210313[[#This Row],[24/11/2020]]-'RawSource - 20210313'!DH5)</f>
        <v>1343</v>
      </c>
      <c r="DH6">
        <f>SUM(RawSource___20210313[[#This Row],[23/11/2020]]-'RawSource - 20210313'!DI5)</f>
        <v>3502</v>
      </c>
      <c r="DI6">
        <f>SUM(RawSource___20210313[[#This Row],[22/11/2020]]-'RawSource - 20210313'!DJ5)</f>
        <v>5394</v>
      </c>
      <c r="DJ6">
        <f>SUM(RawSource___20210313[[#This Row],[21/11/2020]]-'RawSource - 20210313'!DK5)</f>
        <v>6619</v>
      </c>
      <c r="DK6">
        <f>SUM(RawSource___20210313[[#This Row],[20/11/2020]]-'RawSource - 20210313'!DL5)</f>
        <v>5869</v>
      </c>
      <c r="DL6">
        <f>SUM(RawSource___20210313[[#This Row],[19/11/2020]]-'RawSource - 20210313'!DM5)</f>
        <v>6954</v>
      </c>
      <c r="DM6">
        <f>SUM(RawSource___20210313[[#This Row],[18/11/2020]]-'RawSource - 20210313'!DN5)</f>
        <v>1733</v>
      </c>
      <c r="DN6">
        <f>SUM(RawSource___20210313[[#This Row],[17/11/2020]]-'RawSource - 20210313'!DO5)</f>
        <v>2739</v>
      </c>
      <c r="DO6">
        <f>SUM(RawSource___20210313[[#This Row],[16/11/2020]]-'RawSource - 20210313'!DP5)</f>
        <v>6083</v>
      </c>
      <c r="DP6">
        <f>SUM(RawSource___20210313[[#This Row],[15/11/2020]]-'RawSource - 20210313'!DQ5)</f>
        <v>6158</v>
      </c>
      <c r="DQ6">
        <f>SUM(RawSource___20210313[[#This Row],[14/11/2020]]-'RawSource - 20210313'!DR5)</f>
        <v>6603</v>
      </c>
      <c r="DR6">
        <f>SUM(RawSource___20210313[[#This Row],[13/11/2020]]-'RawSource - 20210313'!DS5)</f>
        <v>6727</v>
      </c>
      <c r="DS6">
        <f>SUM(RawSource___20210313[[#This Row],[12/11/2020]]-'RawSource - 20210313'!DT5)</f>
        <v>11685</v>
      </c>
      <c r="DT6">
        <f>SUM(RawSource___20210313[[#This Row],[11/11/2020]]-'RawSource - 20210313'!DU5)</f>
        <v>4791</v>
      </c>
      <c r="DU6">
        <f>SUM(RawSource___20210313[[#This Row],[10/11/2020]]-'RawSource - 20210313'!DV5)</f>
        <v>3668</v>
      </c>
      <c r="DV6">
        <f>SUM(RawSource___20210313[[#This Row],[09/11/2020]]-'RawSource - 20210313'!DW5)</f>
        <v>7125</v>
      </c>
      <c r="DW6">
        <f>SUM(RawSource___20210313[[#This Row],[08/11/2020]]-'RawSource - 20210313'!DX5)</f>
        <v>6970</v>
      </c>
      <c r="DX6">
        <f>SUM(RawSource___20210313[[#This Row],[07/11/2020]]-'RawSource - 20210313'!DY5)</f>
        <v>8352</v>
      </c>
      <c r="DY6">
        <f>SUM(RawSource___20210313[[#This Row],[06/11/2020]]-'RawSource - 20210313'!DZ5)</f>
        <v>8121</v>
      </c>
      <c r="DZ6">
        <f>SUM(RawSource___20210313[[#This Row],[05/11/2020]]-'RawSource - 20210313'!EA5)</f>
        <v>7003</v>
      </c>
      <c r="EA6">
        <f>SUM(RawSource___20210313[[#This Row],[04/11/2020]]-'RawSource - 20210313'!EB5)</f>
        <v>2340</v>
      </c>
      <c r="EB6">
        <f>SUM(RawSource___20210313[[#This Row],[03/11/2020]]-'RawSource - 20210313'!EC5)</f>
        <v>4706</v>
      </c>
      <c r="EC6">
        <f>SUM(RawSource___20210313[[#This Row],[02/11/2020]]-'RawSource - 20210313'!ED5)</f>
        <v>5544</v>
      </c>
      <c r="ED6">
        <f>SUM(RawSource___20210313[[#This Row],[01/11/2020]]-'RawSource - 20210313'!EE5)</f>
        <v>7379</v>
      </c>
      <c r="EE6">
        <f>SUM(RawSource___20210313[[#This Row],[31/10/2020]]-'RawSource - 20210313'!EF5)</f>
        <v>6812</v>
      </c>
      <c r="EF6">
        <f>SUM(RawSource___20210313[[#This Row],[30/10/2020]]-'RawSource - 20210313'!EG5)</f>
        <v>6513</v>
      </c>
      <c r="EG6">
        <f>SUM(RawSource___20210313[[#This Row],[29/10/2020]]-'RawSource - 20210313'!EH5)</f>
        <v>6121</v>
      </c>
      <c r="EH6">
        <f>SUM(RawSource___20210313[[#This Row],[28/10/2020]]-'RawSource - 20210313'!EI5)</f>
        <v>3339</v>
      </c>
      <c r="EI6">
        <f>SUM(RawSource___20210313[[#This Row],[27/10/2020]]-'RawSource - 20210313'!EJ5)</f>
        <v>5772</v>
      </c>
      <c r="EJ6">
        <f>SUM(RawSource___20210313[[#This Row],[26/10/2020]]-'RawSource - 20210313'!EK5)</f>
        <v>8498</v>
      </c>
      <c r="EK6">
        <f>SUM(RawSource___20210313[[#This Row],[25/10/2020]]-'RawSource - 20210313'!EL5)</f>
        <v>7944</v>
      </c>
      <c r="EL6">
        <f>SUM(RawSource___20210313[[#This Row],[24/10/2020]]-'RawSource - 20210313'!EM5)</f>
        <v>9646</v>
      </c>
      <c r="EM6">
        <f>SUM(RawSource___20210313[[#This Row],[23/10/2020]]-'RawSource - 20210313'!EN5)</f>
        <v>7923</v>
      </c>
      <c r="EN6">
        <f>SUM(RawSource___20210313[[#This Row],[22/10/2020]]-'RawSource - 20210313'!EO5)</f>
        <v>5268</v>
      </c>
      <c r="EO6">
        <f>SUM(RawSource___20210313[[#This Row],[21/10/2020]]-'RawSource - 20210313'!EP5)</f>
        <v>5349</v>
      </c>
      <c r="EP6">
        <f>SUM(RawSource___20210313[[#This Row],[20/10/2020]]-'RawSource - 20210313'!EQ5)</f>
        <v>5078</v>
      </c>
      <c r="EQ6">
        <f>SUM(RawSource___20210313[[#This Row],[19/10/2020]]-'RawSource - 20210313'!ER5)</f>
        <v>6623</v>
      </c>
      <c r="ER6">
        <f>SUM(RawSource___20210313[[#This Row],[18/10/2020]]-'RawSource - 20210313'!ES5)</f>
        <v>6725</v>
      </c>
      <c r="ES6">
        <f>SUM(RawSource___20210313[[#This Row],[17/10/2020]]-'RawSource - 20210313'!ET5)</f>
        <v>6675</v>
      </c>
      <c r="ET6">
        <f>SUM(RawSource___20210313[[#This Row],[16/10/2020]]-'RawSource - 20210313'!EU5)</f>
        <v>7246</v>
      </c>
      <c r="EU6">
        <f>SUM(RawSource___20210313[[#This Row],[15/10/2020]]-'RawSource - 20210313'!EV5)</f>
        <v>8863</v>
      </c>
      <c r="EV6">
        <f>SUM(RawSource___20210313[[#This Row],[14/10/2020]]-'RawSource - 20210313'!EW5)</f>
        <v>3639</v>
      </c>
      <c r="EW6">
        <f>SUM(RawSource___20210313[[#This Row],[13/10/2020]]-'RawSource - 20210313'!EX5)</f>
        <v>1713</v>
      </c>
      <c r="EX6">
        <f>SUM(RawSource___20210313[[#This Row],[12/10/2020]]-'RawSource - 20210313'!EY5)</f>
        <v>2817</v>
      </c>
      <c r="EY6">
        <f>SUM(RawSource___20210313[[#This Row],[11/10/2020]]-'RawSource - 20210313'!EZ5)</f>
        <v>4921</v>
      </c>
      <c r="EZ6">
        <f>SUM(RawSource___20210313[[#This Row],[10/10/2020]]-'RawSource - 20210313'!FA5)</f>
        <v>5986</v>
      </c>
      <c r="FA6">
        <f>SUM(RawSource___20210313[[#This Row],[09/10/2020]]-'RawSource - 20210313'!FB5)</f>
        <v>3500</v>
      </c>
      <c r="FB6">
        <f>SUM(RawSource___20210313[[#This Row],[08/10/2020]]-'RawSource - 20210313'!FC5)</f>
        <v>4803</v>
      </c>
      <c r="FC6">
        <f>SUM(RawSource___20210313[[#This Row],[07/10/2020]]-'RawSource - 20210313'!FD5)</f>
        <v>2607</v>
      </c>
      <c r="FD6">
        <f>SUM(RawSource___20210313[[#This Row],[06/10/2020]]-'RawSource - 20210313'!FE5)</f>
        <v>3614</v>
      </c>
      <c r="FE6">
        <f>SUM(RawSource___20210313[[#This Row],[05/10/2020]]-'RawSource - 20210313'!FF5)</f>
        <v>3790</v>
      </c>
      <c r="FF6">
        <f>SUM(RawSource___20210313[[#This Row],[04/10/2020]]-'RawSource - 20210313'!FG5)</f>
        <v>4821</v>
      </c>
      <c r="FG6">
        <f>SUM(RawSource___20210313[[#This Row],[03/10/2020]]-'RawSource - 20210313'!FH5)</f>
        <v>1313</v>
      </c>
      <c r="FH6">
        <f>SUM(RawSource___20210313[[#This Row],[02/10/2020]]-'RawSource - 20210313'!FI5)</f>
        <v>1256</v>
      </c>
      <c r="FI6">
        <f>SUM(RawSource___20210313[[#This Row],[01/10/2020]]-'RawSource - 20210313'!FJ5)</f>
        <v>1566</v>
      </c>
      <c r="FJ6">
        <f>SUM(RawSource___20210313[[#This Row],[30/09/2020]]-'RawSource - 20210313'!FK5)</f>
        <v>3397</v>
      </c>
    </row>
    <row r="7" spans="1:166" x14ac:dyDescent="0.25">
      <c r="A7" t="s">
        <v>6</v>
      </c>
      <c r="B7">
        <f>SUM(RawSource___20210313[[#This Row],[13/03/2021]]-'RawSource - 20210313'!C6)</f>
        <v>82</v>
      </c>
      <c r="C7">
        <f>SUM(RawSource___20210313[[#This Row],[12/03/2021]]-'RawSource - 20210313'!D6)</f>
        <v>117</v>
      </c>
      <c r="D7">
        <f>SUM(RawSource___20210313[[#This Row],[11/03/2021]]-'RawSource - 20210313'!E6)</f>
        <v>136</v>
      </c>
      <c r="E7">
        <f>SUM(RawSource___20210313[[#This Row],[10/03/2021]]-'RawSource - 20210313'!F6)</f>
        <v>131</v>
      </c>
      <c r="F7">
        <f>SUM(RawSource___20210313[[#This Row],[09/03/2021]]-'RawSource - 20210313'!G6)</f>
        <v>123</v>
      </c>
      <c r="G7">
        <f>SUM(RawSource___20210313[[#This Row],[08/03/2021]]-'RawSource - 20210313'!H6)</f>
        <v>108</v>
      </c>
      <c r="H7">
        <f>SUM(RawSource___20210313[[#This Row],[07/03/2021]]-'RawSource - 20210313'!I6)</f>
        <v>87</v>
      </c>
      <c r="I7">
        <f>SUM(RawSource___20210313[[#This Row],[06/03/2021]]-'RawSource - 20210313'!J6)</f>
        <v>153</v>
      </c>
      <c r="J7">
        <f>SUM(RawSource___20210313[[#This Row],[05/03/2021]]-'RawSource - 20210313'!K6)</f>
        <v>164</v>
      </c>
      <c r="K7">
        <f>SUM(RawSource___20210313[[#This Row],[04/03/2021]]-'RawSource - 20210313'!L6)</f>
        <v>121</v>
      </c>
      <c r="L7">
        <f>SUM(RawSource___20210313[[#This Row],[03/03/2021]]-'RawSource - 20210313'!M6)</f>
        <v>192</v>
      </c>
      <c r="M7">
        <f>SUM(RawSource___20210313[[#This Row],[02/03/2021]]-'RawSource - 20210313'!N6)</f>
        <v>231</v>
      </c>
      <c r="N7">
        <f>SUM(RawSource___20210313[[#This Row],[01/03/2021]]-'RawSource - 20210313'!O6)</f>
        <v>188</v>
      </c>
      <c r="O7">
        <f>SUM(RawSource___20210313[[#This Row],[28/02/2021]]-'RawSource - 20210313'!P6)</f>
        <v>144</v>
      </c>
      <c r="P7">
        <f>SUM(RawSource___20210313[[#This Row],[27/02/2021]]-'RawSource - 20210313'!Q6)</f>
        <v>172</v>
      </c>
      <c r="Q7">
        <f>SUM(RawSource___20210313[[#This Row],[26/02/2021]]-'RawSource - 20210313'!R6)</f>
        <v>222</v>
      </c>
      <c r="R7">
        <f>SUM(RawSource___20210313[[#This Row],[25/02/2021]]-'RawSource - 20210313'!S6)</f>
        <v>163</v>
      </c>
      <c r="S7">
        <f>SUM(RawSource___20210313[[#This Row],[24/02/2021]]-'RawSource - 20210313'!T6)</f>
        <v>273</v>
      </c>
      <c r="T7">
        <f>SUM(RawSource___20210313[[#This Row],[23/02/2021]]-'RawSource - 20210313'!U6)</f>
        <v>244</v>
      </c>
      <c r="U7">
        <f>SUM(RawSource___20210313[[#This Row],[22/02/2021]]-'RawSource - 20210313'!V6)</f>
        <v>520</v>
      </c>
      <c r="V7">
        <f>SUM(RawSource___20210313[[#This Row],[21/02/2021]]-'RawSource - 20210313'!W6)</f>
        <v>282</v>
      </c>
      <c r="W7">
        <f>SUM(RawSource___20210313[[#This Row],[20/02/2021]]-'RawSource - 20210313'!X6)</f>
        <v>275</v>
      </c>
      <c r="X7">
        <f>SUM(RawSource___20210313[[#This Row],[19/02/2021]]-'RawSource - 20210313'!Y6)</f>
        <v>302</v>
      </c>
      <c r="Y7">
        <f>SUM(RawSource___20210313[[#This Row],[18/02/2021]]-'RawSource - 20210313'!Z6)</f>
        <v>240</v>
      </c>
      <c r="Z7">
        <f>SUM(RawSource___20210313[[#This Row],[17/02/2021]]-'RawSource - 20210313'!AA6)</f>
        <v>333</v>
      </c>
      <c r="AA7">
        <f>SUM(RawSource___20210313[[#This Row],[16/02/2021]]-'RawSource - 20210313'!AB6)</f>
        <v>320</v>
      </c>
      <c r="AB7">
        <f>SUM(RawSource___20210313[[#This Row],[15/02/2021]]-'RawSource - 20210313'!AC6)</f>
        <v>248</v>
      </c>
      <c r="AC7">
        <f>SUM(RawSource___20210313[[#This Row],[14/02/2021]]-'RawSource - 20210313'!AD6)</f>
        <v>169</v>
      </c>
      <c r="AD7">
        <f>SUM(RawSource___20210313[[#This Row],[13/02/2021]]-'RawSource - 20210313'!AE6)</f>
        <v>293</v>
      </c>
      <c r="AE7">
        <f>SUM(RawSource___20210313[[#This Row],[12/02/2021]]-'RawSource - 20210313'!AF6)</f>
        <v>634</v>
      </c>
      <c r="AF7">
        <f>SUM(RawSource___20210313[[#This Row],[11/02/2021]]-'RawSource - 20210313'!AG6)</f>
        <v>287</v>
      </c>
      <c r="AG7">
        <f>SUM(RawSource___20210313[[#This Row],[10/02/2021]]-'RawSource - 20210313'!AH6)</f>
        <v>455</v>
      </c>
      <c r="AH7">
        <f>SUM(RawSource___20210313[[#This Row],[09/02/2021]]-'RawSource - 20210313'!AI6)</f>
        <v>450</v>
      </c>
      <c r="AI7">
        <f>SUM(RawSource___20210313[[#This Row],[08/02/2021]]-'RawSource - 20210313'!AJ6)</f>
        <v>455</v>
      </c>
      <c r="AJ7">
        <f>SUM(RawSource___20210313[[#This Row],[07/02/2021]]-'RawSource - 20210313'!AK6)</f>
        <v>373</v>
      </c>
      <c r="AK7">
        <f>SUM(RawSource___20210313[[#This Row],[06/02/2021]]-'RawSource - 20210313'!AL6)</f>
        <v>535</v>
      </c>
      <c r="AL7">
        <f>SUM(RawSource___20210313[[#This Row],[05/02/2021]]-'RawSource - 20210313'!AM6)</f>
        <v>563</v>
      </c>
      <c r="AM7">
        <f>SUM(RawSource___20210313[[#This Row],[04/02/2021]]-'RawSource - 20210313'!AN6)</f>
        <v>380</v>
      </c>
      <c r="AN7">
        <f>SUM(RawSource___20210313[[#This Row],[03/02/2021]]-'RawSource - 20210313'!AO6)</f>
        <v>524</v>
      </c>
      <c r="AO7">
        <f>SUM(RawSource___20210313[[#This Row],[02/02/2021]]-'RawSource - 20210313'!AP6)</f>
        <v>562</v>
      </c>
      <c r="AP7">
        <f>SUM(RawSource___20210313[[#This Row],[01/02/2021]]-'RawSource - 20210313'!AQ6)</f>
        <v>513</v>
      </c>
      <c r="AQ7">
        <f>SUM(RawSource___20210313[[#This Row],[31/01/2021]]-'RawSource - 20210313'!AR6)</f>
        <v>414</v>
      </c>
      <c r="AR7">
        <f>SUM(RawSource___20210313[[#This Row],[30/01/2021]]-'RawSource - 20210313'!AS6)</f>
        <v>585</v>
      </c>
      <c r="AS7">
        <f>SUM(RawSource___20210313[[#This Row],[29/01/2021]]-'RawSource - 20210313'!AT6)</f>
        <v>1021</v>
      </c>
      <c r="AT7">
        <f>SUM(RawSource___20210313[[#This Row],[28/01/2021]]-'RawSource - 20210313'!AU6)</f>
        <v>701</v>
      </c>
      <c r="AU7">
        <f>SUM(RawSource___20210313[[#This Row],[27/01/2021]]-'RawSource - 20210313'!AV6)</f>
        <v>736</v>
      </c>
      <c r="AV7">
        <f>SUM(RawSource___20210313[[#This Row],[26/01/2021]]-'RawSource - 20210313'!AW6)</f>
        <v>880</v>
      </c>
      <c r="AW7">
        <f>SUM(RawSource___20210313[[#This Row],[25/01/2021]]-'RawSource - 20210313'!AX6)</f>
        <v>550</v>
      </c>
      <c r="AX7">
        <f>SUM(RawSource___20210313[[#This Row],[24/01/2021]]-'RawSource - 20210313'!AY6)</f>
        <v>873</v>
      </c>
      <c r="AY7">
        <f>SUM(RawSource___20210313[[#This Row],[23/01/2021]]-'RawSource - 20210313'!AZ6)</f>
        <v>1106</v>
      </c>
      <c r="AZ7">
        <f>SUM(RawSource___20210313[[#This Row],[22/01/2021]]-'RawSource - 20210313'!BA6)</f>
        <v>2111</v>
      </c>
      <c r="BA7">
        <f>SUM(RawSource___20210313[[#This Row],[21/01/2021]]-'RawSource - 20210313'!BB6)</f>
        <v>1205</v>
      </c>
      <c r="BB7">
        <f>SUM(RawSource___20210313[[#This Row],[20/01/2021]]-'RawSource - 20210313'!BC6)</f>
        <v>1277</v>
      </c>
      <c r="BC7">
        <f>SUM(RawSource___20210313[[#This Row],[19/01/2021]]-'RawSource - 20210313'!BD6)</f>
        <v>1856</v>
      </c>
      <c r="BD7">
        <f>SUM(RawSource___20210313[[#This Row],[18/01/2021]]-'RawSource - 20210313'!BE6)</f>
        <v>1937</v>
      </c>
      <c r="BE7">
        <f>SUM(RawSource___20210313[[#This Row],[17/01/2021]]-'RawSource - 20210313'!BF6)</f>
        <v>2049</v>
      </c>
      <c r="BF7">
        <f>SUM(RawSource___20210313[[#This Row],[16/01/2021]]-'RawSource - 20210313'!BG6)</f>
        <v>2126</v>
      </c>
      <c r="BG7">
        <f>SUM(RawSource___20210313[[#This Row],[15/01/2021]]-'RawSource - 20210313'!BH6)</f>
        <v>4038</v>
      </c>
      <c r="BH7">
        <f>SUM(RawSource___20210313[[#This Row],[14/01/2021]]-'RawSource - 20210313'!BI6)</f>
        <v>2728</v>
      </c>
      <c r="BI7">
        <f>SUM(RawSource___20210313[[#This Row],[13/01/2021]]-'RawSource - 20210313'!BJ6)</f>
        <v>3227</v>
      </c>
      <c r="BJ7">
        <f>SUM(RawSource___20210313[[#This Row],[12/01/2021]]-'RawSource - 20210313'!BK6)</f>
        <v>4475</v>
      </c>
      <c r="BK7">
        <f>SUM(RawSource___20210313[[#This Row],[11/01/2021]]-'RawSource - 20210313'!BL6)</f>
        <v>6795</v>
      </c>
      <c r="BL7">
        <f>SUM(RawSource___20210313[[#This Row],[10/01/2021]]-'RawSource - 20210313'!BM6)</f>
        <v>10328</v>
      </c>
      <c r="BM7">
        <f>SUM(RawSource___20210313[[#This Row],[09/01/2021]]-'RawSource - 20210313'!BN6)</f>
        <v>11123</v>
      </c>
      <c r="BN7">
        <f>SUM(RawSource___20210313[[#This Row],[08/01/2021]]-'RawSource - 20210313'!BO6)</f>
        <v>16006</v>
      </c>
      <c r="BO7">
        <f>SUM(RawSource___20210313[[#This Row],[07/01/2021]]-'RawSource - 20210313'!BP6)</f>
        <v>3431</v>
      </c>
      <c r="BP7">
        <f>SUM(RawSource___20210313[[#This Row],[06/01/2021]]-'RawSource - 20210313'!BQ6)</f>
        <v>4280</v>
      </c>
      <c r="BQ7">
        <f>SUM(RawSource___20210313[[#This Row],[05/01/2021]]-'RawSource - 20210313'!BR6)</f>
        <v>1858</v>
      </c>
      <c r="BR7">
        <f>SUM(RawSource___20210313[[#This Row],[04/01/2021]]-'RawSource - 20210313'!BS6)</f>
        <v>6049</v>
      </c>
      <c r="BS7">
        <f>SUM(RawSource___20210313[[#This Row],[03/01/2021]]-'RawSource - 20210313'!BT6)</f>
        <v>10633</v>
      </c>
      <c r="BT7">
        <f>SUM(RawSource___20210313[[#This Row],[02/01/2021]]-'RawSource - 20210313'!BU6)</f>
        <v>8284</v>
      </c>
      <c r="BU7">
        <f>SUM(RawSource___20210313[[#This Row],[01/01/2021]]-'RawSource - 20210313'!BV6)</f>
        <v>4415</v>
      </c>
      <c r="BV7">
        <f>SUM(RawSource___20210313[[#This Row],[31/12/2020]]-'RawSource - 20210313'!BW6)</f>
        <v>1413</v>
      </c>
      <c r="BW7">
        <f>SUM(RawSource___20210313[[#This Row],[30/12/2020]]-'RawSource - 20210313'!BX6)</f>
        <v>2013</v>
      </c>
      <c r="BX7">
        <f>SUM(RawSource___20210313[[#This Row],[29/12/2020]]-'RawSource - 20210313'!BY6)</f>
        <v>436</v>
      </c>
      <c r="BY7">
        <f>SUM(RawSource___20210313[[#This Row],[28/12/2020]]-'RawSource - 20210313'!BZ6)</f>
        <v>2993</v>
      </c>
      <c r="BZ7">
        <f>SUM(RawSource___20210313[[#This Row],[27/12/2020]]-'RawSource - 20210313'!CA6)</f>
        <v>1895</v>
      </c>
      <c r="CA7">
        <f>SUM(RawSource___20210313[[#This Row],[26/12/2020]]-'RawSource - 20210313'!CB6)</f>
        <v>4810</v>
      </c>
      <c r="CB7">
        <f>SUM(RawSource___20210313[[#This Row],[25/12/2020]]-'RawSource - 20210313'!CC6)</f>
        <v>7345</v>
      </c>
      <c r="CC7">
        <f>SUM(RawSource___20210313[[#This Row],[24/12/2020]]-'RawSource - 20210313'!CD6)</f>
        <v>3991</v>
      </c>
      <c r="CD7">
        <f>SUM(RawSource___20210313[[#This Row],[23/12/2020]]-'RawSource - 20210313'!CE6)</f>
        <v>2600</v>
      </c>
      <c r="CE7">
        <f>SUM(RawSource___20210313[[#This Row],[22/12/2020]]-'RawSource - 20210313'!CF6)</f>
        <v>5866</v>
      </c>
      <c r="CF7">
        <f>SUM(RawSource___20210313[[#This Row],[21/12/2020]]-'RawSource - 20210313'!CG6)</f>
        <v>7569</v>
      </c>
      <c r="CG7">
        <f>SUM(RawSource___20210313[[#This Row],[20/12/2020]]-'RawSource - 20210313'!CH6)</f>
        <v>8405</v>
      </c>
      <c r="CH7">
        <f>SUM(RawSource___20210313[[#This Row],[19/12/2020]]-'RawSource - 20210313'!CI6)</f>
        <v>3908</v>
      </c>
      <c r="CI7">
        <f>SUM(RawSource___20210313[[#This Row],[18/12/2020]]-'RawSource - 20210313'!CJ6)</f>
        <v>2162</v>
      </c>
      <c r="CJ7">
        <f>SUM(RawSource___20210313[[#This Row],[17/12/2020]]-'RawSource - 20210313'!CK6)</f>
        <v>648</v>
      </c>
      <c r="CK7">
        <f>SUM(RawSource___20210313[[#This Row],[16/12/2020]]-'RawSource - 20210313'!CL6)</f>
        <v>1097</v>
      </c>
      <c r="CL7">
        <f>SUM(RawSource___20210313[[#This Row],[15/12/2020]]-'RawSource - 20210313'!CM6)</f>
        <v>1097</v>
      </c>
      <c r="CM7">
        <f>SUM(RawSource___20210313[[#This Row],[14/12/2020]]-'RawSource - 20210313'!CN6)</f>
        <v>629</v>
      </c>
      <c r="CN7">
        <f>SUM(RawSource___20210313[[#This Row],[13/12/2020]]-'RawSource - 20210313'!CO6)</f>
        <v>530</v>
      </c>
      <c r="CO7">
        <f>SUM(RawSource___20210313[[#This Row],[12/12/2020]]-'RawSource - 20210313'!CP6)</f>
        <v>750</v>
      </c>
      <c r="CP7">
        <f>SUM(RawSource___20210313[[#This Row],[11/12/2020]]-'RawSource - 20210313'!CQ6)</f>
        <v>913</v>
      </c>
      <c r="CQ7">
        <f>SUM(RawSource___20210313[[#This Row],[10/12/2020]]-'RawSource - 20210313'!CR6)</f>
        <v>453</v>
      </c>
      <c r="CR7">
        <f>SUM(RawSource___20210313[[#This Row],[09/12/2020]]-'RawSource - 20210313'!CS6)</f>
        <v>315</v>
      </c>
      <c r="CS7">
        <f>SUM(RawSource___20210313[[#This Row],[08/12/2020]]-'RawSource - 20210313'!CT6)</f>
        <v>433</v>
      </c>
      <c r="CT7">
        <f>SUM(RawSource___20210313[[#This Row],[07/12/2020]]-'RawSource - 20210313'!CU6)</f>
        <v>368</v>
      </c>
      <c r="CU7">
        <f>SUM(RawSource___20210313[[#This Row],[06/12/2020]]-'RawSource - 20210313'!CV6)</f>
        <v>548</v>
      </c>
      <c r="CV7">
        <f>SUM(RawSource___20210313[[#This Row],[05/12/2020]]-'RawSource - 20210313'!CW6)</f>
        <v>452</v>
      </c>
      <c r="CW7">
        <f>SUM(RawSource___20210313[[#This Row],[04/12/2020]]-'RawSource - 20210313'!CX6)</f>
        <v>532</v>
      </c>
      <c r="CX7">
        <f>SUM(RawSource___20210313[[#This Row],[03/12/2020]]-'RawSource - 20210313'!CY6)</f>
        <v>191</v>
      </c>
      <c r="CY7">
        <f>SUM(RawSource___20210313[[#This Row],[02/12/2020]]-'RawSource - 20210313'!CZ6)</f>
        <v>369</v>
      </c>
      <c r="CZ7">
        <f>SUM(RawSource___20210313[[#This Row],[01/12/2020]]-'RawSource - 20210313'!DA6)</f>
        <v>393</v>
      </c>
      <c r="DA7">
        <f>SUM(RawSource___20210313[[#This Row],[30/11/2020]]-'RawSource - 20210313'!DB6)</f>
        <v>508</v>
      </c>
      <c r="DB7">
        <f>SUM(RawSource___20210313[[#This Row],[29/11/2020]]-'RawSource - 20210313'!DC6)</f>
        <v>577</v>
      </c>
      <c r="DC7">
        <f>SUM(RawSource___20210313[[#This Row],[28/11/2020]]-'RawSource - 20210313'!DD6)</f>
        <v>749</v>
      </c>
      <c r="DD7">
        <f>SUM(RawSource___20210313[[#This Row],[27/11/2020]]-'RawSource - 20210313'!DE6)</f>
        <v>447</v>
      </c>
      <c r="DE7">
        <f>SUM(RawSource___20210313[[#This Row],[26/11/2020]]-'RawSource - 20210313'!DF6)</f>
        <v>360</v>
      </c>
      <c r="DF7">
        <f>SUM(RawSource___20210313[[#This Row],[25/11/2020]]-'RawSource - 20210313'!DG6)</f>
        <v>482</v>
      </c>
      <c r="DG7">
        <f>SUM(RawSource___20210313[[#This Row],[24/11/2020]]-'RawSource - 20210313'!DH6)</f>
        <v>857</v>
      </c>
      <c r="DH7">
        <f>SUM(RawSource___20210313[[#This Row],[23/11/2020]]-'RawSource - 20210313'!DI6)</f>
        <v>541</v>
      </c>
      <c r="DI7">
        <f>SUM(RawSource___20210313[[#This Row],[22/11/2020]]-'RawSource - 20210313'!DJ6)</f>
        <v>1041</v>
      </c>
      <c r="DJ7">
        <f>SUM(RawSource___20210313[[#This Row],[21/11/2020]]-'RawSource - 20210313'!DK6)</f>
        <v>1171</v>
      </c>
      <c r="DK7">
        <f>SUM(RawSource___20210313[[#This Row],[20/11/2020]]-'RawSource - 20210313'!DL6)</f>
        <v>843</v>
      </c>
      <c r="DL7">
        <f>SUM(RawSource___20210313[[#This Row],[19/11/2020]]-'RawSource - 20210313'!DM6)</f>
        <v>550</v>
      </c>
      <c r="DM7">
        <f>SUM(RawSource___20210313[[#This Row],[18/11/2020]]-'RawSource - 20210313'!DN6)</f>
        <v>540</v>
      </c>
      <c r="DN7">
        <f>SUM(RawSource___20210313[[#This Row],[17/11/2020]]-'RawSource - 20210313'!DO6)</f>
        <v>1339</v>
      </c>
      <c r="DO7">
        <f>SUM(RawSource___20210313[[#This Row],[16/11/2020]]-'RawSource - 20210313'!DP6)</f>
        <v>912</v>
      </c>
      <c r="DP7">
        <f>SUM(RawSource___20210313[[#This Row],[15/11/2020]]-'RawSource - 20210313'!DQ6)</f>
        <v>1747</v>
      </c>
      <c r="DQ7">
        <f>SUM(RawSource___20210313[[#This Row],[14/11/2020]]-'RawSource - 20210313'!DR6)</f>
        <v>1807</v>
      </c>
      <c r="DR7">
        <f>SUM(RawSource___20210313[[#This Row],[13/11/2020]]-'RawSource - 20210313'!DS6)</f>
        <v>1591</v>
      </c>
      <c r="DS7">
        <f>SUM(RawSource___20210313[[#This Row],[12/11/2020]]-'RawSource - 20210313'!DT6)</f>
        <v>1340</v>
      </c>
      <c r="DT7">
        <f>SUM(RawSource___20210313[[#This Row],[11/11/2020]]-'RawSource - 20210313'!DU6)</f>
        <v>1132</v>
      </c>
      <c r="DU7">
        <f>SUM(RawSource___20210313[[#This Row],[10/11/2020]]-'RawSource - 20210313'!DV6)</f>
        <v>2561</v>
      </c>
      <c r="DV7">
        <f>SUM(RawSource___20210313[[#This Row],[09/11/2020]]-'RawSource - 20210313'!DW6)</f>
        <v>1503</v>
      </c>
      <c r="DW7">
        <f>SUM(RawSource___20210313[[#This Row],[08/11/2020]]-'RawSource - 20210313'!DX6)</f>
        <v>979</v>
      </c>
      <c r="DX7">
        <f>SUM(RawSource___20210313[[#This Row],[07/11/2020]]-'RawSource - 20210313'!DY6)</f>
        <v>1123</v>
      </c>
      <c r="DY7">
        <f>SUM(RawSource___20210313[[#This Row],[06/11/2020]]-'RawSource - 20210313'!DZ6)</f>
        <v>1321</v>
      </c>
      <c r="DZ7">
        <f>SUM(RawSource___20210313[[#This Row],[05/11/2020]]-'RawSource - 20210313'!EA6)</f>
        <v>583</v>
      </c>
      <c r="EA7">
        <f>SUM(RawSource___20210313[[#This Row],[04/11/2020]]-'RawSource - 20210313'!EB6)</f>
        <v>676</v>
      </c>
      <c r="EB7">
        <f>SUM(RawSource___20210313[[#This Row],[03/11/2020]]-'RawSource - 20210313'!EC6)</f>
        <v>1264</v>
      </c>
      <c r="EC7">
        <f>SUM(RawSource___20210313[[#This Row],[02/11/2020]]-'RawSource - 20210313'!ED6)</f>
        <v>1478</v>
      </c>
      <c r="ED7">
        <f>SUM(RawSource___20210313[[#This Row],[01/11/2020]]-'RawSource - 20210313'!EE6)</f>
        <v>897</v>
      </c>
      <c r="EE7">
        <f>SUM(RawSource___20210313[[#This Row],[31/10/2020]]-'RawSource - 20210313'!EF6)</f>
        <v>1155</v>
      </c>
      <c r="EF7">
        <f>SUM(RawSource___20210313[[#This Row],[30/10/2020]]-'RawSource - 20210313'!EG6)</f>
        <v>1233</v>
      </c>
      <c r="EG7">
        <f>SUM(RawSource___20210313[[#This Row],[29/10/2020]]-'RawSource - 20210313'!EH6)</f>
        <v>745</v>
      </c>
      <c r="EH7">
        <f>SUM(RawSource___20210313[[#This Row],[28/10/2020]]-'RawSource - 20210313'!EI6)</f>
        <v>1596</v>
      </c>
      <c r="EI7">
        <f>SUM(RawSource___20210313[[#This Row],[27/10/2020]]-'RawSource - 20210313'!EJ6)</f>
        <v>3409</v>
      </c>
      <c r="EJ7">
        <f>SUM(RawSource___20210313[[#This Row],[26/10/2020]]-'RawSource - 20210313'!EK6)</f>
        <v>2800</v>
      </c>
      <c r="EK7">
        <f>SUM(RawSource___20210313[[#This Row],[25/10/2020]]-'RawSource - 20210313'!EL6)</f>
        <v>2517</v>
      </c>
      <c r="EL7">
        <f>SUM(RawSource___20210313[[#This Row],[24/10/2020]]-'RawSource - 20210313'!EM6)</f>
        <v>1977</v>
      </c>
      <c r="EM7">
        <f>SUM(RawSource___20210313[[#This Row],[23/10/2020]]-'RawSource - 20210313'!EN6)</f>
        <v>1111</v>
      </c>
      <c r="EN7">
        <f>SUM(RawSource___20210313[[#This Row],[22/10/2020]]-'RawSource - 20210313'!EO6)</f>
        <v>672</v>
      </c>
      <c r="EO7">
        <f>SUM(RawSource___20210313[[#This Row],[21/10/2020]]-'RawSource - 20210313'!EP6)</f>
        <v>2289</v>
      </c>
      <c r="EP7">
        <f>SUM(RawSource___20210313[[#This Row],[20/10/2020]]-'RawSource - 20210313'!EQ6)</f>
        <v>4809</v>
      </c>
      <c r="EQ7">
        <f>SUM(RawSource___20210313[[#This Row],[19/10/2020]]-'RawSource - 20210313'!ER6)</f>
        <v>3190</v>
      </c>
      <c r="ER7">
        <f>SUM(RawSource___20210313[[#This Row],[18/10/2020]]-'RawSource - 20210313'!ES6)</f>
        <v>4287</v>
      </c>
      <c r="ES7">
        <f>SUM(RawSource___20210313[[#This Row],[17/10/2020]]-'RawSource - 20210313'!ET6)</f>
        <v>2237</v>
      </c>
      <c r="ET7">
        <f>SUM(RawSource___20210313[[#This Row],[16/10/2020]]-'RawSource - 20210313'!EU6)</f>
        <v>1093</v>
      </c>
      <c r="EU7">
        <f>SUM(RawSource___20210313[[#This Row],[15/10/2020]]-'RawSource - 20210313'!EV6)</f>
        <v>1109</v>
      </c>
      <c r="EV7">
        <f>SUM(RawSource___20210313[[#This Row],[14/10/2020]]-'RawSource - 20210313'!EW6)</f>
        <v>3940</v>
      </c>
      <c r="EW7">
        <f>SUM(RawSource___20210313[[#This Row],[13/10/2020]]-'RawSource - 20210313'!EX6)</f>
        <v>4482</v>
      </c>
      <c r="EX7">
        <f>SUM(RawSource___20210313[[#This Row],[12/10/2020]]-'RawSource - 20210313'!EY6)</f>
        <v>2537</v>
      </c>
      <c r="EY7">
        <f>SUM(RawSource___20210313[[#This Row],[11/10/2020]]-'RawSource - 20210313'!EZ6)</f>
        <v>1347</v>
      </c>
      <c r="EZ7">
        <f>SUM(RawSource___20210313[[#This Row],[10/10/2020]]-'RawSource - 20210313'!FA6)</f>
        <v>1916</v>
      </c>
      <c r="FA7">
        <f>SUM(RawSource___20210313[[#This Row],[09/10/2020]]-'RawSource - 20210313'!FB6)</f>
        <v>2068</v>
      </c>
      <c r="FB7">
        <f>SUM(RawSource___20210313[[#This Row],[08/10/2020]]-'RawSource - 20210313'!FC6)</f>
        <v>1166</v>
      </c>
      <c r="FC7">
        <f>SUM(RawSource___20210313[[#This Row],[07/10/2020]]-'RawSource - 20210313'!FD6)</f>
        <v>1533</v>
      </c>
      <c r="FD7">
        <f>SUM(RawSource___20210313[[#This Row],[06/10/2020]]-'RawSource - 20210313'!FE6)</f>
        <v>1941</v>
      </c>
      <c r="FE7">
        <f>SUM(RawSource___20210313[[#This Row],[05/10/2020]]-'RawSource - 20210313'!FF6)</f>
        <v>1646</v>
      </c>
      <c r="FF7">
        <f>SUM(RawSource___20210313[[#This Row],[04/10/2020]]-'RawSource - 20210313'!FG6)</f>
        <v>5010</v>
      </c>
      <c r="FG7">
        <f>SUM(RawSource___20210313[[#This Row],[03/10/2020]]-'RawSource - 20210313'!FH6)</f>
        <v>558</v>
      </c>
      <c r="FH7">
        <f>SUM(RawSource___20210313[[#This Row],[02/10/2020]]-'RawSource - 20210313'!FI6)</f>
        <v>304</v>
      </c>
      <c r="FI7">
        <f>SUM(RawSource___20210313[[#This Row],[01/10/2020]]-'RawSource - 20210313'!FJ6)</f>
        <v>180</v>
      </c>
      <c r="FJ7">
        <f>SUM(RawSource___20210313[[#This Row],[30/09/2020]]-'RawSource - 20210313'!FK6)</f>
        <v>4027</v>
      </c>
    </row>
    <row r="8" spans="1:166" x14ac:dyDescent="0.25">
      <c r="A8" t="s">
        <v>7</v>
      </c>
      <c r="B8">
        <f>SUM(RawSource___20210313[[#This Row],[13/03/2021]]-'RawSource - 20210313'!C7)</f>
        <v>42</v>
      </c>
      <c r="C8">
        <f>SUM(RawSource___20210313[[#This Row],[12/03/2021]]-'RawSource - 20210313'!D7)</f>
        <v>14</v>
      </c>
      <c r="D8">
        <f>SUM(RawSource___20210313[[#This Row],[11/03/2021]]-'RawSource - 20210313'!E7)</f>
        <v>89</v>
      </c>
      <c r="E8">
        <f>SUM(RawSource___20210313[[#This Row],[10/03/2021]]-'RawSource - 20210313'!F7)</f>
        <v>56</v>
      </c>
      <c r="F8">
        <f>SUM(RawSource___20210313[[#This Row],[09/03/2021]]-'RawSource - 20210313'!G7)</f>
        <v>43</v>
      </c>
      <c r="G8">
        <f>SUM(RawSource___20210313[[#This Row],[08/03/2021]]-'RawSource - 20210313'!H7)</f>
        <v>23</v>
      </c>
      <c r="H8">
        <f>SUM(RawSource___20210313[[#This Row],[07/03/2021]]-'RawSource - 20210313'!I7)</f>
        <v>20</v>
      </c>
      <c r="I8">
        <f>SUM(RawSource___20210313[[#This Row],[06/03/2021]]-'RawSource - 20210313'!J7)</f>
        <v>29</v>
      </c>
      <c r="J8">
        <f>SUM(RawSource___20210313[[#This Row],[05/03/2021]]-'RawSource - 20210313'!K7)</f>
        <v>41</v>
      </c>
      <c r="K8">
        <f>SUM(RawSource___20210313[[#This Row],[04/03/2021]]-'RawSource - 20210313'!L7)</f>
        <v>51</v>
      </c>
      <c r="L8">
        <f>SUM(RawSource___20210313[[#This Row],[03/03/2021]]-'RawSource - 20210313'!M7)</f>
        <v>42</v>
      </c>
      <c r="M8">
        <f>SUM(RawSource___20210313[[#This Row],[02/03/2021]]-'RawSource - 20210313'!N7)</f>
        <v>84</v>
      </c>
      <c r="N8">
        <f>SUM(RawSource___20210313[[#This Row],[01/03/2021]]-'RawSource - 20210313'!O7)</f>
        <v>62</v>
      </c>
      <c r="O8">
        <f>SUM(RawSource___20210313[[#This Row],[28/02/2021]]-'RawSource - 20210313'!P7)</f>
        <v>27</v>
      </c>
      <c r="P8">
        <f>SUM(RawSource___20210313[[#This Row],[27/02/2021]]-'RawSource - 20210313'!Q7)</f>
        <v>48</v>
      </c>
      <c r="Q8">
        <f>SUM(RawSource___20210313[[#This Row],[26/02/2021]]-'RawSource - 20210313'!R7)</f>
        <v>42</v>
      </c>
      <c r="R8">
        <f>SUM(RawSource___20210313[[#This Row],[25/02/2021]]-'RawSource - 20210313'!S7)</f>
        <v>87</v>
      </c>
      <c r="S8">
        <f>SUM(RawSource___20210313[[#This Row],[24/02/2021]]-'RawSource - 20210313'!T7)</f>
        <v>84</v>
      </c>
      <c r="T8">
        <f>SUM(RawSource___20210313[[#This Row],[23/02/2021]]-'RawSource - 20210313'!U7)</f>
        <v>96</v>
      </c>
      <c r="U8">
        <f>SUM(RawSource___20210313[[#This Row],[22/02/2021]]-'RawSource - 20210313'!V7)</f>
        <v>72</v>
      </c>
      <c r="V8">
        <f>SUM(RawSource___20210313[[#This Row],[21/02/2021]]-'RawSource - 20210313'!W7)</f>
        <v>81</v>
      </c>
      <c r="W8">
        <f>SUM(RawSource___20210313[[#This Row],[20/02/2021]]-'RawSource - 20210313'!X7)</f>
        <v>87</v>
      </c>
      <c r="X8">
        <f>SUM(RawSource___20210313[[#This Row],[19/02/2021]]-'RawSource - 20210313'!Y7)</f>
        <v>30</v>
      </c>
      <c r="Y8">
        <f>SUM(RawSource___20210313[[#This Row],[18/02/2021]]-'RawSource - 20210313'!Z7)</f>
        <v>125</v>
      </c>
      <c r="Z8">
        <f>SUM(RawSource___20210313[[#This Row],[17/02/2021]]-'RawSource - 20210313'!AA7)</f>
        <v>122</v>
      </c>
      <c r="AA8">
        <f>SUM(RawSource___20210313[[#This Row],[16/02/2021]]-'RawSource - 20210313'!AB7)</f>
        <v>205</v>
      </c>
      <c r="AB8">
        <f>SUM(RawSource___20210313[[#This Row],[15/02/2021]]-'RawSource - 20210313'!AC7)</f>
        <v>53</v>
      </c>
      <c r="AC8">
        <f>SUM(RawSource___20210313[[#This Row],[14/02/2021]]-'RawSource - 20210313'!AD7)</f>
        <v>106</v>
      </c>
      <c r="AD8">
        <f>SUM(RawSource___20210313[[#This Row],[13/02/2021]]-'RawSource - 20210313'!AE7)</f>
        <v>76</v>
      </c>
      <c r="AE8">
        <f>SUM(RawSource___20210313[[#This Row],[12/02/2021]]-'RawSource - 20210313'!AF7)</f>
        <v>66</v>
      </c>
      <c r="AF8">
        <f>SUM(RawSource___20210313[[#This Row],[11/02/2021]]-'RawSource - 20210313'!AG7)</f>
        <v>216</v>
      </c>
      <c r="AG8">
        <f>SUM(RawSource___20210313[[#This Row],[10/02/2021]]-'RawSource - 20210313'!AH7)</f>
        <v>101</v>
      </c>
      <c r="AH8">
        <f>SUM(RawSource___20210313[[#This Row],[09/02/2021]]-'RawSource - 20210313'!AI7)</f>
        <v>275</v>
      </c>
      <c r="AI8">
        <f>SUM(RawSource___20210313[[#This Row],[08/02/2021]]-'RawSource - 20210313'!AJ7)</f>
        <v>72</v>
      </c>
      <c r="AJ8">
        <f>SUM(RawSource___20210313[[#This Row],[07/02/2021]]-'RawSource - 20210313'!AK7)</f>
        <v>93</v>
      </c>
      <c r="AK8">
        <f>SUM(RawSource___20210313[[#This Row],[06/02/2021]]-'RawSource - 20210313'!AL7)</f>
        <v>163</v>
      </c>
      <c r="AL8">
        <f>SUM(RawSource___20210313[[#This Row],[05/02/2021]]-'RawSource - 20210313'!AM7)</f>
        <v>68</v>
      </c>
      <c r="AM8">
        <f>SUM(RawSource___20210313[[#This Row],[04/02/2021]]-'RawSource - 20210313'!AN7)</f>
        <v>212</v>
      </c>
      <c r="AN8">
        <f>SUM(RawSource___20210313[[#This Row],[03/02/2021]]-'RawSource - 20210313'!AO7)</f>
        <v>566</v>
      </c>
      <c r="AO8">
        <f>SUM(RawSource___20210313[[#This Row],[02/02/2021]]-'RawSource - 20210313'!AP7)</f>
        <v>292</v>
      </c>
      <c r="AP8">
        <f>SUM(RawSource___20210313[[#This Row],[01/02/2021]]-'RawSource - 20210313'!AQ7)</f>
        <v>77</v>
      </c>
      <c r="AQ8">
        <f>SUM(RawSource___20210313[[#This Row],[31/01/2021]]-'RawSource - 20210313'!AR7)</f>
        <v>112</v>
      </c>
      <c r="AR8">
        <f>SUM(RawSource___20210313[[#This Row],[30/01/2021]]-'RawSource - 20210313'!AS7)</f>
        <v>163</v>
      </c>
      <c r="AS8">
        <f>SUM(RawSource___20210313[[#This Row],[29/01/2021]]-'RawSource - 20210313'!AT7)</f>
        <v>129</v>
      </c>
      <c r="AT8">
        <f>SUM(RawSource___20210313[[#This Row],[28/01/2021]]-'RawSource - 20210313'!AU7)</f>
        <v>399</v>
      </c>
      <c r="AU8">
        <f>SUM(RawSource___20210313[[#This Row],[27/01/2021]]-'RawSource - 20210313'!AV7)</f>
        <v>170</v>
      </c>
      <c r="AV8">
        <f>SUM(RawSource___20210313[[#This Row],[26/01/2021]]-'RawSource - 20210313'!AW7)</f>
        <v>437</v>
      </c>
      <c r="AW8">
        <f>SUM(RawSource___20210313[[#This Row],[25/01/2021]]-'RawSource - 20210313'!AX7)</f>
        <v>140</v>
      </c>
      <c r="AX8">
        <f>SUM(RawSource___20210313[[#This Row],[24/01/2021]]-'RawSource - 20210313'!AY7)</f>
        <v>180</v>
      </c>
      <c r="AY8">
        <f>SUM(RawSource___20210313[[#This Row],[23/01/2021]]-'RawSource - 20210313'!AZ7)</f>
        <v>303</v>
      </c>
      <c r="AZ8">
        <f>SUM(RawSource___20210313[[#This Row],[22/01/2021]]-'RawSource - 20210313'!BA7)</f>
        <v>376</v>
      </c>
      <c r="BA8">
        <f>SUM(RawSource___20210313[[#This Row],[21/01/2021]]-'RawSource - 20210313'!BB7)</f>
        <v>646</v>
      </c>
      <c r="BB8">
        <f>SUM(RawSource___20210313[[#This Row],[20/01/2021]]-'RawSource - 20210313'!BC7)</f>
        <v>370</v>
      </c>
      <c r="BC8">
        <f>SUM(RawSource___20210313[[#This Row],[19/01/2021]]-'RawSource - 20210313'!BD7)</f>
        <v>613</v>
      </c>
      <c r="BD8">
        <f>SUM(RawSource___20210313[[#This Row],[18/01/2021]]-'RawSource - 20210313'!BE7)</f>
        <v>582</v>
      </c>
      <c r="BE8">
        <f>SUM(RawSource___20210313[[#This Row],[17/01/2021]]-'RawSource - 20210313'!BF7)</f>
        <v>739</v>
      </c>
      <c r="BF8">
        <f>SUM(RawSource___20210313[[#This Row],[16/01/2021]]-'RawSource - 20210313'!BG7)</f>
        <v>851</v>
      </c>
      <c r="BG8">
        <f>SUM(RawSource___20210313[[#This Row],[15/01/2021]]-'RawSource - 20210313'!BH7)</f>
        <v>402</v>
      </c>
      <c r="BH8">
        <f>SUM(RawSource___20210313[[#This Row],[14/01/2021]]-'RawSource - 20210313'!BI7)</f>
        <v>1519</v>
      </c>
      <c r="BI8">
        <f>SUM(RawSource___20210313[[#This Row],[13/01/2021]]-'RawSource - 20210313'!BJ7)</f>
        <v>1088</v>
      </c>
      <c r="BJ8">
        <f>SUM(RawSource___20210313[[#This Row],[12/01/2021]]-'RawSource - 20210313'!BK7)</f>
        <v>1308</v>
      </c>
      <c r="BK8">
        <f>SUM(RawSource___20210313[[#This Row],[11/01/2021]]-'RawSource - 20210313'!BL7)</f>
        <v>1198</v>
      </c>
      <c r="BL8">
        <f>SUM(RawSource___20210313[[#This Row],[10/01/2021]]-'RawSource - 20210313'!BM7)</f>
        <v>2128</v>
      </c>
      <c r="BM8">
        <f>SUM(RawSource___20210313[[#This Row],[09/01/2021]]-'RawSource - 20210313'!BN7)</f>
        <v>2544</v>
      </c>
      <c r="BN8">
        <f>SUM(RawSource___20210313[[#This Row],[08/01/2021]]-'RawSource - 20210313'!BO7)</f>
        <v>2672</v>
      </c>
      <c r="BO8">
        <f>SUM(RawSource___20210313[[#This Row],[07/01/2021]]-'RawSource - 20210313'!BP7)</f>
        <v>981</v>
      </c>
      <c r="BP8">
        <f>SUM(RawSource___20210313[[#This Row],[06/01/2021]]-'RawSource - 20210313'!BQ7)</f>
        <v>865</v>
      </c>
      <c r="BQ8">
        <f>SUM(RawSource___20210313[[#This Row],[05/01/2021]]-'RawSource - 20210313'!BR7)</f>
        <v>2675</v>
      </c>
      <c r="BR8">
        <f>SUM(RawSource___20210313[[#This Row],[04/01/2021]]-'RawSource - 20210313'!BS7)</f>
        <v>4489</v>
      </c>
      <c r="BS8">
        <f>SUM(RawSource___20210313[[#This Row],[03/01/2021]]-'RawSource - 20210313'!BT7)</f>
        <v>4656</v>
      </c>
      <c r="BT8">
        <f>SUM(RawSource___20210313[[#This Row],[02/01/2021]]-'RawSource - 20210313'!BU7)</f>
        <v>1425</v>
      </c>
      <c r="BU8">
        <f>SUM(RawSource___20210313[[#This Row],[01/01/2021]]-'RawSource - 20210313'!BV7)</f>
        <v>1836</v>
      </c>
      <c r="BV8">
        <f>SUM(RawSource___20210313[[#This Row],[31/12/2020]]-'RawSource - 20210313'!BW7)</f>
        <v>746</v>
      </c>
      <c r="BW8">
        <f>SUM(RawSource___20210313[[#This Row],[30/12/2020]]-'RawSource - 20210313'!BX7)</f>
        <v>507</v>
      </c>
      <c r="BX8">
        <f>SUM(RawSource___20210313[[#This Row],[29/12/2020]]-'RawSource - 20210313'!BY7)</f>
        <v>1627</v>
      </c>
      <c r="BY8">
        <f>SUM(RawSource___20210313[[#This Row],[28/12/2020]]-'RawSource - 20210313'!BZ7)</f>
        <v>9197</v>
      </c>
      <c r="BZ8">
        <f>SUM(RawSource___20210313[[#This Row],[27/12/2020]]-'RawSource - 20210313'!CA7)</f>
        <v>6420</v>
      </c>
      <c r="CA8">
        <f>SUM(RawSource___20210313[[#This Row],[26/12/2020]]-'RawSource - 20210313'!CB7)</f>
        <v>2653</v>
      </c>
      <c r="CB8">
        <f>SUM(RawSource___20210313[[#This Row],[25/12/2020]]-'RawSource - 20210313'!CC7)</f>
        <v>1257</v>
      </c>
      <c r="CC8">
        <f>SUM(RawSource___20210313[[#This Row],[24/12/2020]]-'RawSource - 20210313'!CD7)</f>
        <v>1553</v>
      </c>
      <c r="CD8">
        <f>SUM(RawSource___20210313[[#This Row],[23/12/2020]]-'RawSource - 20210313'!CE7)</f>
        <v>3947</v>
      </c>
      <c r="CE8">
        <f>SUM(RawSource___20210313[[#This Row],[22/12/2020]]-'RawSource - 20210313'!CF7)</f>
        <v>1954</v>
      </c>
      <c r="CF8">
        <f>SUM(RawSource___20210313[[#This Row],[21/12/2020]]-'RawSource - 20210313'!CG7)</f>
        <v>1557</v>
      </c>
      <c r="CG8">
        <f>SUM(RawSource___20210313[[#This Row],[20/12/2020]]-'RawSource - 20210313'!CH7)</f>
        <v>1145</v>
      </c>
      <c r="CH8">
        <f>SUM(RawSource___20210313[[#This Row],[19/12/2020]]-'RawSource - 20210313'!CI7)</f>
        <v>603</v>
      </c>
      <c r="CI8">
        <f>SUM(RawSource___20210313[[#This Row],[18/12/2020]]-'RawSource - 20210313'!CJ7)</f>
        <v>210</v>
      </c>
      <c r="CJ8">
        <f>SUM(RawSource___20210313[[#This Row],[17/12/2020]]-'RawSource - 20210313'!CK7)</f>
        <v>287</v>
      </c>
      <c r="CK8">
        <f>SUM(RawSource___20210313[[#This Row],[16/12/2020]]-'RawSource - 20210313'!CL7)</f>
        <v>326</v>
      </c>
      <c r="CL8">
        <f>SUM(RawSource___20210313[[#This Row],[15/12/2020]]-'RawSource - 20210313'!CM7)</f>
        <v>525</v>
      </c>
      <c r="CM8">
        <f>SUM(RawSource___20210313[[#This Row],[14/12/2020]]-'RawSource - 20210313'!CN7)</f>
        <v>182</v>
      </c>
      <c r="CN8">
        <f>SUM(RawSource___20210313[[#This Row],[13/12/2020]]-'RawSource - 20210313'!CO7)</f>
        <v>207</v>
      </c>
      <c r="CO8">
        <f>SUM(RawSource___20210313[[#This Row],[12/12/2020]]-'RawSource - 20210313'!CP7)</f>
        <v>176</v>
      </c>
      <c r="CP8">
        <f>SUM(RawSource___20210313[[#This Row],[11/12/2020]]-'RawSource - 20210313'!CQ7)</f>
        <v>125</v>
      </c>
      <c r="CQ8">
        <f>SUM(RawSource___20210313[[#This Row],[10/12/2020]]-'RawSource - 20210313'!CR7)</f>
        <v>219</v>
      </c>
      <c r="CR8">
        <f>SUM(RawSource___20210313[[#This Row],[09/12/2020]]-'RawSource - 20210313'!CS7)</f>
        <v>104</v>
      </c>
      <c r="CS8">
        <f>SUM(RawSource___20210313[[#This Row],[08/12/2020]]-'RawSource - 20210313'!CT7)</f>
        <v>121</v>
      </c>
      <c r="CT8">
        <f>SUM(RawSource___20210313[[#This Row],[07/12/2020]]-'RawSource - 20210313'!CU7)</f>
        <v>148</v>
      </c>
      <c r="CU8">
        <f>SUM(RawSource___20210313[[#This Row],[06/12/2020]]-'RawSource - 20210313'!CV7)</f>
        <v>98</v>
      </c>
      <c r="CV8">
        <f>SUM(RawSource___20210313[[#This Row],[05/12/2020]]-'RawSource - 20210313'!CW7)</f>
        <v>134</v>
      </c>
      <c r="CW8">
        <f>SUM(RawSource___20210313[[#This Row],[04/12/2020]]-'RawSource - 20210313'!CX7)</f>
        <v>97</v>
      </c>
      <c r="CX8">
        <f>SUM(RawSource___20210313[[#This Row],[03/12/2020]]-'RawSource - 20210313'!CY7)</f>
        <v>98</v>
      </c>
      <c r="CY8">
        <f>SUM(RawSource___20210313[[#This Row],[02/12/2020]]-'RawSource - 20210313'!CZ7)</f>
        <v>112</v>
      </c>
      <c r="CZ8">
        <f>SUM(RawSource___20210313[[#This Row],[01/12/2020]]-'RawSource - 20210313'!DA7)</f>
        <v>175</v>
      </c>
      <c r="DA8">
        <f>SUM(RawSource___20210313[[#This Row],[30/11/2020]]-'RawSource - 20210313'!DB7)</f>
        <v>104</v>
      </c>
      <c r="DB8">
        <f>SUM(RawSource___20210313[[#This Row],[29/11/2020]]-'RawSource - 20210313'!DC7)</f>
        <v>115</v>
      </c>
      <c r="DC8">
        <f>SUM(RawSource___20210313[[#This Row],[28/11/2020]]-'RawSource - 20210313'!DD7)</f>
        <v>153</v>
      </c>
      <c r="DD8">
        <f>SUM(RawSource___20210313[[#This Row],[27/11/2020]]-'RawSource - 20210313'!DE7)</f>
        <v>-114</v>
      </c>
      <c r="DE8">
        <f>SUM(RawSource___20210313[[#This Row],[26/11/2020]]-'RawSource - 20210313'!DF7)</f>
        <v>145</v>
      </c>
      <c r="DF8">
        <f>SUM(RawSource___20210313[[#This Row],[25/11/2020]]-'RawSource - 20210313'!DG7)</f>
        <v>207</v>
      </c>
      <c r="DG8">
        <f>SUM(RawSource___20210313[[#This Row],[24/11/2020]]-'RawSource - 20210313'!DH7)</f>
        <v>320</v>
      </c>
      <c r="DH8">
        <f>SUM(RawSource___20210313[[#This Row],[23/11/2020]]-'RawSource - 20210313'!DI7)</f>
        <v>260</v>
      </c>
      <c r="DI8">
        <f>SUM(RawSource___20210313[[#This Row],[22/11/2020]]-'RawSource - 20210313'!DJ7)</f>
        <v>165</v>
      </c>
      <c r="DJ8">
        <f>SUM(RawSource___20210313[[#This Row],[21/11/2020]]-'RawSource - 20210313'!DK7)</f>
        <v>301</v>
      </c>
      <c r="DK8">
        <f>SUM(RawSource___20210313[[#This Row],[20/11/2020]]-'RawSource - 20210313'!DL7)</f>
        <v>132</v>
      </c>
      <c r="DL8">
        <f>SUM(RawSource___20210313[[#This Row],[19/11/2020]]-'RawSource - 20210313'!DM7)</f>
        <v>366</v>
      </c>
      <c r="DM8">
        <f>SUM(RawSource___20210313[[#This Row],[18/11/2020]]-'RawSource - 20210313'!DN7)</f>
        <v>165</v>
      </c>
      <c r="DN8">
        <f>SUM(RawSource___20210313[[#This Row],[17/11/2020]]-'RawSource - 20210313'!DO7)</f>
        <v>332</v>
      </c>
      <c r="DO8">
        <f>SUM(RawSource___20210313[[#This Row],[16/11/2020]]-'RawSource - 20210313'!DP7)</f>
        <v>297</v>
      </c>
      <c r="DP8">
        <f>SUM(RawSource___20210313[[#This Row],[15/11/2020]]-'RawSource - 20210313'!DQ7)</f>
        <v>304</v>
      </c>
      <c r="DQ8">
        <f>SUM(RawSource___20210313[[#This Row],[14/11/2020]]-'RawSource - 20210313'!DR7)</f>
        <v>1624</v>
      </c>
      <c r="DR8">
        <f>SUM(RawSource___20210313[[#This Row],[13/11/2020]]-'RawSource - 20210313'!DS7)</f>
        <v>175</v>
      </c>
      <c r="DS8">
        <f>SUM(RawSource___20210313[[#This Row],[12/11/2020]]-'RawSource - 20210313'!DT7)</f>
        <v>1142</v>
      </c>
      <c r="DT8">
        <f>SUM(RawSource___20210313[[#This Row],[11/11/2020]]-'RawSource - 20210313'!DU7)</f>
        <v>646</v>
      </c>
      <c r="DU8">
        <f>SUM(RawSource___20210313[[#This Row],[10/11/2020]]-'RawSource - 20210313'!DV7)</f>
        <v>441</v>
      </c>
      <c r="DV8">
        <f>SUM(RawSource___20210313[[#This Row],[09/11/2020]]-'RawSource - 20210313'!DW7)</f>
        <v>222</v>
      </c>
      <c r="DW8">
        <f>SUM(RawSource___20210313[[#This Row],[08/11/2020]]-'RawSource - 20210313'!DX7)</f>
        <v>157</v>
      </c>
      <c r="DX8">
        <f>SUM(RawSource___20210313[[#This Row],[07/11/2020]]-'RawSource - 20210313'!DY7)</f>
        <v>250</v>
      </c>
      <c r="DY8">
        <f>SUM(RawSource___20210313[[#This Row],[06/11/2020]]-'RawSource - 20210313'!DZ7)</f>
        <v>226</v>
      </c>
      <c r="DZ8">
        <f>SUM(RawSource___20210313[[#This Row],[05/11/2020]]-'RawSource - 20210313'!EA7)</f>
        <v>436</v>
      </c>
      <c r="EA8">
        <f>SUM(RawSource___20210313[[#This Row],[04/11/2020]]-'RawSource - 20210313'!EB7)</f>
        <v>255</v>
      </c>
      <c r="EB8">
        <f>SUM(RawSource___20210313[[#This Row],[03/11/2020]]-'RawSource - 20210313'!EC7)</f>
        <v>258</v>
      </c>
      <c r="EC8">
        <f>SUM(RawSource___20210313[[#This Row],[02/11/2020]]-'RawSource - 20210313'!ED7)</f>
        <v>241</v>
      </c>
      <c r="ED8">
        <f>SUM(RawSource___20210313[[#This Row],[01/11/2020]]-'RawSource - 20210313'!EE7)</f>
        <v>151</v>
      </c>
      <c r="EE8">
        <f>SUM(RawSource___20210313[[#This Row],[31/10/2020]]-'RawSource - 20210313'!EF7)</f>
        <v>270</v>
      </c>
      <c r="EF8">
        <f>SUM(RawSource___20210313[[#This Row],[30/10/2020]]-'RawSource - 20210313'!EG7)</f>
        <v>255</v>
      </c>
      <c r="EG8">
        <f>SUM(RawSource___20210313[[#This Row],[29/10/2020]]-'RawSource - 20210313'!EH7)</f>
        <v>527</v>
      </c>
      <c r="EH8">
        <f>SUM(RawSource___20210313[[#This Row],[28/10/2020]]-'RawSource - 20210313'!EI7)</f>
        <v>788</v>
      </c>
      <c r="EI8">
        <f>SUM(RawSource___20210313[[#This Row],[27/10/2020]]-'RawSource - 20210313'!EJ7)</f>
        <v>1334</v>
      </c>
      <c r="EJ8">
        <f>SUM(RawSource___20210313[[#This Row],[26/10/2020]]-'RawSource - 20210313'!EK7)</f>
        <v>855</v>
      </c>
      <c r="EK8">
        <f>SUM(RawSource___20210313[[#This Row],[25/10/2020]]-'RawSource - 20210313'!EL7)</f>
        <v>547</v>
      </c>
      <c r="EL8">
        <f>SUM(RawSource___20210313[[#This Row],[24/10/2020]]-'RawSource - 20210313'!EM7)</f>
        <v>413</v>
      </c>
      <c r="EM8">
        <f>SUM(RawSource___20210313[[#This Row],[23/10/2020]]-'RawSource - 20210313'!EN7)</f>
        <v>133</v>
      </c>
      <c r="EN8">
        <f>SUM(RawSource___20210313[[#This Row],[22/10/2020]]-'RawSource - 20210313'!EO7)</f>
        <v>324</v>
      </c>
      <c r="EO8">
        <f>SUM(RawSource___20210313[[#This Row],[21/10/2020]]-'RawSource - 20210313'!EP7)</f>
        <v>535</v>
      </c>
      <c r="EP8">
        <f>SUM(RawSource___20210313[[#This Row],[20/10/2020]]-'RawSource - 20210313'!EQ7)</f>
        <v>970</v>
      </c>
      <c r="EQ8">
        <f>SUM(RawSource___20210313[[#This Row],[19/10/2020]]-'RawSource - 20210313'!ER7)</f>
        <v>1586</v>
      </c>
      <c r="ER8">
        <f>SUM(RawSource___20210313[[#This Row],[18/10/2020]]-'RawSource - 20210313'!ES7)</f>
        <v>1142</v>
      </c>
      <c r="ES8">
        <f>SUM(RawSource___20210313[[#This Row],[17/10/2020]]-'RawSource - 20210313'!ET7)</f>
        <v>384</v>
      </c>
      <c r="ET8">
        <f>SUM(RawSource___20210313[[#This Row],[16/10/2020]]-'RawSource - 20210313'!EU7)</f>
        <v>202</v>
      </c>
      <c r="EU8">
        <f>SUM(RawSource___20210313[[#This Row],[15/10/2020]]-'RawSource - 20210313'!EV7)</f>
        <v>640</v>
      </c>
      <c r="EV8">
        <f>SUM(RawSource___20210313[[#This Row],[14/10/2020]]-'RawSource - 20210313'!EW7)</f>
        <v>2160</v>
      </c>
      <c r="EW8">
        <f>SUM(RawSource___20210313[[#This Row],[13/10/2020]]-'RawSource - 20210313'!EX7)</f>
        <v>2471</v>
      </c>
      <c r="EX8">
        <f>SUM(RawSource___20210313[[#This Row],[12/10/2020]]-'RawSource - 20210313'!EY7)</f>
        <v>1920</v>
      </c>
      <c r="EY8">
        <f>SUM(RawSource___20210313[[#This Row],[11/10/2020]]-'RawSource - 20210313'!EZ7)</f>
        <v>1009</v>
      </c>
      <c r="EZ8">
        <f>SUM(RawSource___20210313[[#This Row],[10/10/2020]]-'RawSource - 20210313'!FA7)</f>
        <v>512</v>
      </c>
      <c r="FA8">
        <f>SUM(RawSource___20210313[[#This Row],[09/10/2020]]-'RawSource - 20210313'!FB7)</f>
        <v>255</v>
      </c>
      <c r="FB8">
        <f>SUM(RawSource___20210313[[#This Row],[08/10/2020]]-'RawSource - 20210313'!FC7)</f>
        <v>1196</v>
      </c>
      <c r="FC8">
        <f>SUM(RawSource___20210313[[#This Row],[07/10/2020]]-'RawSource - 20210313'!FD7)</f>
        <v>933</v>
      </c>
      <c r="FD8">
        <f>SUM(RawSource___20210313[[#This Row],[06/10/2020]]-'RawSource - 20210313'!FE7)</f>
        <v>619</v>
      </c>
      <c r="FE8">
        <f>SUM(RawSource___20210313[[#This Row],[05/10/2020]]-'RawSource - 20210313'!FF7)</f>
        <v>664</v>
      </c>
      <c r="FF8">
        <f>SUM(RawSource___20210313[[#This Row],[04/10/2020]]-'RawSource - 20210313'!FG7)</f>
        <v>3047</v>
      </c>
      <c r="FG8">
        <f>SUM(RawSource___20210313[[#This Row],[03/10/2020]]-'RawSource - 20210313'!FH7)</f>
        <v>618</v>
      </c>
      <c r="FH8">
        <f>SUM(RawSource___20210313[[#This Row],[02/10/2020]]-'RawSource - 20210313'!FI7)</f>
        <v>81</v>
      </c>
      <c r="FI8">
        <f>SUM(RawSource___20210313[[#This Row],[01/10/2020]]-'RawSource - 20210313'!FJ7)</f>
        <v>58</v>
      </c>
      <c r="FJ8">
        <f>SUM(RawSource___20210313[[#This Row],[30/09/2020]]-'RawSource - 20210313'!FK7)</f>
        <v>4728</v>
      </c>
    </row>
    <row r="9" spans="1:166" x14ac:dyDescent="0.25">
      <c r="A9" t="s">
        <v>8</v>
      </c>
      <c r="B9">
        <f>SUM(RawSource___20210313[[#This Row],[13/03/2021]]-'RawSource - 20210313'!C8)</f>
        <v>15</v>
      </c>
      <c r="C9">
        <f>SUM(RawSource___20210313[[#This Row],[12/03/2021]]-'RawSource - 20210313'!D8)</f>
        <v>9</v>
      </c>
      <c r="D9">
        <f>SUM(RawSource___20210313[[#This Row],[11/03/2021]]-'RawSource - 20210313'!E8)</f>
        <v>18</v>
      </c>
      <c r="E9">
        <f>SUM(RawSource___20210313[[#This Row],[10/03/2021]]-'RawSource - 20210313'!F8)</f>
        <v>16</v>
      </c>
      <c r="F9">
        <f>SUM(RawSource___20210313[[#This Row],[09/03/2021]]-'RawSource - 20210313'!G8)</f>
        <v>31</v>
      </c>
      <c r="G9">
        <f>SUM(RawSource___20210313[[#This Row],[08/03/2021]]-'RawSource - 20210313'!H8)</f>
        <v>14</v>
      </c>
      <c r="H9">
        <f>SUM(RawSource___20210313[[#This Row],[07/03/2021]]-'RawSource - 20210313'!I8)</f>
        <v>14</v>
      </c>
      <c r="I9">
        <f>SUM(RawSource___20210313[[#This Row],[06/03/2021]]-'RawSource - 20210313'!J8)</f>
        <v>10</v>
      </c>
      <c r="J9">
        <f>SUM(RawSource___20210313[[#This Row],[05/03/2021]]-'RawSource - 20210313'!K8)</f>
        <v>23</v>
      </c>
      <c r="K9">
        <f>SUM(RawSource___20210313[[#This Row],[04/03/2021]]-'RawSource - 20210313'!L8)</f>
        <v>22</v>
      </c>
      <c r="L9">
        <f>SUM(RawSource___20210313[[#This Row],[03/03/2021]]-'RawSource - 20210313'!M8)</f>
        <v>27</v>
      </c>
      <c r="M9">
        <f>SUM(RawSource___20210313[[#This Row],[02/03/2021]]-'RawSource - 20210313'!N8)</f>
        <v>37</v>
      </c>
      <c r="N9">
        <f>SUM(RawSource___20210313[[#This Row],[01/03/2021]]-'RawSource - 20210313'!O8)</f>
        <v>19</v>
      </c>
      <c r="O9">
        <f>SUM(RawSource___20210313[[#This Row],[28/02/2021]]-'RawSource - 20210313'!P8)</f>
        <v>15</v>
      </c>
      <c r="P9">
        <f>SUM(RawSource___20210313[[#This Row],[27/02/2021]]-'RawSource - 20210313'!Q8)</f>
        <v>27</v>
      </c>
      <c r="Q9">
        <f>SUM(RawSource___20210313[[#This Row],[26/02/2021]]-'RawSource - 20210313'!R8)</f>
        <v>39</v>
      </c>
      <c r="R9">
        <f>SUM(RawSource___20210313[[#This Row],[25/02/2021]]-'RawSource - 20210313'!S8)</f>
        <v>50</v>
      </c>
      <c r="S9">
        <f>SUM(RawSource___20210313[[#This Row],[24/02/2021]]-'RawSource - 20210313'!T8)</f>
        <v>43</v>
      </c>
      <c r="T9">
        <f>SUM(RawSource___20210313[[#This Row],[23/02/2021]]-'RawSource - 20210313'!U8)</f>
        <v>42</v>
      </c>
      <c r="U9">
        <f>SUM(RawSource___20210313[[#This Row],[22/02/2021]]-'RawSource - 20210313'!V8)</f>
        <v>25</v>
      </c>
      <c r="V9">
        <f>SUM(RawSource___20210313[[#This Row],[21/02/2021]]-'RawSource - 20210313'!W8)</f>
        <v>29</v>
      </c>
      <c r="W9">
        <f>SUM(RawSource___20210313[[#This Row],[20/02/2021]]-'RawSource - 20210313'!X8)</f>
        <v>19</v>
      </c>
      <c r="X9">
        <f>SUM(RawSource___20210313[[#This Row],[19/02/2021]]-'RawSource - 20210313'!Y8)</f>
        <v>38</v>
      </c>
      <c r="Y9">
        <f>SUM(RawSource___20210313[[#This Row],[18/02/2021]]-'RawSource - 20210313'!Z8)</f>
        <v>39</v>
      </c>
      <c r="Z9">
        <f>SUM(RawSource___20210313[[#This Row],[17/02/2021]]-'RawSource - 20210313'!AA8)</f>
        <v>38</v>
      </c>
      <c r="AA9">
        <f>SUM(RawSource___20210313[[#This Row],[16/02/2021]]-'RawSource - 20210313'!AB8)</f>
        <v>61</v>
      </c>
      <c r="AB9">
        <f>SUM(RawSource___20210313[[#This Row],[15/02/2021]]-'RawSource - 20210313'!AC8)</f>
        <v>25</v>
      </c>
      <c r="AC9">
        <f>SUM(RawSource___20210313[[#This Row],[14/02/2021]]-'RawSource - 20210313'!AD8)</f>
        <v>32</v>
      </c>
      <c r="AD9">
        <f>SUM(RawSource___20210313[[#This Row],[13/02/2021]]-'RawSource - 20210313'!AE8)</f>
        <v>23</v>
      </c>
      <c r="AE9">
        <f>SUM(RawSource___20210313[[#This Row],[12/02/2021]]-'RawSource - 20210313'!AF8)</f>
        <v>47</v>
      </c>
      <c r="AF9">
        <f>SUM(RawSource___20210313[[#This Row],[11/02/2021]]-'RawSource - 20210313'!AG8)</f>
        <v>61</v>
      </c>
      <c r="AG9">
        <f>SUM(RawSource___20210313[[#This Row],[10/02/2021]]-'RawSource - 20210313'!AH8)</f>
        <v>47</v>
      </c>
      <c r="AH9">
        <f>SUM(RawSource___20210313[[#This Row],[09/02/2021]]-'RawSource - 20210313'!AI8)</f>
        <v>93</v>
      </c>
      <c r="AI9">
        <f>SUM(RawSource___20210313[[#This Row],[08/02/2021]]-'RawSource - 20210313'!AJ8)</f>
        <v>19</v>
      </c>
      <c r="AJ9">
        <f>SUM(RawSource___20210313[[#This Row],[07/02/2021]]-'RawSource - 20210313'!AK8)</f>
        <v>500</v>
      </c>
      <c r="AK9">
        <f>SUM(RawSource___20210313[[#This Row],[06/02/2021]]-'RawSource - 20210313'!AL8)</f>
        <v>40</v>
      </c>
      <c r="AL9">
        <f>SUM(RawSource___20210313[[#This Row],[05/02/2021]]-'RawSource - 20210313'!AM8)</f>
        <v>36</v>
      </c>
      <c r="AM9">
        <f>SUM(RawSource___20210313[[#This Row],[04/02/2021]]-'RawSource - 20210313'!AN8)</f>
        <v>85</v>
      </c>
      <c r="AN9">
        <f>SUM(RawSource___20210313[[#This Row],[03/02/2021]]-'RawSource - 20210313'!AO8)</f>
        <v>109</v>
      </c>
      <c r="AO9">
        <f>SUM(RawSource___20210313[[#This Row],[02/02/2021]]-'RawSource - 20210313'!AP8)</f>
        <v>109</v>
      </c>
      <c r="AP9">
        <f>SUM(RawSource___20210313[[#This Row],[01/02/2021]]-'RawSource - 20210313'!AQ8)</f>
        <v>62</v>
      </c>
      <c r="AQ9">
        <f>SUM(RawSource___20210313[[#This Row],[31/01/2021]]-'RawSource - 20210313'!AR8)</f>
        <v>42</v>
      </c>
      <c r="AR9">
        <f>SUM(RawSource___20210313[[#This Row],[30/01/2021]]-'RawSource - 20210313'!AS8)</f>
        <v>75</v>
      </c>
      <c r="AS9">
        <f>SUM(RawSource___20210313[[#This Row],[29/01/2021]]-'RawSource - 20210313'!AT8)</f>
        <v>78</v>
      </c>
      <c r="AT9">
        <f>SUM(RawSource___20210313[[#This Row],[28/01/2021]]-'RawSource - 20210313'!AU8)</f>
        <v>193</v>
      </c>
      <c r="AU9">
        <f>SUM(RawSource___20210313[[#This Row],[27/01/2021]]-'RawSource - 20210313'!AV8)</f>
        <v>90</v>
      </c>
      <c r="AV9">
        <f>SUM(RawSource___20210313[[#This Row],[26/01/2021]]-'RawSource - 20210313'!AW8)</f>
        <v>223</v>
      </c>
      <c r="AW9">
        <f>SUM(RawSource___20210313[[#This Row],[25/01/2021]]-'RawSource - 20210313'!AX8)</f>
        <v>65</v>
      </c>
      <c r="AX9">
        <f>SUM(RawSource___20210313[[#This Row],[24/01/2021]]-'RawSource - 20210313'!AY8)</f>
        <v>68</v>
      </c>
      <c r="AY9">
        <f>SUM(RawSource___20210313[[#This Row],[23/01/2021]]-'RawSource - 20210313'!AZ8)</f>
        <v>76</v>
      </c>
      <c r="AZ9">
        <f>SUM(RawSource___20210313[[#This Row],[22/01/2021]]-'RawSource - 20210313'!BA8)</f>
        <v>174</v>
      </c>
      <c r="BA9">
        <f>SUM(RawSource___20210313[[#This Row],[21/01/2021]]-'RawSource - 20210313'!BB8)</f>
        <v>205</v>
      </c>
      <c r="BB9">
        <f>SUM(RawSource___20210313[[#This Row],[20/01/2021]]-'RawSource - 20210313'!BC8)</f>
        <v>137</v>
      </c>
      <c r="BC9">
        <f>SUM(RawSource___20210313[[#This Row],[19/01/2021]]-'RawSource - 20210313'!BD8)</f>
        <v>180</v>
      </c>
      <c r="BD9">
        <f>SUM(RawSource___20210313[[#This Row],[18/01/2021]]-'RawSource - 20210313'!BE8)</f>
        <v>368</v>
      </c>
      <c r="BE9">
        <f>SUM(RawSource___20210313[[#This Row],[17/01/2021]]-'RawSource - 20210313'!BF8)</f>
        <v>128</v>
      </c>
      <c r="BF9">
        <f>SUM(RawSource___20210313[[#This Row],[16/01/2021]]-'RawSource - 20210313'!BG8)</f>
        <v>181</v>
      </c>
      <c r="BG9">
        <f>SUM(RawSource___20210313[[#This Row],[15/01/2021]]-'RawSource - 20210313'!BH8)</f>
        <v>222</v>
      </c>
      <c r="BH9">
        <f>SUM(RawSource___20210313[[#This Row],[14/01/2021]]-'RawSource - 20210313'!BI8)</f>
        <v>376</v>
      </c>
      <c r="BI9">
        <f>SUM(RawSource___20210313[[#This Row],[13/01/2021]]-'RawSource - 20210313'!BJ8)</f>
        <v>285</v>
      </c>
      <c r="BJ9">
        <f>SUM(RawSource___20210313[[#This Row],[12/01/2021]]-'RawSource - 20210313'!BK8)</f>
        <v>654</v>
      </c>
      <c r="BK9">
        <f>SUM(RawSource___20210313[[#This Row],[11/01/2021]]-'RawSource - 20210313'!BL8)</f>
        <v>332</v>
      </c>
      <c r="BL9">
        <f>SUM(RawSource___20210313[[#This Row],[10/01/2021]]-'RawSource - 20210313'!BM8)</f>
        <v>341</v>
      </c>
      <c r="BM9">
        <f>SUM(RawSource___20210313[[#This Row],[09/01/2021]]-'RawSource - 20210313'!BN8)</f>
        <v>317</v>
      </c>
      <c r="BN9">
        <f>SUM(RawSource___20210313[[#This Row],[08/01/2021]]-'RawSource - 20210313'!BO8)</f>
        <v>950</v>
      </c>
      <c r="BO9">
        <f>SUM(RawSource___20210313[[#This Row],[07/01/2021]]-'RawSource - 20210313'!BP8)</f>
        <v>280</v>
      </c>
      <c r="BP9">
        <f>SUM(RawSource___20210313[[#This Row],[06/01/2021]]-'RawSource - 20210313'!BQ8)</f>
        <v>2803</v>
      </c>
      <c r="BQ9">
        <f>SUM(RawSource___20210313[[#This Row],[05/01/2021]]-'RawSource - 20210313'!BR8)</f>
        <v>1945</v>
      </c>
      <c r="BR9">
        <f>SUM(RawSource___20210313[[#This Row],[04/01/2021]]-'RawSource - 20210313'!BS8)</f>
        <v>775</v>
      </c>
      <c r="BS9">
        <f>SUM(RawSource___20210313[[#This Row],[03/01/2021]]-'RawSource - 20210313'!BT8)</f>
        <v>380</v>
      </c>
      <c r="BT9">
        <f>SUM(RawSource___20210313[[#This Row],[02/01/2021]]-'RawSource - 20210313'!BU8)</f>
        <v>507</v>
      </c>
      <c r="BU9">
        <f>SUM(RawSource___20210313[[#This Row],[01/01/2021]]-'RawSource - 20210313'!BV8)</f>
        <v>1054</v>
      </c>
      <c r="BV9">
        <f>SUM(RawSource___20210313[[#This Row],[31/12/2020]]-'RawSource - 20210313'!BW8)</f>
        <v>87</v>
      </c>
      <c r="BW9">
        <f>SUM(RawSource___20210313[[#This Row],[30/12/2020]]-'RawSource - 20210313'!BX8)</f>
        <v>1551</v>
      </c>
      <c r="BX9">
        <f>SUM(RawSource___20210313[[#This Row],[29/12/2020]]-'RawSource - 20210313'!BY8)</f>
        <v>3646</v>
      </c>
      <c r="BY9">
        <f>SUM(RawSource___20210313[[#This Row],[28/12/2020]]-'RawSource - 20210313'!BZ8)</f>
        <v>2308</v>
      </c>
      <c r="BZ9">
        <f>SUM(RawSource___20210313[[#This Row],[27/12/2020]]-'RawSource - 20210313'!CA8)</f>
        <v>1479</v>
      </c>
      <c r="CA9">
        <f>SUM(RawSource___20210313[[#This Row],[26/12/2020]]-'RawSource - 20210313'!CB8)</f>
        <v>309</v>
      </c>
      <c r="CB9">
        <f>SUM(RawSource___20210313[[#This Row],[25/12/2020]]-'RawSource - 20210313'!CC8)</f>
        <v>416</v>
      </c>
      <c r="CC9">
        <f>SUM(RawSource___20210313[[#This Row],[24/12/2020]]-'RawSource - 20210313'!CD8)</f>
        <v>511</v>
      </c>
      <c r="CD9">
        <f>SUM(RawSource___20210313[[#This Row],[23/12/2020]]-'RawSource - 20210313'!CE8)</f>
        <v>481</v>
      </c>
      <c r="CE9">
        <f>SUM(RawSource___20210313[[#This Row],[22/12/2020]]-'RawSource - 20210313'!CF8)</f>
        <v>458</v>
      </c>
      <c r="CF9">
        <f>SUM(RawSource___20210313[[#This Row],[21/12/2020]]-'RawSource - 20210313'!CG8)</f>
        <v>314</v>
      </c>
      <c r="CG9">
        <f>SUM(RawSource___20210313[[#This Row],[20/12/2020]]-'RawSource - 20210313'!CH8)</f>
        <v>294</v>
      </c>
      <c r="CH9">
        <f>SUM(RawSource___20210313[[#This Row],[19/12/2020]]-'RawSource - 20210313'!CI8)</f>
        <v>72</v>
      </c>
      <c r="CI9">
        <f>SUM(RawSource___20210313[[#This Row],[18/12/2020]]-'RawSource - 20210313'!CJ8)</f>
        <v>139</v>
      </c>
      <c r="CJ9">
        <f>SUM(RawSource___20210313[[#This Row],[17/12/2020]]-'RawSource - 20210313'!CK8)</f>
        <v>128</v>
      </c>
      <c r="CK9">
        <f>SUM(RawSource___20210313[[#This Row],[16/12/2020]]-'RawSource - 20210313'!CL8)</f>
        <v>80</v>
      </c>
      <c r="CL9">
        <f>SUM(RawSource___20210313[[#This Row],[15/12/2020]]-'RawSource - 20210313'!CM8)</f>
        <v>132</v>
      </c>
      <c r="CM9">
        <f>SUM(RawSource___20210313[[#This Row],[14/12/2020]]-'RawSource - 20210313'!CN8)</f>
        <v>65</v>
      </c>
      <c r="CN9">
        <f>SUM(RawSource___20210313[[#This Row],[13/12/2020]]-'RawSource - 20210313'!CO8)</f>
        <v>39</v>
      </c>
      <c r="CO9">
        <f>SUM(RawSource___20210313[[#This Row],[12/12/2020]]-'RawSource - 20210313'!CP8)</f>
        <v>59</v>
      </c>
      <c r="CP9">
        <f>SUM(RawSource___20210313[[#This Row],[11/12/2020]]-'RawSource - 20210313'!CQ8)</f>
        <v>100</v>
      </c>
      <c r="CQ9">
        <f>SUM(RawSource___20210313[[#This Row],[10/12/2020]]-'RawSource - 20210313'!CR8)</f>
        <v>109</v>
      </c>
      <c r="CR9">
        <f>SUM(RawSource___20210313[[#This Row],[09/12/2020]]-'RawSource - 20210313'!CS8)</f>
        <v>33</v>
      </c>
      <c r="CS9">
        <f>SUM(RawSource___20210313[[#This Row],[08/12/2020]]-'RawSource - 20210313'!CT8)</f>
        <v>53</v>
      </c>
      <c r="CT9">
        <f>SUM(RawSource___20210313[[#This Row],[07/12/2020]]-'RawSource - 20210313'!CU8)</f>
        <v>34</v>
      </c>
      <c r="CU9">
        <f>SUM(RawSource___20210313[[#This Row],[06/12/2020]]-'RawSource - 20210313'!CV8)</f>
        <v>51</v>
      </c>
      <c r="CV9">
        <f>SUM(RawSource___20210313[[#This Row],[05/12/2020]]-'RawSource - 20210313'!CW8)</f>
        <v>22</v>
      </c>
      <c r="CW9">
        <f>SUM(RawSource___20210313[[#This Row],[04/12/2020]]-'RawSource - 20210313'!CX8)</f>
        <v>47</v>
      </c>
      <c r="CX9">
        <f>SUM(RawSource___20210313[[#This Row],[03/12/2020]]-'RawSource - 20210313'!CY8)</f>
        <v>99</v>
      </c>
      <c r="CY9">
        <f>SUM(RawSource___20210313[[#This Row],[02/12/2020]]-'RawSource - 20210313'!CZ8)</f>
        <v>42</v>
      </c>
      <c r="CZ9">
        <f>SUM(RawSource___20210313[[#This Row],[01/12/2020]]-'RawSource - 20210313'!DA8)</f>
        <v>237</v>
      </c>
      <c r="DA9">
        <f>SUM(RawSource___20210313[[#This Row],[30/11/2020]]-'RawSource - 20210313'!DB8)</f>
        <v>40</v>
      </c>
      <c r="DB9">
        <f>SUM(RawSource___20210313[[#This Row],[29/11/2020]]-'RawSource - 20210313'!DC8)</f>
        <v>42</v>
      </c>
      <c r="DC9">
        <f>SUM(RawSource___20210313[[#This Row],[28/11/2020]]-'RawSource - 20210313'!DD8)</f>
        <v>76</v>
      </c>
      <c r="DD9">
        <f>SUM(RawSource___20210313[[#This Row],[27/11/2020]]-'RawSource - 20210313'!DE8)</f>
        <v>-101</v>
      </c>
      <c r="DE9">
        <f>SUM(RawSource___20210313[[#This Row],[26/11/2020]]-'RawSource - 20210313'!DF8)</f>
        <v>73</v>
      </c>
      <c r="DF9">
        <f>SUM(RawSource___20210313[[#This Row],[25/11/2020]]-'RawSource - 20210313'!DG8)</f>
        <v>84</v>
      </c>
      <c r="DG9">
        <f>SUM(RawSource___20210313[[#This Row],[24/11/2020]]-'RawSource - 20210313'!DH8)</f>
        <v>291</v>
      </c>
      <c r="DH9">
        <f>SUM(RawSource___20210313[[#This Row],[23/11/2020]]-'RawSource - 20210313'!DI8)</f>
        <v>127</v>
      </c>
      <c r="DI9">
        <f>SUM(RawSource___20210313[[#This Row],[22/11/2020]]-'RawSource - 20210313'!DJ8)</f>
        <v>63</v>
      </c>
      <c r="DJ9">
        <f>SUM(RawSource___20210313[[#This Row],[21/11/2020]]-'RawSource - 20210313'!DK8)</f>
        <v>194</v>
      </c>
      <c r="DK9">
        <f>SUM(RawSource___20210313[[#This Row],[20/11/2020]]-'RawSource - 20210313'!DL8)</f>
        <v>84</v>
      </c>
      <c r="DL9">
        <f>SUM(RawSource___20210313[[#This Row],[19/11/2020]]-'RawSource - 20210313'!DM8)</f>
        <v>112</v>
      </c>
      <c r="DM9">
        <f>SUM(RawSource___20210313[[#This Row],[18/11/2020]]-'RawSource - 20210313'!DN8)</f>
        <v>58</v>
      </c>
      <c r="DN9">
        <f>SUM(RawSource___20210313[[#This Row],[17/11/2020]]-'RawSource - 20210313'!DO8)</f>
        <v>147</v>
      </c>
      <c r="DO9">
        <f>SUM(RawSource___20210313[[#This Row],[16/11/2020]]-'RawSource - 20210313'!DP8)</f>
        <v>84</v>
      </c>
      <c r="DP9">
        <f>SUM(RawSource___20210313[[#This Row],[15/11/2020]]-'RawSource - 20210313'!DQ8)</f>
        <v>93</v>
      </c>
      <c r="DQ9">
        <f>SUM(RawSource___20210313[[#This Row],[14/11/2020]]-'RawSource - 20210313'!DR8)</f>
        <v>64</v>
      </c>
      <c r="DR9">
        <f>SUM(RawSource___20210313[[#This Row],[13/11/2020]]-'RawSource - 20210313'!DS8)</f>
        <v>92</v>
      </c>
      <c r="DS9">
        <f>SUM(RawSource___20210313[[#This Row],[12/11/2020]]-'RawSource - 20210313'!DT8)</f>
        <v>465</v>
      </c>
      <c r="DT9">
        <f>SUM(RawSource___20210313[[#This Row],[11/11/2020]]-'RawSource - 20210313'!DU8)</f>
        <v>159</v>
      </c>
      <c r="DU9">
        <f>SUM(RawSource___20210313[[#This Row],[10/11/2020]]-'RawSource - 20210313'!DV8)</f>
        <v>175</v>
      </c>
      <c r="DV9">
        <f>SUM(RawSource___20210313[[#This Row],[09/11/2020]]-'RawSource - 20210313'!DW8)</f>
        <v>48</v>
      </c>
      <c r="DW9">
        <f>SUM(RawSource___20210313[[#This Row],[08/11/2020]]-'RawSource - 20210313'!DX8)</f>
        <v>63</v>
      </c>
      <c r="DX9">
        <f>SUM(RawSource___20210313[[#This Row],[07/11/2020]]-'RawSource - 20210313'!DY8)</f>
        <v>55</v>
      </c>
      <c r="DY9">
        <f>SUM(RawSource___20210313[[#This Row],[06/11/2020]]-'RawSource - 20210313'!DZ8)</f>
        <v>151</v>
      </c>
      <c r="DZ9">
        <f>SUM(RawSource___20210313[[#This Row],[05/11/2020]]-'RawSource - 20210313'!EA8)</f>
        <v>123</v>
      </c>
      <c r="EA9">
        <f>SUM(RawSource___20210313[[#This Row],[04/11/2020]]-'RawSource - 20210313'!EB8)</f>
        <v>156</v>
      </c>
      <c r="EB9">
        <f>SUM(RawSource___20210313[[#This Row],[03/11/2020]]-'RawSource - 20210313'!EC8)</f>
        <v>146</v>
      </c>
      <c r="EC9">
        <f>SUM(RawSource___20210313[[#This Row],[02/11/2020]]-'RawSource - 20210313'!ED8)</f>
        <v>128</v>
      </c>
      <c r="ED9">
        <f>SUM(RawSource___20210313[[#This Row],[01/11/2020]]-'RawSource - 20210313'!EE8)</f>
        <v>69</v>
      </c>
      <c r="EE9">
        <f>SUM(RawSource___20210313[[#This Row],[31/10/2020]]-'RawSource - 20210313'!EF8)</f>
        <v>40</v>
      </c>
      <c r="EF9">
        <f>SUM(RawSource___20210313[[#This Row],[30/10/2020]]-'RawSource - 20210313'!EG8)</f>
        <v>175</v>
      </c>
      <c r="EG9">
        <f>SUM(RawSource___20210313[[#This Row],[29/10/2020]]-'RawSource - 20210313'!EH8)</f>
        <v>115</v>
      </c>
      <c r="EH9">
        <f>SUM(RawSource___20210313[[#This Row],[28/10/2020]]-'RawSource - 20210313'!EI8)</f>
        <v>294</v>
      </c>
      <c r="EI9">
        <f>SUM(RawSource___20210313[[#This Row],[27/10/2020]]-'RawSource - 20210313'!EJ8)</f>
        <v>298</v>
      </c>
      <c r="EJ9">
        <f>SUM(RawSource___20210313[[#This Row],[26/10/2020]]-'RawSource - 20210313'!EK8)</f>
        <v>156</v>
      </c>
      <c r="EK9">
        <f>SUM(RawSource___20210313[[#This Row],[25/10/2020]]-'RawSource - 20210313'!EL8)</f>
        <v>141</v>
      </c>
      <c r="EL9">
        <f>SUM(RawSource___20210313[[#This Row],[24/10/2020]]-'RawSource - 20210313'!EM8)</f>
        <v>63</v>
      </c>
      <c r="EM9">
        <f>SUM(RawSource___20210313[[#This Row],[23/10/2020]]-'RawSource - 20210313'!EN8)</f>
        <v>68</v>
      </c>
      <c r="EN9">
        <f>SUM(RawSource___20210313[[#This Row],[22/10/2020]]-'RawSource - 20210313'!EO8)</f>
        <v>168</v>
      </c>
      <c r="EO9">
        <f>SUM(RawSource___20210313[[#This Row],[21/10/2020]]-'RawSource - 20210313'!EP8)</f>
        <v>248</v>
      </c>
      <c r="EP9">
        <f>SUM(RawSource___20210313[[#This Row],[20/10/2020]]-'RawSource - 20210313'!EQ8)</f>
        <v>195</v>
      </c>
      <c r="EQ9">
        <f>SUM(RawSource___20210313[[#This Row],[19/10/2020]]-'RawSource - 20210313'!ER8)</f>
        <v>292</v>
      </c>
      <c r="ER9">
        <f>SUM(RawSource___20210313[[#This Row],[18/10/2020]]-'RawSource - 20210313'!ES8)</f>
        <v>210</v>
      </c>
      <c r="ES9">
        <f>SUM(RawSource___20210313[[#This Row],[17/10/2020]]-'RawSource - 20210313'!ET8)</f>
        <v>81</v>
      </c>
      <c r="ET9">
        <f>SUM(RawSource___20210313[[#This Row],[16/10/2020]]-'RawSource - 20210313'!EU8)</f>
        <v>102</v>
      </c>
      <c r="EU9">
        <f>SUM(RawSource___20210313[[#This Row],[15/10/2020]]-'RawSource - 20210313'!EV8)</f>
        <v>608</v>
      </c>
      <c r="EV9">
        <f>SUM(RawSource___20210313[[#This Row],[14/10/2020]]-'RawSource - 20210313'!EW8)</f>
        <v>794</v>
      </c>
      <c r="EW9">
        <f>SUM(RawSource___20210313[[#This Row],[13/10/2020]]-'RawSource - 20210313'!EX8)</f>
        <v>1051</v>
      </c>
      <c r="EX9">
        <f>SUM(RawSource___20210313[[#This Row],[12/10/2020]]-'RawSource - 20210313'!EY8)</f>
        <v>434</v>
      </c>
      <c r="EY9">
        <f>SUM(RawSource___20210313[[#This Row],[11/10/2020]]-'RawSource - 20210313'!EZ8)</f>
        <v>199</v>
      </c>
      <c r="EZ9">
        <f>SUM(RawSource___20210313[[#This Row],[10/10/2020]]-'RawSource - 20210313'!FA8)</f>
        <v>76</v>
      </c>
      <c r="FA9">
        <f>SUM(RawSource___20210313[[#This Row],[09/10/2020]]-'RawSource - 20210313'!FB8)</f>
        <v>174</v>
      </c>
      <c r="FB9">
        <f>SUM(RawSource___20210313[[#This Row],[08/10/2020]]-'RawSource - 20210313'!FC8)</f>
        <v>430</v>
      </c>
      <c r="FC9">
        <f>SUM(RawSource___20210313[[#This Row],[07/10/2020]]-'RawSource - 20210313'!FD8)</f>
        <v>183</v>
      </c>
      <c r="FD9">
        <f>SUM(RawSource___20210313[[#This Row],[06/10/2020]]-'RawSource - 20210313'!FE8)</f>
        <v>213</v>
      </c>
      <c r="FE9">
        <f>SUM(RawSource___20210313[[#This Row],[05/10/2020]]-'RawSource - 20210313'!FF8)</f>
        <v>120</v>
      </c>
      <c r="FF9">
        <f>SUM(RawSource___20210313[[#This Row],[04/10/2020]]-'RawSource - 20210313'!FG8)</f>
        <v>2813</v>
      </c>
      <c r="FG9">
        <f>SUM(RawSource___20210313[[#This Row],[03/10/2020]]-'RawSource - 20210313'!FH8)</f>
        <v>1263</v>
      </c>
      <c r="FH9">
        <f>SUM(RawSource___20210313[[#This Row],[02/10/2020]]-'RawSource - 20210313'!FI8)</f>
        <v>26</v>
      </c>
      <c r="FI9">
        <f>SUM(RawSource___20210313[[#This Row],[01/10/2020]]-'RawSource - 20210313'!FJ8)</f>
        <v>67</v>
      </c>
      <c r="FJ9">
        <f>SUM(RawSource___20210313[[#This Row],[30/09/2020]]-'RawSource - 20210313'!FK8)</f>
        <v>5318</v>
      </c>
    </row>
    <row r="10" spans="1:166" x14ac:dyDescent="0.25">
      <c r="A10" t="s">
        <v>9</v>
      </c>
      <c r="B10">
        <f>SUM(RawSource___20210313[[#This Row],[13/03/2021]]-'RawSource - 20210313'!C9)</f>
        <v>10</v>
      </c>
      <c r="C10">
        <f>SUM(RawSource___20210313[[#This Row],[12/03/2021]]-'RawSource - 20210313'!D9)</f>
        <v>10</v>
      </c>
      <c r="D10">
        <f>SUM(RawSource___20210313[[#This Row],[11/03/2021]]-'RawSource - 20210313'!E9)</f>
        <v>18</v>
      </c>
      <c r="E10">
        <f>SUM(RawSource___20210313[[#This Row],[10/03/2021]]-'RawSource - 20210313'!F9)</f>
        <v>14</v>
      </c>
      <c r="F10">
        <f>SUM(RawSource___20210313[[#This Row],[09/03/2021]]-'RawSource - 20210313'!G9)</f>
        <v>9</v>
      </c>
      <c r="G10">
        <f>SUM(RawSource___20210313[[#This Row],[08/03/2021]]-'RawSource - 20210313'!H9)</f>
        <v>2</v>
      </c>
      <c r="H10">
        <f>SUM(RawSource___20210313[[#This Row],[07/03/2021]]-'RawSource - 20210313'!I9)</f>
        <v>9</v>
      </c>
      <c r="I10">
        <f>SUM(RawSource___20210313[[#This Row],[06/03/2021]]-'RawSource - 20210313'!J9)</f>
        <v>13</v>
      </c>
      <c r="J10">
        <f>SUM(RawSource___20210313[[#This Row],[05/03/2021]]-'RawSource - 20210313'!K9)</f>
        <v>17</v>
      </c>
      <c r="K10">
        <f>SUM(RawSource___20210313[[#This Row],[04/03/2021]]-'RawSource - 20210313'!L9)</f>
        <v>16</v>
      </c>
      <c r="L10">
        <f>SUM(RawSource___20210313[[#This Row],[03/03/2021]]-'RawSource - 20210313'!M9)</f>
        <v>16</v>
      </c>
      <c r="M10">
        <f>SUM(RawSource___20210313[[#This Row],[02/03/2021]]-'RawSource - 20210313'!N9)</f>
        <v>20</v>
      </c>
      <c r="N10">
        <f>SUM(RawSource___20210313[[#This Row],[01/03/2021]]-'RawSource - 20210313'!O9)</f>
        <v>1</v>
      </c>
      <c r="O10">
        <f>SUM(RawSource___20210313[[#This Row],[28/02/2021]]-'RawSource - 20210313'!P9)</f>
        <v>10</v>
      </c>
      <c r="P10">
        <f>SUM(RawSource___20210313[[#This Row],[27/02/2021]]-'RawSource - 20210313'!Q9)</f>
        <v>14</v>
      </c>
      <c r="Q10">
        <f>SUM(RawSource___20210313[[#This Row],[26/02/2021]]-'RawSource - 20210313'!R9)</f>
        <v>6</v>
      </c>
      <c r="R10">
        <f>SUM(RawSource___20210313[[#This Row],[25/02/2021]]-'RawSource - 20210313'!S9)</f>
        <v>14</v>
      </c>
      <c r="S10">
        <f>SUM(RawSource___20210313[[#This Row],[24/02/2021]]-'RawSource - 20210313'!T9)</f>
        <v>49</v>
      </c>
      <c r="T10">
        <f>SUM(RawSource___20210313[[#This Row],[23/02/2021]]-'RawSource - 20210313'!U9)</f>
        <v>28</v>
      </c>
      <c r="U10">
        <f>SUM(RawSource___20210313[[#This Row],[22/02/2021]]-'RawSource - 20210313'!V9)</f>
        <v>16</v>
      </c>
      <c r="V10">
        <f>SUM(RawSource___20210313[[#This Row],[21/02/2021]]-'RawSource - 20210313'!W9)</f>
        <v>7</v>
      </c>
      <c r="W10">
        <f>SUM(RawSource___20210313[[#This Row],[20/02/2021]]-'RawSource - 20210313'!X9)</f>
        <v>50</v>
      </c>
      <c r="X10">
        <f>SUM(RawSource___20210313[[#This Row],[19/02/2021]]-'RawSource - 20210313'!Y9)</f>
        <v>35</v>
      </c>
      <c r="Y10">
        <f>SUM(RawSource___20210313[[#This Row],[18/02/2021]]-'RawSource - 20210313'!Z9)</f>
        <v>19</v>
      </c>
      <c r="Z10">
        <f>SUM(RawSource___20210313[[#This Row],[17/02/2021]]-'RawSource - 20210313'!AA9)</f>
        <v>14</v>
      </c>
      <c r="AA10">
        <f>SUM(RawSource___20210313[[#This Row],[16/02/2021]]-'RawSource - 20210313'!AB9)</f>
        <v>20</v>
      </c>
      <c r="AB10">
        <f>SUM(RawSource___20210313[[#This Row],[15/02/2021]]-'RawSource - 20210313'!AC9)</f>
        <v>4</v>
      </c>
      <c r="AC10">
        <f>SUM(RawSource___20210313[[#This Row],[14/02/2021]]-'RawSource - 20210313'!AD9)</f>
        <v>12</v>
      </c>
      <c r="AD10">
        <f>SUM(RawSource___20210313[[#This Row],[13/02/2021]]-'RawSource - 20210313'!AE9)</f>
        <v>17</v>
      </c>
      <c r="AE10">
        <f>SUM(RawSource___20210313[[#This Row],[12/02/2021]]-'RawSource - 20210313'!AF9)</f>
        <v>29</v>
      </c>
      <c r="AF10">
        <f>SUM(RawSource___20210313[[#This Row],[11/02/2021]]-'RawSource - 20210313'!AG9)</f>
        <v>36</v>
      </c>
      <c r="AG10">
        <f>SUM(RawSource___20210313[[#This Row],[10/02/2021]]-'RawSource - 20210313'!AH9)</f>
        <v>28</v>
      </c>
      <c r="AH10">
        <f>SUM(RawSource___20210313[[#This Row],[09/02/2021]]-'RawSource - 20210313'!AI9)</f>
        <v>47</v>
      </c>
      <c r="AI10">
        <f>SUM(RawSource___20210313[[#This Row],[08/02/2021]]-'RawSource - 20210313'!AJ9)</f>
        <v>30</v>
      </c>
      <c r="AJ10">
        <f>SUM(RawSource___20210313[[#This Row],[07/02/2021]]-'RawSource - 20210313'!AK9)</f>
        <v>13</v>
      </c>
      <c r="AK10">
        <f>SUM(RawSource___20210313[[#This Row],[06/02/2021]]-'RawSource - 20210313'!AL9)</f>
        <v>16</v>
      </c>
      <c r="AL10">
        <f>SUM(RawSource___20210313[[#This Row],[05/02/2021]]-'RawSource - 20210313'!AM9)</f>
        <v>47</v>
      </c>
      <c r="AM10">
        <f>SUM(RawSource___20210313[[#This Row],[04/02/2021]]-'RawSource - 20210313'!AN9)</f>
        <v>67</v>
      </c>
      <c r="AN10">
        <f>SUM(RawSource___20210313[[#This Row],[03/02/2021]]-'RawSource - 20210313'!AO9)</f>
        <v>27</v>
      </c>
      <c r="AO10">
        <f>SUM(RawSource___20210313[[#This Row],[02/02/2021]]-'RawSource - 20210313'!AP9)</f>
        <v>72</v>
      </c>
      <c r="AP10">
        <f>SUM(RawSource___20210313[[#This Row],[01/02/2021]]-'RawSource - 20210313'!AQ9)</f>
        <v>32</v>
      </c>
      <c r="AQ10">
        <f>SUM(RawSource___20210313[[#This Row],[31/01/2021]]-'RawSource - 20210313'!AR9)</f>
        <v>17</v>
      </c>
      <c r="AR10">
        <f>SUM(RawSource___20210313[[#This Row],[30/01/2021]]-'RawSource - 20210313'!AS9)</f>
        <v>34</v>
      </c>
      <c r="AS10">
        <f>SUM(RawSource___20210313[[#This Row],[29/01/2021]]-'RawSource - 20210313'!AT9)</f>
        <v>56</v>
      </c>
      <c r="AT10">
        <f>SUM(RawSource___20210313[[#This Row],[28/01/2021]]-'RawSource - 20210313'!AU9)</f>
        <v>113</v>
      </c>
      <c r="AU10">
        <f>SUM(RawSource___20210313[[#This Row],[27/01/2021]]-'RawSource - 20210313'!AV9)</f>
        <v>91</v>
      </c>
      <c r="AV10">
        <f>SUM(RawSource___20210313[[#This Row],[26/01/2021]]-'RawSource - 20210313'!AW9)</f>
        <v>126</v>
      </c>
      <c r="AW10">
        <f>SUM(RawSource___20210313[[#This Row],[25/01/2021]]-'RawSource - 20210313'!AX9)</f>
        <v>35</v>
      </c>
      <c r="AX10">
        <f>SUM(RawSource___20210313[[#This Row],[24/01/2021]]-'RawSource - 20210313'!AY9)</f>
        <v>32</v>
      </c>
      <c r="AY10">
        <f>SUM(RawSource___20210313[[#This Row],[23/01/2021]]-'RawSource - 20210313'!AZ9)</f>
        <v>37</v>
      </c>
      <c r="AZ10">
        <f>SUM(RawSource___20210313[[#This Row],[22/01/2021]]-'RawSource - 20210313'!BA9)</f>
        <v>128</v>
      </c>
      <c r="BA10">
        <f>SUM(RawSource___20210313[[#This Row],[21/01/2021]]-'RawSource - 20210313'!BB9)</f>
        <v>84</v>
      </c>
      <c r="BB10">
        <f>SUM(RawSource___20210313[[#This Row],[20/01/2021]]-'RawSource - 20210313'!BC9)</f>
        <v>94</v>
      </c>
      <c r="BC10">
        <f>SUM(RawSource___20210313[[#This Row],[19/01/2021]]-'RawSource - 20210313'!BD9)</f>
        <v>184</v>
      </c>
      <c r="BD10">
        <f>SUM(RawSource___20210313[[#This Row],[18/01/2021]]-'RawSource - 20210313'!BE9)</f>
        <v>79</v>
      </c>
      <c r="BE10">
        <f>SUM(RawSource___20210313[[#This Row],[17/01/2021]]-'RawSource - 20210313'!BF9)</f>
        <v>20</v>
      </c>
      <c r="BF10">
        <f>SUM(RawSource___20210313[[#This Row],[16/01/2021]]-'RawSource - 20210313'!BG9)</f>
        <v>114</v>
      </c>
      <c r="BG10">
        <f>SUM(RawSource___20210313[[#This Row],[15/01/2021]]-'RawSource - 20210313'!BH9)</f>
        <v>121</v>
      </c>
      <c r="BH10">
        <f>SUM(RawSource___20210313[[#This Row],[14/01/2021]]-'RawSource - 20210313'!BI9)</f>
        <v>182</v>
      </c>
      <c r="BI10">
        <f>SUM(RawSource___20210313[[#This Row],[13/01/2021]]-'RawSource - 20210313'!BJ9)</f>
        <v>143</v>
      </c>
      <c r="BJ10">
        <f>SUM(RawSource___20210313[[#This Row],[12/01/2021]]-'RawSource - 20210313'!BK9)</f>
        <v>185</v>
      </c>
      <c r="BK10">
        <f>SUM(RawSource___20210313[[#This Row],[11/01/2021]]-'RawSource - 20210313'!BL9)</f>
        <v>187</v>
      </c>
      <c r="BL10">
        <f>SUM(RawSource___20210313[[#This Row],[10/01/2021]]-'RawSource - 20210313'!BM9)</f>
        <v>38</v>
      </c>
      <c r="BM10">
        <f>SUM(RawSource___20210313[[#This Row],[09/01/2021]]-'RawSource - 20210313'!BN9)</f>
        <v>128</v>
      </c>
      <c r="BN10">
        <f>SUM(RawSource___20210313[[#This Row],[08/01/2021]]-'RawSource - 20210313'!BO9)</f>
        <v>111</v>
      </c>
      <c r="BO10">
        <f>SUM(RawSource___20210313[[#This Row],[07/01/2021]]-'RawSource - 20210313'!BP9)</f>
        <v>1494</v>
      </c>
      <c r="BP10">
        <f>SUM(RawSource___20210313[[#This Row],[06/01/2021]]-'RawSource - 20210313'!BQ9)</f>
        <v>520</v>
      </c>
      <c r="BQ10">
        <f>SUM(RawSource___20210313[[#This Row],[05/01/2021]]-'RawSource - 20210313'!BR9)</f>
        <v>329</v>
      </c>
      <c r="BR10">
        <f>SUM(RawSource___20210313[[#This Row],[04/01/2021]]-'RawSource - 20210313'!BS9)</f>
        <v>72</v>
      </c>
      <c r="BS10">
        <f>SUM(RawSource___20210313[[#This Row],[03/01/2021]]-'RawSource - 20210313'!BT9)</f>
        <v>100</v>
      </c>
      <c r="BT10">
        <f>SUM(RawSource___20210313[[#This Row],[02/01/2021]]-'RawSource - 20210313'!BU9)</f>
        <v>116</v>
      </c>
      <c r="BU10">
        <f>SUM(RawSource___20210313[[#This Row],[01/01/2021]]-'RawSource - 20210313'!BV9)</f>
        <v>59</v>
      </c>
      <c r="BV10">
        <f>SUM(RawSource___20210313[[#This Row],[31/12/2020]]-'RawSource - 20210313'!BW9)</f>
        <v>1083</v>
      </c>
      <c r="BW10">
        <f>SUM(RawSource___20210313[[#This Row],[30/12/2020]]-'RawSource - 20210313'!BX9)</f>
        <v>1102</v>
      </c>
      <c r="BX10">
        <f>SUM(RawSource___20210313[[#This Row],[29/12/2020]]-'RawSource - 20210313'!BY9)</f>
        <v>541</v>
      </c>
      <c r="BY10">
        <f>SUM(RawSource___20210313[[#This Row],[28/12/2020]]-'RawSource - 20210313'!BZ9)</f>
        <v>255</v>
      </c>
      <c r="BZ10">
        <f>SUM(RawSource___20210313[[#This Row],[27/12/2020]]-'RawSource - 20210313'!CA9)</f>
        <v>80</v>
      </c>
      <c r="CA10">
        <f>SUM(RawSource___20210313[[#This Row],[26/12/2020]]-'RawSource - 20210313'!CB9)</f>
        <v>44</v>
      </c>
      <c r="CB10">
        <f>SUM(RawSource___20210313[[#This Row],[25/12/2020]]-'RawSource - 20210313'!CC9)</f>
        <v>111</v>
      </c>
      <c r="CC10">
        <f>SUM(RawSource___20210313[[#This Row],[24/12/2020]]-'RawSource - 20210313'!CD9)</f>
        <v>114</v>
      </c>
      <c r="CD10">
        <f>SUM(RawSource___20210313[[#This Row],[23/12/2020]]-'RawSource - 20210313'!CE9)</f>
        <v>113</v>
      </c>
      <c r="CE10">
        <f>SUM(RawSource___20210313[[#This Row],[22/12/2020]]-'RawSource - 20210313'!CF9)</f>
        <v>140</v>
      </c>
      <c r="CF10">
        <f>SUM(RawSource___20210313[[#This Row],[21/12/2020]]-'RawSource - 20210313'!CG9)</f>
        <v>55</v>
      </c>
      <c r="CG10">
        <f>SUM(RawSource___20210313[[#This Row],[20/12/2020]]-'RawSource - 20210313'!CH9)</f>
        <v>17</v>
      </c>
      <c r="CH10">
        <f>SUM(RawSource___20210313[[#This Row],[19/12/2020]]-'RawSource - 20210313'!CI9)</f>
        <v>36</v>
      </c>
      <c r="CI10">
        <f>SUM(RawSource___20210313[[#This Row],[18/12/2020]]-'RawSource - 20210313'!CJ9)</f>
        <v>45</v>
      </c>
      <c r="CJ10">
        <f>SUM(RawSource___20210313[[#This Row],[17/12/2020]]-'RawSource - 20210313'!CK9)</f>
        <v>57</v>
      </c>
      <c r="CK10">
        <f>SUM(RawSource___20210313[[#This Row],[16/12/2020]]-'RawSource - 20210313'!CL9)</f>
        <v>44</v>
      </c>
      <c r="CL10">
        <f>SUM(RawSource___20210313[[#This Row],[15/12/2020]]-'RawSource - 20210313'!CM9)</f>
        <v>52</v>
      </c>
      <c r="CM10">
        <f>SUM(RawSource___20210313[[#This Row],[14/12/2020]]-'RawSource - 20210313'!CN9)</f>
        <v>21</v>
      </c>
      <c r="CN10">
        <f>SUM(RawSource___20210313[[#This Row],[13/12/2020]]-'RawSource - 20210313'!CO9)</f>
        <v>13</v>
      </c>
      <c r="CO10">
        <f>SUM(RawSource___20210313[[#This Row],[12/12/2020]]-'RawSource - 20210313'!CP9)</f>
        <v>23</v>
      </c>
      <c r="CP10">
        <f>SUM(RawSource___20210313[[#This Row],[11/12/2020]]-'RawSource - 20210313'!CQ9)</f>
        <v>18</v>
      </c>
      <c r="CQ10">
        <f>SUM(RawSource___20210313[[#This Row],[10/12/2020]]-'RawSource - 20210313'!CR9)</f>
        <v>80</v>
      </c>
      <c r="CR10">
        <f>SUM(RawSource___20210313[[#This Row],[09/12/2020]]-'RawSource - 20210313'!CS9)</f>
        <v>9</v>
      </c>
      <c r="CS10">
        <f>SUM(RawSource___20210313[[#This Row],[08/12/2020]]-'RawSource - 20210313'!CT9)</f>
        <v>21</v>
      </c>
      <c r="CT10">
        <f>SUM(RawSource___20210313[[#This Row],[07/12/2020]]-'RawSource - 20210313'!CU9)</f>
        <v>6</v>
      </c>
      <c r="CU10">
        <f>SUM(RawSource___20210313[[#This Row],[06/12/2020]]-'RawSource - 20210313'!CV9)</f>
        <v>2</v>
      </c>
      <c r="CV10">
        <f>SUM(RawSource___20210313[[#This Row],[05/12/2020]]-'RawSource - 20210313'!CW9)</f>
        <v>10</v>
      </c>
      <c r="CW10">
        <f>SUM(RawSource___20210313[[#This Row],[04/12/2020]]-'RawSource - 20210313'!CX9)</f>
        <v>30</v>
      </c>
      <c r="CX10">
        <f>SUM(RawSource___20210313[[#This Row],[03/12/2020]]-'RawSource - 20210313'!CY9)</f>
        <v>51</v>
      </c>
      <c r="CY10">
        <f>SUM(RawSource___20210313[[#This Row],[02/12/2020]]-'RawSource - 20210313'!CZ9)</f>
        <v>27</v>
      </c>
      <c r="CZ10">
        <f>SUM(RawSource___20210313[[#This Row],[01/12/2020]]-'RawSource - 20210313'!DA9)</f>
        <v>59</v>
      </c>
      <c r="DA10">
        <f>SUM(RawSource___20210313[[#This Row],[30/11/2020]]-'RawSource - 20210313'!DB9)</f>
        <v>33</v>
      </c>
      <c r="DB10">
        <f>SUM(RawSource___20210313[[#This Row],[29/11/2020]]-'RawSource - 20210313'!DC9)</f>
        <v>18</v>
      </c>
      <c r="DC10">
        <f>SUM(RawSource___20210313[[#This Row],[28/11/2020]]-'RawSource - 20210313'!DD9)</f>
        <v>20</v>
      </c>
      <c r="DD10">
        <f>SUM(RawSource___20210313[[#This Row],[27/11/2020]]-'RawSource - 20210313'!DE9)</f>
        <v>-132</v>
      </c>
      <c r="DE10">
        <f>SUM(RawSource___20210313[[#This Row],[26/11/2020]]-'RawSource - 20210313'!DF9)</f>
        <v>36</v>
      </c>
      <c r="DF10">
        <f>SUM(RawSource___20210313[[#This Row],[25/11/2020]]-'RawSource - 20210313'!DG9)</f>
        <v>20</v>
      </c>
      <c r="DG10">
        <f>SUM(RawSource___20210313[[#This Row],[24/11/2020]]-'RawSource - 20210313'!DH9)</f>
        <v>148</v>
      </c>
      <c r="DH10">
        <f>SUM(RawSource___20210313[[#This Row],[23/11/2020]]-'RawSource - 20210313'!DI9)</f>
        <v>46</v>
      </c>
      <c r="DI10">
        <f>SUM(RawSource___20210313[[#This Row],[22/11/2020]]-'RawSource - 20210313'!DJ9)</f>
        <v>4</v>
      </c>
      <c r="DJ10">
        <f>SUM(RawSource___20210313[[#This Row],[21/11/2020]]-'RawSource - 20210313'!DK9)</f>
        <v>57</v>
      </c>
      <c r="DK10">
        <f>SUM(RawSource___20210313[[#This Row],[20/11/2020]]-'RawSource - 20210313'!DL9)</f>
        <v>47</v>
      </c>
      <c r="DL10">
        <f>SUM(RawSource___20210313[[#This Row],[19/11/2020]]-'RawSource - 20210313'!DM9)</f>
        <v>53</v>
      </c>
      <c r="DM10">
        <f>SUM(RawSource___20210313[[#This Row],[18/11/2020]]-'RawSource - 20210313'!DN9)</f>
        <v>29</v>
      </c>
      <c r="DN10">
        <f>SUM(RawSource___20210313[[#This Row],[17/11/2020]]-'RawSource - 20210313'!DO9)</f>
        <v>79</v>
      </c>
      <c r="DO10">
        <f>SUM(RawSource___20210313[[#This Row],[16/11/2020]]-'RawSource - 20210313'!DP9)</f>
        <v>33</v>
      </c>
      <c r="DP10">
        <f>SUM(RawSource___20210313[[#This Row],[15/11/2020]]-'RawSource - 20210313'!DQ9)</f>
        <v>4</v>
      </c>
      <c r="DQ10">
        <f>SUM(RawSource___20210313[[#This Row],[14/11/2020]]-'RawSource - 20210313'!DR9)</f>
        <v>44</v>
      </c>
      <c r="DR10">
        <f>SUM(RawSource___20210313[[#This Row],[13/11/2020]]-'RawSource - 20210313'!DS9)</f>
        <v>47</v>
      </c>
      <c r="DS10">
        <f>SUM(RawSource___20210313[[#This Row],[12/11/2020]]-'RawSource - 20210313'!DT9)</f>
        <v>45</v>
      </c>
      <c r="DT10">
        <f>SUM(RawSource___20210313[[#This Row],[11/11/2020]]-'RawSource - 20210313'!DU9)</f>
        <v>59</v>
      </c>
      <c r="DU10">
        <f>SUM(RawSource___20210313[[#This Row],[10/11/2020]]-'RawSource - 20210313'!DV9)</f>
        <v>148</v>
      </c>
      <c r="DV10">
        <f>SUM(RawSource___20210313[[#This Row],[09/11/2020]]-'RawSource - 20210313'!DW9)</f>
        <v>36</v>
      </c>
      <c r="DW10">
        <f>SUM(RawSource___20210313[[#This Row],[08/11/2020]]-'RawSource - 20210313'!DX9)</f>
        <v>9</v>
      </c>
      <c r="DX10">
        <f>SUM(RawSource___20210313[[#This Row],[07/11/2020]]-'RawSource - 20210313'!DY9)</f>
        <v>31</v>
      </c>
      <c r="DY10">
        <f>SUM(RawSource___20210313[[#This Row],[06/11/2020]]-'RawSource - 20210313'!DZ9)</f>
        <v>96</v>
      </c>
      <c r="DZ10">
        <f>SUM(RawSource___20210313[[#This Row],[05/11/2020]]-'RawSource - 20210313'!EA9)</f>
        <v>76</v>
      </c>
      <c r="EA10">
        <f>SUM(RawSource___20210313[[#This Row],[04/11/2020]]-'RawSource - 20210313'!EB9)</f>
        <v>85</v>
      </c>
      <c r="EB10">
        <f>SUM(RawSource___20210313[[#This Row],[03/11/2020]]-'RawSource - 20210313'!EC9)</f>
        <v>81</v>
      </c>
      <c r="EC10">
        <f>SUM(RawSource___20210313[[#This Row],[02/11/2020]]-'RawSource - 20210313'!ED9)</f>
        <v>21</v>
      </c>
      <c r="ED10">
        <f>SUM(RawSource___20210313[[#This Row],[01/11/2020]]-'RawSource - 20210313'!EE9)</f>
        <v>13</v>
      </c>
      <c r="EE10">
        <f>SUM(RawSource___20210313[[#This Row],[31/10/2020]]-'RawSource - 20210313'!EF9)</f>
        <v>22</v>
      </c>
      <c r="EF10">
        <f>SUM(RawSource___20210313[[#This Row],[30/10/2020]]-'RawSource - 20210313'!EG9)</f>
        <v>87</v>
      </c>
      <c r="EG10">
        <f>SUM(RawSource___20210313[[#This Row],[29/10/2020]]-'RawSource - 20210313'!EH9)</f>
        <v>41</v>
      </c>
      <c r="EH10">
        <f>SUM(RawSource___20210313[[#This Row],[28/10/2020]]-'RawSource - 20210313'!EI9)</f>
        <v>137</v>
      </c>
      <c r="EI10">
        <f>SUM(RawSource___20210313[[#This Row],[27/10/2020]]-'RawSource - 20210313'!EJ9)</f>
        <v>83</v>
      </c>
      <c r="EJ10">
        <f>SUM(RawSource___20210313[[#This Row],[26/10/2020]]-'RawSource - 20210313'!EK9)</f>
        <v>19</v>
      </c>
      <c r="EK10">
        <f>SUM(RawSource___20210313[[#This Row],[25/10/2020]]-'RawSource - 20210313'!EL9)</f>
        <v>16</v>
      </c>
      <c r="EL10">
        <f>SUM(RawSource___20210313[[#This Row],[24/10/2020]]-'RawSource - 20210313'!EM9)</f>
        <v>41</v>
      </c>
      <c r="EM10">
        <f>SUM(RawSource___20210313[[#This Row],[23/10/2020]]-'RawSource - 20210313'!EN9)</f>
        <v>36</v>
      </c>
      <c r="EN10">
        <f>SUM(RawSource___20210313[[#This Row],[22/10/2020]]-'RawSource - 20210313'!EO9)</f>
        <v>178</v>
      </c>
      <c r="EO10">
        <f>SUM(RawSource___20210313[[#This Row],[21/10/2020]]-'RawSource - 20210313'!EP9)</f>
        <v>192</v>
      </c>
      <c r="EP10">
        <f>SUM(RawSource___20210313[[#This Row],[20/10/2020]]-'RawSource - 20210313'!EQ9)</f>
        <v>93</v>
      </c>
      <c r="EQ10">
        <f>SUM(RawSource___20210313[[#This Row],[19/10/2020]]-'RawSource - 20210313'!ER9)</f>
        <v>69</v>
      </c>
      <c r="ER10">
        <f>SUM(RawSource___20210313[[#This Row],[18/10/2020]]-'RawSource - 20210313'!ES9)</f>
        <v>18</v>
      </c>
      <c r="ES10">
        <f>SUM(RawSource___20210313[[#This Row],[17/10/2020]]-'RawSource - 20210313'!ET9)</f>
        <v>67</v>
      </c>
      <c r="ET10">
        <f>SUM(RawSource___20210313[[#This Row],[16/10/2020]]-'RawSource - 20210313'!EU9)</f>
        <v>112</v>
      </c>
      <c r="EU10">
        <f>SUM(RawSource___20210313[[#This Row],[15/10/2020]]-'RawSource - 20210313'!EV9)</f>
        <v>262</v>
      </c>
      <c r="EV10">
        <f>SUM(RawSource___20210313[[#This Row],[14/10/2020]]-'RawSource - 20210313'!EW9)</f>
        <v>149</v>
      </c>
      <c r="EW10">
        <f>SUM(RawSource___20210313[[#This Row],[13/10/2020]]-'RawSource - 20210313'!EX9)</f>
        <v>178</v>
      </c>
      <c r="EX10">
        <f>SUM(RawSource___20210313[[#This Row],[12/10/2020]]-'RawSource - 20210313'!EY9)</f>
        <v>56</v>
      </c>
      <c r="EY10">
        <f>SUM(RawSource___20210313[[#This Row],[11/10/2020]]-'RawSource - 20210313'!EZ9)</f>
        <v>20</v>
      </c>
      <c r="EZ10">
        <f>SUM(RawSource___20210313[[#This Row],[10/10/2020]]-'RawSource - 20210313'!FA9)</f>
        <v>57</v>
      </c>
      <c r="FA10">
        <f>SUM(RawSource___20210313[[#This Row],[09/10/2020]]-'RawSource - 20210313'!FB9)</f>
        <v>47</v>
      </c>
      <c r="FB10">
        <f>SUM(RawSource___20210313[[#This Row],[08/10/2020]]-'RawSource - 20210313'!FC9)</f>
        <v>241</v>
      </c>
      <c r="FC10">
        <f>SUM(RawSource___20210313[[#This Row],[07/10/2020]]-'RawSource - 20210313'!FD9)</f>
        <v>43</v>
      </c>
      <c r="FD10">
        <f>SUM(RawSource___20210313[[#This Row],[06/10/2020]]-'RawSource - 20210313'!FE9)</f>
        <v>109</v>
      </c>
      <c r="FE10">
        <f>SUM(RawSource___20210313[[#This Row],[05/10/2020]]-'RawSource - 20210313'!FF9)</f>
        <v>12</v>
      </c>
      <c r="FF10">
        <f>SUM(RawSource___20210313[[#This Row],[04/10/2020]]-'RawSource - 20210313'!FG9)</f>
        <v>961</v>
      </c>
      <c r="FG10">
        <f>SUM(RawSource___20210313[[#This Row],[03/10/2020]]-'RawSource - 20210313'!FH9)</f>
        <v>794</v>
      </c>
      <c r="FH10">
        <f>SUM(RawSource___20210313[[#This Row],[02/10/2020]]-'RawSource - 20210313'!FI9)</f>
        <v>10</v>
      </c>
      <c r="FI10">
        <f>SUM(RawSource___20210313[[#This Row],[01/10/2020]]-'RawSource - 20210313'!FJ9)</f>
        <v>52</v>
      </c>
      <c r="FJ10">
        <f>SUM(RawSource___20210313[[#This Row],[30/09/2020]]-'RawSource - 20210313'!FK9)</f>
        <v>5015</v>
      </c>
    </row>
    <row r="11" spans="1:166" x14ac:dyDescent="0.25">
      <c r="A11" t="s">
        <v>10</v>
      </c>
      <c r="B11">
        <f>SUM(RawSource___20210313[[#This Row],[13/03/2021]]-'RawSource - 20210313'!C10)</f>
        <v>2</v>
      </c>
      <c r="C11">
        <f>SUM(RawSource___20210313[[#This Row],[12/03/2021]]-'RawSource - 20210313'!D10)</f>
        <v>6</v>
      </c>
      <c r="D11">
        <f>SUM(RawSource___20210313[[#This Row],[11/03/2021]]-'RawSource - 20210313'!E10)</f>
        <v>2</v>
      </c>
      <c r="E11">
        <f>SUM(RawSource___20210313[[#This Row],[10/03/2021]]-'RawSource - 20210313'!F10)</f>
        <v>3</v>
      </c>
      <c r="F11">
        <f>SUM(RawSource___20210313[[#This Row],[09/03/2021]]-'RawSource - 20210313'!G10)</f>
        <v>3</v>
      </c>
      <c r="G11">
        <f>SUM(RawSource___20210313[[#This Row],[08/03/2021]]-'RawSource - 20210313'!H10)</f>
        <v>0</v>
      </c>
      <c r="H11">
        <f>SUM(RawSource___20210313[[#This Row],[07/03/2021]]-'RawSource - 20210313'!I10)</f>
        <v>1</v>
      </c>
      <c r="I11">
        <f>SUM(RawSource___20210313[[#This Row],[06/03/2021]]-'RawSource - 20210313'!J10)</f>
        <v>12</v>
      </c>
      <c r="J11">
        <f>SUM(RawSource___20210313[[#This Row],[05/03/2021]]-'RawSource - 20210313'!K10)</f>
        <v>4</v>
      </c>
      <c r="K11">
        <f>SUM(RawSource___20210313[[#This Row],[04/03/2021]]-'RawSource - 20210313'!L10)</f>
        <v>5</v>
      </c>
      <c r="L11">
        <f>SUM(RawSource___20210313[[#This Row],[03/03/2021]]-'RawSource - 20210313'!M10)</f>
        <v>3</v>
      </c>
      <c r="M11">
        <f>SUM(RawSource___20210313[[#This Row],[02/03/2021]]-'RawSource - 20210313'!N10)</f>
        <v>5</v>
      </c>
      <c r="N11">
        <f>SUM(RawSource___20210313[[#This Row],[01/03/2021]]-'RawSource - 20210313'!O10)</f>
        <v>5</v>
      </c>
      <c r="O11">
        <f>SUM(RawSource___20210313[[#This Row],[28/02/2021]]-'RawSource - 20210313'!P10)</f>
        <v>0</v>
      </c>
      <c r="P11">
        <f>SUM(RawSource___20210313[[#This Row],[27/02/2021]]-'RawSource - 20210313'!Q10)</f>
        <v>5</v>
      </c>
      <c r="Q11">
        <f>SUM(RawSource___20210313[[#This Row],[26/02/2021]]-'RawSource - 20210313'!R10)</f>
        <v>4</v>
      </c>
      <c r="R11">
        <f>SUM(RawSource___20210313[[#This Row],[25/02/2021]]-'RawSource - 20210313'!S10)</f>
        <v>4</v>
      </c>
      <c r="S11">
        <f>SUM(RawSource___20210313[[#This Row],[24/02/2021]]-'RawSource - 20210313'!T10)</f>
        <v>20</v>
      </c>
      <c r="T11">
        <f>SUM(RawSource___20210313[[#This Row],[23/02/2021]]-'RawSource - 20210313'!U10)</f>
        <v>21</v>
      </c>
      <c r="U11">
        <f>SUM(RawSource___20210313[[#This Row],[22/02/2021]]-'RawSource - 20210313'!V10)</f>
        <v>3</v>
      </c>
      <c r="V11">
        <f>SUM(RawSource___20210313[[#This Row],[21/02/2021]]-'RawSource - 20210313'!W10)</f>
        <v>5</v>
      </c>
      <c r="W11">
        <f>SUM(RawSource___20210313[[#This Row],[20/02/2021]]-'RawSource - 20210313'!X10)</f>
        <v>-1</v>
      </c>
      <c r="X11">
        <f>SUM(RawSource___20210313[[#This Row],[19/02/2021]]-'RawSource - 20210313'!Y10)</f>
        <v>10</v>
      </c>
      <c r="Y11">
        <f>SUM(RawSource___20210313[[#This Row],[18/02/2021]]-'RawSource - 20210313'!Z10)</f>
        <v>5</v>
      </c>
      <c r="Z11">
        <f>SUM(RawSource___20210313[[#This Row],[17/02/2021]]-'RawSource - 20210313'!AA10)</f>
        <v>15</v>
      </c>
      <c r="AA11">
        <f>SUM(RawSource___20210313[[#This Row],[16/02/2021]]-'RawSource - 20210313'!AB10)</f>
        <v>17</v>
      </c>
      <c r="AB11">
        <f>SUM(RawSource___20210313[[#This Row],[15/02/2021]]-'RawSource - 20210313'!AC10)</f>
        <v>2</v>
      </c>
      <c r="AC11">
        <f>SUM(RawSource___20210313[[#This Row],[14/02/2021]]-'RawSource - 20210313'!AD10)</f>
        <v>0</v>
      </c>
      <c r="AD11">
        <f>SUM(RawSource___20210313[[#This Row],[13/02/2021]]-'RawSource - 20210313'!AE10)</f>
        <v>23</v>
      </c>
      <c r="AE11">
        <f>SUM(RawSource___20210313[[#This Row],[12/02/2021]]-'RawSource - 20210313'!AF10)</f>
        <v>17</v>
      </c>
      <c r="AF11">
        <f>SUM(RawSource___20210313[[#This Row],[11/02/2021]]-'RawSource - 20210313'!AG10)</f>
        <v>15</v>
      </c>
      <c r="AG11">
        <f>SUM(RawSource___20210313[[#This Row],[10/02/2021]]-'RawSource - 20210313'!AH10)</f>
        <v>25</v>
      </c>
      <c r="AH11">
        <f>SUM(RawSource___20210313[[#This Row],[09/02/2021]]-'RawSource - 20210313'!AI10)</f>
        <v>4</v>
      </c>
      <c r="AI11">
        <f>SUM(RawSource___20210313[[#This Row],[08/02/2021]]-'RawSource - 20210313'!AJ10)</f>
        <v>7</v>
      </c>
      <c r="AJ11">
        <f>SUM(RawSource___20210313[[#This Row],[07/02/2021]]-'RawSource - 20210313'!AK10)</f>
        <v>2</v>
      </c>
      <c r="AK11">
        <f>SUM(RawSource___20210313[[#This Row],[06/02/2021]]-'RawSource - 20210313'!AL10)</f>
        <v>17</v>
      </c>
      <c r="AL11">
        <f>SUM(RawSource___20210313[[#This Row],[05/02/2021]]-'RawSource - 20210313'!AM10)</f>
        <v>30</v>
      </c>
      <c r="AM11">
        <f>SUM(RawSource___20210313[[#This Row],[04/02/2021]]-'RawSource - 20210313'!AN10)</f>
        <v>32</v>
      </c>
      <c r="AN11">
        <f>SUM(RawSource___20210313[[#This Row],[03/02/2021]]-'RawSource - 20210313'!AO10)</f>
        <v>22</v>
      </c>
      <c r="AO11">
        <f>SUM(RawSource___20210313[[#This Row],[02/02/2021]]-'RawSource - 20210313'!AP10)</f>
        <v>23</v>
      </c>
      <c r="AP11">
        <f>SUM(RawSource___20210313[[#This Row],[01/02/2021]]-'RawSource - 20210313'!AQ10)</f>
        <v>5</v>
      </c>
      <c r="AQ11">
        <f>SUM(RawSource___20210313[[#This Row],[31/01/2021]]-'RawSource - 20210313'!AR10)</f>
        <v>14</v>
      </c>
      <c r="AR11">
        <f>SUM(RawSource___20210313[[#This Row],[30/01/2021]]-'RawSource - 20210313'!AS10)</f>
        <v>19</v>
      </c>
      <c r="AS11">
        <f>SUM(RawSource___20210313[[#This Row],[29/01/2021]]-'RawSource - 20210313'!AT10)</f>
        <v>56</v>
      </c>
      <c r="AT11">
        <f>SUM(RawSource___20210313[[#This Row],[28/01/2021]]-'RawSource - 20210313'!AU10)</f>
        <v>23</v>
      </c>
      <c r="AU11">
        <f>SUM(RawSource___20210313[[#This Row],[27/01/2021]]-'RawSource - 20210313'!AV10)</f>
        <v>161</v>
      </c>
      <c r="AV11">
        <f>SUM(RawSource___20210313[[#This Row],[26/01/2021]]-'RawSource - 20210313'!AW10)</f>
        <v>68</v>
      </c>
      <c r="AW11">
        <f>SUM(RawSource___20210313[[#This Row],[25/01/2021]]-'RawSource - 20210313'!AX10)</f>
        <v>9</v>
      </c>
      <c r="AX11">
        <f>SUM(RawSource___20210313[[#This Row],[24/01/2021]]-'RawSource - 20210313'!AY10)</f>
        <v>74</v>
      </c>
      <c r="AY11">
        <f>SUM(RawSource___20210313[[#This Row],[23/01/2021]]-'RawSource - 20210313'!AZ10)</f>
        <v>46</v>
      </c>
      <c r="AZ11">
        <f>SUM(RawSource___20210313[[#This Row],[22/01/2021]]-'RawSource - 20210313'!BA10)</f>
        <v>75</v>
      </c>
      <c r="BA11">
        <f>SUM(RawSource___20210313[[#This Row],[21/01/2021]]-'RawSource - 20210313'!BB10)</f>
        <v>79</v>
      </c>
      <c r="BB11">
        <f>SUM(RawSource___20210313[[#This Row],[20/01/2021]]-'RawSource - 20210313'!BC10)</f>
        <v>110</v>
      </c>
      <c r="BC11">
        <f>SUM(RawSource___20210313[[#This Row],[19/01/2021]]-'RawSource - 20210313'!BD10)</f>
        <v>104</v>
      </c>
      <c r="BD11">
        <f>SUM(RawSource___20210313[[#This Row],[18/01/2021]]-'RawSource - 20210313'!BE10)</f>
        <v>19</v>
      </c>
      <c r="BE11">
        <f>SUM(RawSource___20210313[[#This Row],[17/01/2021]]-'RawSource - 20210313'!BF10)</f>
        <v>14</v>
      </c>
      <c r="BF11">
        <f>SUM(RawSource___20210313[[#This Row],[16/01/2021]]-'RawSource - 20210313'!BG10)</f>
        <v>116</v>
      </c>
      <c r="BG11">
        <f>SUM(RawSource___20210313[[#This Row],[15/01/2021]]-'RawSource - 20210313'!BH10)</f>
        <v>47</v>
      </c>
      <c r="BH11">
        <f>SUM(RawSource___20210313[[#This Row],[14/01/2021]]-'RawSource - 20210313'!BI10)</f>
        <v>103</v>
      </c>
      <c r="BI11">
        <f>SUM(RawSource___20210313[[#This Row],[13/01/2021]]-'RawSource - 20210313'!BJ10)</f>
        <v>143</v>
      </c>
      <c r="BJ11">
        <f>SUM(RawSource___20210313[[#This Row],[12/01/2021]]-'RawSource - 20210313'!BK10)</f>
        <v>105</v>
      </c>
      <c r="BK11">
        <f>SUM(RawSource___20210313[[#This Row],[11/01/2021]]-'RawSource - 20210313'!BL10)</f>
        <v>40</v>
      </c>
      <c r="BL11">
        <f>SUM(RawSource___20210313[[#This Row],[10/01/2021]]-'RawSource - 20210313'!BM10)</f>
        <v>94</v>
      </c>
      <c r="BM11">
        <f>SUM(RawSource___20210313[[#This Row],[09/01/2021]]-'RawSource - 20210313'!BN10)</f>
        <v>28</v>
      </c>
      <c r="BN11">
        <f>SUM(RawSource___20210313[[#This Row],[08/01/2021]]-'RawSource - 20210313'!BO10)</f>
        <v>227</v>
      </c>
      <c r="BO11">
        <f>SUM(RawSource___20210313[[#This Row],[07/01/2021]]-'RawSource - 20210313'!BP10)</f>
        <v>85</v>
      </c>
      <c r="BP11">
        <f>SUM(RawSource___20210313[[#This Row],[06/01/2021]]-'RawSource - 20210313'!BQ10)</f>
        <v>72</v>
      </c>
      <c r="BQ11">
        <f>SUM(RawSource___20210313[[#This Row],[05/01/2021]]-'RawSource - 20210313'!BR10)</f>
        <v>52</v>
      </c>
      <c r="BR11">
        <f>SUM(RawSource___20210313[[#This Row],[04/01/2021]]-'RawSource - 20210313'!BS10)</f>
        <v>14</v>
      </c>
      <c r="BS11">
        <f>SUM(RawSource___20210313[[#This Row],[03/01/2021]]-'RawSource - 20210313'!BT10)</f>
        <v>19</v>
      </c>
      <c r="BT11">
        <f>SUM(RawSource___20210313[[#This Row],[02/01/2021]]-'RawSource - 20210313'!BU10)</f>
        <v>25</v>
      </c>
      <c r="BU11">
        <f>SUM(RawSource___20210313[[#This Row],[01/01/2021]]-'RawSource - 20210313'!BV10)</f>
        <v>279</v>
      </c>
      <c r="BV11">
        <f>SUM(RawSource___20210313[[#This Row],[31/12/2020]]-'RawSource - 20210313'!BW10)</f>
        <v>101</v>
      </c>
      <c r="BW11">
        <f>SUM(RawSource___20210313[[#This Row],[30/12/2020]]-'RawSource - 20210313'!BX10)</f>
        <v>281</v>
      </c>
      <c r="BX11">
        <f>SUM(RawSource___20210313[[#This Row],[29/12/2020]]-'RawSource - 20210313'!BY10)</f>
        <v>89</v>
      </c>
      <c r="BY11">
        <f>SUM(RawSource___20210313[[#This Row],[28/12/2020]]-'RawSource - 20210313'!BZ10)</f>
        <v>43</v>
      </c>
      <c r="BZ11">
        <f>SUM(RawSource___20210313[[#This Row],[27/12/2020]]-'RawSource - 20210313'!CA10)</f>
        <v>7</v>
      </c>
      <c r="CA11">
        <f>SUM(RawSource___20210313[[#This Row],[26/12/2020]]-'RawSource - 20210313'!CB10)</f>
        <v>24</v>
      </c>
      <c r="CB11">
        <f>SUM(RawSource___20210313[[#This Row],[25/12/2020]]-'RawSource - 20210313'!CC10)</f>
        <v>17</v>
      </c>
      <c r="CC11">
        <f>SUM(RawSource___20210313[[#This Row],[24/12/2020]]-'RawSource - 20210313'!CD10)</f>
        <v>21</v>
      </c>
      <c r="CD11">
        <f>SUM(RawSource___20210313[[#This Row],[23/12/2020]]-'RawSource - 20210313'!CE10)</f>
        <v>47</v>
      </c>
      <c r="CE11">
        <f>SUM(RawSource___20210313[[#This Row],[22/12/2020]]-'RawSource - 20210313'!CF10)</f>
        <v>137</v>
      </c>
      <c r="CF11">
        <f>SUM(RawSource___20210313[[#This Row],[21/12/2020]]-'RawSource - 20210313'!CG10)</f>
        <v>4</v>
      </c>
      <c r="CG11">
        <f>SUM(RawSource___20210313[[#This Row],[20/12/2020]]-'RawSource - 20210313'!CH10)</f>
        <v>14</v>
      </c>
      <c r="CH11">
        <f>SUM(RawSource___20210313[[#This Row],[19/12/2020]]-'RawSource - 20210313'!CI10)</f>
        <v>26</v>
      </c>
      <c r="CI11">
        <f>SUM(RawSource___20210313[[#This Row],[18/12/2020]]-'RawSource - 20210313'!CJ10)</f>
        <v>36</v>
      </c>
      <c r="CJ11">
        <f>SUM(RawSource___20210313[[#This Row],[17/12/2020]]-'RawSource - 20210313'!CK10)</f>
        <v>13</v>
      </c>
      <c r="CK11">
        <f>SUM(RawSource___20210313[[#This Row],[16/12/2020]]-'RawSource - 20210313'!CL10)</f>
        <v>15</v>
      </c>
      <c r="CL11">
        <f>SUM(RawSource___20210313[[#This Row],[15/12/2020]]-'RawSource - 20210313'!CM10)</f>
        <v>8</v>
      </c>
      <c r="CM11">
        <f>SUM(RawSource___20210313[[#This Row],[14/12/2020]]-'RawSource - 20210313'!CN10)</f>
        <v>3</v>
      </c>
      <c r="CN11">
        <f>SUM(RawSource___20210313[[#This Row],[13/12/2020]]-'RawSource - 20210313'!CO10)</f>
        <v>-3</v>
      </c>
      <c r="CO11">
        <f>SUM(RawSource___20210313[[#This Row],[12/12/2020]]-'RawSource - 20210313'!CP10)</f>
        <v>29</v>
      </c>
      <c r="CP11">
        <f>SUM(RawSource___20210313[[#This Row],[11/12/2020]]-'RawSource - 20210313'!CQ10)</f>
        <v>1</v>
      </c>
      <c r="CQ11">
        <f>SUM(RawSource___20210313[[#This Row],[10/12/2020]]-'RawSource - 20210313'!CR10)</f>
        <v>45</v>
      </c>
      <c r="CR11">
        <f>SUM(RawSource___20210313[[#This Row],[09/12/2020]]-'RawSource - 20210313'!CS10)</f>
        <v>269</v>
      </c>
      <c r="CS11">
        <f>SUM(RawSource___20210313[[#This Row],[08/12/2020]]-'RawSource - 20210313'!CT10)</f>
        <v>13</v>
      </c>
      <c r="CT11">
        <f>SUM(RawSource___20210313[[#This Row],[07/12/2020]]-'RawSource - 20210313'!CU10)</f>
        <v>3</v>
      </c>
      <c r="CU11">
        <f>SUM(RawSource___20210313[[#This Row],[06/12/2020]]-'RawSource - 20210313'!CV10)</f>
        <v>-3</v>
      </c>
      <c r="CV11">
        <f>SUM(RawSource___20210313[[#This Row],[05/12/2020]]-'RawSource - 20210313'!CW10)</f>
        <v>-7</v>
      </c>
      <c r="CW11">
        <f>SUM(RawSource___20210313[[#This Row],[04/12/2020]]-'RawSource - 20210313'!CX10)</f>
        <v>15</v>
      </c>
      <c r="CX11">
        <f>SUM(RawSource___20210313[[#This Row],[03/12/2020]]-'RawSource - 20210313'!CY10)</f>
        <v>26</v>
      </c>
      <c r="CY11">
        <f>SUM(RawSource___20210313[[#This Row],[02/12/2020]]-'RawSource - 20210313'!CZ10)</f>
        <v>-7</v>
      </c>
      <c r="CZ11">
        <f>SUM(RawSource___20210313[[#This Row],[01/12/2020]]-'RawSource - 20210313'!DA10)</f>
        <v>13</v>
      </c>
      <c r="DA11">
        <f>SUM(RawSource___20210313[[#This Row],[30/11/2020]]-'RawSource - 20210313'!DB10)</f>
        <v>11</v>
      </c>
      <c r="DB11">
        <f>SUM(RawSource___20210313[[#This Row],[29/11/2020]]-'RawSource - 20210313'!DC10)</f>
        <v>1</v>
      </c>
      <c r="DC11">
        <f>SUM(RawSource___20210313[[#This Row],[28/11/2020]]-'RawSource - 20210313'!DD10)</f>
        <v>9</v>
      </c>
      <c r="DD11">
        <f>SUM(RawSource___20210313[[#This Row],[27/11/2020]]-'RawSource - 20210313'!DE10)</f>
        <v>-170</v>
      </c>
      <c r="DE11">
        <f>SUM(RawSource___20210313[[#This Row],[26/11/2020]]-'RawSource - 20210313'!DF10)</f>
        <v>11</v>
      </c>
      <c r="DF11">
        <f>SUM(RawSource___20210313[[#This Row],[25/11/2020]]-'RawSource - 20210313'!DG10)</f>
        <v>34</v>
      </c>
      <c r="DG11">
        <f>SUM(RawSource___20210313[[#This Row],[24/11/2020]]-'RawSource - 20210313'!DH10)</f>
        <v>15</v>
      </c>
      <c r="DH11">
        <f>SUM(RawSource___20210313[[#This Row],[23/11/2020]]-'RawSource - 20210313'!DI10)</f>
        <v>6</v>
      </c>
      <c r="DI11">
        <f>SUM(RawSource___20210313[[#This Row],[22/11/2020]]-'RawSource - 20210313'!DJ10)</f>
        <v>4</v>
      </c>
      <c r="DJ11">
        <f>SUM(RawSource___20210313[[#This Row],[21/11/2020]]-'RawSource - 20210313'!DK10)</f>
        <v>5</v>
      </c>
      <c r="DK11">
        <f>SUM(RawSource___20210313[[#This Row],[20/11/2020]]-'RawSource - 20210313'!DL10)</f>
        <v>8</v>
      </c>
      <c r="DL11">
        <f>SUM(RawSource___20210313[[#This Row],[19/11/2020]]-'RawSource - 20210313'!DM10)</f>
        <v>31</v>
      </c>
      <c r="DM11">
        <f>SUM(RawSource___20210313[[#This Row],[18/11/2020]]-'RawSource - 20210313'!DN10)</f>
        <v>9</v>
      </c>
      <c r="DN11">
        <f>SUM(RawSource___20210313[[#This Row],[17/11/2020]]-'RawSource - 20210313'!DO10)</f>
        <v>30</v>
      </c>
      <c r="DO11">
        <f>SUM(RawSource___20210313[[#This Row],[16/11/2020]]-'RawSource - 20210313'!DP10)</f>
        <v>3</v>
      </c>
      <c r="DP11">
        <f>SUM(RawSource___20210313[[#This Row],[15/11/2020]]-'RawSource - 20210313'!DQ10)</f>
        <v>-1</v>
      </c>
      <c r="DQ11">
        <f>SUM(RawSource___20210313[[#This Row],[14/11/2020]]-'RawSource - 20210313'!DR10)</f>
        <v>12</v>
      </c>
      <c r="DR11">
        <f>SUM(RawSource___20210313[[#This Row],[13/11/2020]]-'RawSource - 20210313'!DS10)</f>
        <v>21</v>
      </c>
      <c r="DS11">
        <f>SUM(RawSource___20210313[[#This Row],[12/11/2020]]-'RawSource - 20210313'!DT10)</f>
        <v>216</v>
      </c>
      <c r="DT11">
        <f>SUM(RawSource___20210313[[#This Row],[11/11/2020]]-'RawSource - 20210313'!DU10)</f>
        <v>47</v>
      </c>
      <c r="DU11">
        <f>SUM(RawSource___20210313[[#This Row],[10/11/2020]]-'RawSource - 20210313'!DV10)</f>
        <v>26</v>
      </c>
      <c r="DV11">
        <f>SUM(RawSource___20210313[[#This Row],[09/11/2020]]-'RawSource - 20210313'!DW10)</f>
        <v>3</v>
      </c>
      <c r="DW11">
        <f>SUM(RawSource___20210313[[#This Row],[08/11/2020]]-'RawSource - 20210313'!DX10)</f>
        <v>46</v>
      </c>
      <c r="DX11">
        <f>SUM(RawSource___20210313[[#This Row],[07/11/2020]]-'RawSource - 20210313'!DY10)</f>
        <v>18</v>
      </c>
      <c r="DY11">
        <f>SUM(RawSource___20210313[[#This Row],[06/11/2020]]-'RawSource - 20210313'!DZ10)</f>
        <v>40</v>
      </c>
      <c r="DZ11">
        <f>SUM(RawSource___20210313[[#This Row],[05/11/2020]]-'RawSource - 20210313'!EA10)</f>
        <v>23</v>
      </c>
      <c r="EA11">
        <f>SUM(RawSource___20210313[[#This Row],[04/11/2020]]-'RawSource - 20210313'!EB10)</f>
        <v>35</v>
      </c>
      <c r="EB11">
        <f>SUM(RawSource___20210313[[#This Row],[03/11/2020]]-'RawSource - 20210313'!EC10)</f>
        <v>15</v>
      </c>
      <c r="EC11">
        <f>SUM(RawSource___20210313[[#This Row],[02/11/2020]]-'RawSource - 20210313'!ED10)</f>
        <v>-4</v>
      </c>
      <c r="ED11">
        <f>SUM(RawSource___20210313[[#This Row],[01/11/2020]]-'RawSource - 20210313'!EE10)</f>
        <v>10</v>
      </c>
      <c r="EE11">
        <f>SUM(RawSource___20210313[[#This Row],[31/10/2020]]-'RawSource - 20210313'!EF10)</f>
        <v>12</v>
      </c>
      <c r="EF11">
        <f>SUM(RawSource___20210313[[#This Row],[30/10/2020]]-'RawSource - 20210313'!EG10)</f>
        <v>19</v>
      </c>
      <c r="EG11">
        <f>SUM(RawSource___20210313[[#This Row],[29/10/2020]]-'RawSource - 20210313'!EH10)</f>
        <v>19</v>
      </c>
      <c r="EH11">
        <f>SUM(RawSource___20210313[[#This Row],[28/10/2020]]-'RawSource - 20210313'!EI10)</f>
        <v>61</v>
      </c>
      <c r="EI11">
        <f>SUM(RawSource___20210313[[#This Row],[27/10/2020]]-'RawSource - 20210313'!EJ10)</f>
        <v>14</v>
      </c>
      <c r="EJ11">
        <f>SUM(RawSource___20210313[[#This Row],[26/10/2020]]-'RawSource - 20210313'!EK10)</f>
        <v>1</v>
      </c>
      <c r="EK11">
        <f>SUM(RawSource___20210313[[#This Row],[25/10/2020]]-'RawSource - 20210313'!EL10)</f>
        <v>15</v>
      </c>
      <c r="EL11">
        <f>SUM(RawSource___20210313[[#This Row],[24/10/2020]]-'RawSource - 20210313'!EM10)</f>
        <v>10</v>
      </c>
      <c r="EM11">
        <f>SUM(RawSource___20210313[[#This Row],[23/10/2020]]-'RawSource - 20210313'!EN10)</f>
        <v>7</v>
      </c>
      <c r="EN11">
        <f>SUM(RawSource___20210313[[#This Row],[22/10/2020]]-'RawSource - 20210313'!EO10)</f>
        <v>60</v>
      </c>
      <c r="EO11">
        <f>SUM(RawSource___20210313[[#This Row],[21/10/2020]]-'RawSource - 20210313'!EP10)</f>
        <v>63</v>
      </c>
      <c r="EP11">
        <f>SUM(RawSource___20210313[[#This Row],[20/10/2020]]-'RawSource - 20210313'!EQ10)</f>
        <v>57</v>
      </c>
      <c r="EQ11">
        <f>SUM(RawSource___20210313[[#This Row],[19/10/2020]]-'RawSource - 20210313'!ER10)</f>
        <v>0</v>
      </c>
      <c r="ER11">
        <f>SUM(RawSource___20210313[[#This Row],[18/10/2020]]-'RawSource - 20210313'!ES10)</f>
        <v>7</v>
      </c>
      <c r="ES11">
        <f>SUM(RawSource___20210313[[#This Row],[17/10/2020]]-'RawSource - 20210313'!ET10)</f>
        <v>25</v>
      </c>
      <c r="ET11">
        <f>SUM(RawSource___20210313[[#This Row],[16/10/2020]]-'RawSource - 20210313'!EU10)</f>
        <v>80</v>
      </c>
      <c r="EU11">
        <f>SUM(RawSource___20210313[[#This Row],[15/10/2020]]-'RawSource - 20210313'!EV10)</f>
        <v>64</v>
      </c>
      <c r="EV11">
        <f>SUM(RawSource___20210313[[#This Row],[14/10/2020]]-'RawSource - 20210313'!EW10)</f>
        <v>56</v>
      </c>
      <c r="EW11">
        <f>SUM(RawSource___20210313[[#This Row],[13/10/2020]]-'RawSource - 20210313'!EX10)</f>
        <v>27</v>
      </c>
      <c r="EX11">
        <f>SUM(RawSource___20210313[[#This Row],[12/10/2020]]-'RawSource - 20210313'!EY10)</f>
        <v>1</v>
      </c>
      <c r="EY11">
        <f>SUM(RawSource___20210313[[#This Row],[11/10/2020]]-'RawSource - 20210313'!EZ10)</f>
        <v>2</v>
      </c>
      <c r="EZ11">
        <f>SUM(RawSource___20210313[[#This Row],[10/10/2020]]-'RawSource - 20210313'!FA10)</f>
        <v>29</v>
      </c>
      <c r="FA11">
        <f>SUM(RawSource___20210313[[#This Row],[09/10/2020]]-'RawSource - 20210313'!FB10)</f>
        <v>21</v>
      </c>
      <c r="FB11">
        <f>SUM(RawSource___20210313[[#This Row],[08/10/2020]]-'RawSource - 20210313'!FC10)</f>
        <v>63</v>
      </c>
      <c r="FC11">
        <f>SUM(RawSource___20210313[[#This Row],[07/10/2020]]-'RawSource - 20210313'!FD10)</f>
        <v>-2</v>
      </c>
      <c r="FD11">
        <f>SUM(RawSource___20210313[[#This Row],[06/10/2020]]-'RawSource - 20210313'!FE10)</f>
        <v>41</v>
      </c>
      <c r="FE11">
        <f>SUM(RawSource___20210313[[#This Row],[05/10/2020]]-'RawSource - 20210313'!FF10)</f>
        <v>96</v>
      </c>
      <c r="FF11">
        <f>SUM(RawSource___20210313[[#This Row],[04/10/2020]]-'RawSource - 20210313'!FG10)</f>
        <v>91</v>
      </c>
      <c r="FG11">
        <f>SUM(RawSource___20210313[[#This Row],[03/10/2020]]-'RawSource - 20210313'!FH10)</f>
        <v>550</v>
      </c>
      <c r="FH11">
        <f>SUM(RawSource___20210313[[#This Row],[02/10/2020]]-'RawSource - 20210313'!FI10)</f>
        <v>12</v>
      </c>
      <c r="FI11">
        <f>SUM(RawSource___20210313[[#This Row],[01/10/2020]]-'RawSource - 20210313'!FJ10)</f>
        <v>13</v>
      </c>
      <c r="FJ11">
        <f>SUM(RawSource___20210313[[#This Row],[30/09/2020]]-'RawSource - 20210313'!FK10)</f>
        <v>5181</v>
      </c>
    </row>
    <row r="12" spans="1:166" x14ac:dyDescent="0.25">
      <c r="A12" t="s">
        <v>11</v>
      </c>
      <c r="B12">
        <f>SUM(RawSource___20210313[[#This Row],[13/03/2021]]-'RawSource - 20210313'!C11)</f>
        <v>0</v>
      </c>
      <c r="C12">
        <f>SUM(RawSource___20210313[[#This Row],[12/03/2021]]-'RawSource - 20210313'!D11)</f>
        <v>3</v>
      </c>
      <c r="D12">
        <f>SUM(RawSource___20210313[[#This Row],[11/03/2021]]-'RawSource - 20210313'!E11)</f>
        <v>1</v>
      </c>
      <c r="E12">
        <f>SUM(RawSource___20210313[[#This Row],[10/03/2021]]-'RawSource - 20210313'!F11)</f>
        <v>4</v>
      </c>
      <c r="F12">
        <f>SUM(RawSource___20210313[[#This Row],[09/03/2021]]-'RawSource - 20210313'!G11)</f>
        <v>1</v>
      </c>
      <c r="G12">
        <f>SUM(RawSource___20210313[[#This Row],[08/03/2021]]-'RawSource - 20210313'!H11)</f>
        <v>1</v>
      </c>
      <c r="H12">
        <f>SUM(RawSource___20210313[[#This Row],[07/03/2021]]-'RawSource - 20210313'!I11)</f>
        <v>3</v>
      </c>
      <c r="I12">
        <f>SUM(RawSource___20210313[[#This Row],[06/03/2021]]-'RawSource - 20210313'!J11)</f>
        <v>3</v>
      </c>
      <c r="J12">
        <f>SUM(RawSource___20210313[[#This Row],[05/03/2021]]-'RawSource - 20210313'!K11)</f>
        <v>3</v>
      </c>
      <c r="K12">
        <f>SUM(RawSource___20210313[[#This Row],[04/03/2021]]-'RawSource - 20210313'!L11)</f>
        <v>5</v>
      </c>
      <c r="L12">
        <f>SUM(RawSource___20210313[[#This Row],[03/03/2021]]-'RawSource - 20210313'!M11)</f>
        <v>-1</v>
      </c>
      <c r="M12">
        <f>SUM(RawSource___20210313[[#This Row],[02/03/2021]]-'RawSource - 20210313'!N11)</f>
        <v>0</v>
      </c>
      <c r="N12">
        <f>SUM(RawSource___20210313[[#This Row],[01/03/2021]]-'RawSource - 20210313'!O11)</f>
        <v>1</v>
      </c>
      <c r="O12">
        <f>SUM(RawSource___20210313[[#This Row],[28/02/2021]]-'RawSource - 20210313'!P11)</f>
        <v>0</v>
      </c>
      <c r="P12">
        <f>SUM(RawSource___20210313[[#This Row],[27/02/2021]]-'RawSource - 20210313'!Q11)</f>
        <v>2</v>
      </c>
      <c r="Q12">
        <f>SUM(RawSource___20210313[[#This Row],[26/02/2021]]-'RawSource - 20210313'!R11)</f>
        <v>3</v>
      </c>
      <c r="R12">
        <f>SUM(RawSource___20210313[[#This Row],[25/02/2021]]-'RawSource - 20210313'!S11)</f>
        <v>-13</v>
      </c>
      <c r="S12">
        <f>SUM(RawSource___20210313[[#This Row],[24/02/2021]]-'RawSource - 20210313'!T11)</f>
        <v>3</v>
      </c>
      <c r="T12">
        <f>SUM(RawSource___20210313[[#This Row],[23/02/2021]]-'RawSource - 20210313'!U11)</f>
        <v>5</v>
      </c>
      <c r="U12">
        <f>SUM(RawSource___20210313[[#This Row],[22/02/2021]]-'RawSource - 20210313'!V11)</f>
        <v>1</v>
      </c>
      <c r="V12">
        <f>SUM(RawSource___20210313[[#This Row],[21/02/2021]]-'RawSource - 20210313'!W11)</f>
        <v>-3</v>
      </c>
      <c r="W12">
        <f>SUM(RawSource___20210313[[#This Row],[20/02/2021]]-'RawSource - 20210313'!X11)</f>
        <v>36</v>
      </c>
      <c r="X12">
        <f>SUM(RawSource___20210313[[#This Row],[19/02/2021]]-'RawSource - 20210313'!Y11)</f>
        <v>10</v>
      </c>
      <c r="Y12">
        <f>SUM(RawSource___20210313[[#This Row],[18/02/2021]]-'RawSource - 20210313'!Z11)</f>
        <v>9</v>
      </c>
      <c r="Z12">
        <f>SUM(RawSource___20210313[[#This Row],[17/02/2021]]-'RawSource - 20210313'!AA11)</f>
        <v>9</v>
      </c>
      <c r="AA12">
        <f>SUM(RawSource___20210313[[#This Row],[16/02/2021]]-'RawSource - 20210313'!AB11)</f>
        <v>4</v>
      </c>
      <c r="AB12">
        <f>SUM(RawSource___20210313[[#This Row],[15/02/2021]]-'RawSource - 20210313'!AC11)</f>
        <v>2</v>
      </c>
      <c r="AC12">
        <f>SUM(RawSource___20210313[[#This Row],[14/02/2021]]-'RawSource - 20210313'!AD11)</f>
        <v>-1</v>
      </c>
      <c r="AD12">
        <f>SUM(RawSource___20210313[[#This Row],[13/02/2021]]-'RawSource - 20210313'!AE11)</f>
        <v>27</v>
      </c>
      <c r="AE12">
        <f>SUM(RawSource___20210313[[#This Row],[12/02/2021]]-'RawSource - 20210313'!AF11)</f>
        <v>9</v>
      </c>
      <c r="AF12">
        <f>SUM(RawSource___20210313[[#This Row],[11/02/2021]]-'RawSource - 20210313'!AG11)</f>
        <v>4</v>
      </c>
      <c r="AG12">
        <f>SUM(RawSource___20210313[[#This Row],[10/02/2021]]-'RawSource - 20210313'!AH11)</f>
        <v>16</v>
      </c>
      <c r="AH12">
        <f>SUM(RawSource___20210313[[#This Row],[09/02/2021]]-'RawSource - 20210313'!AI11)</f>
        <v>5</v>
      </c>
      <c r="AI12">
        <f>SUM(RawSource___20210313[[#This Row],[08/02/2021]]-'RawSource - 20210313'!AJ11)</f>
        <v>5</v>
      </c>
      <c r="AJ12">
        <f>SUM(RawSource___20210313[[#This Row],[07/02/2021]]-'RawSource - 20210313'!AK11)</f>
        <v>-4</v>
      </c>
      <c r="AK12">
        <f>SUM(RawSource___20210313[[#This Row],[06/02/2021]]-'RawSource - 20210313'!AL11)</f>
        <v>11</v>
      </c>
      <c r="AL12">
        <f>SUM(RawSource___20210313[[#This Row],[05/02/2021]]-'RawSource - 20210313'!AM11)</f>
        <v>6</v>
      </c>
      <c r="AM12">
        <f>SUM(RawSource___20210313[[#This Row],[04/02/2021]]-'RawSource - 20210313'!AN11)</f>
        <v>9</v>
      </c>
      <c r="AN12">
        <f>SUM(RawSource___20210313[[#This Row],[03/02/2021]]-'RawSource - 20210313'!AO11)</f>
        <v>14</v>
      </c>
      <c r="AO12">
        <f>SUM(RawSource___20210313[[#This Row],[02/02/2021]]-'RawSource - 20210313'!AP11)</f>
        <v>16</v>
      </c>
      <c r="AP12">
        <f>SUM(RawSource___20210313[[#This Row],[01/02/2021]]-'RawSource - 20210313'!AQ11)</f>
        <v>2</v>
      </c>
      <c r="AQ12">
        <f>SUM(RawSource___20210313[[#This Row],[31/01/2021]]-'RawSource - 20210313'!AR11)</f>
        <v>8</v>
      </c>
      <c r="AR12">
        <f>SUM(RawSource___20210313[[#This Row],[30/01/2021]]-'RawSource - 20210313'!AS11)</f>
        <v>14</v>
      </c>
      <c r="AS12">
        <f>SUM(RawSource___20210313[[#This Row],[29/01/2021]]-'RawSource - 20210313'!AT11)</f>
        <v>9</v>
      </c>
      <c r="AT12">
        <f>SUM(RawSource___20210313[[#This Row],[28/01/2021]]-'RawSource - 20210313'!AU11)</f>
        <v>50</v>
      </c>
      <c r="AU12">
        <f>SUM(RawSource___20210313[[#This Row],[27/01/2021]]-'RawSource - 20210313'!AV11)</f>
        <v>54</v>
      </c>
      <c r="AV12">
        <f>SUM(RawSource___20210313[[#This Row],[26/01/2021]]-'RawSource - 20210313'!AW11)</f>
        <v>108</v>
      </c>
      <c r="AW12">
        <f>SUM(RawSource___20210313[[#This Row],[25/01/2021]]-'RawSource - 20210313'!AX11)</f>
        <v>10</v>
      </c>
      <c r="AX12">
        <f>SUM(RawSource___20210313[[#This Row],[24/01/2021]]-'RawSource - 20210313'!AY11)</f>
        <v>33</v>
      </c>
      <c r="AY12">
        <f>SUM(RawSource___20210313[[#This Row],[23/01/2021]]-'RawSource - 20210313'!AZ11)</f>
        <v>24</v>
      </c>
      <c r="AZ12">
        <f>SUM(RawSource___20210313[[#This Row],[22/01/2021]]-'RawSource - 20210313'!BA11)</f>
        <v>81</v>
      </c>
      <c r="BA12">
        <f>SUM(RawSource___20210313[[#This Row],[21/01/2021]]-'RawSource - 20210313'!BB11)</f>
        <v>44</v>
      </c>
      <c r="BB12">
        <f>SUM(RawSource___20210313[[#This Row],[20/01/2021]]-'RawSource - 20210313'!BC11)</f>
        <v>296</v>
      </c>
      <c r="BC12">
        <f>SUM(RawSource___20210313[[#This Row],[19/01/2021]]-'RawSource - 20210313'!BD11)</f>
        <v>11</v>
      </c>
      <c r="BD12">
        <f>SUM(RawSource___20210313[[#This Row],[18/01/2021]]-'RawSource - 20210313'!BE11)</f>
        <v>12</v>
      </c>
      <c r="BE12">
        <f>SUM(RawSource___20210313[[#This Row],[17/01/2021]]-'RawSource - 20210313'!BF11)</f>
        <v>33</v>
      </c>
      <c r="BF12">
        <f>SUM(RawSource___20210313[[#This Row],[16/01/2021]]-'RawSource - 20210313'!BG11)</f>
        <v>37</v>
      </c>
      <c r="BG12">
        <f>SUM(RawSource___20210313[[#This Row],[15/01/2021]]-'RawSource - 20210313'!BH11)</f>
        <v>26</v>
      </c>
      <c r="BH12">
        <f>SUM(RawSource___20210313[[#This Row],[14/01/2021]]-'RawSource - 20210313'!BI11)</f>
        <v>62</v>
      </c>
      <c r="BI12">
        <f>SUM(RawSource___20210313[[#This Row],[13/01/2021]]-'RawSource - 20210313'!BJ11)</f>
        <v>39</v>
      </c>
      <c r="BJ12">
        <f>SUM(RawSource___20210313[[#This Row],[12/01/2021]]-'RawSource - 20210313'!BK11)</f>
        <v>6</v>
      </c>
      <c r="BK12">
        <f>SUM(RawSource___20210313[[#This Row],[11/01/2021]]-'RawSource - 20210313'!BL11)</f>
        <v>7</v>
      </c>
      <c r="BL12">
        <f>SUM(RawSource___20210313[[#This Row],[10/01/2021]]-'RawSource - 20210313'!BM11)</f>
        <v>3</v>
      </c>
      <c r="BM12">
        <f>SUM(RawSource___20210313[[#This Row],[09/01/2021]]-'RawSource - 20210313'!BN11)</f>
        <v>59</v>
      </c>
      <c r="BN12">
        <f>SUM(RawSource___20210313[[#This Row],[08/01/2021]]-'RawSource - 20210313'!BO11)</f>
        <v>17</v>
      </c>
      <c r="BO12">
        <f>SUM(RawSource___20210313[[#This Row],[07/01/2021]]-'RawSource - 20210313'!BP11)</f>
        <v>62</v>
      </c>
      <c r="BP12">
        <f>SUM(RawSource___20210313[[#This Row],[06/01/2021]]-'RawSource - 20210313'!BQ11)</f>
        <v>38</v>
      </c>
      <c r="BQ12">
        <f>SUM(RawSource___20210313[[#This Row],[05/01/2021]]-'RawSource - 20210313'!BR11)</f>
        <v>168</v>
      </c>
      <c r="BR12">
        <f>SUM(RawSource___20210313[[#This Row],[04/01/2021]]-'RawSource - 20210313'!BS11)</f>
        <v>2</v>
      </c>
      <c r="BS12">
        <f>SUM(RawSource___20210313[[#This Row],[03/01/2021]]-'RawSource - 20210313'!BT11)</f>
        <v>2</v>
      </c>
      <c r="BT12">
        <f>SUM(RawSource___20210313[[#This Row],[02/01/2021]]-'RawSource - 20210313'!BU11)</f>
        <v>65</v>
      </c>
      <c r="BU12">
        <f>SUM(RawSource___20210313[[#This Row],[01/01/2021]]-'RawSource - 20210313'!BV11)</f>
        <v>72</v>
      </c>
      <c r="BV12">
        <f>SUM(RawSource___20210313[[#This Row],[31/12/2020]]-'RawSource - 20210313'!BW11)</f>
        <v>190</v>
      </c>
      <c r="BW12">
        <f>SUM(RawSource___20210313[[#This Row],[30/12/2020]]-'RawSource - 20210313'!BX11)</f>
        <v>197</v>
      </c>
      <c r="BX12">
        <f>SUM(RawSource___20210313[[#This Row],[29/12/2020]]-'RawSource - 20210313'!BY11)</f>
        <v>40</v>
      </c>
      <c r="BY12">
        <f>SUM(RawSource___20210313[[#This Row],[28/12/2020]]-'RawSource - 20210313'!BZ11)</f>
        <v>30</v>
      </c>
      <c r="BZ12">
        <f>SUM(RawSource___20210313[[#This Row],[27/12/2020]]-'RawSource - 20210313'!CA11)</f>
        <v>1</v>
      </c>
      <c r="CA12">
        <f>SUM(RawSource___20210313[[#This Row],[26/12/2020]]-'RawSource - 20210313'!CB11)</f>
        <v>4</v>
      </c>
      <c r="CB12">
        <f>SUM(RawSource___20210313[[#This Row],[25/12/2020]]-'RawSource - 20210313'!CC11)</f>
        <v>-3</v>
      </c>
      <c r="CC12">
        <f>SUM(RawSource___20210313[[#This Row],[24/12/2020]]-'RawSource - 20210313'!CD11)</f>
        <v>18</v>
      </c>
      <c r="CD12">
        <f>SUM(RawSource___20210313[[#This Row],[23/12/2020]]-'RawSource - 20210313'!CE11)</f>
        <v>37</v>
      </c>
      <c r="CE12">
        <f>SUM(RawSource___20210313[[#This Row],[22/12/2020]]-'RawSource - 20210313'!CF11)</f>
        <v>52</v>
      </c>
      <c r="CF12">
        <f>SUM(RawSource___20210313[[#This Row],[21/12/2020]]-'RawSource - 20210313'!CG11)</f>
        <v>26</v>
      </c>
      <c r="CG12">
        <f>SUM(RawSource___20210313[[#This Row],[20/12/2020]]-'RawSource - 20210313'!CH11)</f>
        <v>10</v>
      </c>
      <c r="CH12">
        <f>SUM(RawSource___20210313[[#This Row],[19/12/2020]]-'RawSource - 20210313'!CI11)</f>
        <v>8</v>
      </c>
      <c r="CI12">
        <f>SUM(RawSource___20210313[[#This Row],[18/12/2020]]-'RawSource - 20210313'!CJ11)</f>
        <v>4</v>
      </c>
      <c r="CJ12">
        <f>SUM(RawSource___20210313[[#This Row],[17/12/2020]]-'RawSource - 20210313'!CK11)</f>
        <v>14</v>
      </c>
      <c r="CK12">
        <f>SUM(RawSource___20210313[[#This Row],[16/12/2020]]-'RawSource - 20210313'!CL11)</f>
        <v>12</v>
      </c>
      <c r="CL12">
        <f>SUM(RawSource___20210313[[#This Row],[15/12/2020]]-'RawSource - 20210313'!CM11)</f>
        <v>8</v>
      </c>
      <c r="CM12">
        <f>SUM(RawSource___20210313[[#This Row],[14/12/2020]]-'RawSource - 20210313'!CN11)</f>
        <v>-2</v>
      </c>
      <c r="CN12">
        <f>SUM(RawSource___20210313[[#This Row],[13/12/2020]]-'RawSource - 20210313'!CO11)</f>
        <v>-2</v>
      </c>
      <c r="CO12">
        <f>SUM(RawSource___20210313[[#This Row],[12/12/2020]]-'RawSource - 20210313'!CP11)</f>
        <v>13</v>
      </c>
      <c r="CP12">
        <f>SUM(RawSource___20210313[[#This Row],[11/12/2020]]-'RawSource - 20210313'!CQ11)</f>
        <v>-31</v>
      </c>
      <c r="CQ12">
        <f>SUM(RawSource___20210313[[#This Row],[10/12/2020]]-'RawSource - 20210313'!CR11)</f>
        <v>38</v>
      </c>
      <c r="CR12">
        <f>SUM(RawSource___20210313[[#This Row],[09/12/2020]]-'RawSource - 20210313'!CS11)</f>
        <v>85</v>
      </c>
      <c r="CS12">
        <f>SUM(RawSource___20210313[[#This Row],[08/12/2020]]-'RawSource - 20210313'!CT11)</f>
        <v>-6</v>
      </c>
      <c r="CT12">
        <f>SUM(RawSource___20210313[[#This Row],[07/12/2020]]-'RawSource - 20210313'!CU11)</f>
        <v>3</v>
      </c>
      <c r="CU12">
        <f>SUM(RawSource___20210313[[#This Row],[06/12/2020]]-'RawSource - 20210313'!CV11)</f>
        <v>4</v>
      </c>
      <c r="CV12">
        <f>SUM(RawSource___20210313[[#This Row],[05/12/2020]]-'RawSource - 20210313'!CW11)</f>
        <v>-24</v>
      </c>
      <c r="CW12">
        <f>SUM(RawSource___20210313[[#This Row],[04/12/2020]]-'RawSource - 20210313'!CX11)</f>
        <v>30</v>
      </c>
      <c r="CX12">
        <f>SUM(RawSource___20210313[[#This Row],[03/12/2020]]-'RawSource - 20210313'!CY11)</f>
        <v>32</v>
      </c>
      <c r="CY12">
        <f>SUM(RawSource___20210313[[#This Row],[02/12/2020]]-'RawSource - 20210313'!CZ11)</f>
        <v>-16</v>
      </c>
      <c r="CZ12">
        <f>SUM(RawSource___20210313[[#This Row],[01/12/2020]]-'RawSource - 20210313'!DA11)</f>
        <v>2</v>
      </c>
      <c r="DA12">
        <f>SUM(RawSource___20210313[[#This Row],[30/11/2020]]-'RawSource - 20210313'!DB11)</f>
        <v>15</v>
      </c>
      <c r="DB12">
        <f>SUM(RawSource___20210313[[#This Row],[29/11/2020]]-'RawSource - 20210313'!DC11)</f>
        <v>0</v>
      </c>
      <c r="DC12">
        <f>SUM(RawSource___20210313[[#This Row],[28/11/2020]]-'RawSource - 20210313'!DD11)</f>
        <v>14</v>
      </c>
      <c r="DD12">
        <f>SUM(RawSource___20210313[[#This Row],[27/11/2020]]-'RawSource - 20210313'!DE11)</f>
        <v>-476</v>
      </c>
      <c r="DE12">
        <f>SUM(RawSource___20210313[[#This Row],[26/11/2020]]-'RawSource - 20210313'!DF11)</f>
        <v>-4</v>
      </c>
      <c r="DF12">
        <f>SUM(RawSource___20210313[[#This Row],[25/11/2020]]-'RawSource - 20210313'!DG11)</f>
        <v>27</v>
      </c>
      <c r="DG12">
        <f>SUM(RawSource___20210313[[#This Row],[24/11/2020]]-'RawSource - 20210313'!DH11)</f>
        <v>-4</v>
      </c>
      <c r="DH12">
        <f>SUM(RawSource___20210313[[#This Row],[23/11/2020]]-'RawSource - 20210313'!DI11)</f>
        <v>2</v>
      </c>
      <c r="DI12">
        <f>SUM(RawSource___20210313[[#This Row],[22/11/2020]]-'RawSource - 20210313'!DJ11)</f>
        <v>2</v>
      </c>
      <c r="DJ12">
        <f>SUM(RawSource___20210313[[#This Row],[21/11/2020]]-'RawSource - 20210313'!DK11)</f>
        <v>163</v>
      </c>
      <c r="DK12">
        <f>SUM(RawSource___20210313[[#This Row],[20/11/2020]]-'RawSource - 20210313'!DL11)</f>
        <v>-3</v>
      </c>
      <c r="DL12">
        <f>SUM(RawSource___20210313[[#This Row],[19/11/2020]]-'RawSource - 20210313'!DM11)</f>
        <v>41</v>
      </c>
      <c r="DM12">
        <f>SUM(RawSource___20210313[[#This Row],[18/11/2020]]-'RawSource - 20210313'!DN11)</f>
        <v>5</v>
      </c>
      <c r="DN12">
        <f>SUM(RawSource___20210313[[#This Row],[17/11/2020]]-'RawSource - 20210313'!DO11)</f>
        <v>11</v>
      </c>
      <c r="DO12">
        <f>SUM(RawSource___20210313[[#This Row],[16/11/2020]]-'RawSource - 20210313'!DP11)</f>
        <v>3</v>
      </c>
      <c r="DP12">
        <f>SUM(RawSource___20210313[[#This Row],[15/11/2020]]-'RawSource - 20210313'!DQ11)</f>
        <v>-3</v>
      </c>
      <c r="DQ12">
        <f>SUM(RawSource___20210313[[#This Row],[14/11/2020]]-'RawSource - 20210313'!DR11)</f>
        <v>10</v>
      </c>
      <c r="DR12">
        <f>SUM(RawSource___20210313[[#This Row],[13/11/2020]]-'RawSource - 20210313'!DS11)</f>
        <v>12</v>
      </c>
      <c r="DS12">
        <f>SUM(RawSource___20210313[[#This Row],[12/11/2020]]-'RawSource - 20210313'!DT11)</f>
        <v>32</v>
      </c>
      <c r="DT12">
        <f>SUM(RawSource___20210313[[#This Row],[11/11/2020]]-'RawSource - 20210313'!DU11)</f>
        <v>65</v>
      </c>
      <c r="DU12">
        <f>SUM(RawSource___20210313[[#This Row],[10/11/2020]]-'RawSource - 20210313'!DV11)</f>
        <v>2</v>
      </c>
      <c r="DV12">
        <f>SUM(RawSource___20210313[[#This Row],[09/11/2020]]-'RawSource - 20210313'!DW11)</f>
        <v>4</v>
      </c>
      <c r="DW12">
        <f>SUM(RawSource___20210313[[#This Row],[08/11/2020]]-'RawSource - 20210313'!DX11)</f>
        <v>4</v>
      </c>
      <c r="DX12">
        <f>SUM(RawSource___20210313[[#This Row],[07/11/2020]]-'RawSource - 20210313'!DY11)</f>
        <v>0</v>
      </c>
      <c r="DY12">
        <f>SUM(RawSource___20210313[[#This Row],[06/11/2020]]-'RawSource - 20210313'!DZ11)</f>
        <v>5</v>
      </c>
      <c r="DZ12">
        <f>SUM(RawSource___20210313[[#This Row],[05/11/2020]]-'RawSource - 20210313'!EA11)</f>
        <v>11</v>
      </c>
      <c r="EA12">
        <f>SUM(RawSource___20210313[[#This Row],[04/11/2020]]-'RawSource - 20210313'!EB11)</f>
        <v>30</v>
      </c>
      <c r="EB12">
        <f>SUM(RawSource___20210313[[#This Row],[03/11/2020]]-'RawSource - 20210313'!EC11)</f>
        <v>10</v>
      </c>
      <c r="EC12">
        <f>SUM(RawSource___20210313[[#This Row],[02/11/2020]]-'RawSource - 20210313'!ED11)</f>
        <v>5</v>
      </c>
      <c r="ED12">
        <f>SUM(RawSource___20210313[[#This Row],[01/11/2020]]-'RawSource - 20210313'!EE11)</f>
        <v>6</v>
      </c>
      <c r="EE12">
        <f>SUM(RawSource___20210313[[#This Row],[31/10/2020]]-'RawSource - 20210313'!EF11)</f>
        <v>29</v>
      </c>
      <c r="EF12">
        <f>SUM(RawSource___20210313[[#This Row],[30/10/2020]]-'RawSource - 20210313'!EG11)</f>
        <v>38</v>
      </c>
      <c r="EG12">
        <f>SUM(RawSource___20210313[[#This Row],[29/10/2020]]-'RawSource - 20210313'!EH11)</f>
        <v>0</v>
      </c>
      <c r="EH12">
        <f>SUM(RawSource___20210313[[#This Row],[28/10/2020]]-'RawSource - 20210313'!EI11)</f>
        <v>27</v>
      </c>
      <c r="EI12">
        <f>SUM(RawSource___20210313[[#This Row],[27/10/2020]]-'RawSource - 20210313'!EJ11)</f>
        <v>-1</v>
      </c>
      <c r="EJ12">
        <f>SUM(RawSource___20210313[[#This Row],[26/10/2020]]-'RawSource - 20210313'!EK11)</f>
        <v>3</v>
      </c>
      <c r="EK12">
        <f>SUM(RawSource___20210313[[#This Row],[25/10/2020]]-'RawSource - 20210313'!EL11)</f>
        <v>13</v>
      </c>
      <c r="EL12">
        <f>SUM(RawSource___20210313[[#This Row],[24/10/2020]]-'RawSource - 20210313'!EM11)</f>
        <v>13</v>
      </c>
      <c r="EM12">
        <f>SUM(RawSource___20210313[[#This Row],[23/10/2020]]-'RawSource - 20210313'!EN11)</f>
        <v>4</v>
      </c>
      <c r="EN12">
        <f>SUM(RawSource___20210313[[#This Row],[22/10/2020]]-'RawSource - 20210313'!EO11)</f>
        <v>96</v>
      </c>
      <c r="EO12">
        <f>SUM(RawSource___20210313[[#This Row],[21/10/2020]]-'RawSource - 20210313'!EP11)</f>
        <v>29</v>
      </c>
      <c r="EP12">
        <f>SUM(RawSource___20210313[[#This Row],[20/10/2020]]-'RawSource - 20210313'!EQ11)</f>
        <v>20</v>
      </c>
      <c r="EQ12">
        <f>SUM(RawSource___20210313[[#This Row],[19/10/2020]]-'RawSource - 20210313'!ER11)</f>
        <v>-1</v>
      </c>
      <c r="ER12">
        <f>SUM(RawSource___20210313[[#This Row],[18/10/2020]]-'RawSource - 20210313'!ES11)</f>
        <v>5</v>
      </c>
      <c r="ES12">
        <f>SUM(RawSource___20210313[[#This Row],[17/10/2020]]-'RawSource - 20210313'!ET11)</f>
        <v>25</v>
      </c>
      <c r="ET12">
        <f>SUM(RawSource___20210313[[#This Row],[16/10/2020]]-'RawSource - 20210313'!EU11)</f>
        <v>20</v>
      </c>
      <c r="EU12">
        <f>SUM(RawSource___20210313[[#This Row],[15/10/2020]]-'RawSource - 20210313'!EV11)</f>
        <v>16</v>
      </c>
      <c r="EV12">
        <f>SUM(RawSource___20210313[[#This Row],[14/10/2020]]-'RawSource - 20210313'!EW11)</f>
        <v>20</v>
      </c>
      <c r="EW12">
        <f>SUM(RawSource___20210313[[#This Row],[13/10/2020]]-'RawSource - 20210313'!EX11)</f>
        <v>8</v>
      </c>
      <c r="EX12">
        <f>SUM(RawSource___20210313[[#This Row],[12/10/2020]]-'RawSource - 20210313'!EY11)</f>
        <v>8</v>
      </c>
      <c r="EY12">
        <f>SUM(RawSource___20210313[[#This Row],[11/10/2020]]-'RawSource - 20210313'!EZ11)</f>
        <v>4</v>
      </c>
      <c r="EZ12">
        <f>SUM(RawSource___20210313[[#This Row],[10/10/2020]]-'RawSource - 20210313'!FA11)</f>
        <v>22</v>
      </c>
      <c r="FA12">
        <f>SUM(RawSource___20210313[[#This Row],[09/10/2020]]-'RawSource - 20210313'!FB11)</f>
        <v>13</v>
      </c>
      <c r="FB12">
        <f>SUM(RawSource___20210313[[#This Row],[08/10/2020]]-'RawSource - 20210313'!FC11)</f>
        <v>5</v>
      </c>
      <c r="FC12">
        <f>SUM(RawSource___20210313[[#This Row],[07/10/2020]]-'RawSource - 20210313'!FD11)</f>
        <v>13</v>
      </c>
      <c r="FD12">
        <f>SUM(RawSource___20210313[[#This Row],[06/10/2020]]-'RawSource - 20210313'!FE11)</f>
        <v>21</v>
      </c>
      <c r="FE12">
        <f>SUM(RawSource___20210313[[#This Row],[05/10/2020]]-'RawSource - 20210313'!FF11)</f>
        <v>561</v>
      </c>
      <c r="FF12">
        <f>SUM(RawSource___20210313[[#This Row],[04/10/2020]]-'RawSource - 20210313'!FG11)</f>
        <v>42</v>
      </c>
      <c r="FG12">
        <f>SUM(RawSource___20210313[[#This Row],[03/10/2020]]-'RawSource - 20210313'!FH11)</f>
        <v>724</v>
      </c>
      <c r="FH12">
        <f>SUM(RawSource___20210313[[#This Row],[02/10/2020]]-'RawSource - 20210313'!FI11)</f>
        <v>5</v>
      </c>
      <c r="FI12">
        <f>SUM(RawSource___20210313[[#This Row],[01/10/2020]]-'RawSource - 20210313'!FJ11)</f>
        <v>9</v>
      </c>
      <c r="FJ12">
        <f>SUM(RawSource___20210313[[#This Row],[30/09/2020]]-'RawSource - 20210313'!FK11)</f>
        <v>4606</v>
      </c>
    </row>
    <row r="13" spans="1:166" x14ac:dyDescent="0.25">
      <c r="A13" t="s">
        <v>12</v>
      </c>
      <c r="B13">
        <f>SUM(RawSource___20210313[[#This Row],[13/03/2021]]-'RawSource - 20210313'!C12)</f>
        <v>1</v>
      </c>
      <c r="C13">
        <f>SUM(RawSource___20210313[[#This Row],[12/03/2021]]-'RawSource - 20210313'!D12)</f>
        <v>3</v>
      </c>
      <c r="D13">
        <f>SUM(RawSource___20210313[[#This Row],[11/03/2021]]-'RawSource - 20210313'!E12)</f>
        <v>3</v>
      </c>
      <c r="E13">
        <f>SUM(RawSource___20210313[[#This Row],[10/03/2021]]-'RawSource - 20210313'!F12)</f>
        <v>3</v>
      </c>
      <c r="F13">
        <f>SUM(RawSource___20210313[[#This Row],[09/03/2021]]-'RawSource - 20210313'!G12)</f>
        <v>-1</v>
      </c>
      <c r="G13">
        <f>SUM(RawSource___20210313[[#This Row],[08/03/2021]]-'RawSource - 20210313'!H12)</f>
        <v>-2</v>
      </c>
      <c r="H13">
        <f>SUM(RawSource___20210313[[#This Row],[07/03/2021]]-'RawSource - 20210313'!I12)</f>
        <v>2</v>
      </c>
      <c r="I13">
        <f>SUM(RawSource___20210313[[#This Row],[06/03/2021]]-'RawSource - 20210313'!J12)</f>
        <v>5</v>
      </c>
      <c r="J13">
        <f>SUM(RawSource___20210313[[#This Row],[05/03/2021]]-'RawSource - 20210313'!K12)</f>
        <v>0</v>
      </c>
      <c r="K13">
        <f>SUM(RawSource___20210313[[#This Row],[04/03/2021]]-'RawSource - 20210313'!L12)</f>
        <v>-1</v>
      </c>
      <c r="L13">
        <f>SUM(RawSource___20210313[[#This Row],[03/03/2021]]-'RawSource - 20210313'!M12)</f>
        <v>3</v>
      </c>
      <c r="M13">
        <f>SUM(RawSource___20210313[[#This Row],[02/03/2021]]-'RawSource - 20210313'!N12)</f>
        <v>-1</v>
      </c>
      <c r="N13">
        <f>SUM(RawSource___20210313[[#This Row],[01/03/2021]]-'RawSource - 20210313'!O12)</f>
        <v>-3</v>
      </c>
      <c r="O13">
        <f>SUM(RawSource___20210313[[#This Row],[28/02/2021]]-'RawSource - 20210313'!P12)</f>
        <v>2</v>
      </c>
      <c r="P13">
        <f>SUM(RawSource___20210313[[#This Row],[27/02/2021]]-'RawSource - 20210313'!Q12)</f>
        <v>-1</v>
      </c>
      <c r="Q13">
        <f>SUM(RawSource___20210313[[#This Row],[26/02/2021]]-'RawSource - 20210313'!R12)</f>
        <v>5</v>
      </c>
      <c r="R13">
        <f>SUM(RawSource___20210313[[#This Row],[25/02/2021]]-'RawSource - 20210313'!S12)</f>
        <v>-16</v>
      </c>
      <c r="S13">
        <f>SUM(RawSource___20210313[[#This Row],[24/02/2021]]-'RawSource - 20210313'!T12)</f>
        <v>3</v>
      </c>
      <c r="T13">
        <f>SUM(RawSource___20210313[[#This Row],[23/02/2021]]-'RawSource - 20210313'!U12)</f>
        <v>3</v>
      </c>
      <c r="U13">
        <f>SUM(RawSource___20210313[[#This Row],[22/02/2021]]-'RawSource - 20210313'!V12)</f>
        <v>0</v>
      </c>
      <c r="V13">
        <f>SUM(RawSource___20210313[[#This Row],[21/02/2021]]-'RawSource - 20210313'!W12)</f>
        <v>3</v>
      </c>
      <c r="W13">
        <f>SUM(RawSource___20210313[[#This Row],[20/02/2021]]-'RawSource - 20210313'!X12)</f>
        <v>38</v>
      </c>
      <c r="X13">
        <f>SUM(RawSource___20210313[[#This Row],[19/02/2021]]-'RawSource - 20210313'!Y12)</f>
        <v>-1</v>
      </c>
      <c r="Y13">
        <f>SUM(RawSource___20210313[[#This Row],[18/02/2021]]-'RawSource - 20210313'!Z12)</f>
        <v>5</v>
      </c>
      <c r="Z13">
        <f>SUM(RawSource___20210313[[#This Row],[17/02/2021]]-'RawSource - 20210313'!AA12)</f>
        <v>1</v>
      </c>
      <c r="AA13">
        <f>SUM(RawSource___20210313[[#This Row],[16/02/2021]]-'RawSource - 20210313'!AB12)</f>
        <v>3</v>
      </c>
      <c r="AB13">
        <f>SUM(RawSource___20210313[[#This Row],[15/02/2021]]-'RawSource - 20210313'!AC12)</f>
        <v>3</v>
      </c>
      <c r="AC13">
        <f>SUM(RawSource___20210313[[#This Row],[14/02/2021]]-'RawSource - 20210313'!AD12)</f>
        <v>5</v>
      </c>
      <c r="AD13">
        <f>SUM(RawSource___20210313[[#This Row],[13/02/2021]]-'RawSource - 20210313'!AE12)</f>
        <v>5</v>
      </c>
      <c r="AE13">
        <f>SUM(RawSource___20210313[[#This Row],[12/02/2021]]-'RawSource - 20210313'!AF12)</f>
        <v>4</v>
      </c>
      <c r="AF13">
        <f>SUM(RawSource___20210313[[#This Row],[11/02/2021]]-'RawSource - 20210313'!AG12)</f>
        <v>3</v>
      </c>
      <c r="AG13">
        <f>SUM(RawSource___20210313[[#This Row],[10/02/2021]]-'RawSource - 20210313'!AH12)</f>
        <v>2</v>
      </c>
      <c r="AH13">
        <f>SUM(RawSource___20210313[[#This Row],[09/02/2021]]-'RawSource - 20210313'!AI12)</f>
        <v>7</v>
      </c>
      <c r="AI13">
        <f>SUM(RawSource___20210313[[#This Row],[08/02/2021]]-'RawSource - 20210313'!AJ12)</f>
        <v>5</v>
      </c>
      <c r="AJ13">
        <f>SUM(RawSource___20210313[[#This Row],[07/02/2021]]-'RawSource - 20210313'!AK12)</f>
        <v>32</v>
      </c>
      <c r="AK13">
        <f>SUM(RawSource___20210313[[#This Row],[06/02/2021]]-'RawSource - 20210313'!AL12)</f>
        <v>5</v>
      </c>
      <c r="AL13">
        <f>SUM(RawSource___20210313[[#This Row],[05/02/2021]]-'RawSource - 20210313'!AM12)</f>
        <v>9</v>
      </c>
      <c r="AM13">
        <f>SUM(RawSource___20210313[[#This Row],[04/02/2021]]-'RawSource - 20210313'!AN12)</f>
        <v>6</v>
      </c>
      <c r="AN13">
        <f>SUM(RawSource___20210313[[#This Row],[03/02/2021]]-'RawSource - 20210313'!AO12)</f>
        <v>3</v>
      </c>
      <c r="AO13">
        <f>SUM(RawSource___20210313[[#This Row],[02/02/2021]]-'RawSource - 20210313'!AP12)</f>
        <v>6</v>
      </c>
      <c r="AP13">
        <f>SUM(RawSource___20210313[[#This Row],[01/02/2021]]-'RawSource - 20210313'!AQ12)</f>
        <v>6</v>
      </c>
      <c r="AQ13">
        <f>SUM(RawSource___20210313[[#This Row],[31/01/2021]]-'RawSource - 20210313'!AR12)</f>
        <v>6</v>
      </c>
      <c r="AR13">
        <f>SUM(RawSource___20210313[[#This Row],[30/01/2021]]-'RawSource - 20210313'!AS12)</f>
        <v>2</v>
      </c>
      <c r="AS13">
        <f>SUM(RawSource___20210313[[#This Row],[29/01/2021]]-'RawSource - 20210313'!AT12)</f>
        <v>-10</v>
      </c>
      <c r="AT13">
        <f>SUM(RawSource___20210313[[#This Row],[28/01/2021]]-'RawSource - 20210313'!AU12)</f>
        <v>42</v>
      </c>
      <c r="AU13">
        <f>SUM(RawSource___20210313[[#This Row],[27/01/2021]]-'RawSource - 20210313'!AV12)</f>
        <v>13</v>
      </c>
      <c r="AV13">
        <f>SUM(RawSource___20210313[[#This Row],[26/01/2021]]-'RawSource - 20210313'!AW12)</f>
        <v>9</v>
      </c>
      <c r="AW13">
        <f>SUM(RawSource___20210313[[#This Row],[25/01/2021]]-'RawSource - 20210313'!AX12)</f>
        <v>9</v>
      </c>
      <c r="AX13">
        <f>SUM(RawSource___20210313[[#This Row],[24/01/2021]]-'RawSource - 20210313'!AY12)</f>
        <v>9</v>
      </c>
      <c r="AY13">
        <f>SUM(RawSource___20210313[[#This Row],[23/01/2021]]-'RawSource - 20210313'!AZ12)</f>
        <v>68</v>
      </c>
      <c r="AZ13">
        <f>SUM(RawSource___20210313[[#This Row],[22/01/2021]]-'RawSource - 20210313'!BA12)</f>
        <v>11</v>
      </c>
      <c r="BA13">
        <f>SUM(RawSource___20210313[[#This Row],[21/01/2021]]-'RawSource - 20210313'!BB12)</f>
        <v>0</v>
      </c>
      <c r="BB13">
        <f>SUM(RawSource___20210313[[#This Row],[20/01/2021]]-'RawSource - 20210313'!BC12)</f>
        <v>56</v>
      </c>
      <c r="BC13">
        <f>SUM(RawSource___20210313[[#This Row],[19/01/2021]]-'RawSource - 20210313'!BD12)</f>
        <v>3</v>
      </c>
      <c r="BD13">
        <f>SUM(RawSource___20210313[[#This Row],[18/01/2021]]-'RawSource - 20210313'!BE12)</f>
        <v>8</v>
      </c>
      <c r="BE13">
        <f>SUM(RawSource___20210313[[#This Row],[17/01/2021]]-'RawSource - 20210313'!BF12)</f>
        <v>14</v>
      </c>
      <c r="BF13">
        <f>SUM(RawSource___20210313[[#This Row],[16/01/2021]]-'RawSource - 20210313'!BG12)</f>
        <v>51</v>
      </c>
      <c r="BG13">
        <f>SUM(RawSource___20210313[[#This Row],[15/01/2021]]-'RawSource - 20210313'!BH12)</f>
        <v>26</v>
      </c>
      <c r="BH13">
        <f>SUM(RawSource___20210313[[#This Row],[14/01/2021]]-'RawSource - 20210313'!BI12)</f>
        <v>74</v>
      </c>
      <c r="BI13">
        <f>SUM(RawSource___20210313[[#This Row],[13/01/2021]]-'RawSource - 20210313'!BJ12)</f>
        <v>61</v>
      </c>
      <c r="BJ13">
        <f>SUM(RawSource___20210313[[#This Row],[12/01/2021]]-'RawSource - 20210313'!BK12)</f>
        <v>4</v>
      </c>
      <c r="BK13">
        <f>SUM(RawSource___20210313[[#This Row],[11/01/2021]]-'RawSource - 20210313'!BL12)</f>
        <v>7</v>
      </c>
      <c r="BL13">
        <f>SUM(RawSource___20210313[[#This Row],[10/01/2021]]-'RawSource - 20210313'!BM12)</f>
        <v>6</v>
      </c>
      <c r="BM13">
        <f>SUM(RawSource___20210313[[#This Row],[09/01/2021]]-'RawSource - 20210313'!BN12)</f>
        <v>43</v>
      </c>
      <c r="BN13">
        <f>SUM(RawSource___20210313[[#This Row],[08/01/2021]]-'RawSource - 20210313'!BO12)</f>
        <v>20</v>
      </c>
      <c r="BO13">
        <f>SUM(RawSource___20210313[[#This Row],[07/01/2021]]-'RawSource - 20210313'!BP12)</f>
        <v>49</v>
      </c>
      <c r="BP13">
        <f>SUM(RawSource___20210313[[#This Row],[06/01/2021]]-'RawSource - 20210313'!BQ12)</f>
        <v>6</v>
      </c>
      <c r="BQ13">
        <f>SUM(RawSource___20210313[[#This Row],[05/01/2021]]-'RawSource - 20210313'!BR12)</f>
        <v>78</v>
      </c>
      <c r="BR13">
        <f>SUM(RawSource___20210313[[#This Row],[04/01/2021]]-'RawSource - 20210313'!BS12)</f>
        <v>11</v>
      </c>
      <c r="BS13">
        <f>SUM(RawSource___20210313[[#This Row],[03/01/2021]]-'RawSource - 20210313'!BT12)</f>
        <v>27</v>
      </c>
      <c r="BT13">
        <f>SUM(RawSource___20210313[[#This Row],[02/01/2021]]-'RawSource - 20210313'!BU12)</f>
        <v>14</v>
      </c>
      <c r="BU13">
        <f>SUM(RawSource___20210313[[#This Row],[01/01/2021]]-'RawSource - 20210313'!BV12)</f>
        <v>87</v>
      </c>
      <c r="BV13">
        <f>SUM(RawSource___20210313[[#This Row],[31/12/2020]]-'RawSource - 20210313'!BW12)</f>
        <v>106</v>
      </c>
      <c r="BW13">
        <f>SUM(RawSource___20210313[[#This Row],[30/12/2020]]-'RawSource - 20210313'!BX12)</f>
        <v>20</v>
      </c>
      <c r="BX13">
        <f>SUM(RawSource___20210313[[#This Row],[29/12/2020]]-'RawSource - 20210313'!BY12)</f>
        <v>10</v>
      </c>
      <c r="BY13">
        <f>SUM(RawSource___20210313[[#This Row],[28/12/2020]]-'RawSource - 20210313'!BZ12)</f>
        <v>8</v>
      </c>
      <c r="BZ13">
        <f>SUM(RawSource___20210313[[#This Row],[27/12/2020]]-'RawSource - 20210313'!CA12)</f>
        <v>3</v>
      </c>
      <c r="CA13">
        <f>SUM(RawSource___20210313[[#This Row],[26/12/2020]]-'RawSource - 20210313'!CB12)</f>
        <v>30</v>
      </c>
      <c r="CB13">
        <f>SUM(RawSource___20210313[[#This Row],[25/12/2020]]-'RawSource - 20210313'!CC12)</f>
        <v>7</v>
      </c>
      <c r="CC13">
        <f>SUM(RawSource___20210313[[#This Row],[24/12/2020]]-'RawSource - 20210313'!CD12)</f>
        <v>12</v>
      </c>
      <c r="CD13">
        <f>SUM(RawSource___20210313[[#This Row],[23/12/2020]]-'RawSource - 20210313'!CE12)</f>
        <v>20</v>
      </c>
      <c r="CE13">
        <f>SUM(RawSource___20210313[[#This Row],[22/12/2020]]-'RawSource - 20210313'!CF12)</f>
        <v>33</v>
      </c>
      <c r="CF13">
        <f>SUM(RawSource___20210313[[#This Row],[21/12/2020]]-'RawSource - 20210313'!CG12)</f>
        <v>8</v>
      </c>
      <c r="CG13">
        <f>SUM(RawSource___20210313[[#This Row],[20/12/2020]]-'RawSource - 20210313'!CH12)</f>
        <v>1</v>
      </c>
      <c r="CH13">
        <f>SUM(RawSource___20210313[[#This Row],[19/12/2020]]-'RawSource - 20210313'!CI12)</f>
        <v>55</v>
      </c>
      <c r="CI13">
        <f>SUM(RawSource___20210313[[#This Row],[18/12/2020]]-'RawSource - 20210313'!CJ12)</f>
        <v>7</v>
      </c>
      <c r="CJ13">
        <f>SUM(RawSource___20210313[[#This Row],[17/12/2020]]-'RawSource - 20210313'!CK12)</f>
        <v>5</v>
      </c>
      <c r="CK13">
        <f>SUM(RawSource___20210313[[#This Row],[16/12/2020]]-'RawSource - 20210313'!CL12)</f>
        <v>5</v>
      </c>
      <c r="CL13">
        <f>SUM(RawSource___20210313[[#This Row],[15/12/2020]]-'RawSource - 20210313'!CM12)</f>
        <v>11</v>
      </c>
      <c r="CM13">
        <f>SUM(RawSource___20210313[[#This Row],[14/12/2020]]-'RawSource - 20210313'!CN12)</f>
        <v>0</v>
      </c>
      <c r="CN13">
        <f>SUM(RawSource___20210313[[#This Row],[13/12/2020]]-'RawSource - 20210313'!CO12)</f>
        <v>-7</v>
      </c>
      <c r="CO13">
        <f>SUM(RawSource___20210313[[#This Row],[12/12/2020]]-'RawSource - 20210313'!CP12)</f>
        <v>38</v>
      </c>
      <c r="CP13">
        <f>SUM(RawSource___20210313[[#This Row],[11/12/2020]]-'RawSource - 20210313'!CQ12)</f>
        <v>-4</v>
      </c>
      <c r="CQ13">
        <f>SUM(RawSource___20210313[[#This Row],[10/12/2020]]-'RawSource - 20210313'!CR12)</f>
        <v>33</v>
      </c>
      <c r="CR13">
        <f>SUM(RawSource___20210313[[#This Row],[09/12/2020]]-'RawSource - 20210313'!CS12)</f>
        <v>11</v>
      </c>
      <c r="CS13">
        <f>SUM(RawSource___20210313[[#This Row],[08/12/2020]]-'RawSource - 20210313'!CT12)</f>
        <v>-3</v>
      </c>
      <c r="CT13">
        <f>SUM(RawSource___20210313[[#This Row],[07/12/2020]]-'RawSource - 20210313'!CU12)</f>
        <v>19</v>
      </c>
      <c r="CU13">
        <f>SUM(RawSource___20210313[[#This Row],[06/12/2020]]-'RawSource - 20210313'!CV12)</f>
        <v>-2</v>
      </c>
      <c r="CV13">
        <f>SUM(RawSource___20210313[[#This Row],[05/12/2020]]-'RawSource - 20210313'!CW12)</f>
        <v>-10</v>
      </c>
      <c r="CW13">
        <f>SUM(RawSource___20210313[[#This Row],[04/12/2020]]-'RawSource - 20210313'!CX12)</f>
        <v>-3</v>
      </c>
      <c r="CX13">
        <f>SUM(RawSource___20210313[[#This Row],[03/12/2020]]-'RawSource - 20210313'!CY12)</f>
        <v>18</v>
      </c>
      <c r="CY13">
        <f>SUM(RawSource___20210313[[#This Row],[02/12/2020]]-'RawSource - 20210313'!CZ12)</f>
        <v>-12</v>
      </c>
      <c r="CZ13">
        <f>SUM(RawSource___20210313[[#This Row],[01/12/2020]]-'RawSource - 20210313'!DA12)</f>
        <v>-1</v>
      </c>
      <c r="DA13">
        <f>SUM(RawSource___20210313[[#This Row],[30/11/2020]]-'RawSource - 20210313'!DB12)</f>
        <v>5</v>
      </c>
      <c r="DB13">
        <f>SUM(RawSource___20210313[[#This Row],[29/11/2020]]-'RawSource - 20210313'!DC12)</f>
        <v>-1</v>
      </c>
      <c r="DC13">
        <f>SUM(RawSource___20210313[[#This Row],[28/11/2020]]-'RawSource - 20210313'!DD12)</f>
        <v>12</v>
      </c>
      <c r="DD13">
        <f>SUM(RawSource___20210313[[#This Row],[27/11/2020]]-'RawSource - 20210313'!DE12)</f>
        <v>-134</v>
      </c>
      <c r="DE13">
        <f>SUM(RawSource___20210313[[#This Row],[26/11/2020]]-'RawSource - 20210313'!DF12)</f>
        <v>0</v>
      </c>
      <c r="DF13">
        <f>SUM(RawSource___20210313[[#This Row],[25/11/2020]]-'RawSource - 20210313'!DG12)</f>
        <v>33</v>
      </c>
      <c r="DG13">
        <f>SUM(RawSource___20210313[[#This Row],[24/11/2020]]-'RawSource - 20210313'!DH12)</f>
        <v>10</v>
      </c>
      <c r="DH13">
        <f>SUM(RawSource___20210313[[#This Row],[23/11/2020]]-'RawSource - 20210313'!DI12)</f>
        <v>3</v>
      </c>
      <c r="DI13">
        <f>SUM(RawSource___20210313[[#This Row],[22/11/2020]]-'RawSource - 20210313'!DJ12)</f>
        <v>-3</v>
      </c>
      <c r="DJ13">
        <f>SUM(RawSource___20210313[[#This Row],[21/11/2020]]-'RawSource - 20210313'!DK12)</f>
        <v>29</v>
      </c>
      <c r="DK13">
        <f>SUM(RawSource___20210313[[#This Row],[20/11/2020]]-'RawSource - 20210313'!DL12)</f>
        <v>199</v>
      </c>
      <c r="DL13">
        <f>SUM(RawSource___20210313[[#This Row],[19/11/2020]]-'RawSource - 20210313'!DM12)</f>
        <v>42</v>
      </c>
      <c r="DM13">
        <f>SUM(RawSource___20210313[[#This Row],[18/11/2020]]-'RawSource - 20210313'!DN12)</f>
        <v>-8</v>
      </c>
      <c r="DN13">
        <f>SUM(RawSource___20210313[[#This Row],[17/11/2020]]-'RawSource - 20210313'!DO12)</f>
        <v>6</v>
      </c>
      <c r="DO13">
        <f>SUM(RawSource___20210313[[#This Row],[16/11/2020]]-'RawSource - 20210313'!DP12)</f>
        <v>1</v>
      </c>
      <c r="DP13">
        <f>SUM(RawSource___20210313[[#This Row],[15/11/2020]]-'RawSource - 20210313'!DQ12)</f>
        <v>-7</v>
      </c>
      <c r="DQ13">
        <f>SUM(RawSource___20210313[[#This Row],[14/11/2020]]-'RawSource - 20210313'!DR12)</f>
        <v>10</v>
      </c>
      <c r="DR13">
        <f>SUM(RawSource___20210313[[#This Row],[13/11/2020]]-'RawSource - 20210313'!DS12)</f>
        <v>21</v>
      </c>
      <c r="DS13">
        <f>SUM(RawSource___20210313[[#This Row],[12/11/2020]]-'RawSource - 20210313'!DT12)</f>
        <v>273</v>
      </c>
      <c r="DT13">
        <f>SUM(RawSource___20210313[[#This Row],[11/11/2020]]-'RawSource - 20210313'!DU12)</f>
        <v>5</v>
      </c>
      <c r="DU13">
        <f>SUM(RawSource___20210313[[#This Row],[10/11/2020]]-'RawSource - 20210313'!DV12)</f>
        <v>7</v>
      </c>
      <c r="DV13">
        <f>SUM(RawSource___20210313[[#This Row],[09/11/2020]]-'RawSource - 20210313'!DW12)</f>
        <v>2</v>
      </c>
      <c r="DW13">
        <f>SUM(RawSource___20210313[[#This Row],[08/11/2020]]-'RawSource - 20210313'!DX12)</f>
        <v>6</v>
      </c>
      <c r="DX13">
        <f>SUM(RawSource___20210313[[#This Row],[07/11/2020]]-'RawSource - 20210313'!DY12)</f>
        <v>6</v>
      </c>
      <c r="DY13">
        <f>SUM(RawSource___20210313[[#This Row],[06/11/2020]]-'RawSource - 20210313'!DZ12)</f>
        <v>23</v>
      </c>
      <c r="DZ13">
        <f>SUM(RawSource___20210313[[#This Row],[05/11/2020]]-'RawSource - 20210313'!EA12)</f>
        <v>10</v>
      </c>
      <c r="EA13">
        <f>SUM(RawSource___20210313[[#This Row],[04/11/2020]]-'RawSource - 20210313'!EB12)</f>
        <v>20</v>
      </c>
      <c r="EB13">
        <f>SUM(RawSource___20210313[[#This Row],[03/11/2020]]-'RawSource - 20210313'!EC12)</f>
        <v>1</v>
      </c>
      <c r="EC13">
        <f>SUM(RawSource___20210313[[#This Row],[02/11/2020]]-'RawSource - 20210313'!ED12)</f>
        <v>-1</v>
      </c>
      <c r="ED13">
        <f>SUM(RawSource___20210313[[#This Row],[01/11/2020]]-'RawSource - 20210313'!EE12)</f>
        <v>4</v>
      </c>
      <c r="EE13">
        <f>SUM(RawSource___20210313[[#This Row],[31/10/2020]]-'RawSource - 20210313'!EF12)</f>
        <v>32</v>
      </c>
      <c r="EF13">
        <f>SUM(RawSource___20210313[[#This Row],[30/10/2020]]-'RawSource - 20210313'!EG12)</f>
        <v>23</v>
      </c>
      <c r="EG13">
        <f>SUM(RawSource___20210313[[#This Row],[29/10/2020]]-'RawSource - 20210313'!EH12)</f>
        <v>-1</v>
      </c>
      <c r="EH13">
        <f>SUM(RawSource___20210313[[#This Row],[28/10/2020]]-'RawSource - 20210313'!EI12)</f>
        <v>4</v>
      </c>
      <c r="EI13">
        <f>SUM(RawSource___20210313[[#This Row],[27/10/2020]]-'RawSource - 20210313'!EJ12)</f>
        <v>2</v>
      </c>
      <c r="EJ13">
        <f>SUM(RawSource___20210313[[#This Row],[26/10/2020]]-'RawSource - 20210313'!EK12)</f>
        <v>6</v>
      </c>
      <c r="EK13">
        <f>SUM(RawSource___20210313[[#This Row],[25/10/2020]]-'RawSource - 20210313'!EL12)</f>
        <v>46</v>
      </c>
      <c r="EL13">
        <f>SUM(RawSource___20210313[[#This Row],[24/10/2020]]-'RawSource - 20210313'!EM12)</f>
        <v>-5</v>
      </c>
      <c r="EM13">
        <f>SUM(RawSource___20210313[[#This Row],[23/10/2020]]-'RawSource - 20210313'!EN12)</f>
        <v>5</v>
      </c>
      <c r="EN13">
        <f>SUM(RawSource___20210313[[#This Row],[22/10/2020]]-'RawSource - 20210313'!EO12)</f>
        <v>129</v>
      </c>
      <c r="EO13">
        <f>SUM(RawSource___20210313[[#This Row],[21/10/2020]]-'RawSource - 20210313'!EP12)</f>
        <v>8</v>
      </c>
      <c r="EP13">
        <f>SUM(RawSource___20210313[[#This Row],[20/10/2020]]-'RawSource - 20210313'!EQ12)</f>
        <v>12</v>
      </c>
      <c r="EQ13">
        <f>SUM(RawSource___20210313[[#This Row],[19/10/2020]]-'RawSource - 20210313'!ER12)</f>
        <v>-2</v>
      </c>
      <c r="ER13">
        <f>SUM(RawSource___20210313[[#This Row],[18/10/2020]]-'RawSource - 20210313'!ES12)</f>
        <v>6</v>
      </c>
      <c r="ES13">
        <f>SUM(RawSource___20210313[[#This Row],[17/10/2020]]-'RawSource - 20210313'!ET12)</f>
        <v>3</v>
      </c>
      <c r="ET13">
        <f>SUM(RawSource___20210313[[#This Row],[16/10/2020]]-'RawSource - 20210313'!EU12)</f>
        <v>13</v>
      </c>
      <c r="EU13">
        <f>SUM(RawSource___20210313[[#This Row],[15/10/2020]]-'RawSource - 20210313'!EV12)</f>
        <v>10</v>
      </c>
      <c r="EV13">
        <f>SUM(RawSource___20210313[[#This Row],[14/10/2020]]-'RawSource - 20210313'!EW12)</f>
        <v>2</v>
      </c>
      <c r="EW13">
        <f>SUM(RawSource___20210313[[#This Row],[13/10/2020]]-'RawSource - 20210313'!EX12)</f>
        <v>7</v>
      </c>
      <c r="EX13">
        <f>SUM(RawSource___20210313[[#This Row],[12/10/2020]]-'RawSource - 20210313'!EY12)</f>
        <v>1</v>
      </c>
      <c r="EY13">
        <f>SUM(RawSource___20210313[[#This Row],[11/10/2020]]-'RawSource - 20210313'!EZ12)</f>
        <v>4</v>
      </c>
      <c r="EZ13">
        <f>SUM(RawSource___20210313[[#This Row],[10/10/2020]]-'RawSource - 20210313'!FA12)</f>
        <v>24</v>
      </c>
      <c r="FA13">
        <f>SUM(RawSource___20210313[[#This Row],[09/10/2020]]-'RawSource - 20210313'!FB12)</f>
        <v>0</v>
      </c>
      <c r="FB13">
        <f>SUM(RawSource___20210313[[#This Row],[08/10/2020]]-'RawSource - 20210313'!FC12)</f>
        <v>-1</v>
      </c>
      <c r="FC13">
        <f>SUM(RawSource___20210313[[#This Row],[07/10/2020]]-'RawSource - 20210313'!FD12)</f>
        <v>9</v>
      </c>
      <c r="FD13">
        <f>SUM(RawSource___20210313[[#This Row],[06/10/2020]]-'RawSource - 20210313'!FE12)</f>
        <v>71</v>
      </c>
      <c r="FE13">
        <f>SUM(RawSource___20210313[[#This Row],[05/10/2020]]-'RawSource - 20210313'!FF12)</f>
        <v>578</v>
      </c>
      <c r="FF13">
        <f>SUM(RawSource___20210313[[#This Row],[04/10/2020]]-'RawSource - 20210313'!FG12)</f>
        <v>10</v>
      </c>
      <c r="FG13">
        <f>SUM(RawSource___20210313[[#This Row],[03/10/2020]]-'RawSource - 20210313'!FH12)</f>
        <v>721</v>
      </c>
      <c r="FH13">
        <f>SUM(RawSource___20210313[[#This Row],[02/10/2020]]-'RawSource - 20210313'!FI12)</f>
        <v>0</v>
      </c>
      <c r="FI13">
        <f>SUM(RawSource___20210313[[#This Row],[01/10/2020]]-'RawSource - 20210313'!FJ12)</f>
        <v>5</v>
      </c>
      <c r="FJ13">
        <f>SUM(RawSource___20210313[[#This Row],[30/09/2020]]-'RawSource - 20210313'!FK12)</f>
        <v>4337</v>
      </c>
    </row>
    <row r="14" spans="1:166" x14ac:dyDescent="0.25">
      <c r="A14" t="s">
        <v>13</v>
      </c>
      <c r="B14">
        <f>SUM(RawSource___20210313[[#This Row],[13/03/2021]]-'RawSource - 20210313'!C13)</f>
        <v>-2</v>
      </c>
      <c r="C14">
        <f>SUM(RawSource___20210313[[#This Row],[12/03/2021]]-'RawSource - 20210313'!D13)</f>
        <v>-3</v>
      </c>
      <c r="D14">
        <f>SUM(RawSource___20210313[[#This Row],[11/03/2021]]-'RawSource - 20210313'!E13)</f>
        <v>-1</v>
      </c>
      <c r="E14">
        <f>SUM(RawSource___20210313[[#This Row],[10/03/2021]]-'RawSource - 20210313'!F13)</f>
        <v>2</v>
      </c>
      <c r="F14">
        <f>SUM(RawSource___20210313[[#This Row],[09/03/2021]]-'RawSource - 20210313'!G13)</f>
        <v>1</v>
      </c>
      <c r="G14">
        <f>SUM(RawSource___20210313[[#This Row],[08/03/2021]]-'RawSource - 20210313'!H13)</f>
        <v>-1</v>
      </c>
      <c r="H14">
        <f>SUM(RawSource___20210313[[#This Row],[07/03/2021]]-'RawSource - 20210313'!I13)</f>
        <v>4</v>
      </c>
      <c r="I14">
        <f>SUM(RawSource___20210313[[#This Row],[06/03/2021]]-'RawSource - 20210313'!J13)</f>
        <v>0</v>
      </c>
      <c r="J14">
        <f>SUM(RawSource___20210313[[#This Row],[05/03/2021]]-'RawSource - 20210313'!K13)</f>
        <v>3</v>
      </c>
      <c r="K14">
        <f>SUM(RawSource___20210313[[#This Row],[04/03/2021]]-'RawSource - 20210313'!L13)</f>
        <v>0</v>
      </c>
      <c r="L14">
        <f>SUM(RawSource___20210313[[#This Row],[03/03/2021]]-'RawSource - 20210313'!M13)</f>
        <v>2</v>
      </c>
      <c r="M14">
        <f>SUM(RawSource___20210313[[#This Row],[02/03/2021]]-'RawSource - 20210313'!N13)</f>
        <v>5</v>
      </c>
      <c r="N14">
        <f>SUM(RawSource___20210313[[#This Row],[01/03/2021]]-'RawSource - 20210313'!O13)</f>
        <v>2</v>
      </c>
      <c r="O14">
        <f>SUM(RawSource___20210313[[#This Row],[28/02/2021]]-'RawSource - 20210313'!P13)</f>
        <v>2</v>
      </c>
      <c r="P14">
        <f>SUM(RawSource___20210313[[#This Row],[27/02/2021]]-'RawSource - 20210313'!Q13)</f>
        <v>-2</v>
      </c>
      <c r="Q14">
        <f>SUM(RawSource___20210313[[#This Row],[26/02/2021]]-'RawSource - 20210313'!R13)</f>
        <v>1</v>
      </c>
      <c r="R14">
        <f>SUM(RawSource___20210313[[#This Row],[25/02/2021]]-'RawSource - 20210313'!S13)</f>
        <v>-9</v>
      </c>
      <c r="S14">
        <f>SUM(RawSource___20210313[[#This Row],[24/02/2021]]-'RawSource - 20210313'!T13)</f>
        <v>3</v>
      </c>
      <c r="T14">
        <f>SUM(RawSource___20210313[[#This Row],[23/02/2021]]-'RawSource - 20210313'!U13)</f>
        <v>3</v>
      </c>
      <c r="U14">
        <f>SUM(RawSource___20210313[[#This Row],[22/02/2021]]-'RawSource - 20210313'!V13)</f>
        <v>0</v>
      </c>
      <c r="V14">
        <f>SUM(RawSource___20210313[[#This Row],[21/02/2021]]-'RawSource - 20210313'!W13)</f>
        <v>4</v>
      </c>
      <c r="W14">
        <f>SUM(RawSource___20210313[[#This Row],[20/02/2021]]-'RawSource - 20210313'!X13)</f>
        <v>52</v>
      </c>
      <c r="X14">
        <f>SUM(RawSource___20210313[[#This Row],[19/02/2021]]-'RawSource - 20210313'!Y13)</f>
        <v>9</v>
      </c>
      <c r="Y14">
        <f>SUM(RawSource___20210313[[#This Row],[18/02/2021]]-'RawSource - 20210313'!Z13)</f>
        <v>-1</v>
      </c>
      <c r="Z14">
        <f>SUM(RawSource___20210313[[#This Row],[17/02/2021]]-'RawSource - 20210313'!AA13)</f>
        <v>1</v>
      </c>
      <c r="AA14">
        <f>SUM(RawSource___20210313[[#This Row],[16/02/2021]]-'RawSource - 20210313'!AB13)</f>
        <v>0</v>
      </c>
      <c r="AB14">
        <f>SUM(RawSource___20210313[[#This Row],[15/02/2021]]-'RawSource - 20210313'!AC13)</f>
        <v>0</v>
      </c>
      <c r="AC14">
        <f>SUM(RawSource___20210313[[#This Row],[14/02/2021]]-'RawSource - 20210313'!AD13)</f>
        <v>1</v>
      </c>
      <c r="AD14">
        <f>SUM(RawSource___20210313[[#This Row],[13/02/2021]]-'RawSource - 20210313'!AE13)</f>
        <v>-1</v>
      </c>
      <c r="AE14">
        <f>SUM(RawSource___20210313[[#This Row],[12/02/2021]]-'RawSource - 20210313'!AF13)</f>
        <v>6</v>
      </c>
      <c r="AF14">
        <f>SUM(RawSource___20210313[[#This Row],[11/02/2021]]-'RawSource - 20210313'!AG13)</f>
        <v>0</v>
      </c>
      <c r="AG14">
        <f>SUM(RawSource___20210313[[#This Row],[10/02/2021]]-'RawSource - 20210313'!AH13)</f>
        <v>4</v>
      </c>
      <c r="AH14">
        <f>SUM(RawSource___20210313[[#This Row],[09/02/2021]]-'RawSource - 20210313'!AI13)</f>
        <v>5</v>
      </c>
      <c r="AI14">
        <f>SUM(RawSource___20210313[[#This Row],[08/02/2021]]-'RawSource - 20210313'!AJ13)</f>
        <v>4</v>
      </c>
      <c r="AJ14">
        <f>SUM(RawSource___20210313[[#This Row],[07/02/2021]]-'RawSource - 20210313'!AK13)</f>
        <v>2</v>
      </c>
      <c r="AK14">
        <f>SUM(RawSource___20210313[[#This Row],[06/02/2021]]-'RawSource - 20210313'!AL13)</f>
        <v>-3</v>
      </c>
      <c r="AL14">
        <f>SUM(RawSource___20210313[[#This Row],[05/02/2021]]-'RawSource - 20210313'!AM13)</f>
        <v>7</v>
      </c>
      <c r="AM14">
        <f>SUM(RawSource___20210313[[#This Row],[04/02/2021]]-'RawSource - 20210313'!AN13)</f>
        <v>4</v>
      </c>
      <c r="AN14">
        <f>SUM(RawSource___20210313[[#This Row],[03/02/2021]]-'RawSource - 20210313'!AO13)</f>
        <v>-2</v>
      </c>
      <c r="AO14">
        <f>SUM(RawSource___20210313[[#This Row],[02/02/2021]]-'RawSource - 20210313'!AP13)</f>
        <v>8</v>
      </c>
      <c r="AP14">
        <f>SUM(RawSource___20210313[[#This Row],[01/02/2021]]-'RawSource - 20210313'!AQ13)</f>
        <v>3</v>
      </c>
      <c r="AQ14">
        <f>SUM(RawSource___20210313[[#This Row],[31/01/2021]]-'RawSource - 20210313'!AR13)</f>
        <v>7</v>
      </c>
      <c r="AR14">
        <f>SUM(RawSource___20210313[[#This Row],[30/01/2021]]-'RawSource - 20210313'!AS13)</f>
        <v>1</v>
      </c>
      <c r="AS14">
        <f>SUM(RawSource___20210313[[#This Row],[29/01/2021]]-'RawSource - 20210313'!AT13)</f>
        <v>-28</v>
      </c>
      <c r="AT14">
        <f>SUM(RawSource___20210313[[#This Row],[28/01/2021]]-'RawSource - 20210313'!AU13)</f>
        <v>5</v>
      </c>
      <c r="AU14">
        <f>SUM(RawSource___20210313[[#This Row],[27/01/2021]]-'RawSource - 20210313'!AV13)</f>
        <v>19</v>
      </c>
      <c r="AV14">
        <f>SUM(RawSource___20210313[[#This Row],[26/01/2021]]-'RawSource - 20210313'!AW13)</f>
        <v>25</v>
      </c>
      <c r="AW14">
        <f>SUM(RawSource___20210313[[#This Row],[25/01/2021]]-'RawSource - 20210313'!AX13)</f>
        <v>5</v>
      </c>
      <c r="AX14">
        <f>SUM(RawSource___20210313[[#This Row],[24/01/2021]]-'RawSource - 20210313'!AY13)</f>
        <v>2</v>
      </c>
      <c r="AY14">
        <f>SUM(RawSource___20210313[[#This Row],[23/01/2021]]-'RawSource - 20210313'!AZ13)</f>
        <v>21</v>
      </c>
      <c r="AZ14">
        <f>SUM(RawSource___20210313[[#This Row],[22/01/2021]]-'RawSource - 20210313'!BA13)</f>
        <v>20</v>
      </c>
      <c r="BA14">
        <f>SUM(RawSource___20210313[[#This Row],[21/01/2021]]-'RawSource - 20210313'!BB13)</f>
        <v>-5</v>
      </c>
      <c r="BB14">
        <f>SUM(RawSource___20210313[[#This Row],[20/01/2021]]-'RawSource - 20210313'!BC13)</f>
        <v>33</v>
      </c>
      <c r="BC14">
        <f>SUM(RawSource___20210313[[#This Row],[19/01/2021]]-'RawSource - 20210313'!BD13)</f>
        <v>25</v>
      </c>
      <c r="BD14">
        <f>SUM(RawSource___20210313[[#This Row],[18/01/2021]]-'RawSource - 20210313'!BE13)</f>
        <v>15</v>
      </c>
      <c r="BE14">
        <f>SUM(RawSource___20210313[[#This Row],[17/01/2021]]-'RawSource - 20210313'!BF13)</f>
        <v>2</v>
      </c>
      <c r="BF14">
        <f>SUM(RawSource___20210313[[#This Row],[16/01/2021]]-'RawSource - 20210313'!BG13)</f>
        <v>37</v>
      </c>
      <c r="BG14">
        <f>SUM(RawSource___20210313[[#This Row],[15/01/2021]]-'RawSource - 20210313'!BH13)</f>
        <v>20</v>
      </c>
      <c r="BH14">
        <f>SUM(RawSource___20210313[[#This Row],[14/01/2021]]-'RawSource - 20210313'!BI13)</f>
        <v>63</v>
      </c>
      <c r="BI14">
        <f>SUM(RawSource___20210313[[#This Row],[13/01/2021]]-'RawSource - 20210313'!BJ13)</f>
        <v>10</v>
      </c>
      <c r="BJ14">
        <f>SUM(RawSource___20210313[[#This Row],[12/01/2021]]-'RawSource - 20210313'!BK13)</f>
        <v>5</v>
      </c>
      <c r="BK14">
        <f>SUM(RawSource___20210313[[#This Row],[11/01/2021]]-'RawSource - 20210313'!BL13)</f>
        <v>13</v>
      </c>
      <c r="BL14">
        <f>SUM(RawSource___20210313[[#This Row],[10/01/2021]]-'RawSource - 20210313'!BM13)</f>
        <v>2</v>
      </c>
      <c r="BM14">
        <f>SUM(RawSource___20210313[[#This Row],[09/01/2021]]-'RawSource - 20210313'!BN13)</f>
        <v>64</v>
      </c>
      <c r="BN14">
        <f>SUM(RawSource___20210313[[#This Row],[08/01/2021]]-'RawSource - 20210313'!BO13)</f>
        <v>15</v>
      </c>
      <c r="BO14">
        <f>SUM(RawSource___20210313[[#This Row],[07/01/2021]]-'RawSource - 20210313'!BP13)</f>
        <v>9</v>
      </c>
      <c r="BP14">
        <f>SUM(RawSource___20210313[[#This Row],[06/01/2021]]-'RawSource - 20210313'!BQ13)</f>
        <v>11</v>
      </c>
      <c r="BQ14">
        <f>SUM(RawSource___20210313[[#This Row],[05/01/2021]]-'RawSource - 20210313'!BR13)</f>
        <v>13</v>
      </c>
      <c r="BR14">
        <f>SUM(RawSource___20210313[[#This Row],[04/01/2021]]-'RawSource - 20210313'!BS13)</f>
        <v>18</v>
      </c>
      <c r="BS14">
        <f>SUM(RawSource___20210313[[#This Row],[03/01/2021]]-'RawSource - 20210313'!BT13)</f>
        <v>1</v>
      </c>
      <c r="BT14">
        <f>SUM(RawSource___20210313[[#This Row],[02/01/2021]]-'RawSource - 20210313'!BU13)</f>
        <v>8</v>
      </c>
      <c r="BU14">
        <f>SUM(RawSource___20210313[[#This Row],[01/01/2021]]-'RawSource - 20210313'!BV13)</f>
        <v>61</v>
      </c>
      <c r="BV14">
        <f>SUM(RawSource___20210313[[#This Row],[31/12/2020]]-'RawSource - 20210313'!BW13)</f>
        <v>50</v>
      </c>
      <c r="BW14">
        <f>SUM(RawSource___20210313[[#This Row],[30/12/2020]]-'RawSource - 20210313'!BX13)</f>
        <v>38</v>
      </c>
      <c r="BX14">
        <f>SUM(RawSource___20210313[[#This Row],[29/12/2020]]-'RawSource - 20210313'!BY13)</f>
        <v>8</v>
      </c>
      <c r="BY14">
        <f>SUM(RawSource___20210313[[#This Row],[28/12/2020]]-'RawSource - 20210313'!BZ13)</f>
        <v>0</v>
      </c>
      <c r="BZ14">
        <f>SUM(RawSource___20210313[[#This Row],[27/12/2020]]-'RawSource - 20210313'!CA13)</f>
        <v>-5</v>
      </c>
      <c r="CA14">
        <f>SUM(RawSource___20210313[[#This Row],[26/12/2020]]-'RawSource - 20210313'!CB13)</f>
        <v>-4</v>
      </c>
      <c r="CB14">
        <f>SUM(RawSource___20210313[[#This Row],[25/12/2020]]-'RawSource - 20210313'!CC13)</f>
        <v>1</v>
      </c>
      <c r="CC14">
        <f>SUM(RawSource___20210313[[#This Row],[24/12/2020]]-'RawSource - 20210313'!CD13)</f>
        <v>2</v>
      </c>
      <c r="CD14">
        <f>SUM(RawSource___20210313[[#This Row],[23/12/2020]]-'RawSource - 20210313'!CE13)</f>
        <v>0</v>
      </c>
      <c r="CE14">
        <f>SUM(RawSource___20210313[[#This Row],[22/12/2020]]-'RawSource - 20210313'!CF13)</f>
        <v>33</v>
      </c>
      <c r="CF14">
        <f>SUM(RawSource___20210313[[#This Row],[21/12/2020]]-'RawSource - 20210313'!CG13)</f>
        <v>2</v>
      </c>
      <c r="CG14">
        <f>SUM(RawSource___20210313[[#This Row],[20/12/2020]]-'RawSource - 20210313'!CH13)</f>
        <v>-1</v>
      </c>
      <c r="CH14">
        <f>SUM(RawSource___20210313[[#This Row],[19/12/2020]]-'RawSource - 20210313'!CI13)</f>
        <v>16</v>
      </c>
      <c r="CI14">
        <f>SUM(RawSource___20210313[[#This Row],[18/12/2020]]-'RawSource - 20210313'!CJ13)</f>
        <v>8</v>
      </c>
      <c r="CJ14">
        <f>SUM(RawSource___20210313[[#This Row],[17/12/2020]]-'RawSource - 20210313'!CK13)</f>
        <v>0</v>
      </c>
      <c r="CK14">
        <f>SUM(RawSource___20210313[[#This Row],[16/12/2020]]-'RawSource - 20210313'!CL13)</f>
        <v>8</v>
      </c>
      <c r="CL14">
        <f>SUM(RawSource___20210313[[#This Row],[15/12/2020]]-'RawSource - 20210313'!CM13)</f>
        <v>4</v>
      </c>
      <c r="CM14">
        <f>SUM(RawSource___20210313[[#This Row],[14/12/2020]]-'RawSource - 20210313'!CN13)</f>
        <v>-3</v>
      </c>
      <c r="CN14">
        <f>SUM(RawSource___20210313[[#This Row],[13/12/2020]]-'RawSource - 20210313'!CO13)</f>
        <v>-23</v>
      </c>
      <c r="CO14">
        <f>SUM(RawSource___20210313[[#This Row],[12/12/2020]]-'RawSource - 20210313'!CP13)</f>
        <v>36</v>
      </c>
      <c r="CP14">
        <f>SUM(RawSource___20210313[[#This Row],[11/12/2020]]-'RawSource - 20210313'!CQ13)</f>
        <v>-8</v>
      </c>
      <c r="CQ14">
        <f>SUM(RawSource___20210313[[#This Row],[10/12/2020]]-'RawSource - 20210313'!CR13)</f>
        <v>6</v>
      </c>
      <c r="CR14">
        <f>SUM(RawSource___20210313[[#This Row],[09/12/2020]]-'RawSource - 20210313'!CS13)</f>
        <v>8</v>
      </c>
      <c r="CS14">
        <f>SUM(RawSource___20210313[[#This Row],[08/12/2020]]-'RawSource - 20210313'!CT13)</f>
        <v>20</v>
      </c>
      <c r="CT14">
        <f>SUM(RawSource___20210313[[#This Row],[07/12/2020]]-'RawSource - 20210313'!CU13)</f>
        <v>3</v>
      </c>
      <c r="CU14">
        <f>SUM(RawSource___20210313[[#This Row],[06/12/2020]]-'RawSource - 20210313'!CV13)</f>
        <v>-4</v>
      </c>
      <c r="CV14">
        <f>SUM(RawSource___20210313[[#This Row],[05/12/2020]]-'RawSource - 20210313'!CW13)</f>
        <v>-17</v>
      </c>
      <c r="CW14">
        <f>SUM(RawSource___20210313[[#This Row],[04/12/2020]]-'RawSource - 20210313'!CX13)</f>
        <v>0</v>
      </c>
      <c r="CX14">
        <f>SUM(RawSource___20210313[[#This Row],[03/12/2020]]-'RawSource - 20210313'!CY13)</f>
        <v>8</v>
      </c>
      <c r="CY14">
        <f>SUM(RawSource___20210313[[#This Row],[02/12/2020]]-'RawSource - 20210313'!CZ13)</f>
        <v>-6</v>
      </c>
      <c r="CZ14">
        <f>SUM(RawSource___20210313[[#This Row],[01/12/2020]]-'RawSource - 20210313'!DA13)</f>
        <v>16</v>
      </c>
      <c r="DA14">
        <f>SUM(RawSource___20210313[[#This Row],[30/11/2020]]-'RawSource - 20210313'!DB13)</f>
        <v>6</v>
      </c>
      <c r="DB14">
        <f>SUM(RawSource___20210313[[#This Row],[29/11/2020]]-'RawSource - 20210313'!DC13)</f>
        <v>2</v>
      </c>
      <c r="DC14">
        <f>SUM(RawSource___20210313[[#This Row],[28/11/2020]]-'RawSource - 20210313'!DD13)</f>
        <v>2</v>
      </c>
      <c r="DD14">
        <f>SUM(RawSource___20210313[[#This Row],[27/11/2020]]-'RawSource - 20210313'!DE13)</f>
        <v>9</v>
      </c>
      <c r="DE14">
        <f>SUM(RawSource___20210313[[#This Row],[26/11/2020]]-'RawSource - 20210313'!DF13)</f>
        <v>-15</v>
      </c>
      <c r="DF14">
        <f>SUM(RawSource___20210313[[#This Row],[25/11/2020]]-'RawSource - 20210313'!DG13)</f>
        <v>22</v>
      </c>
      <c r="DG14">
        <f>SUM(RawSource___20210313[[#This Row],[24/11/2020]]-'RawSource - 20210313'!DH13)</f>
        <v>-1</v>
      </c>
      <c r="DH14">
        <f>SUM(RawSource___20210313[[#This Row],[23/11/2020]]-'RawSource - 20210313'!DI13)</f>
        <v>7</v>
      </c>
      <c r="DI14">
        <f>SUM(RawSource___20210313[[#This Row],[22/11/2020]]-'RawSource - 20210313'!DJ13)</f>
        <v>-8</v>
      </c>
      <c r="DJ14">
        <f>SUM(RawSource___20210313[[#This Row],[21/11/2020]]-'RawSource - 20210313'!DK13)</f>
        <v>16</v>
      </c>
      <c r="DK14">
        <f>SUM(RawSource___20210313[[#This Row],[20/11/2020]]-'RawSource - 20210313'!DL13)</f>
        <v>16</v>
      </c>
      <c r="DL14">
        <f>SUM(RawSource___20210313[[#This Row],[19/11/2020]]-'RawSource - 20210313'!DM13)</f>
        <v>14</v>
      </c>
      <c r="DM14">
        <f>SUM(RawSource___20210313[[#This Row],[18/11/2020]]-'RawSource - 20210313'!DN13)</f>
        <v>3</v>
      </c>
      <c r="DN14">
        <f>SUM(RawSource___20210313[[#This Row],[17/11/2020]]-'RawSource - 20210313'!DO13)</f>
        <v>5</v>
      </c>
      <c r="DO14">
        <f>SUM(RawSource___20210313[[#This Row],[16/11/2020]]-'RawSource - 20210313'!DP13)</f>
        <v>4</v>
      </c>
      <c r="DP14">
        <f>SUM(RawSource___20210313[[#This Row],[15/11/2020]]-'RawSource - 20210313'!DQ13)</f>
        <v>-5</v>
      </c>
      <c r="DQ14">
        <f>SUM(RawSource___20210313[[#This Row],[14/11/2020]]-'RawSource - 20210313'!DR13)</f>
        <v>26</v>
      </c>
      <c r="DR14">
        <f>SUM(RawSource___20210313[[#This Row],[13/11/2020]]-'RawSource - 20210313'!DS13)</f>
        <v>6</v>
      </c>
      <c r="DS14">
        <f>SUM(RawSource___20210313[[#This Row],[12/11/2020]]-'RawSource - 20210313'!DT13)</f>
        <v>5</v>
      </c>
      <c r="DT14">
        <f>SUM(RawSource___20210313[[#This Row],[11/11/2020]]-'RawSource - 20210313'!DU13)</f>
        <v>8</v>
      </c>
      <c r="DU14">
        <f>SUM(RawSource___20210313[[#This Row],[10/11/2020]]-'RawSource - 20210313'!DV13)</f>
        <v>1</v>
      </c>
      <c r="DV14">
        <f>SUM(RawSource___20210313[[#This Row],[09/11/2020]]-'RawSource - 20210313'!DW13)</f>
        <v>0</v>
      </c>
      <c r="DW14">
        <f>SUM(RawSource___20210313[[#This Row],[08/11/2020]]-'RawSource - 20210313'!DX13)</f>
        <v>5</v>
      </c>
      <c r="DX14">
        <f>SUM(RawSource___20210313[[#This Row],[07/11/2020]]-'RawSource - 20210313'!DY13)</f>
        <v>18</v>
      </c>
      <c r="DY14">
        <f>SUM(RawSource___20210313[[#This Row],[06/11/2020]]-'RawSource - 20210313'!DZ13)</f>
        <v>18</v>
      </c>
      <c r="DZ14">
        <f>SUM(RawSource___20210313[[#This Row],[05/11/2020]]-'RawSource - 20210313'!EA13)</f>
        <v>62</v>
      </c>
      <c r="EA14">
        <f>SUM(RawSource___20210313[[#This Row],[04/11/2020]]-'RawSource - 20210313'!EB13)</f>
        <v>39</v>
      </c>
      <c r="EB14">
        <f>SUM(RawSource___20210313[[#This Row],[03/11/2020]]-'RawSource - 20210313'!EC13)</f>
        <v>13</v>
      </c>
      <c r="EC14">
        <f>SUM(RawSource___20210313[[#This Row],[02/11/2020]]-'RawSource - 20210313'!ED13)</f>
        <v>4</v>
      </c>
      <c r="ED14">
        <f>SUM(RawSource___20210313[[#This Row],[01/11/2020]]-'RawSource - 20210313'!EE13)</f>
        <v>0</v>
      </c>
      <c r="EE14">
        <f>SUM(RawSource___20210313[[#This Row],[31/10/2020]]-'RawSource - 20210313'!EF13)</f>
        <v>5</v>
      </c>
      <c r="EF14">
        <f>SUM(RawSource___20210313[[#This Row],[30/10/2020]]-'RawSource - 20210313'!EG13)</f>
        <v>21</v>
      </c>
      <c r="EG14">
        <f>SUM(RawSource___20210313[[#This Row],[29/10/2020]]-'RawSource - 20210313'!EH13)</f>
        <v>0</v>
      </c>
      <c r="EH14">
        <f>SUM(RawSource___20210313[[#This Row],[28/10/2020]]-'RawSource - 20210313'!EI13)</f>
        <v>15</v>
      </c>
      <c r="EI14">
        <f>SUM(RawSource___20210313[[#This Row],[27/10/2020]]-'RawSource - 20210313'!EJ13)</f>
        <v>10</v>
      </c>
      <c r="EJ14">
        <f>SUM(RawSource___20210313[[#This Row],[26/10/2020]]-'RawSource - 20210313'!EK13)</f>
        <v>3</v>
      </c>
      <c r="EK14">
        <f>SUM(RawSource___20210313[[#This Row],[25/10/2020]]-'RawSource - 20210313'!EL13)</f>
        <v>6</v>
      </c>
      <c r="EL14">
        <f>SUM(RawSource___20210313[[#This Row],[24/10/2020]]-'RawSource - 20210313'!EM13)</f>
        <v>7</v>
      </c>
      <c r="EM14">
        <f>SUM(RawSource___20210313[[#This Row],[23/10/2020]]-'RawSource - 20210313'!EN13)</f>
        <v>-1</v>
      </c>
      <c r="EN14">
        <f>SUM(RawSource___20210313[[#This Row],[22/10/2020]]-'RawSource - 20210313'!EO13)</f>
        <v>18</v>
      </c>
      <c r="EO14">
        <f>SUM(RawSource___20210313[[#This Row],[21/10/2020]]-'RawSource - 20210313'!EP13)</f>
        <v>5</v>
      </c>
      <c r="EP14">
        <f>SUM(RawSource___20210313[[#This Row],[20/10/2020]]-'RawSource - 20210313'!EQ13)</f>
        <v>8</v>
      </c>
      <c r="EQ14">
        <f>SUM(RawSource___20210313[[#This Row],[19/10/2020]]-'RawSource - 20210313'!ER13)</f>
        <v>1</v>
      </c>
      <c r="ER14">
        <f>SUM(RawSource___20210313[[#This Row],[18/10/2020]]-'RawSource - 20210313'!ES13)</f>
        <v>1</v>
      </c>
      <c r="ES14">
        <f>SUM(RawSource___20210313[[#This Row],[17/10/2020]]-'RawSource - 20210313'!ET13)</f>
        <v>7</v>
      </c>
      <c r="ET14">
        <f>SUM(RawSource___20210313[[#This Row],[16/10/2020]]-'RawSource - 20210313'!EU13)</f>
        <v>44</v>
      </c>
      <c r="EU14">
        <f>SUM(RawSource___20210313[[#This Row],[15/10/2020]]-'RawSource - 20210313'!EV13)</f>
        <v>0</v>
      </c>
      <c r="EV14">
        <f>SUM(RawSource___20210313[[#This Row],[14/10/2020]]-'RawSource - 20210313'!EW13)</f>
        <v>-2</v>
      </c>
      <c r="EW14">
        <f>SUM(RawSource___20210313[[#This Row],[13/10/2020]]-'RawSource - 20210313'!EX13)</f>
        <v>2</v>
      </c>
      <c r="EX14">
        <f>SUM(RawSource___20210313[[#This Row],[12/10/2020]]-'RawSource - 20210313'!EY13)</f>
        <v>2</v>
      </c>
      <c r="EY14">
        <f>SUM(RawSource___20210313[[#This Row],[11/10/2020]]-'RawSource - 20210313'!EZ13)</f>
        <v>4</v>
      </c>
      <c r="EZ14">
        <f>SUM(RawSource___20210313[[#This Row],[10/10/2020]]-'RawSource - 20210313'!FA13)</f>
        <v>16</v>
      </c>
      <c r="FA14">
        <f>SUM(RawSource___20210313[[#This Row],[09/10/2020]]-'RawSource - 20210313'!FB13)</f>
        <v>6</v>
      </c>
      <c r="FB14">
        <f>SUM(RawSource___20210313[[#This Row],[08/10/2020]]-'RawSource - 20210313'!FC13)</f>
        <v>2</v>
      </c>
      <c r="FC14">
        <f>SUM(RawSource___20210313[[#This Row],[07/10/2020]]-'RawSource - 20210313'!FD13)</f>
        <v>1</v>
      </c>
      <c r="FD14">
        <f>SUM(RawSource___20210313[[#This Row],[06/10/2020]]-'RawSource - 20210313'!FE13)</f>
        <v>55</v>
      </c>
      <c r="FE14">
        <f>SUM(RawSource___20210313[[#This Row],[05/10/2020]]-'RawSource - 20210313'!FF13)</f>
        <v>110</v>
      </c>
      <c r="FF14">
        <f>SUM(RawSource___20210313[[#This Row],[04/10/2020]]-'RawSource - 20210313'!FG13)</f>
        <v>12</v>
      </c>
      <c r="FG14">
        <f>SUM(RawSource___20210313[[#This Row],[03/10/2020]]-'RawSource - 20210313'!FH13)</f>
        <v>153</v>
      </c>
      <c r="FH14">
        <f>SUM(RawSource___20210313[[#This Row],[02/10/2020]]-'RawSource - 20210313'!FI13)</f>
        <v>4</v>
      </c>
      <c r="FI14">
        <f>SUM(RawSource___20210313[[#This Row],[01/10/2020]]-'RawSource - 20210313'!FJ13)</f>
        <v>2</v>
      </c>
      <c r="FJ14">
        <f>SUM(RawSource___20210313[[#This Row],[30/09/2020]]-'RawSource - 20210313'!FK13)</f>
        <v>4150</v>
      </c>
    </row>
    <row r="15" spans="1:166" x14ac:dyDescent="0.25">
      <c r="A15" t="s">
        <v>14</v>
      </c>
      <c r="B15">
        <f>SUM(RawSource___20210313[[#This Row],[13/03/2021]]-'RawSource - 20210313'!C14)</f>
        <v>3</v>
      </c>
      <c r="C15">
        <f>SUM(RawSource___20210313[[#This Row],[12/03/2021]]-'RawSource - 20210313'!D14)</f>
        <v>0</v>
      </c>
      <c r="D15">
        <f>SUM(RawSource___20210313[[#This Row],[11/03/2021]]-'RawSource - 20210313'!E14)</f>
        <v>-1</v>
      </c>
      <c r="E15">
        <f>SUM(RawSource___20210313[[#This Row],[10/03/2021]]-'RawSource - 20210313'!F14)</f>
        <v>0</v>
      </c>
      <c r="F15">
        <f>SUM(RawSource___20210313[[#This Row],[09/03/2021]]-'RawSource - 20210313'!G14)</f>
        <v>2</v>
      </c>
      <c r="G15">
        <f>SUM(RawSource___20210313[[#This Row],[08/03/2021]]-'RawSource - 20210313'!H14)</f>
        <v>-3</v>
      </c>
      <c r="H15">
        <f>SUM(RawSource___20210313[[#This Row],[07/03/2021]]-'RawSource - 20210313'!I14)</f>
        <v>-1</v>
      </c>
      <c r="I15">
        <f>SUM(RawSource___20210313[[#This Row],[06/03/2021]]-'RawSource - 20210313'!J14)</f>
        <v>-2</v>
      </c>
      <c r="J15">
        <f>SUM(RawSource___20210313[[#This Row],[05/03/2021]]-'RawSource - 20210313'!K14)</f>
        <v>1</v>
      </c>
      <c r="K15">
        <f>SUM(RawSource___20210313[[#This Row],[04/03/2021]]-'RawSource - 20210313'!L14)</f>
        <v>-1</v>
      </c>
      <c r="L15">
        <f>SUM(RawSource___20210313[[#This Row],[03/03/2021]]-'RawSource - 20210313'!M14)</f>
        <v>2</v>
      </c>
      <c r="M15">
        <f>SUM(RawSource___20210313[[#This Row],[02/03/2021]]-'RawSource - 20210313'!N14)</f>
        <v>3</v>
      </c>
      <c r="N15">
        <f>SUM(RawSource___20210313[[#This Row],[01/03/2021]]-'RawSource - 20210313'!O14)</f>
        <v>20</v>
      </c>
      <c r="O15">
        <f>SUM(RawSource___20210313[[#This Row],[28/02/2021]]-'RawSource - 20210313'!P14)</f>
        <v>3</v>
      </c>
      <c r="P15">
        <f>SUM(RawSource___20210313[[#This Row],[27/02/2021]]-'RawSource - 20210313'!Q14)</f>
        <v>0</v>
      </c>
      <c r="Q15">
        <f>SUM(RawSource___20210313[[#This Row],[26/02/2021]]-'RawSource - 20210313'!R14)</f>
        <v>3</v>
      </c>
      <c r="R15">
        <f>SUM(RawSource___20210313[[#This Row],[25/02/2021]]-'RawSource - 20210313'!S14)</f>
        <v>-2</v>
      </c>
      <c r="S15">
        <f>SUM(RawSource___20210313[[#This Row],[24/02/2021]]-'RawSource - 20210313'!T14)</f>
        <v>3</v>
      </c>
      <c r="T15">
        <f>SUM(RawSource___20210313[[#This Row],[23/02/2021]]-'RawSource - 20210313'!U14)</f>
        <v>0</v>
      </c>
      <c r="U15">
        <f>SUM(RawSource___20210313[[#This Row],[22/02/2021]]-'RawSource - 20210313'!V14)</f>
        <v>1</v>
      </c>
      <c r="V15">
        <f>SUM(RawSource___20210313[[#This Row],[21/02/2021]]-'RawSource - 20210313'!W14)</f>
        <v>-2</v>
      </c>
      <c r="W15">
        <f>SUM(RawSource___20210313[[#This Row],[20/02/2021]]-'RawSource - 20210313'!X14)</f>
        <v>5</v>
      </c>
      <c r="X15">
        <f>SUM(RawSource___20210313[[#This Row],[19/02/2021]]-'RawSource - 20210313'!Y14)</f>
        <v>45</v>
      </c>
      <c r="Y15">
        <f>SUM(RawSource___20210313[[#This Row],[18/02/2021]]-'RawSource - 20210313'!Z14)</f>
        <v>0</v>
      </c>
      <c r="Z15">
        <f>SUM(RawSource___20210313[[#This Row],[17/02/2021]]-'RawSource - 20210313'!AA14)</f>
        <v>0</v>
      </c>
      <c r="AA15">
        <f>SUM(RawSource___20210313[[#This Row],[16/02/2021]]-'RawSource - 20210313'!AB14)</f>
        <v>6</v>
      </c>
      <c r="AB15">
        <f>SUM(RawSource___20210313[[#This Row],[15/02/2021]]-'RawSource - 20210313'!AC14)</f>
        <v>-1</v>
      </c>
      <c r="AC15">
        <f>SUM(RawSource___20210313[[#This Row],[14/02/2021]]-'RawSource - 20210313'!AD14)</f>
        <v>-3</v>
      </c>
      <c r="AD15">
        <f>SUM(RawSource___20210313[[#This Row],[13/02/2021]]-'RawSource - 20210313'!AE14)</f>
        <v>5</v>
      </c>
      <c r="AE15">
        <f>SUM(RawSource___20210313[[#This Row],[12/02/2021]]-'RawSource - 20210313'!AF14)</f>
        <v>8</v>
      </c>
      <c r="AF15">
        <f>SUM(RawSource___20210313[[#This Row],[11/02/2021]]-'RawSource - 20210313'!AG14)</f>
        <v>0</v>
      </c>
      <c r="AG15">
        <f>SUM(RawSource___20210313[[#This Row],[10/02/2021]]-'RawSource - 20210313'!AH14)</f>
        <v>5</v>
      </c>
      <c r="AH15">
        <f>SUM(RawSource___20210313[[#This Row],[09/02/2021]]-'RawSource - 20210313'!AI14)</f>
        <v>9</v>
      </c>
      <c r="AI15">
        <f>SUM(RawSource___20210313[[#This Row],[08/02/2021]]-'RawSource - 20210313'!AJ14)</f>
        <v>-1</v>
      </c>
      <c r="AJ15">
        <f>SUM(RawSource___20210313[[#This Row],[07/02/2021]]-'RawSource - 20210313'!AK14)</f>
        <v>0</v>
      </c>
      <c r="AK15">
        <f>SUM(RawSource___20210313[[#This Row],[06/02/2021]]-'RawSource - 20210313'!AL14)</f>
        <v>3</v>
      </c>
      <c r="AL15">
        <f>SUM(RawSource___20210313[[#This Row],[05/02/2021]]-'RawSource - 20210313'!AM14)</f>
        <v>-2</v>
      </c>
      <c r="AM15">
        <f>SUM(RawSource___20210313[[#This Row],[04/02/2021]]-'RawSource - 20210313'!AN14)</f>
        <v>6</v>
      </c>
      <c r="AN15">
        <f>SUM(RawSource___20210313[[#This Row],[03/02/2021]]-'RawSource - 20210313'!AO14)</f>
        <v>4</v>
      </c>
      <c r="AO15">
        <f>SUM(RawSource___20210313[[#This Row],[02/02/2021]]-'RawSource - 20210313'!AP14)</f>
        <v>8</v>
      </c>
      <c r="AP15">
        <f>SUM(RawSource___20210313[[#This Row],[01/02/2021]]-'RawSource - 20210313'!AQ14)</f>
        <v>2</v>
      </c>
      <c r="AQ15">
        <f>SUM(RawSource___20210313[[#This Row],[31/01/2021]]-'RawSource - 20210313'!AR14)</f>
        <v>0</v>
      </c>
      <c r="AR15">
        <f>SUM(RawSource___20210313[[#This Row],[30/01/2021]]-'RawSource - 20210313'!AS14)</f>
        <v>11</v>
      </c>
      <c r="AS15">
        <f>SUM(RawSource___20210313[[#This Row],[29/01/2021]]-'RawSource - 20210313'!AT14)</f>
        <v>-18</v>
      </c>
      <c r="AT15">
        <f>SUM(RawSource___20210313[[#This Row],[28/01/2021]]-'RawSource - 20210313'!AU14)</f>
        <v>12</v>
      </c>
      <c r="AU15">
        <f>SUM(RawSource___20210313[[#This Row],[27/01/2021]]-'RawSource - 20210313'!AV14)</f>
        <v>8</v>
      </c>
      <c r="AV15">
        <f>SUM(RawSource___20210313[[#This Row],[26/01/2021]]-'RawSource - 20210313'!AW14)</f>
        <v>6</v>
      </c>
      <c r="AW15">
        <f>SUM(RawSource___20210313[[#This Row],[25/01/2021]]-'RawSource - 20210313'!AX14)</f>
        <v>6</v>
      </c>
      <c r="AX15">
        <f>SUM(RawSource___20210313[[#This Row],[24/01/2021]]-'RawSource - 20210313'!AY14)</f>
        <v>4</v>
      </c>
      <c r="AY15">
        <f>SUM(RawSource___20210313[[#This Row],[23/01/2021]]-'RawSource - 20210313'!AZ14)</f>
        <v>20</v>
      </c>
      <c r="AZ15">
        <f>SUM(RawSource___20210313[[#This Row],[22/01/2021]]-'RawSource - 20210313'!BA14)</f>
        <v>4</v>
      </c>
      <c r="BA15">
        <f>SUM(RawSource___20210313[[#This Row],[21/01/2021]]-'RawSource - 20210313'!BB14)</f>
        <v>-2</v>
      </c>
      <c r="BB15">
        <f>SUM(RawSource___20210313[[#This Row],[20/01/2021]]-'RawSource - 20210313'!BC14)</f>
        <v>69</v>
      </c>
      <c r="BC15">
        <f>SUM(RawSource___20210313[[#This Row],[19/01/2021]]-'RawSource - 20210313'!BD14)</f>
        <v>34</v>
      </c>
      <c r="BD15">
        <f>SUM(RawSource___20210313[[#This Row],[18/01/2021]]-'RawSource - 20210313'!BE14)</f>
        <v>5</v>
      </c>
      <c r="BE15">
        <f>SUM(RawSource___20210313[[#This Row],[17/01/2021]]-'RawSource - 20210313'!BF14)</f>
        <v>25</v>
      </c>
      <c r="BF15">
        <f>SUM(RawSource___20210313[[#This Row],[16/01/2021]]-'RawSource - 20210313'!BG14)</f>
        <v>26</v>
      </c>
      <c r="BG15">
        <f>SUM(RawSource___20210313[[#This Row],[15/01/2021]]-'RawSource - 20210313'!BH14)</f>
        <v>-19</v>
      </c>
      <c r="BH15">
        <f>SUM(RawSource___20210313[[#This Row],[14/01/2021]]-'RawSource - 20210313'!BI14)</f>
        <v>48</v>
      </c>
      <c r="BI15">
        <f>SUM(RawSource___20210313[[#This Row],[13/01/2021]]-'RawSource - 20210313'!BJ14)</f>
        <v>1</v>
      </c>
      <c r="BJ15">
        <f>SUM(RawSource___20210313[[#This Row],[12/01/2021]]-'RawSource - 20210313'!BK14)</f>
        <v>-2</v>
      </c>
      <c r="BK15">
        <f>SUM(RawSource___20210313[[#This Row],[11/01/2021]]-'RawSource - 20210313'!BL14)</f>
        <v>9</v>
      </c>
      <c r="BL15">
        <f>SUM(RawSource___20210313[[#This Row],[10/01/2021]]-'RawSource - 20210313'!BM14)</f>
        <v>29</v>
      </c>
      <c r="BM15">
        <f>SUM(RawSource___20210313[[#This Row],[09/01/2021]]-'RawSource - 20210313'!BN14)</f>
        <v>24</v>
      </c>
      <c r="BN15">
        <f>SUM(RawSource___20210313[[#This Row],[08/01/2021]]-'RawSource - 20210313'!BO14)</f>
        <v>3</v>
      </c>
      <c r="BO15">
        <f>SUM(RawSource___20210313[[#This Row],[07/01/2021]]-'RawSource - 20210313'!BP14)</f>
        <v>6</v>
      </c>
      <c r="BP15">
        <f>SUM(RawSource___20210313[[#This Row],[06/01/2021]]-'RawSource - 20210313'!BQ14)</f>
        <v>2</v>
      </c>
      <c r="BQ15">
        <f>SUM(RawSource___20210313[[#This Row],[05/01/2021]]-'RawSource - 20210313'!BR14)</f>
        <v>17</v>
      </c>
      <c r="BR15">
        <f>SUM(RawSource___20210313[[#This Row],[04/01/2021]]-'RawSource - 20210313'!BS14)</f>
        <v>8</v>
      </c>
      <c r="BS15">
        <f>SUM(RawSource___20210313[[#This Row],[03/01/2021]]-'RawSource - 20210313'!BT14)</f>
        <v>6</v>
      </c>
      <c r="BT15">
        <f>SUM(RawSource___20210313[[#This Row],[02/01/2021]]-'RawSource - 20210313'!BU14)</f>
        <v>10</v>
      </c>
      <c r="BU15">
        <f>SUM(RawSource___20210313[[#This Row],[01/01/2021]]-'RawSource - 20210313'!BV14)</f>
        <v>13</v>
      </c>
      <c r="BV15">
        <f>SUM(RawSource___20210313[[#This Row],[31/12/2020]]-'RawSource - 20210313'!BW14)</f>
        <v>23</v>
      </c>
      <c r="BW15">
        <f>SUM(RawSource___20210313[[#This Row],[30/12/2020]]-'RawSource - 20210313'!BX14)</f>
        <v>-2</v>
      </c>
      <c r="BX15">
        <f>SUM(RawSource___20210313[[#This Row],[29/12/2020]]-'RawSource - 20210313'!BY14)</f>
        <v>8</v>
      </c>
      <c r="BY15">
        <f>SUM(RawSource___20210313[[#This Row],[28/12/2020]]-'RawSource - 20210313'!BZ14)</f>
        <v>5</v>
      </c>
      <c r="BZ15">
        <f>SUM(RawSource___20210313[[#This Row],[27/12/2020]]-'RawSource - 20210313'!CA14)</f>
        <v>8</v>
      </c>
      <c r="CA15">
        <f>SUM(RawSource___20210313[[#This Row],[26/12/2020]]-'RawSource - 20210313'!CB14)</f>
        <v>-1</v>
      </c>
      <c r="CB15">
        <f>SUM(RawSource___20210313[[#This Row],[25/12/2020]]-'RawSource - 20210313'!CC14)</f>
        <v>0</v>
      </c>
      <c r="CC15">
        <f>SUM(RawSource___20210313[[#This Row],[24/12/2020]]-'RawSource - 20210313'!CD14)</f>
        <v>5</v>
      </c>
      <c r="CD15">
        <f>SUM(RawSource___20210313[[#This Row],[23/12/2020]]-'RawSource - 20210313'!CE14)</f>
        <v>1</v>
      </c>
      <c r="CE15">
        <f>SUM(RawSource___20210313[[#This Row],[22/12/2020]]-'RawSource - 20210313'!CF14)</f>
        <v>38</v>
      </c>
      <c r="CF15">
        <f>SUM(RawSource___20210313[[#This Row],[21/12/2020]]-'RawSource - 20210313'!CG14)</f>
        <v>3</v>
      </c>
      <c r="CG15">
        <f>SUM(RawSource___20210313[[#This Row],[20/12/2020]]-'RawSource - 20210313'!CH14)</f>
        <v>-5</v>
      </c>
      <c r="CH15">
        <f>SUM(RawSource___20210313[[#This Row],[19/12/2020]]-'RawSource - 20210313'!CI14)</f>
        <v>19</v>
      </c>
      <c r="CI15">
        <f>SUM(RawSource___20210313[[#This Row],[18/12/2020]]-'RawSource - 20210313'!CJ14)</f>
        <v>-3</v>
      </c>
      <c r="CJ15">
        <f>SUM(RawSource___20210313[[#This Row],[17/12/2020]]-'RawSource - 20210313'!CK14)</f>
        <v>-1</v>
      </c>
      <c r="CK15">
        <f>SUM(RawSource___20210313[[#This Row],[16/12/2020]]-'RawSource - 20210313'!CL14)</f>
        <v>12</v>
      </c>
      <c r="CL15">
        <f>SUM(RawSource___20210313[[#This Row],[15/12/2020]]-'RawSource - 20210313'!CM14)</f>
        <v>0</v>
      </c>
      <c r="CM15">
        <f>SUM(RawSource___20210313[[#This Row],[14/12/2020]]-'RawSource - 20210313'!CN14)</f>
        <v>-6</v>
      </c>
      <c r="CN15">
        <f>SUM(RawSource___20210313[[#This Row],[13/12/2020]]-'RawSource - 20210313'!CO14)</f>
        <v>-18</v>
      </c>
      <c r="CO15">
        <f>SUM(RawSource___20210313[[#This Row],[12/12/2020]]-'RawSource - 20210313'!CP14)</f>
        <v>10</v>
      </c>
      <c r="CP15">
        <f>SUM(RawSource___20210313[[#This Row],[11/12/2020]]-'RawSource - 20210313'!CQ14)</f>
        <v>0</v>
      </c>
      <c r="CQ15">
        <f>SUM(RawSource___20210313[[#This Row],[10/12/2020]]-'RawSource - 20210313'!CR14)</f>
        <v>11</v>
      </c>
      <c r="CR15">
        <f>SUM(RawSource___20210313[[#This Row],[09/12/2020]]-'RawSource - 20210313'!CS14)</f>
        <v>6</v>
      </c>
      <c r="CS15">
        <f>SUM(RawSource___20210313[[#This Row],[08/12/2020]]-'RawSource - 20210313'!CT14)</f>
        <v>34</v>
      </c>
      <c r="CT15">
        <f>SUM(RawSource___20210313[[#This Row],[07/12/2020]]-'RawSource - 20210313'!CU14)</f>
        <v>-4</v>
      </c>
      <c r="CU15">
        <f>SUM(RawSource___20210313[[#This Row],[06/12/2020]]-'RawSource - 20210313'!CV14)</f>
        <v>8</v>
      </c>
      <c r="CV15">
        <f>SUM(RawSource___20210313[[#This Row],[05/12/2020]]-'RawSource - 20210313'!CW14)</f>
        <v>-15</v>
      </c>
      <c r="CW15">
        <f>SUM(RawSource___20210313[[#This Row],[04/12/2020]]-'RawSource - 20210313'!CX14)</f>
        <v>-1</v>
      </c>
      <c r="CX15">
        <f>SUM(RawSource___20210313[[#This Row],[03/12/2020]]-'RawSource - 20210313'!CY14)</f>
        <v>4</v>
      </c>
      <c r="CY15">
        <f>SUM(RawSource___20210313[[#This Row],[02/12/2020]]-'RawSource - 20210313'!CZ14)</f>
        <v>1</v>
      </c>
      <c r="CZ15">
        <f>SUM(RawSource___20210313[[#This Row],[01/12/2020]]-'RawSource - 20210313'!DA14)</f>
        <v>13</v>
      </c>
      <c r="DA15">
        <f>SUM(RawSource___20210313[[#This Row],[30/11/2020]]-'RawSource - 20210313'!DB14)</f>
        <v>-4</v>
      </c>
      <c r="DB15">
        <f>SUM(RawSource___20210313[[#This Row],[29/11/2020]]-'RawSource - 20210313'!DC14)</f>
        <v>-3</v>
      </c>
      <c r="DC15">
        <f>SUM(RawSource___20210313[[#This Row],[28/11/2020]]-'RawSource - 20210313'!DD14)</f>
        <v>6</v>
      </c>
      <c r="DD15">
        <f>SUM(RawSource___20210313[[#This Row],[27/11/2020]]-'RawSource - 20210313'!DE14)</f>
        <v>1</v>
      </c>
      <c r="DE15">
        <f>SUM(RawSource___20210313[[#This Row],[26/11/2020]]-'RawSource - 20210313'!DF14)</f>
        <v>-8</v>
      </c>
      <c r="DF15">
        <f>SUM(RawSource___20210313[[#This Row],[25/11/2020]]-'RawSource - 20210313'!DG14)</f>
        <v>6</v>
      </c>
      <c r="DG15">
        <f>SUM(RawSource___20210313[[#This Row],[24/11/2020]]-'RawSource - 20210313'!DH14)</f>
        <v>7</v>
      </c>
      <c r="DH15">
        <f>SUM(RawSource___20210313[[#This Row],[23/11/2020]]-'RawSource - 20210313'!DI14)</f>
        <v>9</v>
      </c>
      <c r="DI15">
        <f>SUM(RawSource___20210313[[#This Row],[22/11/2020]]-'RawSource - 20210313'!DJ14)</f>
        <v>-7</v>
      </c>
      <c r="DJ15">
        <f>SUM(RawSource___20210313[[#This Row],[21/11/2020]]-'RawSource - 20210313'!DK14)</f>
        <v>10</v>
      </c>
      <c r="DK15">
        <f>SUM(RawSource___20210313[[#This Row],[20/11/2020]]-'RawSource - 20210313'!DL14)</f>
        <v>1</v>
      </c>
      <c r="DL15">
        <f>SUM(RawSource___20210313[[#This Row],[19/11/2020]]-'RawSource - 20210313'!DM14)</f>
        <v>14</v>
      </c>
      <c r="DM15">
        <f>SUM(RawSource___20210313[[#This Row],[18/11/2020]]-'RawSource - 20210313'!DN14)</f>
        <v>1</v>
      </c>
      <c r="DN15">
        <f>SUM(RawSource___20210313[[#This Row],[17/11/2020]]-'RawSource - 20210313'!DO14)</f>
        <v>-1</v>
      </c>
      <c r="DO15">
        <f>SUM(RawSource___20210313[[#This Row],[16/11/2020]]-'RawSource - 20210313'!DP14)</f>
        <v>-1</v>
      </c>
      <c r="DP15">
        <f>SUM(RawSource___20210313[[#This Row],[15/11/2020]]-'RawSource - 20210313'!DQ14)</f>
        <v>-14</v>
      </c>
      <c r="DQ15">
        <f>SUM(RawSource___20210313[[#This Row],[14/11/2020]]-'RawSource - 20210313'!DR14)</f>
        <v>16</v>
      </c>
      <c r="DR15">
        <f>SUM(RawSource___20210313[[#This Row],[13/11/2020]]-'RawSource - 20210313'!DS14)</f>
        <v>0</v>
      </c>
      <c r="DS15">
        <f>SUM(RawSource___20210313[[#This Row],[12/11/2020]]-'RawSource - 20210313'!DT14)</f>
        <v>5</v>
      </c>
      <c r="DT15">
        <f>SUM(RawSource___20210313[[#This Row],[11/11/2020]]-'RawSource - 20210313'!DU14)</f>
        <v>9</v>
      </c>
      <c r="DU15">
        <f>SUM(RawSource___20210313[[#This Row],[10/11/2020]]-'RawSource - 20210313'!DV14)</f>
        <v>-2</v>
      </c>
      <c r="DV15">
        <f>SUM(RawSource___20210313[[#This Row],[09/11/2020]]-'RawSource - 20210313'!DW14)</f>
        <v>0</v>
      </c>
      <c r="DW15">
        <f>SUM(RawSource___20210313[[#This Row],[08/11/2020]]-'RawSource - 20210313'!DX14)</f>
        <v>-1</v>
      </c>
      <c r="DX15">
        <f>SUM(RawSource___20210313[[#This Row],[07/11/2020]]-'RawSource - 20210313'!DY14)</f>
        <v>-1</v>
      </c>
      <c r="DY15">
        <f>SUM(RawSource___20210313[[#This Row],[06/11/2020]]-'RawSource - 20210313'!DZ14)</f>
        <v>2</v>
      </c>
      <c r="DZ15">
        <f>SUM(RawSource___20210313[[#This Row],[05/11/2020]]-'RawSource - 20210313'!EA14)</f>
        <v>3</v>
      </c>
      <c r="EA15">
        <f>SUM(RawSource___20210313[[#This Row],[04/11/2020]]-'RawSource - 20210313'!EB14)</f>
        <v>42</v>
      </c>
      <c r="EB15">
        <f>SUM(RawSource___20210313[[#This Row],[03/11/2020]]-'RawSource - 20210313'!EC14)</f>
        <v>3</v>
      </c>
      <c r="EC15">
        <f>SUM(RawSource___20210313[[#This Row],[02/11/2020]]-'RawSource - 20210313'!ED14)</f>
        <v>2</v>
      </c>
      <c r="ED15">
        <f>SUM(RawSource___20210313[[#This Row],[01/11/2020]]-'RawSource - 20210313'!EE14)</f>
        <v>5</v>
      </c>
      <c r="EE15">
        <f>SUM(RawSource___20210313[[#This Row],[31/10/2020]]-'RawSource - 20210313'!EF14)</f>
        <v>22</v>
      </c>
      <c r="EF15">
        <f>SUM(RawSource___20210313[[#This Row],[30/10/2020]]-'RawSource - 20210313'!EG14)</f>
        <v>28</v>
      </c>
      <c r="EG15">
        <f>SUM(RawSource___20210313[[#This Row],[29/10/2020]]-'RawSource - 20210313'!EH14)</f>
        <v>5</v>
      </c>
      <c r="EH15">
        <f>SUM(RawSource___20210313[[#This Row],[28/10/2020]]-'RawSource - 20210313'!EI14)</f>
        <v>5</v>
      </c>
      <c r="EI15">
        <f>SUM(RawSource___20210313[[#This Row],[27/10/2020]]-'RawSource - 20210313'!EJ14)</f>
        <v>1</v>
      </c>
      <c r="EJ15">
        <f>SUM(RawSource___20210313[[#This Row],[26/10/2020]]-'RawSource - 20210313'!EK14)</f>
        <v>0</v>
      </c>
      <c r="EK15">
        <f>SUM(RawSource___20210313[[#This Row],[25/10/2020]]-'RawSource - 20210313'!EL14)</f>
        <v>19</v>
      </c>
      <c r="EL15">
        <f>SUM(RawSource___20210313[[#This Row],[24/10/2020]]-'RawSource - 20210313'!EM14)</f>
        <v>9</v>
      </c>
      <c r="EM15">
        <f>SUM(RawSource___20210313[[#This Row],[23/10/2020]]-'RawSource - 20210313'!EN14)</f>
        <v>-5</v>
      </c>
      <c r="EN15">
        <f>SUM(RawSource___20210313[[#This Row],[22/10/2020]]-'RawSource - 20210313'!EO14)</f>
        <v>-4</v>
      </c>
      <c r="EO15">
        <f>SUM(RawSource___20210313[[#This Row],[21/10/2020]]-'RawSource - 20210313'!EP14)</f>
        <v>3</v>
      </c>
      <c r="EP15">
        <f>SUM(RawSource___20210313[[#This Row],[20/10/2020]]-'RawSource - 20210313'!EQ14)</f>
        <v>1</v>
      </c>
      <c r="EQ15">
        <f>SUM(RawSource___20210313[[#This Row],[19/10/2020]]-'RawSource - 20210313'!ER14)</f>
        <v>9</v>
      </c>
      <c r="ER15">
        <f>SUM(RawSource___20210313[[#This Row],[18/10/2020]]-'RawSource - 20210313'!ES14)</f>
        <v>4</v>
      </c>
      <c r="ES15">
        <f>SUM(RawSource___20210313[[#This Row],[17/10/2020]]-'RawSource - 20210313'!ET14)</f>
        <v>-1</v>
      </c>
      <c r="ET15">
        <f>SUM(RawSource___20210313[[#This Row],[16/10/2020]]-'RawSource - 20210313'!EU14)</f>
        <v>2</v>
      </c>
      <c r="EU15">
        <f>SUM(RawSource___20210313[[#This Row],[15/10/2020]]-'RawSource - 20210313'!EV14)</f>
        <v>1</v>
      </c>
      <c r="EV15">
        <f>SUM(RawSource___20210313[[#This Row],[14/10/2020]]-'RawSource - 20210313'!EW14)</f>
        <v>-4</v>
      </c>
      <c r="EW15">
        <f>SUM(RawSource___20210313[[#This Row],[13/10/2020]]-'RawSource - 20210313'!EX14)</f>
        <v>17</v>
      </c>
      <c r="EX15">
        <f>SUM(RawSource___20210313[[#This Row],[12/10/2020]]-'RawSource - 20210313'!EY14)</f>
        <v>-1</v>
      </c>
      <c r="EY15">
        <f>SUM(RawSource___20210313[[#This Row],[11/10/2020]]-'RawSource - 20210313'!EZ14)</f>
        <v>3</v>
      </c>
      <c r="EZ15">
        <f>SUM(RawSource___20210313[[#This Row],[10/10/2020]]-'RawSource - 20210313'!FA14)</f>
        <v>1</v>
      </c>
      <c r="FA15">
        <f>SUM(RawSource___20210313[[#This Row],[09/10/2020]]-'RawSource - 20210313'!FB14)</f>
        <v>2</v>
      </c>
      <c r="FB15">
        <f>SUM(RawSource___20210313[[#This Row],[08/10/2020]]-'RawSource - 20210313'!FC14)</f>
        <v>-1</v>
      </c>
      <c r="FC15">
        <f>SUM(RawSource___20210313[[#This Row],[07/10/2020]]-'RawSource - 20210313'!FD14)</f>
        <v>1</v>
      </c>
      <c r="FD15">
        <f>SUM(RawSource___20210313[[#This Row],[06/10/2020]]-'RawSource - 20210313'!FE14)</f>
        <v>59</v>
      </c>
      <c r="FE15">
        <f>SUM(RawSource___20210313[[#This Row],[05/10/2020]]-'RawSource - 20210313'!FF14)</f>
        <v>27</v>
      </c>
      <c r="FF15">
        <f>SUM(RawSource___20210313[[#This Row],[04/10/2020]]-'RawSource - 20210313'!FG14)</f>
        <v>8</v>
      </c>
      <c r="FG15">
        <f>SUM(RawSource___20210313[[#This Row],[03/10/2020]]-'RawSource - 20210313'!FH14)</f>
        <v>69</v>
      </c>
      <c r="FH15">
        <f>SUM(RawSource___20210313[[#This Row],[02/10/2020]]-'RawSource - 20210313'!FI14)</f>
        <v>0</v>
      </c>
      <c r="FI15">
        <f>SUM(RawSource___20210313[[#This Row],[01/10/2020]]-'RawSource - 20210313'!FJ14)</f>
        <v>2</v>
      </c>
      <c r="FJ15">
        <f>SUM(RawSource___20210313[[#This Row],[30/09/2020]]-'RawSource - 20210313'!FK14)</f>
        <v>4227</v>
      </c>
    </row>
    <row r="16" spans="1:166" x14ac:dyDescent="0.25">
      <c r="A16" t="s">
        <v>15</v>
      </c>
      <c r="B16">
        <f>SUM(RawSource___20210313[[#This Row],[13/03/2021]]-'RawSource - 20210313'!C15)</f>
        <v>1</v>
      </c>
      <c r="C16">
        <f>SUM(RawSource___20210313[[#This Row],[12/03/2021]]-'RawSource - 20210313'!D15)</f>
        <v>1</v>
      </c>
      <c r="D16">
        <f>SUM(RawSource___20210313[[#This Row],[11/03/2021]]-'RawSource - 20210313'!E15)</f>
        <v>-1</v>
      </c>
      <c r="E16">
        <f>SUM(RawSource___20210313[[#This Row],[10/03/2021]]-'RawSource - 20210313'!F15)</f>
        <v>-1</v>
      </c>
      <c r="F16">
        <f>SUM(RawSource___20210313[[#This Row],[09/03/2021]]-'RawSource - 20210313'!G15)</f>
        <v>0</v>
      </c>
      <c r="G16">
        <f>SUM(RawSource___20210313[[#This Row],[08/03/2021]]-'RawSource - 20210313'!H15)</f>
        <v>1</v>
      </c>
      <c r="H16">
        <f>SUM(RawSource___20210313[[#This Row],[07/03/2021]]-'RawSource - 20210313'!I15)</f>
        <v>3</v>
      </c>
      <c r="I16">
        <f>SUM(RawSource___20210313[[#This Row],[06/03/2021]]-'RawSource - 20210313'!J15)</f>
        <v>-2</v>
      </c>
      <c r="J16">
        <f>SUM(RawSource___20210313[[#This Row],[05/03/2021]]-'RawSource - 20210313'!K15)</f>
        <v>-3</v>
      </c>
      <c r="K16">
        <f>SUM(RawSource___20210313[[#This Row],[04/03/2021]]-'RawSource - 20210313'!L15)</f>
        <v>0</v>
      </c>
      <c r="L16">
        <f>SUM(RawSource___20210313[[#This Row],[03/03/2021]]-'RawSource - 20210313'!M15)</f>
        <v>3</v>
      </c>
      <c r="M16">
        <f>SUM(RawSource___20210313[[#This Row],[02/03/2021]]-'RawSource - 20210313'!N15)</f>
        <v>3</v>
      </c>
      <c r="N16">
        <f>SUM(RawSource___20210313[[#This Row],[01/03/2021]]-'RawSource - 20210313'!O15)</f>
        <v>3</v>
      </c>
      <c r="O16">
        <f>SUM(RawSource___20210313[[#This Row],[28/02/2021]]-'RawSource - 20210313'!P15)</f>
        <v>-1</v>
      </c>
      <c r="P16">
        <f>SUM(RawSource___20210313[[#This Row],[27/02/2021]]-'RawSource - 20210313'!Q15)</f>
        <v>-1</v>
      </c>
      <c r="Q16">
        <f>SUM(RawSource___20210313[[#This Row],[26/02/2021]]-'RawSource - 20210313'!R15)</f>
        <v>4</v>
      </c>
      <c r="R16">
        <f>SUM(RawSource___20210313[[#This Row],[25/02/2021]]-'RawSource - 20210313'!S15)</f>
        <v>-3</v>
      </c>
      <c r="S16">
        <f>SUM(RawSource___20210313[[#This Row],[24/02/2021]]-'RawSource - 20210313'!T15)</f>
        <v>-2</v>
      </c>
      <c r="T16">
        <f>SUM(RawSource___20210313[[#This Row],[23/02/2021]]-'RawSource - 20210313'!U15)</f>
        <v>0</v>
      </c>
      <c r="U16">
        <f>SUM(RawSource___20210313[[#This Row],[22/02/2021]]-'RawSource - 20210313'!V15)</f>
        <v>1</v>
      </c>
      <c r="V16">
        <f>SUM(RawSource___20210313[[#This Row],[21/02/2021]]-'RawSource - 20210313'!W15)</f>
        <v>-1</v>
      </c>
      <c r="W16">
        <f>SUM(RawSource___20210313[[#This Row],[20/02/2021]]-'RawSource - 20210313'!X15)</f>
        <v>30</v>
      </c>
      <c r="X16">
        <f>SUM(RawSource___20210313[[#This Row],[19/02/2021]]-'RawSource - 20210313'!Y15)</f>
        <v>70</v>
      </c>
      <c r="Y16">
        <f>SUM(RawSource___20210313[[#This Row],[18/02/2021]]-'RawSource - 20210313'!Z15)</f>
        <v>7</v>
      </c>
      <c r="Z16">
        <f>SUM(RawSource___20210313[[#This Row],[17/02/2021]]-'RawSource - 20210313'!AA15)</f>
        <v>1</v>
      </c>
      <c r="AA16">
        <f>SUM(RawSource___20210313[[#This Row],[16/02/2021]]-'RawSource - 20210313'!AB15)</f>
        <v>3</v>
      </c>
      <c r="AB16">
        <f>SUM(RawSource___20210313[[#This Row],[15/02/2021]]-'RawSource - 20210313'!AC15)</f>
        <v>0</v>
      </c>
      <c r="AC16">
        <f>SUM(RawSource___20210313[[#This Row],[14/02/2021]]-'RawSource - 20210313'!AD15)</f>
        <v>-2</v>
      </c>
      <c r="AD16">
        <f>SUM(RawSource___20210313[[#This Row],[13/02/2021]]-'RawSource - 20210313'!AE15)</f>
        <v>0</v>
      </c>
      <c r="AE16">
        <f>SUM(RawSource___20210313[[#This Row],[12/02/2021]]-'RawSource - 20210313'!AF15)</f>
        <v>0</v>
      </c>
      <c r="AF16">
        <f>SUM(RawSource___20210313[[#This Row],[11/02/2021]]-'RawSource - 20210313'!AG15)</f>
        <v>0</v>
      </c>
      <c r="AG16">
        <f>SUM(RawSource___20210313[[#This Row],[10/02/2021]]-'RawSource - 20210313'!AH15)</f>
        <v>-2</v>
      </c>
      <c r="AH16">
        <f>SUM(RawSource___20210313[[#This Row],[09/02/2021]]-'RawSource - 20210313'!AI15)</f>
        <v>9</v>
      </c>
      <c r="AI16">
        <f>SUM(RawSource___20210313[[#This Row],[08/02/2021]]-'RawSource - 20210313'!AJ15)</f>
        <v>6</v>
      </c>
      <c r="AJ16">
        <f>SUM(RawSource___20210313[[#This Row],[07/02/2021]]-'RawSource - 20210313'!AK15)</f>
        <v>88</v>
      </c>
      <c r="AK16">
        <f>SUM(RawSource___20210313[[#This Row],[06/02/2021]]-'RawSource - 20210313'!AL15)</f>
        <v>2</v>
      </c>
      <c r="AL16">
        <f>SUM(RawSource___20210313[[#This Row],[05/02/2021]]-'RawSource - 20210313'!AM15)</f>
        <v>1</v>
      </c>
      <c r="AM16">
        <f>SUM(RawSource___20210313[[#This Row],[04/02/2021]]-'RawSource - 20210313'!AN15)</f>
        <v>9</v>
      </c>
      <c r="AN16">
        <f>SUM(RawSource___20210313[[#This Row],[03/02/2021]]-'RawSource - 20210313'!AO15)</f>
        <v>3</v>
      </c>
      <c r="AO16">
        <f>SUM(RawSource___20210313[[#This Row],[02/02/2021]]-'RawSource - 20210313'!AP15)</f>
        <v>0</v>
      </c>
      <c r="AP16">
        <f>SUM(RawSource___20210313[[#This Row],[01/02/2021]]-'RawSource - 20210313'!AQ15)</f>
        <v>6</v>
      </c>
      <c r="AQ16">
        <f>SUM(RawSource___20210313[[#This Row],[31/01/2021]]-'RawSource - 20210313'!AR15)</f>
        <v>4</v>
      </c>
      <c r="AR16">
        <f>SUM(RawSource___20210313[[#This Row],[30/01/2021]]-'RawSource - 20210313'!AS15)</f>
        <v>0</v>
      </c>
      <c r="AS16">
        <f>SUM(RawSource___20210313[[#This Row],[29/01/2021]]-'RawSource - 20210313'!AT15)</f>
        <v>-37</v>
      </c>
      <c r="AT16">
        <f>SUM(RawSource___20210313[[#This Row],[28/01/2021]]-'RawSource - 20210313'!AU15)</f>
        <v>1</v>
      </c>
      <c r="AU16">
        <f>SUM(RawSource___20210313[[#This Row],[27/01/2021]]-'RawSource - 20210313'!AV15)</f>
        <v>8</v>
      </c>
      <c r="AV16">
        <f>SUM(RawSource___20210313[[#This Row],[26/01/2021]]-'RawSource - 20210313'!AW15)</f>
        <v>2</v>
      </c>
      <c r="AW16">
        <f>SUM(RawSource___20210313[[#This Row],[25/01/2021]]-'RawSource - 20210313'!AX15)</f>
        <v>0</v>
      </c>
      <c r="AX16">
        <f>SUM(RawSource___20210313[[#This Row],[24/01/2021]]-'RawSource - 20210313'!AY15)</f>
        <v>9</v>
      </c>
      <c r="AY16">
        <f>SUM(RawSource___20210313[[#This Row],[23/01/2021]]-'RawSource - 20210313'!AZ15)</f>
        <v>6</v>
      </c>
      <c r="AZ16">
        <f>SUM(RawSource___20210313[[#This Row],[22/01/2021]]-'RawSource - 20210313'!BA15)</f>
        <v>8</v>
      </c>
      <c r="BA16">
        <f>SUM(RawSource___20210313[[#This Row],[21/01/2021]]-'RawSource - 20210313'!BB15)</f>
        <v>-6</v>
      </c>
      <c r="BB16">
        <f>SUM(RawSource___20210313[[#This Row],[20/01/2021]]-'RawSource - 20210313'!BC15)</f>
        <v>56</v>
      </c>
      <c r="BC16">
        <f>SUM(RawSource___20210313[[#This Row],[19/01/2021]]-'RawSource - 20210313'!BD15)</f>
        <v>89</v>
      </c>
      <c r="BD16">
        <f>SUM(RawSource___20210313[[#This Row],[18/01/2021]]-'RawSource - 20210313'!BE15)</f>
        <v>6</v>
      </c>
      <c r="BE16">
        <f>SUM(RawSource___20210313[[#This Row],[17/01/2021]]-'RawSource - 20210313'!BF15)</f>
        <v>36</v>
      </c>
      <c r="BF16">
        <f>SUM(RawSource___20210313[[#This Row],[16/01/2021]]-'RawSource - 20210313'!BG15)</f>
        <v>7</v>
      </c>
      <c r="BG16">
        <f>SUM(RawSource___20210313[[#This Row],[15/01/2021]]-'RawSource - 20210313'!BH15)</f>
        <v>-15</v>
      </c>
      <c r="BH16">
        <f>SUM(RawSource___20210313[[#This Row],[14/01/2021]]-'RawSource - 20210313'!BI15)</f>
        <v>24</v>
      </c>
      <c r="BI16">
        <f>SUM(RawSource___20210313[[#This Row],[13/01/2021]]-'RawSource - 20210313'!BJ15)</f>
        <v>5</v>
      </c>
      <c r="BJ16">
        <f>SUM(RawSource___20210313[[#This Row],[12/01/2021]]-'RawSource - 20210313'!BK15)</f>
        <v>2</v>
      </c>
      <c r="BK16">
        <f>SUM(RawSource___20210313[[#This Row],[11/01/2021]]-'RawSource - 20210313'!BL15)</f>
        <v>3</v>
      </c>
      <c r="BL16">
        <f>SUM(RawSource___20210313[[#This Row],[10/01/2021]]-'RawSource - 20210313'!BM15)</f>
        <v>0</v>
      </c>
      <c r="BM16">
        <f>SUM(RawSource___20210313[[#This Row],[09/01/2021]]-'RawSource - 20210313'!BN15)</f>
        <v>4</v>
      </c>
      <c r="BN16">
        <f>SUM(RawSource___20210313[[#This Row],[08/01/2021]]-'RawSource - 20210313'!BO15)</f>
        <v>3</v>
      </c>
      <c r="BO16">
        <f>SUM(RawSource___20210313[[#This Row],[07/01/2021]]-'RawSource - 20210313'!BP15)</f>
        <v>1</v>
      </c>
      <c r="BP16">
        <f>SUM(RawSource___20210313[[#This Row],[06/01/2021]]-'RawSource - 20210313'!BQ15)</f>
        <v>11</v>
      </c>
      <c r="BQ16">
        <f>SUM(RawSource___20210313[[#This Row],[05/01/2021]]-'RawSource - 20210313'!BR15)</f>
        <v>16</v>
      </c>
      <c r="BR16">
        <f>SUM(RawSource___20210313[[#This Row],[04/01/2021]]-'RawSource - 20210313'!BS15)</f>
        <v>2</v>
      </c>
      <c r="BS16">
        <f>SUM(RawSource___20210313[[#This Row],[03/01/2021]]-'RawSource - 20210313'!BT15)</f>
        <v>1</v>
      </c>
      <c r="BT16">
        <f>SUM(RawSource___20210313[[#This Row],[02/01/2021]]-'RawSource - 20210313'!BU15)</f>
        <v>-2</v>
      </c>
      <c r="BU16">
        <f>SUM(RawSource___20210313[[#This Row],[01/01/2021]]-'RawSource - 20210313'!BV15)</f>
        <v>12</v>
      </c>
      <c r="BV16">
        <f>SUM(RawSource___20210313[[#This Row],[31/12/2020]]-'RawSource - 20210313'!BW15)</f>
        <v>8</v>
      </c>
      <c r="BW16">
        <f>SUM(RawSource___20210313[[#This Row],[30/12/2020]]-'RawSource - 20210313'!BX15)</f>
        <v>-4</v>
      </c>
      <c r="BX16">
        <f>SUM(RawSource___20210313[[#This Row],[29/12/2020]]-'RawSource - 20210313'!BY15)</f>
        <v>1</v>
      </c>
      <c r="BY16">
        <f>SUM(RawSource___20210313[[#This Row],[28/12/2020]]-'RawSource - 20210313'!BZ15)</f>
        <v>0</v>
      </c>
      <c r="BZ16">
        <f>SUM(RawSource___20210313[[#This Row],[27/12/2020]]-'RawSource - 20210313'!CA15)</f>
        <v>4</v>
      </c>
      <c r="CA16">
        <f>SUM(RawSource___20210313[[#This Row],[26/12/2020]]-'RawSource - 20210313'!CB15)</f>
        <v>-1</v>
      </c>
      <c r="CB16">
        <f>SUM(RawSource___20210313[[#This Row],[25/12/2020]]-'RawSource - 20210313'!CC15)</f>
        <v>-2</v>
      </c>
      <c r="CC16">
        <f>SUM(RawSource___20210313[[#This Row],[24/12/2020]]-'RawSource - 20210313'!CD15)</f>
        <v>5</v>
      </c>
      <c r="CD16">
        <f>SUM(RawSource___20210313[[#This Row],[23/12/2020]]-'RawSource - 20210313'!CE15)</f>
        <v>4</v>
      </c>
      <c r="CE16">
        <f>SUM(RawSource___20210313[[#This Row],[22/12/2020]]-'RawSource - 20210313'!CF15)</f>
        <v>17</v>
      </c>
      <c r="CF16">
        <f>SUM(RawSource___20210313[[#This Row],[21/12/2020]]-'RawSource - 20210313'!CG15)</f>
        <v>3</v>
      </c>
      <c r="CG16">
        <f>SUM(RawSource___20210313[[#This Row],[20/12/2020]]-'RawSource - 20210313'!CH15)</f>
        <v>-1</v>
      </c>
      <c r="CH16">
        <f>SUM(RawSource___20210313[[#This Row],[19/12/2020]]-'RawSource - 20210313'!CI15)</f>
        <v>-1</v>
      </c>
      <c r="CI16">
        <f>SUM(RawSource___20210313[[#This Row],[18/12/2020]]-'RawSource - 20210313'!CJ15)</f>
        <v>1</v>
      </c>
      <c r="CJ16">
        <f>SUM(RawSource___20210313[[#This Row],[17/12/2020]]-'RawSource - 20210313'!CK15)</f>
        <v>-9</v>
      </c>
      <c r="CK16">
        <f>SUM(RawSource___20210313[[#This Row],[16/12/2020]]-'RawSource - 20210313'!CL15)</f>
        <v>11</v>
      </c>
      <c r="CL16">
        <f>SUM(RawSource___20210313[[#This Row],[15/12/2020]]-'RawSource - 20210313'!CM15)</f>
        <v>4</v>
      </c>
      <c r="CM16">
        <f>SUM(RawSource___20210313[[#This Row],[14/12/2020]]-'RawSource - 20210313'!CN15)</f>
        <v>3</v>
      </c>
      <c r="CN16">
        <f>SUM(RawSource___20210313[[#This Row],[13/12/2020]]-'RawSource - 20210313'!CO15)</f>
        <v>-4</v>
      </c>
      <c r="CO16">
        <f>SUM(RawSource___20210313[[#This Row],[12/12/2020]]-'RawSource - 20210313'!CP15)</f>
        <v>16</v>
      </c>
      <c r="CP16">
        <f>SUM(RawSource___20210313[[#This Row],[11/12/2020]]-'RawSource - 20210313'!CQ15)</f>
        <v>-2</v>
      </c>
      <c r="CQ16">
        <f>SUM(RawSource___20210313[[#This Row],[10/12/2020]]-'RawSource - 20210313'!CR15)</f>
        <v>132</v>
      </c>
      <c r="CR16">
        <f>SUM(RawSource___20210313[[#This Row],[09/12/2020]]-'RawSource - 20210313'!CS15)</f>
        <v>7</v>
      </c>
      <c r="CS16">
        <f>SUM(RawSource___20210313[[#This Row],[08/12/2020]]-'RawSource - 20210313'!CT15)</f>
        <v>15</v>
      </c>
      <c r="CT16">
        <f>SUM(RawSource___20210313[[#This Row],[07/12/2020]]-'RawSource - 20210313'!CU15)</f>
        <v>-3</v>
      </c>
      <c r="CU16">
        <f>SUM(RawSource___20210313[[#This Row],[06/12/2020]]-'RawSource - 20210313'!CV15)</f>
        <v>4</v>
      </c>
      <c r="CV16">
        <f>SUM(RawSource___20210313[[#This Row],[05/12/2020]]-'RawSource - 20210313'!CW15)</f>
        <v>-5</v>
      </c>
      <c r="CW16">
        <f>SUM(RawSource___20210313[[#This Row],[04/12/2020]]-'RawSource - 20210313'!CX15)</f>
        <v>2</v>
      </c>
      <c r="CX16">
        <f>SUM(RawSource___20210313[[#This Row],[03/12/2020]]-'RawSource - 20210313'!CY15)</f>
        <v>4</v>
      </c>
      <c r="CY16">
        <f>SUM(RawSource___20210313[[#This Row],[02/12/2020]]-'RawSource - 20210313'!CZ15)</f>
        <v>3</v>
      </c>
      <c r="CZ16">
        <f>SUM(RawSource___20210313[[#This Row],[01/12/2020]]-'RawSource - 20210313'!DA15)</f>
        <v>12</v>
      </c>
      <c r="DA16">
        <f>SUM(RawSource___20210313[[#This Row],[30/11/2020]]-'RawSource - 20210313'!DB15)</f>
        <v>-6</v>
      </c>
      <c r="DB16">
        <f>SUM(RawSource___20210313[[#This Row],[29/11/2020]]-'RawSource - 20210313'!DC15)</f>
        <v>-5</v>
      </c>
      <c r="DC16">
        <f>SUM(RawSource___20210313[[#This Row],[28/11/2020]]-'RawSource - 20210313'!DD15)</f>
        <v>0</v>
      </c>
      <c r="DD16">
        <f>SUM(RawSource___20210313[[#This Row],[27/11/2020]]-'RawSource - 20210313'!DE15)</f>
        <v>-7</v>
      </c>
      <c r="DE16">
        <f>SUM(RawSource___20210313[[#This Row],[26/11/2020]]-'RawSource - 20210313'!DF15)</f>
        <v>0</v>
      </c>
      <c r="DF16">
        <f>SUM(RawSource___20210313[[#This Row],[25/11/2020]]-'RawSource - 20210313'!DG15)</f>
        <v>5</v>
      </c>
      <c r="DG16">
        <f>SUM(RawSource___20210313[[#This Row],[24/11/2020]]-'RawSource - 20210313'!DH15)</f>
        <v>-13</v>
      </c>
      <c r="DH16">
        <f>SUM(RawSource___20210313[[#This Row],[23/11/2020]]-'RawSource - 20210313'!DI15)</f>
        <v>12</v>
      </c>
      <c r="DI16">
        <f>SUM(RawSource___20210313[[#This Row],[22/11/2020]]-'RawSource - 20210313'!DJ15)</f>
        <v>-5</v>
      </c>
      <c r="DJ16">
        <f>SUM(RawSource___20210313[[#This Row],[21/11/2020]]-'RawSource - 20210313'!DK15)</f>
        <v>12</v>
      </c>
      <c r="DK16">
        <f>SUM(RawSource___20210313[[#This Row],[20/11/2020]]-'RawSource - 20210313'!DL15)</f>
        <v>-2</v>
      </c>
      <c r="DL16">
        <f>SUM(RawSource___20210313[[#This Row],[19/11/2020]]-'RawSource - 20210313'!DM15)</f>
        <v>14</v>
      </c>
      <c r="DM16">
        <f>SUM(RawSource___20210313[[#This Row],[18/11/2020]]-'RawSource - 20210313'!DN15)</f>
        <v>3</v>
      </c>
      <c r="DN16">
        <f>SUM(RawSource___20210313[[#This Row],[17/11/2020]]-'RawSource - 20210313'!DO15)</f>
        <v>0</v>
      </c>
      <c r="DO16">
        <f>SUM(RawSource___20210313[[#This Row],[16/11/2020]]-'RawSource - 20210313'!DP15)</f>
        <v>-3</v>
      </c>
      <c r="DP16">
        <f>SUM(RawSource___20210313[[#This Row],[15/11/2020]]-'RawSource - 20210313'!DQ15)</f>
        <v>-10</v>
      </c>
      <c r="DQ16">
        <f>SUM(RawSource___20210313[[#This Row],[14/11/2020]]-'RawSource - 20210313'!DR15)</f>
        <v>10</v>
      </c>
      <c r="DR16">
        <f>SUM(RawSource___20210313[[#This Row],[13/11/2020]]-'RawSource - 20210313'!DS15)</f>
        <v>1</v>
      </c>
      <c r="DS16">
        <f>SUM(RawSource___20210313[[#This Row],[12/11/2020]]-'RawSource - 20210313'!DT15)</f>
        <v>1</v>
      </c>
      <c r="DT16">
        <f>SUM(RawSource___20210313[[#This Row],[11/11/2020]]-'RawSource - 20210313'!DU15)</f>
        <v>9</v>
      </c>
      <c r="DU16">
        <f>SUM(RawSource___20210313[[#This Row],[10/11/2020]]-'RawSource - 20210313'!DV15)</f>
        <v>-1</v>
      </c>
      <c r="DV16">
        <f>SUM(RawSource___20210313[[#This Row],[09/11/2020]]-'RawSource - 20210313'!DW15)</f>
        <v>0</v>
      </c>
      <c r="DW16">
        <f>SUM(RawSource___20210313[[#This Row],[08/11/2020]]-'RawSource - 20210313'!DX15)</f>
        <v>-4</v>
      </c>
      <c r="DX16">
        <f>SUM(RawSource___20210313[[#This Row],[07/11/2020]]-'RawSource - 20210313'!DY15)</f>
        <v>-1</v>
      </c>
      <c r="DY16">
        <f>SUM(RawSource___20210313[[#This Row],[06/11/2020]]-'RawSource - 20210313'!DZ15)</f>
        <v>3</v>
      </c>
      <c r="DZ16">
        <f>SUM(RawSource___20210313[[#This Row],[05/11/2020]]-'RawSource - 20210313'!EA15)</f>
        <v>4</v>
      </c>
      <c r="EA16">
        <f>SUM(RawSource___20210313[[#This Row],[04/11/2020]]-'RawSource - 20210313'!EB15)</f>
        <v>8</v>
      </c>
      <c r="EB16">
        <f>SUM(RawSource___20210313[[#This Row],[03/11/2020]]-'RawSource - 20210313'!EC15)</f>
        <v>14</v>
      </c>
      <c r="EC16">
        <f>SUM(RawSource___20210313[[#This Row],[02/11/2020]]-'RawSource - 20210313'!ED15)</f>
        <v>-7</v>
      </c>
      <c r="ED16">
        <f>SUM(RawSource___20210313[[#This Row],[01/11/2020]]-'RawSource - 20210313'!EE15)</f>
        <v>-1</v>
      </c>
      <c r="EE16">
        <f>SUM(RawSource___20210313[[#This Row],[31/10/2020]]-'RawSource - 20210313'!EF15)</f>
        <v>-6</v>
      </c>
      <c r="EF16">
        <f>SUM(RawSource___20210313[[#This Row],[30/10/2020]]-'RawSource - 20210313'!EG15)</f>
        <v>21</v>
      </c>
      <c r="EG16">
        <f>SUM(RawSource___20210313[[#This Row],[29/10/2020]]-'RawSource - 20210313'!EH15)</f>
        <v>-3</v>
      </c>
      <c r="EH16">
        <f>SUM(RawSource___20210313[[#This Row],[28/10/2020]]-'RawSource - 20210313'!EI15)</f>
        <v>11</v>
      </c>
      <c r="EI16">
        <f>SUM(RawSource___20210313[[#This Row],[27/10/2020]]-'RawSource - 20210313'!EJ15)</f>
        <v>-2</v>
      </c>
      <c r="EJ16">
        <f>SUM(RawSource___20210313[[#This Row],[26/10/2020]]-'RawSource - 20210313'!EK15)</f>
        <v>1</v>
      </c>
      <c r="EK16">
        <f>SUM(RawSource___20210313[[#This Row],[25/10/2020]]-'RawSource - 20210313'!EL15)</f>
        <v>5</v>
      </c>
      <c r="EL16">
        <f>SUM(RawSource___20210313[[#This Row],[24/10/2020]]-'RawSource - 20210313'!EM15)</f>
        <v>9</v>
      </c>
      <c r="EM16">
        <f>SUM(RawSource___20210313[[#This Row],[23/10/2020]]-'RawSource - 20210313'!EN15)</f>
        <v>-1</v>
      </c>
      <c r="EN16">
        <f>SUM(RawSource___20210313[[#This Row],[22/10/2020]]-'RawSource - 20210313'!EO15)</f>
        <v>-2</v>
      </c>
      <c r="EO16">
        <f>SUM(RawSource___20210313[[#This Row],[21/10/2020]]-'RawSource - 20210313'!EP15)</f>
        <v>6</v>
      </c>
      <c r="EP16">
        <f>SUM(RawSource___20210313[[#This Row],[20/10/2020]]-'RawSource - 20210313'!EQ15)</f>
        <v>12</v>
      </c>
      <c r="EQ16">
        <f>SUM(RawSource___20210313[[#This Row],[19/10/2020]]-'RawSource - 20210313'!ER15)</f>
        <v>2</v>
      </c>
      <c r="ER16">
        <f>SUM(RawSource___20210313[[#This Row],[18/10/2020]]-'RawSource - 20210313'!ES15)</f>
        <v>7</v>
      </c>
      <c r="ES16">
        <f>SUM(RawSource___20210313[[#This Row],[17/10/2020]]-'RawSource - 20210313'!ET15)</f>
        <v>2</v>
      </c>
      <c r="ET16">
        <f>SUM(RawSource___20210313[[#This Row],[16/10/2020]]-'RawSource - 20210313'!EU15)</f>
        <v>4</v>
      </c>
      <c r="EU16">
        <f>SUM(RawSource___20210313[[#This Row],[15/10/2020]]-'RawSource - 20210313'!EV15)</f>
        <v>6</v>
      </c>
      <c r="EV16">
        <f>SUM(RawSource___20210313[[#This Row],[14/10/2020]]-'RawSource - 20210313'!EW15)</f>
        <v>1</v>
      </c>
      <c r="EW16">
        <f>SUM(RawSource___20210313[[#This Row],[13/10/2020]]-'RawSource - 20210313'!EX15)</f>
        <v>9</v>
      </c>
      <c r="EX16">
        <f>SUM(RawSource___20210313[[#This Row],[12/10/2020]]-'RawSource - 20210313'!EY15)</f>
        <v>-7</v>
      </c>
      <c r="EY16">
        <f>SUM(RawSource___20210313[[#This Row],[11/10/2020]]-'RawSource - 20210313'!EZ15)</f>
        <v>8</v>
      </c>
      <c r="EZ16">
        <f>SUM(RawSource___20210313[[#This Row],[10/10/2020]]-'RawSource - 20210313'!FA15)</f>
        <v>1</v>
      </c>
      <c r="FA16">
        <f>SUM(RawSource___20210313[[#This Row],[09/10/2020]]-'RawSource - 20210313'!FB15)</f>
        <v>-1</v>
      </c>
      <c r="FB16">
        <f>SUM(RawSource___20210313[[#This Row],[08/10/2020]]-'RawSource - 20210313'!FC15)</f>
        <v>0</v>
      </c>
      <c r="FC16">
        <f>SUM(RawSource___20210313[[#This Row],[07/10/2020]]-'RawSource - 20210313'!FD15)</f>
        <v>-3</v>
      </c>
      <c r="FD16">
        <f>SUM(RawSource___20210313[[#This Row],[06/10/2020]]-'RawSource - 20210313'!FE15)</f>
        <v>77</v>
      </c>
      <c r="FE16">
        <f>SUM(RawSource___20210313[[#This Row],[05/10/2020]]-'RawSource - 20210313'!FF15)</f>
        <v>-5</v>
      </c>
      <c r="FF16">
        <f>SUM(RawSource___20210313[[#This Row],[04/10/2020]]-'RawSource - 20210313'!FG15)</f>
        <v>4</v>
      </c>
      <c r="FG16">
        <f>SUM(RawSource___20210313[[#This Row],[03/10/2020]]-'RawSource - 20210313'!FH15)</f>
        <v>257</v>
      </c>
      <c r="FH16">
        <f>SUM(RawSource___20210313[[#This Row],[02/10/2020]]-'RawSource - 20210313'!FI15)</f>
        <v>4</v>
      </c>
      <c r="FI16">
        <f>SUM(RawSource___20210313[[#This Row],[01/10/2020]]-'RawSource - 20210313'!FJ15)</f>
        <v>11</v>
      </c>
      <c r="FJ16">
        <f>SUM(RawSource___20210313[[#This Row],[30/09/2020]]-'RawSource - 20210313'!FK15)</f>
        <v>3914</v>
      </c>
    </row>
    <row r="17" spans="1:166" x14ac:dyDescent="0.25">
      <c r="A17" t="s">
        <v>16</v>
      </c>
      <c r="B17">
        <f>SUM(RawSource___20210313[[#This Row],[13/03/2021]]-'RawSource - 20210313'!C16)</f>
        <v>0</v>
      </c>
      <c r="C17">
        <f>SUM(RawSource___20210313[[#This Row],[12/03/2021]]-'RawSource - 20210313'!D16)</f>
        <v>2</v>
      </c>
      <c r="D17">
        <f>SUM(RawSource___20210313[[#This Row],[11/03/2021]]-'RawSource - 20210313'!E16)</f>
        <v>-1</v>
      </c>
      <c r="E17">
        <f>SUM(RawSource___20210313[[#This Row],[10/03/2021]]-'RawSource - 20210313'!F16)</f>
        <v>0</v>
      </c>
      <c r="F17">
        <f>SUM(RawSource___20210313[[#This Row],[09/03/2021]]-'RawSource - 20210313'!G16)</f>
        <v>0</v>
      </c>
      <c r="G17">
        <f>SUM(RawSource___20210313[[#This Row],[08/03/2021]]-'RawSource - 20210313'!H16)</f>
        <v>-2</v>
      </c>
      <c r="H17">
        <f>SUM(RawSource___20210313[[#This Row],[07/03/2021]]-'RawSource - 20210313'!I16)</f>
        <v>1</v>
      </c>
      <c r="I17">
        <f>SUM(RawSource___20210313[[#This Row],[06/03/2021]]-'RawSource - 20210313'!J16)</f>
        <v>0</v>
      </c>
      <c r="J17">
        <f>SUM(RawSource___20210313[[#This Row],[05/03/2021]]-'RawSource - 20210313'!K16)</f>
        <v>5</v>
      </c>
      <c r="K17">
        <f>SUM(RawSource___20210313[[#This Row],[04/03/2021]]-'RawSource - 20210313'!L16)</f>
        <v>-1</v>
      </c>
      <c r="L17">
        <f>SUM(RawSource___20210313[[#This Row],[03/03/2021]]-'RawSource - 20210313'!M16)</f>
        <v>0</v>
      </c>
      <c r="M17">
        <f>SUM(RawSource___20210313[[#This Row],[02/03/2021]]-'RawSource - 20210313'!N16)</f>
        <v>6</v>
      </c>
      <c r="N17">
        <f>SUM(RawSource___20210313[[#This Row],[01/03/2021]]-'RawSource - 20210313'!O16)</f>
        <v>1</v>
      </c>
      <c r="O17">
        <f>SUM(RawSource___20210313[[#This Row],[28/02/2021]]-'RawSource - 20210313'!P16)</f>
        <v>1</v>
      </c>
      <c r="P17">
        <f>SUM(RawSource___20210313[[#This Row],[27/02/2021]]-'RawSource - 20210313'!Q16)</f>
        <v>1</v>
      </c>
      <c r="Q17">
        <f>SUM(RawSource___20210313[[#This Row],[26/02/2021]]-'RawSource - 20210313'!R16)</f>
        <v>0</v>
      </c>
      <c r="R17">
        <f>SUM(RawSource___20210313[[#This Row],[25/02/2021]]-'RawSource - 20210313'!S16)</f>
        <v>4</v>
      </c>
      <c r="S17">
        <f>SUM(RawSource___20210313[[#This Row],[24/02/2021]]-'RawSource - 20210313'!T16)</f>
        <v>0</v>
      </c>
      <c r="T17">
        <f>SUM(RawSource___20210313[[#This Row],[23/02/2021]]-'RawSource - 20210313'!U16)</f>
        <v>-3</v>
      </c>
      <c r="U17">
        <f>SUM(RawSource___20210313[[#This Row],[22/02/2021]]-'RawSource - 20210313'!V16)</f>
        <v>3</v>
      </c>
      <c r="V17">
        <f>SUM(RawSource___20210313[[#This Row],[21/02/2021]]-'RawSource - 20210313'!W16)</f>
        <v>0</v>
      </c>
      <c r="W17">
        <f>SUM(RawSource___20210313[[#This Row],[20/02/2021]]-'RawSource - 20210313'!X16)</f>
        <v>0</v>
      </c>
      <c r="X17">
        <f>SUM(RawSource___20210313[[#This Row],[19/02/2021]]-'RawSource - 20210313'!Y16)</f>
        <v>14</v>
      </c>
      <c r="Y17">
        <f>SUM(RawSource___20210313[[#This Row],[18/02/2021]]-'RawSource - 20210313'!Z16)</f>
        <v>3</v>
      </c>
      <c r="Z17">
        <f>SUM(RawSource___20210313[[#This Row],[17/02/2021]]-'RawSource - 20210313'!AA16)</f>
        <v>2</v>
      </c>
      <c r="AA17">
        <f>SUM(RawSource___20210313[[#This Row],[16/02/2021]]-'RawSource - 20210313'!AB16)</f>
        <v>4</v>
      </c>
      <c r="AB17">
        <f>SUM(RawSource___20210313[[#This Row],[15/02/2021]]-'RawSource - 20210313'!AC16)</f>
        <v>-2</v>
      </c>
      <c r="AC17">
        <f>SUM(RawSource___20210313[[#This Row],[14/02/2021]]-'RawSource - 20210313'!AD16)</f>
        <v>0</v>
      </c>
      <c r="AD17">
        <f>SUM(RawSource___20210313[[#This Row],[13/02/2021]]-'RawSource - 20210313'!AE16)</f>
        <v>4</v>
      </c>
      <c r="AE17">
        <f>SUM(RawSource___20210313[[#This Row],[12/02/2021]]-'RawSource - 20210313'!AF16)</f>
        <v>4</v>
      </c>
      <c r="AF17">
        <f>SUM(RawSource___20210313[[#This Row],[11/02/2021]]-'RawSource - 20210313'!AG16)</f>
        <v>4</v>
      </c>
      <c r="AG17">
        <f>SUM(RawSource___20210313[[#This Row],[10/02/2021]]-'RawSource - 20210313'!AH16)</f>
        <v>6</v>
      </c>
      <c r="AH17">
        <f>SUM(RawSource___20210313[[#This Row],[09/02/2021]]-'RawSource - 20210313'!AI16)</f>
        <v>4</v>
      </c>
      <c r="AI17">
        <f>SUM(RawSource___20210313[[#This Row],[08/02/2021]]-'RawSource - 20210313'!AJ16)</f>
        <v>4</v>
      </c>
      <c r="AJ17">
        <f>SUM(RawSource___20210313[[#This Row],[07/02/2021]]-'RawSource - 20210313'!AK16)</f>
        <v>0</v>
      </c>
      <c r="AK17">
        <f>SUM(RawSource___20210313[[#This Row],[06/02/2021]]-'RawSource - 20210313'!AL16)</f>
        <v>2</v>
      </c>
      <c r="AL17">
        <f>SUM(RawSource___20210313[[#This Row],[05/02/2021]]-'RawSource - 20210313'!AM16)</f>
        <v>2</v>
      </c>
      <c r="AM17">
        <f>SUM(RawSource___20210313[[#This Row],[04/02/2021]]-'RawSource - 20210313'!AN16)</f>
        <v>1</v>
      </c>
      <c r="AN17">
        <f>SUM(RawSource___20210313[[#This Row],[03/02/2021]]-'RawSource - 20210313'!AO16)</f>
        <v>2</v>
      </c>
      <c r="AO17">
        <f>SUM(RawSource___20210313[[#This Row],[02/02/2021]]-'RawSource - 20210313'!AP16)</f>
        <v>2</v>
      </c>
      <c r="AP17">
        <f>SUM(RawSource___20210313[[#This Row],[01/02/2021]]-'RawSource - 20210313'!AQ16)</f>
        <v>2</v>
      </c>
      <c r="AQ17">
        <f>SUM(RawSource___20210313[[#This Row],[31/01/2021]]-'RawSource - 20210313'!AR16)</f>
        <v>1</v>
      </c>
      <c r="AR17">
        <f>SUM(RawSource___20210313[[#This Row],[30/01/2021]]-'RawSource - 20210313'!AS16)</f>
        <v>6</v>
      </c>
      <c r="AS17">
        <f>SUM(RawSource___20210313[[#This Row],[29/01/2021]]-'RawSource - 20210313'!AT16)</f>
        <v>-37</v>
      </c>
      <c r="AT17">
        <f>SUM(RawSource___20210313[[#This Row],[28/01/2021]]-'RawSource - 20210313'!AU16)</f>
        <v>3</v>
      </c>
      <c r="AU17">
        <f>SUM(RawSource___20210313[[#This Row],[27/01/2021]]-'RawSource - 20210313'!AV16)</f>
        <v>14</v>
      </c>
      <c r="AV17">
        <f>SUM(RawSource___20210313[[#This Row],[26/01/2021]]-'RawSource - 20210313'!AW16)</f>
        <v>-4</v>
      </c>
      <c r="AW17">
        <f>SUM(RawSource___20210313[[#This Row],[25/01/2021]]-'RawSource - 20210313'!AX16)</f>
        <v>2</v>
      </c>
      <c r="AX17">
        <f>SUM(RawSource___20210313[[#This Row],[24/01/2021]]-'RawSource - 20210313'!AY16)</f>
        <v>-1</v>
      </c>
      <c r="AY17">
        <f>SUM(RawSource___20210313[[#This Row],[23/01/2021]]-'RawSource - 20210313'!AZ16)</f>
        <v>0</v>
      </c>
      <c r="AZ17">
        <f>SUM(RawSource___20210313[[#This Row],[22/01/2021]]-'RawSource - 20210313'!BA16)</f>
        <v>10</v>
      </c>
      <c r="BA17">
        <f>SUM(RawSource___20210313[[#This Row],[21/01/2021]]-'RawSource - 20210313'!BB16)</f>
        <v>-9</v>
      </c>
      <c r="BB17">
        <f>SUM(RawSource___20210313[[#This Row],[20/01/2021]]-'RawSource - 20210313'!BC16)</f>
        <v>13</v>
      </c>
      <c r="BC17">
        <f>SUM(RawSource___20210313[[#This Row],[19/01/2021]]-'RawSource - 20210313'!BD16)</f>
        <v>17</v>
      </c>
      <c r="BD17">
        <f>SUM(RawSource___20210313[[#This Row],[18/01/2021]]-'RawSource - 20210313'!BE16)</f>
        <v>11</v>
      </c>
      <c r="BE17">
        <f>SUM(RawSource___20210313[[#This Row],[17/01/2021]]-'RawSource - 20210313'!BF16)</f>
        <v>28</v>
      </c>
      <c r="BF17">
        <f>SUM(RawSource___20210313[[#This Row],[16/01/2021]]-'RawSource - 20210313'!BG16)</f>
        <v>15</v>
      </c>
      <c r="BG17">
        <f>SUM(RawSource___20210313[[#This Row],[15/01/2021]]-'RawSource - 20210313'!BH16)</f>
        <v>-6</v>
      </c>
      <c r="BH17">
        <f>SUM(RawSource___20210313[[#This Row],[14/01/2021]]-'RawSource - 20210313'!BI16)</f>
        <v>43</v>
      </c>
      <c r="BI17">
        <f>SUM(RawSource___20210313[[#This Row],[13/01/2021]]-'RawSource - 20210313'!BJ16)</f>
        <v>0</v>
      </c>
      <c r="BJ17">
        <f>SUM(RawSource___20210313[[#This Row],[12/01/2021]]-'RawSource - 20210313'!BK16)</f>
        <v>9</v>
      </c>
      <c r="BK17">
        <f>SUM(RawSource___20210313[[#This Row],[11/01/2021]]-'RawSource - 20210313'!BL16)</f>
        <v>1</v>
      </c>
      <c r="BL17">
        <f>SUM(RawSource___20210313[[#This Row],[10/01/2021]]-'RawSource - 20210313'!BM16)</f>
        <v>3</v>
      </c>
      <c r="BM17">
        <f>SUM(RawSource___20210313[[#This Row],[09/01/2021]]-'RawSource - 20210313'!BN16)</f>
        <v>5</v>
      </c>
      <c r="BN17">
        <f>SUM(RawSource___20210313[[#This Row],[08/01/2021]]-'RawSource - 20210313'!BO16)</f>
        <v>0</v>
      </c>
      <c r="BO17">
        <f>SUM(RawSource___20210313[[#This Row],[07/01/2021]]-'RawSource - 20210313'!BP16)</f>
        <v>9</v>
      </c>
      <c r="BP17">
        <f>SUM(RawSource___20210313[[#This Row],[06/01/2021]]-'RawSource - 20210313'!BQ16)</f>
        <v>14</v>
      </c>
      <c r="BQ17">
        <f>SUM(RawSource___20210313[[#This Row],[05/01/2021]]-'RawSource - 20210313'!BR16)</f>
        <v>11</v>
      </c>
      <c r="BR17">
        <f>SUM(RawSource___20210313[[#This Row],[04/01/2021]]-'RawSource - 20210313'!BS16)</f>
        <v>6</v>
      </c>
      <c r="BS17">
        <f>SUM(RawSource___20210313[[#This Row],[03/01/2021]]-'RawSource - 20210313'!BT16)</f>
        <v>-2</v>
      </c>
      <c r="BT17">
        <f>SUM(RawSource___20210313[[#This Row],[02/01/2021]]-'RawSource - 20210313'!BU16)</f>
        <v>2</v>
      </c>
      <c r="BU17">
        <f>SUM(RawSource___20210313[[#This Row],[01/01/2021]]-'RawSource - 20210313'!BV16)</f>
        <v>16</v>
      </c>
      <c r="BV17">
        <f>SUM(RawSource___20210313[[#This Row],[31/12/2020]]-'RawSource - 20210313'!BW16)</f>
        <v>17</v>
      </c>
      <c r="BW17">
        <f>SUM(RawSource___20210313[[#This Row],[30/12/2020]]-'RawSource - 20210313'!BX16)</f>
        <v>5</v>
      </c>
      <c r="BX17">
        <f>SUM(RawSource___20210313[[#This Row],[29/12/2020]]-'RawSource - 20210313'!BY16)</f>
        <v>-7</v>
      </c>
      <c r="BY17">
        <f>SUM(RawSource___20210313[[#This Row],[28/12/2020]]-'RawSource - 20210313'!BZ16)</f>
        <v>2</v>
      </c>
      <c r="BZ17">
        <f>SUM(RawSource___20210313[[#This Row],[27/12/2020]]-'RawSource - 20210313'!CA16)</f>
        <v>-1</v>
      </c>
      <c r="CA17">
        <f>SUM(RawSource___20210313[[#This Row],[26/12/2020]]-'RawSource - 20210313'!CB16)</f>
        <v>-2</v>
      </c>
      <c r="CB17">
        <f>SUM(RawSource___20210313[[#This Row],[25/12/2020]]-'RawSource - 20210313'!CC16)</f>
        <v>-3</v>
      </c>
      <c r="CC17">
        <f>SUM(RawSource___20210313[[#This Row],[24/12/2020]]-'RawSource - 20210313'!CD16)</f>
        <v>-6</v>
      </c>
      <c r="CD17">
        <f>SUM(RawSource___20210313[[#This Row],[23/12/2020]]-'RawSource - 20210313'!CE16)</f>
        <v>-1</v>
      </c>
      <c r="CE17">
        <f>SUM(RawSource___20210313[[#This Row],[22/12/2020]]-'RawSource - 20210313'!CF16)</f>
        <v>14</v>
      </c>
      <c r="CF17">
        <f>SUM(RawSource___20210313[[#This Row],[21/12/2020]]-'RawSource - 20210313'!CG16)</f>
        <v>6</v>
      </c>
      <c r="CG17">
        <f>SUM(RawSource___20210313[[#This Row],[20/12/2020]]-'RawSource - 20210313'!CH16)</f>
        <v>19</v>
      </c>
      <c r="CH17">
        <f>SUM(RawSource___20210313[[#This Row],[19/12/2020]]-'RawSource - 20210313'!CI16)</f>
        <v>1</v>
      </c>
      <c r="CI17">
        <f>SUM(RawSource___20210313[[#This Row],[18/12/2020]]-'RawSource - 20210313'!CJ16)</f>
        <v>2</v>
      </c>
      <c r="CJ17">
        <f>SUM(RawSource___20210313[[#This Row],[17/12/2020]]-'RawSource - 20210313'!CK16)</f>
        <v>-6</v>
      </c>
      <c r="CK17">
        <f>SUM(RawSource___20210313[[#This Row],[16/12/2020]]-'RawSource - 20210313'!CL16)</f>
        <v>32</v>
      </c>
      <c r="CL17">
        <f>SUM(RawSource___20210313[[#This Row],[15/12/2020]]-'RawSource - 20210313'!CM16)</f>
        <v>4</v>
      </c>
      <c r="CM17">
        <f>SUM(RawSource___20210313[[#This Row],[14/12/2020]]-'RawSource - 20210313'!CN16)</f>
        <v>-4</v>
      </c>
      <c r="CN17">
        <f>SUM(RawSource___20210313[[#This Row],[13/12/2020]]-'RawSource - 20210313'!CO16)</f>
        <v>-4</v>
      </c>
      <c r="CO17">
        <f>SUM(RawSource___20210313[[#This Row],[12/12/2020]]-'RawSource - 20210313'!CP16)</f>
        <v>4</v>
      </c>
      <c r="CP17">
        <f>SUM(RawSource___20210313[[#This Row],[11/12/2020]]-'RawSource - 20210313'!CQ16)</f>
        <v>-15</v>
      </c>
      <c r="CQ17">
        <f>SUM(RawSource___20210313[[#This Row],[10/12/2020]]-'RawSource - 20210313'!CR16)</f>
        <v>55</v>
      </c>
      <c r="CR17">
        <f>SUM(RawSource___20210313[[#This Row],[09/12/2020]]-'RawSource - 20210313'!CS16)</f>
        <v>10</v>
      </c>
      <c r="CS17">
        <f>SUM(RawSource___20210313[[#This Row],[08/12/2020]]-'RawSource - 20210313'!CT16)</f>
        <v>-2</v>
      </c>
      <c r="CT17">
        <f>SUM(RawSource___20210313[[#This Row],[07/12/2020]]-'RawSource - 20210313'!CU16)</f>
        <v>-1</v>
      </c>
      <c r="CU17">
        <f>SUM(RawSource___20210313[[#This Row],[06/12/2020]]-'RawSource - 20210313'!CV16)</f>
        <v>-2</v>
      </c>
      <c r="CV17">
        <f>SUM(RawSource___20210313[[#This Row],[05/12/2020]]-'RawSource - 20210313'!CW16)</f>
        <v>-2</v>
      </c>
      <c r="CW17">
        <f>SUM(RawSource___20210313[[#This Row],[04/12/2020]]-'RawSource - 20210313'!CX16)</f>
        <v>-5</v>
      </c>
      <c r="CX17">
        <f>SUM(RawSource___20210313[[#This Row],[03/12/2020]]-'RawSource - 20210313'!CY16)</f>
        <v>3</v>
      </c>
      <c r="CY17">
        <f>SUM(RawSource___20210313[[#This Row],[02/12/2020]]-'RawSource - 20210313'!CZ16)</f>
        <v>5</v>
      </c>
      <c r="CZ17">
        <f>SUM(RawSource___20210313[[#This Row],[01/12/2020]]-'RawSource - 20210313'!DA16)</f>
        <v>3</v>
      </c>
      <c r="DA17">
        <f>SUM(RawSource___20210313[[#This Row],[30/11/2020]]-'RawSource - 20210313'!DB16)</f>
        <v>-6</v>
      </c>
      <c r="DB17">
        <f>SUM(RawSource___20210313[[#This Row],[29/11/2020]]-'RawSource - 20210313'!DC16)</f>
        <v>1</v>
      </c>
      <c r="DC17">
        <f>SUM(RawSource___20210313[[#This Row],[28/11/2020]]-'RawSource - 20210313'!DD16)</f>
        <v>8</v>
      </c>
      <c r="DD17">
        <f>SUM(RawSource___20210313[[#This Row],[27/11/2020]]-'RawSource - 20210313'!DE16)</f>
        <v>2</v>
      </c>
      <c r="DE17">
        <f>SUM(RawSource___20210313[[#This Row],[26/11/2020]]-'RawSource - 20210313'!DF16)</f>
        <v>-3</v>
      </c>
      <c r="DF17">
        <f>SUM(RawSource___20210313[[#This Row],[25/11/2020]]-'RawSource - 20210313'!DG16)</f>
        <v>14</v>
      </c>
      <c r="DG17">
        <f>SUM(RawSource___20210313[[#This Row],[24/11/2020]]-'RawSource - 20210313'!DH16)</f>
        <v>-15</v>
      </c>
      <c r="DH17">
        <f>SUM(RawSource___20210313[[#This Row],[23/11/2020]]-'RawSource - 20210313'!DI16)</f>
        <v>7</v>
      </c>
      <c r="DI17">
        <f>SUM(RawSource___20210313[[#This Row],[22/11/2020]]-'RawSource - 20210313'!DJ16)</f>
        <v>-4</v>
      </c>
      <c r="DJ17">
        <f>SUM(RawSource___20210313[[#This Row],[21/11/2020]]-'RawSource - 20210313'!DK16)</f>
        <v>2</v>
      </c>
      <c r="DK17">
        <f>SUM(RawSource___20210313[[#This Row],[20/11/2020]]-'RawSource - 20210313'!DL16)</f>
        <v>-1</v>
      </c>
      <c r="DL17">
        <f>SUM(RawSource___20210313[[#This Row],[19/11/2020]]-'RawSource - 20210313'!DM16)</f>
        <v>10</v>
      </c>
      <c r="DM17">
        <f>SUM(RawSource___20210313[[#This Row],[18/11/2020]]-'RawSource - 20210313'!DN16)</f>
        <v>2</v>
      </c>
      <c r="DN17">
        <f>SUM(RawSource___20210313[[#This Row],[17/11/2020]]-'RawSource - 20210313'!DO16)</f>
        <v>2</v>
      </c>
      <c r="DO17">
        <f>SUM(RawSource___20210313[[#This Row],[16/11/2020]]-'RawSource - 20210313'!DP16)</f>
        <v>4</v>
      </c>
      <c r="DP17">
        <f>SUM(RawSource___20210313[[#This Row],[15/11/2020]]-'RawSource - 20210313'!DQ16)</f>
        <v>-3</v>
      </c>
      <c r="DQ17">
        <f>SUM(RawSource___20210313[[#This Row],[14/11/2020]]-'RawSource - 20210313'!DR16)</f>
        <v>23</v>
      </c>
      <c r="DR17">
        <f>SUM(RawSource___20210313[[#This Row],[13/11/2020]]-'RawSource - 20210313'!DS16)</f>
        <v>-2</v>
      </c>
      <c r="DS17">
        <f>SUM(RawSource___20210313[[#This Row],[12/11/2020]]-'RawSource - 20210313'!DT16)</f>
        <v>4</v>
      </c>
      <c r="DT17">
        <f>SUM(RawSource___20210313[[#This Row],[11/11/2020]]-'RawSource - 20210313'!DU16)</f>
        <v>2</v>
      </c>
      <c r="DU17">
        <f>SUM(RawSource___20210313[[#This Row],[10/11/2020]]-'RawSource - 20210313'!DV16)</f>
        <v>0</v>
      </c>
      <c r="DV17">
        <f>SUM(RawSource___20210313[[#This Row],[09/11/2020]]-'RawSource - 20210313'!DW16)</f>
        <v>3</v>
      </c>
      <c r="DW17">
        <f>SUM(RawSource___20210313[[#This Row],[08/11/2020]]-'RawSource - 20210313'!DX16)</f>
        <v>2</v>
      </c>
      <c r="DX17">
        <f>SUM(RawSource___20210313[[#This Row],[07/11/2020]]-'RawSource - 20210313'!DY16)</f>
        <v>0</v>
      </c>
      <c r="DY17">
        <f>SUM(RawSource___20210313[[#This Row],[06/11/2020]]-'RawSource - 20210313'!DZ16)</f>
        <v>11</v>
      </c>
      <c r="DZ17">
        <f>SUM(RawSource___20210313[[#This Row],[05/11/2020]]-'RawSource - 20210313'!EA16)</f>
        <v>7</v>
      </c>
      <c r="EA17">
        <f>SUM(RawSource___20210313[[#This Row],[04/11/2020]]-'RawSource - 20210313'!EB16)</f>
        <v>41</v>
      </c>
      <c r="EB17">
        <f>SUM(RawSource___20210313[[#This Row],[03/11/2020]]-'RawSource - 20210313'!EC16)</f>
        <v>8</v>
      </c>
      <c r="EC17">
        <f>SUM(RawSource___20210313[[#This Row],[02/11/2020]]-'RawSource - 20210313'!ED16)</f>
        <v>-4</v>
      </c>
      <c r="ED17">
        <f>SUM(RawSource___20210313[[#This Row],[01/11/2020]]-'RawSource - 20210313'!EE16)</f>
        <v>0</v>
      </c>
      <c r="EE17">
        <f>SUM(RawSource___20210313[[#This Row],[31/10/2020]]-'RawSource - 20210313'!EF16)</f>
        <v>-4</v>
      </c>
      <c r="EF17">
        <f>SUM(RawSource___20210313[[#This Row],[30/10/2020]]-'RawSource - 20210313'!EG16)</f>
        <v>8</v>
      </c>
      <c r="EG17">
        <f>SUM(RawSource___20210313[[#This Row],[29/10/2020]]-'RawSource - 20210313'!EH16)</f>
        <v>-7</v>
      </c>
      <c r="EH17">
        <f>SUM(RawSource___20210313[[#This Row],[28/10/2020]]-'RawSource - 20210313'!EI16)</f>
        <v>4</v>
      </c>
      <c r="EI17">
        <f>SUM(RawSource___20210313[[#This Row],[27/10/2020]]-'RawSource - 20210313'!EJ16)</f>
        <v>-1</v>
      </c>
      <c r="EJ17">
        <f>SUM(RawSource___20210313[[#This Row],[26/10/2020]]-'RawSource - 20210313'!EK16)</f>
        <v>1</v>
      </c>
      <c r="EK17">
        <f>SUM(RawSource___20210313[[#This Row],[25/10/2020]]-'RawSource - 20210313'!EL16)</f>
        <v>-1</v>
      </c>
      <c r="EL17">
        <f>SUM(RawSource___20210313[[#This Row],[24/10/2020]]-'RawSource - 20210313'!EM16)</f>
        <v>1</v>
      </c>
      <c r="EM17">
        <f>SUM(RawSource___20210313[[#This Row],[23/10/2020]]-'RawSource - 20210313'!EN16)</f>
        <v>4</v>
      </c>
      <c r="EN17">
        <f>SUM(RawSource___20210313[[#This Row],[22/10/2020]]-'RawSource - 20210313'!EO16)</f>
        <v>-1</v>
      </c>
      <c r="EO17">
        <f>SUM(RawSource___20210313[[#This Row],[21/10/2020]]-'RawSource - 20210313'!EP16)</f>
        <v>-3</v>
      </c>
      <c r="EP17">
        <f>SUM(RawSource___20210313[[#This Row],[20/10/2020]]-'RawSource - 20210313'!EQ16)</f>
        <v>13</v>
      </c>
      <c r="EQ17">
        <f>SUM(RawSource___20210313[[#This Row],[19/10/2020]]-'RawSource - 20210313'!ER16)</f>
        <v>7</v>
      </c>
      <c r="ER17">
        <f>SUM(RawSource___20210313[[#This Row],[18/10/2020]]-'RawSource - 20210313'!ES16)</f>
        <v>-2</v>
      </c>
      <c r="ES17">
        <f>SUM(RawSource___20210313[[#This Row],[17/10/2020]]-'RawSource - 20210313'!ET16)</f>
        <v>-1</v>
      </c>
      <c r="ET17">
        <f>SUM(RawSource___20210313[[#This Row],[16/10/2020]]-'RawSource - 20210313'!EU16)</f>
        <v>9</v>
      </c>
      <c r="EU17">
        <f>SUM(RawSource___20210313[[#This Row],[15/10/2020]]-'RawSource - 20210313'!EV16)</f>
        <v>-2</v>
      </c>
      <c r="EV17">
        <f>SUM(RawSource___20210313[[#This Row],[14/10/2020]]-'RawSource - 20210313'!EW16)</f>
        <v>0</v>
      </c>
      <c r="EW17">
        <f>SUM(RawSource___20210313[[#This Row],[13/10/2020]]-'RawSource - 20210313'!EX16)</f>
        <v>22</v>
      </c>
      <c r="EX17">
        <f>SUM(RawSource___20210313[[#This Row],[12/10/2020]]-'RawSource - 20210313'!EY16)</f>
        <v>-2</v>
      </c>
      <c r="EY17">
        <f>SUM(RawSource___20210313[[#This Row],[11/10/2020]]-'RawSource - 20210313'!EZ16)</f>
        <v>0</v>
      </c>
      <c r="EZ17">
        <f>SUM(RawSource___20210313[[#This Row],[10/10/2020]]-'RawSource - 20210313'!FA16)</f>
        <v>5</v>
      </c>
      <c r="FA17">
        <f>SUM(RawSource___20210313[[#This Row],[09/10/2020]]-'RawSource - 20210313'!FB16)</f>
        <v>1</v>
      </c>
      <c r="FB17">
        <f>SUM(RawSource___20210313[[#This Row],[08/10/2020]]-'RawSource - 20210313'!FC16)</f>
        <v>2</v>
      </c>
      <c r="FC17">
        <f>SUM(RawSource___20210313[[#This Row],[07/10/2020]]-'RawSource - 20210313'!FD16)</f>
        <v>0</v>
      </c>
      <c r="FD17">
        <f>SUM(RawSource___20210313[[#This Row],[06/10/2020]]-'RawSource - 20210313'!FE16)</f>
        <v>12</v>
      </c>
      <c r="FE17">
        <f>SUM(RawSource___20210313[[#This Row],[05/10/2020]]-'RawSource - 20210313'!FF16)</f>
        <v>3</v>
      </c>
      <c r="FF17">
        <f>SUM(RawSource___20210313[[#This Row],[04/10/2020]]-'RawSource - 20210313'!FG16)</f>
        <v>12</v>
      </c>
      <c r="FG17">
        <f>SUM(RawSource___20210313[[#This Row],[03/10/2020]]-'RawSource - 20210313'!FH16)</f>
        <v>27</v>
      </c>
      <c r="FH17">
        <f>SUM(RawSource___20210313[[#This Row],[02/10/2020]]-'RawSource - 20210313'!FI16)</f>
        <v>7</v>
      </c>
      <c r="FI17">
        <f>SUM(RawSource___20210313[[#This Row],[01/10/2020]]-'RawSource - 20210313'!FJ16)</f>
        <v>6</v>
      </c>
      <c r="FJ17">
        <f>SUM(RawSource___20210313[[#This Row],[30/09/2020]]-'RawSource - 20210313'!FK16)</f>
        <v>3727</v>
      </c>
    </row>
    <row r="18" spans="1:166" x14ac:dyDescent="0.25">
      <c r="A18" t="s">
        <v>17</v>
      </c>
      <c r="B18">
        <f>SUM(RawSource___20210313[[#This Row],[13/03/2021]]-'RawSource - 20210313'!C17)</f>
        <v>-3</v>
      </c>
      <c r="C18">
        <f>SUM(RawSource___20210313[[#This Row],[12/03/2021]]-'RawSource - 20210313'!D17)</f>
        <v>2</v>
      </c>
      <c r="D18">
        <f>SUM(RawSource___20210313[[#This Row],[11/03/2021]]-'RawSource - 20210313'!E17)</f>
        <v>1</v>
      </c>
      <c r="E18">
        <f>SUM(RawSource___20210313[[#This Row],[10/03/2021]]-'RawSource - 20210313'!F17)</f>
        <v>-2</v>
      </c>
      <c r="F18">
        <f>SUM(RawSource___20210313[[#This Row],[09/03/2021]]-'RawSource - 20210313'!G17)</f>
        <v>2</v>
      </c>
      <c r="G18">
        <f>SUM(RawSource___20210313[[#This Row],[08/03/2021]]-'RawSource - 20210313'!H17)</f>
        <v>0</v>
      </c>
      <c r="H18">
        <f>SUM(RawSource___20210313[[#This Row],[07/03/2021]]-'RawSource - 20210313'!I17)</f>
        <v>0</v>
      </c>
      <c r="I18">
        <f>SUM(RawSource___20210313[[#This Row],[06/03/2021]]-'RawSource - 20210313'!J17)</f>
        <v>-2</v>
      </c>
      <c r="J18">
        <f>SUM(RawSource___20210313[[#This Row],[05/03/2021]]-'RawSource - 20210313'!K17)</f>
        <v>0</v>
      </c>
      <c r="K18">
        <f>SUM(RawSource___20210313[[#This Row],[04/03/2021]]-'RawSource - 20210313'!L17)</f>
        <v>1</v>
      </c>
      <c r="L18">
        <f>SUM(RawSource___20210313[[#This Row],[03/03/2021]]-'RawSource - 20210313'!M17)</f>
        <v>3</v>
      </c>
      <c r="M18">
        <f>SUM(RawSource___20210313[[#This Row],[02/03/2021]]-'RawSource - 20210313'!N17)</f>
        <v>-1</v>
      </c>
      <c r="N18">
        <f>SUM(RawSource___20210313[[#This Row],[01/03/2021]]-'RawSource - 20210313'!O17)</f>
        <v>-1</v>
      </c>
      <c r="O18">
        <f>SUM(RawSource___20210313[[#This Row],[28/02/2021]]-'RawSource - 20210313'!P17)</f>
        <v>0</v>
      </c>
      <c r="P18">
        <f>SUM(RawSource___20210313[[#This Row],[27/02/2021]]-'RawSource - 20210313'!Q17)</f>
        <v>0</v>
      </c>
      <c r="Q18">
        <f>SUM(RawSource___20210313[[#This Row],[26/02/2021]]-'RawSource - 20210313'!R17)</f>
        <v>1</v>
      </c>
      <c r="R18">
        <f>SUM(RawSource___20210313[[#This Row],[25/02/2021]]-'RawSource - 20210313'!S17)</f>
        <v>-1</v>
      </c>
      <c r="S18">
        <f>SUM(RawSource___20210313[[#This Row],[24/02/2021]]-'RawSource - 20210313'!T17)</f>
        <v>3</v>
      </c>
      <c r="T18">
        <f>SUM(RawSource___20210313[[#This Row],[23/02/2021]]-'RawSource - 20210313'!U17)</f>
        <v>-1</v>
      </c>
      <c r="U18">
        <f>SUM(RawSource___20210313[[#This Row],[22/02/2021]]-'RawSource - 20210313'!V17)</f>
        <v>2</v>
      </c>
      <c r="V18">
        <f>SUM(RawSource___20210313[[#This Row],[21/02/2021]]-'RawSource - 20210313'!W17)</f>
        <v>-1</v>
      </c>
      <c r="W18">
        <f>SUM(RawSource___20210313[[#This Row],[20/02/2021]]-'RawSource - 20210313'!X17)</f>
        <v>0</v>
      </c>
      <c r="X18">
        <f>SUM(RawSource___20210313[[#This Row],[19/02/2021]]-'RawSource - 20210313'!Y17)</f>
        <v>9</v>
      </c>
      <c r="Y18">
        <f>SUM(RawSource___20210313[[#This Row],[18/02/2021]]-'RawSource - 20210313'!Z17)</f>
        <v>4</v>
      </c>
      <c r="Z18">
        <f>SUM(RawSource___20210313[[#This Row],[17/02/2021]]-'RawSource - 20210313'!AA17)</f>
        <v>0</v>
      </c>
      <c r="AA18">
        <f>SUM(RawSource___20210313[[#This Row],[16/02/2021]]-'RawSource - 20210313'!AB17)</f>
        <v>-1</v>
      </c>
      <c r="AB18">
        <f>SUM(RawSource___20210313[[#This Row],[15/02/2021]]-'RawSource - 20210313'!AC17)</f>
        <v>2</v>
      </c>
      <c r="AC18">
        <f>SUM(RawSource___20210313[[#This Row],[14/02/2021]]-'RawSource - 20210313'!AD17)</f>
        <v>3</v>
      </c>
      <c r="AD18">
        <f>SUM(RawSource___20210313[[#This Row],[13/02/2021]]-'RawSource - 20210313'!AE17)</f>
        <v>1</v>
      </c>
      <c r="AE18">
        <f>SUM(RawSource___20210313[[#This Row],[12/02/2021]]-'RawSource - 20210313'!AF17)</f>
        <v>5</v>
      </c>
      <c r="AF18">
        <f>SUM(RawSource___20210313[[#This Row],[11/02/2021]]-'RawSource - 20210313'!AG17)</f>
        <v>3</v>
      </c>
      <c r="AG18">
        <f>SUM(RawSource___20210313[[#This Row],[10/02/2021]]-'RawSource - 20210313'!AH17)</f>
        <v>5</v>
      </c>
      <c r="AH18">
        <f>SUM(RawSource___20210313[[#This Row],[09/02/2021]]-'RawSource - 20210313'!AI17)</f>
        <v>1</v>
      </c>
      <c r="AI18">
        <f>SUM(RawSource___20210313[[#This Row],[08/02/2021]]-'RawSource - 20210313'!AJ17)</f>
        <v>0</v>
      </c>
      <c r="AJ18">
        <f>SUM(RawSource___20210313[[#This Row],[07/02/2021]]-'RawSource - 20210313'!AK17)</f>
        <v>8</v>
      </c>
      <c r="AK18">
        <f>SUM(RawSource___20210313[[#This Row],[06/02/2021]]-'RawSource - 20210313'!AL17)</f>
        <v>3</v>
      </c>
      <c r="AL18">
        <f>SUM(RawSource___20210313[[#This Row],[05/02/2021]]-'RawSource - 20210313'!AM17)</f>
        <v>3</v>
      </c>
      <c r="AM18">
        <f>SUM(RawSource___20210313[[#This Row],[04/02/2021]]-'RawSource - 20210313'!AN17)</f>
        <v>6</v>
      </c>
      <c r="AN18">
        <f>SUM(RawSource___20210313[[#This Row],[03/02/2021]]-'RawSource - 20210313'!AO17)</f>
        <v>1</v>
      </c>
      <c r="AO18">
        <f>SUM(RawSource___20210313[[#This Row],[02/02/2021]]-'RawSource - 20210313'!AP17)</f>
        <v>9</v>
      </c>
      <c r="AP18">
        <f>SUM(RawSource___20210313[[#This Row],[01/02/2021]]-'RawSource - 20210313'!AQ17)</f>
        <v>1</v>
      </c>
      <c r="AQ18">
        <f>SUM(RawSource___20210313[[#This Row],[31/01/2021]]-'RawSource - 20210313'!AR17)</f>
        <v>0</v>
      </c>
      <c r="AR18">
        <f>SUM(RawSource___20210313[[#This Row],[30/01/2021]]-'RawSource - 20210313'!AS17)</f>
        <v>6</v>
      </c>
      <c r="AS18">
        <f>SUM(RawSource___20210313[[#This Row],[29/01/2021]]-'RawSource - 20210313'!AT17)</f>
        <v>-31</v>
      </c>
      <c r="AT18">
        <f>SUM(RawSource___20210313[[#This Row],[28/01/2021]]-'RawSource - 20210313'!AU17)</f>
        <v>36</v>
      </c>
      <c r="AU18">
        <f>SUM(RawSource___20210313[[#This Row],[27/01/2021]]-'RawSource - 20210313'!AV17)</f>
        <v>23</v>
      </c>
      <c r="AV18">
        <f>SUM(RawSource___20210313[[#This Row],[26/01/2021]]-'RawSource - 20210313'!AW17)</f>
        <v>15</v>
      </c>
      <c r="AW18">
        <f>SUM(RawSource___20210313[[#This Row],[25/01/2021]]-'RawSource - 20210313'!AX17)</f>
        <v>3</v>
      </c>
      <c r="AX18">
        <f>SUM(RawSource___20210313[[#This Row],[24/01/2021]]-'RawSource - 20210313'!AY17)</f>
        <v>5</v>
      </c>
      <c r="AY18">
        <f>SUM(RawSource___20210313[[#This Row],[23/01/2021]]-'RawSource - 20210313'!AZ17)</f>
        <v>4</v>
      </c>
      <c r="AZ18">
        <f>SUM(RawSource___20210313[[#This Row],[22/01/2021]]-'RawSource - 20210313'!BA17)</f>
        <v>55</v>
      </c>
      <c r="BA18">
        <f>SUM(RawSource___20210313[[#This Row],[21/01/2021]]-'RawSource - 20210313'!BB17)</f>
        <v>-4</v>
      </c>
      <c r="BB18">
        <f>SUM(RawSource___20210313[[#This Row],[20/01/2021]]-'RawSource - 20210313'!BC17)</f>
        <v>31</v>
      </c>
      <c r="BC18">
        <f>SUM(RawSource___20210313[[#This Row],[19/01/2021]]-'RawSource - 20210313'!BD17)</f>
        <v>12</v>
      </c>
      <c r="BD18">
        <f>SUM(RawSource___20210313[[#This Row],[18/01/2021]]-'RawSource - 20210313'!BE17)</f>
        <v>-1</v>
      </c>
      <c r="BE18">
        <f>SUM(RawSource___20210313[[#This Row],[17/01/2021]]-'RawSource - 20210313'!BF17)</f>
        <v>15</v>
      </c>
      <c r="BF18">
        <f>SUM(RawSource___20210313[[#This Row],[16/01/2021]]-'RawSource - 20210313'!BG17)</f>
        <v>9</v>
      </c>
      <c r="BG18">
        <f>SUM(RawSource___20210313[[#This Row],[15/01/2021]]-'RawSource - 20210313'!BH17)</f>
        <v>-1</v>
      </c>
      <c r="BH18">
        <f>SUM(RawSource___20210313[[#This Row],[14/01/2021]]-'RawSource - 20210313'!BI17)</f>
        <v>74</v>
      </c>
      <c r="BI18">
        <f>SUM(RawSource___20210313[[#This Row],[13/01/2021]]-'RawSource - 20210313'!BJ17)</f>
        <v>4</v>
      </c>
      <c r="BJ18">
        <f>SUM(RawSource___20210313[[#This Row],[12/01/2021]]-'RawSource - 20210313'!BK17)</f>
        <v>-10</v>
      </c>
      <c r="BK18">
        <f>SUM(RawSource___20210313[[#This Row],[11/01/2021]]-'RawSource - 20210313'!BL17)</f>
        <v>0</v>
      </c>
      <c r="BL18">
        <f>SUM(RawSource___20210313[[#This Row],[10/01/2021]]-'RawSource - 20210313'!BM17)</f>
        <v>1</v>
      </c>
      <c r="BM18">
        <f>SUM(RawSource___20210313[[#This Row],[09/01/2021]]-'RawSource - 20210313'!BN17)</f>
        <v>1</v>
      </c>
      <c r="BN18">
        <f>SUM(RawSource___20210313[[#This Row],[08/01/2021]]-'RawSource - 20210313'!BO17)</f>
        <v>-2</v>
      </c>
      <c r="BO18">
        <f>SUM(RawSource___20210313[[#This Row],[07/01/2021]]-'RawSource - 20210313'!BP17)</f>
        <v>10</v>
      </c>
      <c r="BP18">
        <f>SUM(RawSource___20210313[[#This Row],[06/01/2021]]-'RawSource - 20210313'!BQ17)</f>
        <v>95</v>
      </c>
      <c r="BQ18">
        <f>SUM(RawSource___20210313[[#This Row],[05/01/2021]]-'RawSource - 20210313'!BR17)</f>
        <v>5</v>
      </c>
      <c r="BR18">
        <f>SUM(RawSource___20210313[[#This Row],[04/01/2021]]-'RawSource - 20210313'!BS17)</f>
        <v>0</v>
      </c>
      <c r="BS18">
        <f>SUM(RawSource___20210313[[#This Row],[03/01/2021]]-'RawSource - 20210313'!BT17)</f>
        <v>2</v>
      </c>
      <c r="BT18">
        <f>SUM(RawSource___20210313[[#This Row],[02/01/2021]]-'RawSource - 20210313'!BU17)</f>
        <v>4</v>
      </c>
      <c r="BU18">
        <f>SUM(RawSource___20210313[[#This Row],[01/01/2021]]-'RawSource - 20210313'!BV17)</f>
        <v>5</v>
      </c>
      <c r="BV18">
        <f>SUM(RawSource___20210313[[#This Row],[31/12/2020]]-'RawSource - 20210313'!BW17)</f>
        <v>-5</v>
      </c>
      <c r="BW18">
        <f>SUM(RawSource___20210313[[#This Row],[30/12/2020]]-'RawSource - 20210313'!BX17)</f>
        <v>7</v>
      </c>
      <c r="BX18">
        <f>SUM(RawSource___20210313[[#This Row],[29/12/2020]]-'RawSource - 20210313'!BY17)</f>
        <v>0</v>
      </c>
      <c r="BY18">
        <f>SUM(RawSource___20210313[[#This Row],[28/12/2020]]-'RawSource - 20210313'!BZ17)</f>
        <v>3</v>
      </c>
      <c r="BZ18">
        <f>SUM(RawSource___20210313[[#This Row],[27/12/2020]]-'RawSource - 20210313'!CA17)</f>
        <v>0</v>
      </c>
      <c r="CA18">
        <f>SUM(RawSource___20210313[[#This Row],[26/12/2020]]-'RawSource - 20210313'!CB17)</f>
        <v>5</v>
      </c>
      <c r="CB18">
        <f>SUM(RawSource___20210313[[#This Row],[25/12/2020]]-'RawSource - 20210313'!CC17)</f>
        <v>2</v>
      </c>
      <c r="CC18">
        <f>SUM(RawSource___20210313[[#This Row],[24/12/2020]]-'RawSource - 20210313'!CD17)</f>
        <v>0</v>
      </c>
      <c r="CD18">
        <f>SUM(RawSource___20210313[[#This Row],[23/12/2020]]-'RawSource - 20210313'!CE17)</f>
        <v>-1</v>
      </c>
      <c r="CE18">
        <f>SUM(RawSource___20210313[[#This Row],[22/12/2020]]-'RawSource - 20210313'!CF17)</f>
        <v>1</v>
      </c>
      <c r="CF18">
        <f>SUM(RawSource___20210313[[#This Row],[21/12/2020]]-'RawSource - 20210313'!CG17)</f>
        <v>-1</v>
      </c>
      <c r="CG18">
        <f>SUM(RawSource___20210313[[#This Row],[20/12/2020]]-'RawSource - 20210313'!CH17)</f>
        <v>-1</v>
      </c>
      <c r="CH18">
        <f>SUM(RawSource___20210313[[#This Row],[19/12/2020]]-'RawSource - 20210313'!CI17)</f>
        <v>2</v>
      </c>
      <c r="CI18">
        <f>SUM(RawSource___20210313[[#This Row],[18/12/2020]]-'RawSource - 20210313'!CJ17)</f>
        <v>1</v>
      </c>
      <c r="CJ18">
        <f>SUM(RawSource___20210313[[#This Row],[17/12/2020]]-'RawSource - 20210313'!CK17)</f>
        <v>-23</v>
      </c>
      <c r="CK18">
        <f>SUM(RawSource___20210313[[#This Row],[16/12/2020]]-'RawSource - 20210313'!CL17)</f>
        <v>34</v>
      </c>
      <c r="CL18">
        <f>SUM(RawSource___20210313[[#This Row],[15/12/2020]]-'RawSource - 20210313'!CM17)</f>
        <v>5</v>
      </c>
      <c r="CM18">
        <f>SUM(RawSource___20210313[[#This Row],[14/12/2020]]-'RawSource - 20210313'!CN17)</f>
        <v>3</v>
      </c>
      <c r="CN18">
        <f>SUM(RawSource___20210313[[#This Row],[13/12/2020]]-'RawSource - 20210313'!CO17)</f>
        <v>-10</v>
      </c>
      <c r="CO18">
        <f>SUM(RawSource___20210313[[#This Row],[12/12/2020]]-'RawSource - 20210313'!CP17)</f>
        <v>14</v>
      </c>
      <c r="CP18">
        <f>SUM(RawSource___20210313[[#This Row],[11/12/2020]]-'RawSource - 20210313'!CQ17)</f>
        <v>-18</v>
      </c>
      <c r="CQ18">
        <f>SUM(RawSource___20210313[[#This Row],[10/12/2020]]-'RawSource - 20210313'!CR17)</f>
        <v>37</v>
      </c>
      <c r="CR18">
        <f>SUM(RawSource___20210313[[#This Row],[09/12/2020]]-'RawSource - 20210313'!CS17)</f>
        <v>10</v>
      </c>
      <c r="CS18">
        <f>SUM(RawSource___20210313[[#This Row],[08/12/2020]]-'RawSource - 20210313'!CT17)</f>
        <v>1</v>
      </c>
      <c r="CT18">
        <f>SUM(RawSource___20210313[[#This Row],[07/12/2020]]-'RawSource - 20210313'!CU17)</f>
        <v>0</v>
      </c>
      <c r="CU18">
        <f>SUM(RawSource___20210313[[#This Row],[06/12/2020]]-'RawSource - 20210313'!CV17)</f>
        <v>-3</v>
      </c>
      <c r="CV18">
        <f>SUM(RawSource___20210313[[#This Row],[05/12/2020]]-'RawSource - 20210313'!CW17)</f>
        <v>-1</v>
      </c>
      <c r="CW18">
        <f>SUM(RawSource___20210313[[#This Row],[04/12/2020]]-'RawSource - 20210313'!CX17)</f>
        <v>3</v>
      </c>
      <c r="CX18">
        <f>SUM(RawSource___20210313[[#This Row],[03/12/2020]]-'RawSource - 20210313'!CY17)</f>
        <v>2</v>
      </c>
      <c r="CY18">
        <f>SUM(RawSource___20210313[[#This Row],[02/12/2020]]-'RawSource - 20210313'!CZ17)</f>
        <v>7</v>
      </c>
      <c r="CZ18">
        <f>SUM(RawSource___20210313[[#This Row],[01/12/2020]]-'RawSource - 20210313'!DA17)</f>
        <v>39</v>
      </c>
      <c r="DA18">
        <f>SUM(RawSource___20210313[[#This Row],[30/11/2020]]-'RawSource - 20210313'!DB17)</f>
        <v>-5</v>
      </c>
      <c r="DB18">
        <f>SUM(RawSource___20210313[[#This Row],[29/11/2020]]-'RawSource - 20210313'!DC17)</f>
        <v>-4</v>
      </c>
      <c r="DC18">
        <f>SUM(RawSource___20210313[[#This Row],[28/11/2020]]-'RawSource - 20210313'!DD17)</f>
        <v>-2</v>
      </c>
      <c r="DD18">
        <f>SUM(RawSource___20210313[[#This Row],[27/11/2020]]-'RawSource - 20210313'!DE17)</f>
        <v>50</v>
      </c>
      <c r="DE18">
        <f>SUM(RawSource___20210313[[#This Row],[26/11/2020]]-'RawSource - 20210313'!DF17)</f>
        <v>2</v>
      </c>
      <c r="DF18">
        <f>SUM(RawSource___20210313[[#This Row],[25/11/2020]]-'RawSource - 20210313'!DG17)</f>
        <v>1</v>
      </c>
      <c r="DG18">
        <f>SUM(RawSource___20210313[[#This Row],[24/11/2020]]-'RawSource - 20210313'!DH17)</f>
        <v>-7</v>
      </c>
      <c r="DH18">
        <f>SUM(RawSource___20210313[[#This Row],[23/11/2020]]-'RawSource - 20210313'!DI17)</f>
        <v>-1</v>
      </c>
      <c r="DI18">
        <f>SUM(RawSource___20210313[[#This Row],[22/11/2020]]-'RawSource - 20210313'!DJ17)</f>
        <v>0</v>
      </c>
      <c r="DJ18">
        <f>SUM(RawSource___20210313[[#This Row],[21/11/2020]]-'RawSource - 20210313'!DK17)</f>
        <v>6</v>
      </c>
      <c r="DK18">
        <f>SUM(RawSource___20210313[[#This Row],[20/11/2020]]-'RawSource - 20210313'!DL17)</f>
        <v>-11</v>
      </c>
      <c r="DL18">
        <f>SUM(RawSource___20210313[[#This Row],[19/11/2020]]-'RawSource - 20210313'!DM17)</f>
        <v>10</v>
      </c>
      <c r="DM18">
        <f>SUM(RawSource___20210313[[#This Row],[18/11/2020]]-'RawSource - 20210313'!DN17)</f>
        <v>8</v>
      </c>
      <c r="DN18">
        <f>SUM(RawSource___20210313[[#This Row],[17/11/2020]]-'RawSource - 20210313'!DO17)</f>
        <v>-9</v>
      </c>
      <c r="DO18">
        <f>SUM(RawSource___20210313[[#This Row],[16/11/2020]]-'RawSource - 20210313'!DP17)</f>
        <v>-3</v>
      </c>
      <c r="DP18">
        <f>SUM(RawSource___20210313[[#This Row],[15/11/2020]]-'RawSource - 20210313'!DQ17)</f>
        <v>-4</v>
      </c>
      <c r="DQ18">
        <f>SUM(RawSource___20210313[[#This Row],[14/11/2020]]-'RawSource - 20210313'!DR17)</f>
        <v>14</v>
      </c>
      <c r="DR18">
        <f>SUM(RawSource___20210313[[#This Row],[13/11/2020]]-'RawSource - 20210313'!DS17)</f>
        <v>1</v>
      </c>
      <c r="DS18">
        <f>SUM(RawSource___20210313[[#This Row],[12/11/2020]]-'RawSource - 20210313'!DT17)</f>
        <v>0</v>
      </c>
      <c r="DT18">
        <f>SUM(RawSource___20210313[[#This Row],[11/11/2020]]-'RawSource - 20210313'!DU17)</f>
        <v>0</v>
      </c>
      <c r="DU18">
        <f>SUM(RawSource___20210313[[#This Row],[10/11/2020]]-'RawSource - 20210313'!DV17)</f>
        <v>0</v>
      </c>
      <c r="DV18">
        <f>SUM(RawSource___20210313[[#This Row],[09/11/2020]]-'RawSource - 20210313'!DW17)</f>
        <v>-2</v>
      </c>
      <c r="DW18">
        <f>SUM(RawSource___20210313[[#This Row],[08/11/2020]]-'RawSource - 20210313'!DX17)</f>
        <v>1</v>
      </c>
      <c r="DX18">
        <f>SUM(RawSource___20210313[[#This Row],[07/11/2020]]-'RawSource - 20210313'!DY17)</f>
        <v>0</v>
      </c>
      <c r="DY18">
        <f>SUM(RawSource___20210313[[#This Row],[06/11/2020]]-'RawSource - 20210313'!DZ17)</f>
        <v>-6</v>
      </c>
      <c r="DZ18">
        <f>SUM(RawSource___20210313[[#This Row],[05/11/2020]]-'RawSource - 20210313'!EA17)</f>
        <v>2</v>
      </c>
      <c r="EA18">
        <f>SUM(RawSource___20210313[[#This Row],[04/11/2020]]-'RawSource - 20210313'!EB17)</f>
        <v>-1</v>
      </c>
      <c r="EB18">
        <f>SUM(RawSource___20210313[[#This Row],[03/11/2020]]-'RawSource - 20210313'!EC17)</f>
        <v>8</v>
      </c>
      <c r="EC18">
        <f>SUM(RawSource___20210313[[#This Row],[02/11/2020]]-'RawSource - 20210313'!ED17)</f>
        <v>1</v>
      </c>
      <c r="ED18">
        <f>SUM(RawSource___20210313[[#This Row],[01/11/2020]]-'RawSource - 20210313'!EE17)</f>
        <v>0</v>
      </c>
      <c r="EE18">
        <f>SUM(RawSource___20210313[[#This Row],[31/10/2020]]-'RawSource - 20210313'!EF17)</f>
        <v>5</v>
      </c>
      <c r="EF18">
        <f>SUM(RawSource___20210313[[#This Row],[30/10/2020]]-'RawSource - 20210313'!EG17)</f>
        <v>1</v>
      </c>
      <c r="EG18">
        <f>SUM(RawSource___20210313[[#This Row],[29/10/2020]]-'RawSource - 20210313'!EH17)</f>
        <v>0</v>
      </c>
      <c r="EH18">
        <f>SUM(RawSource___20210313[[#This Row],[28/10/2020]]-'RawSource - 20210313'!EI17)</f>
        <v>1</v>
      </c>
      <c r="EI18">
        <f>SUM(RawSource___20210313[[#This Row],[27/10/2020]]-'RawSource - 20210313'!EJ17)</f>
        <v>0</v>
      </c>
      <c r="EJ18">
        <f>SUM(RawSource___20210313[[#This Row],[26/10/2020]]-'RawSource - 20210313'!EK17)</f>
        <v>2</v>
      </c>
      <c r="EK18">
        <f>SUM(RawSource___20210313[[#This Row],[25/10/2020]]-'RawSource - 20210313'!EL17)</f>
        <v>0</v>
      </c>
      <c r="EL18">
        <f>SUM(RawSource___20210313[[#This Row],[24/10/2020]]-'RawSource - 20210313'!EM17)</f>
        <v>4</v>
      </c>
      <c r="EM18">
        <f>SUM(RawSource___20210313[[#This Row],[23/10/2020]]-'RawSource - 20210313'!EN17)</f>
        <v>-1</v>
      </c>
      <c r="EN18">
        <f>SUM(RawSource___20210313[[#This Row],[22/10/2020]]-'RawSource - 20210313'!EO17)</f>
        <v>3</v>
      </c>
      <c r="EO18">
        <f>SUM(RawSource___20210313[[#This Row],[21/10/2020]]-'RawSource - 20210313'!EP17)</f>
        <v>3</v>
      </c>
      <c r="EP18">
        <f>SUM(RawSource___20210313[[#This Row],[20/10/2020]]-'RawSource - 20210313'!EQ17)</f>
        <v>7</v>
      </c>
      <c r="EQ18">
        <f>SUM(RawSource___20210313[[#This Row],[19/10/2020]]-'RawSource - 20210313'!ER17)</f>
        <v>3</v>
      </c>
      <c r="ER18">
        <f>SUM(RawSource___20210313[[#This Row],[18/10/2020]]-'RawSource - 20210313'!ES17)</f>
        <v>-2</v>
      </c>
      <c r="ES18">
        <f>SUM(RawSource___20210313[[#This Row],[17/10/2020]]-'RawSource - 20210313'!ET17)</f>
        <v>10</v>
      </c>
      <c r="ET18">
        <f>SUM(RawSource___20210313[[#This Row],[16/10/2020]]-'RawSource - 20210313'!EU17)</f>
        <v>5</v>
      </c>
      <c r="EU18">
        <f>SUM(RawSource___20210313[[#This Row],[15/10/2020]]-'RawSource - 20210313'!EV17)</f>
        <v>0</v>
      </c>
      <c r="EV18">
        <f>SUM(RawSource___20210313[[#This Row],[14/10/2020]]-'RawSource - 20210313'!EW17)</f>
        <v>7</v>
      </c>
      <c r="EW18">
        <f>SUM(RawSource___20210313[[#This Row],[13/10/2020]]-'RawSource - 20210313'!EX17)</f>
        <v>26</v>
      </c>
      <c r="EX18">
        <f>SUM(RawSource___20210313[[#This Row],[12/10/2020]]-'RawSource - 20210313'!EY17)</f>
        <v>0</v>
      </c>
      <c r="EY18">
        <f>SUM(RawSource___20210313[[#This Row],[11/10/2020]]-'RawSource - 20210313'!EZ17)</f>
        <v>-1</v>
      </c>
      <c r="EZ18">
        <f>SUM(RawSource___20210313[[#This Row],[10/10/2020]]-'RawSource - 20210313'!FA17)</f>
        <v>0</v>
      </c>
      <c r="FA18">
        <f>SUM(RawSource___20210313[[#This Row],[09/10/2020]]-'RawSource - 20210313'!FB17)</f>
        <v>2</v>
      </c>
      <c r="FB18">
        <f>SUM(RawSource___20210313[[#This Row],[08/10/2020]]-'RawSource - 20210313'!FC17)</f>
        <v>2</v>
      </c>
      <c r="FC18">
        <f>SUM(RawSource___20210313[[#This Row],[07/10/2020]]-'RawSource - 20210313'!FD17)</f>
        <v>-2</v>
      </c>
      <c r="FD18">
        <f>SUM(RawSource___20210313[[#This Row],[06/10/2020]]-'RawSource - 20210313'!FE17)</f>
        <v>-1</v>
      </c>
      <c r="FE18">
        <f>SUM(RawSource___20210313[[#This Row],[05/10/2020]]-'RawSource - 20210313'!FF17)</f>
        <v>0</v>
      </c>
      <c r="FF18">
        <f>SUM(RawSource___20210313[[#This Row],[04/10/2020]]-'RawSource - 20210313'!FG17)</f>
        <v>1</v>
      </c>
      <c r="FG18">
        <f>SUM(RawSource___20210313[[#This Row],[03/10/2020]]-'RawSource - 20210313'!FH17)</f>
        <v>13</v>
      </c>
      <c r="FH18">
        <f>SUM(RawSource___20210313[[#This Row],[02/10/2020]]-'RawSource - 20210313'!FI17)</f>
        <v>9</v>
      </c>
      <c r="FI18">
        <f>SUM(RawSource___20210313[[#This Row],[01/10/2020]]-'RawSource - 20210313'!FJ17)</f>
        <v>6</v>
      </c>
      <c r="FJ18">
        <f>SUM(RawSource___20210313[[#This Row],[30/09/2020]]-'RawSource - 20210313'!FK17)</f>
        <v>3032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33DC72-A3B9-4122-97A6-2A9456E126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RawSource - 20210313</vt:lpstr>
      <vt:lpstr>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Drake</dc:creator>
  <cp:lastModifiedBy>Chris Drake</cp:lastModifiedBy>
  <dcterms:created xsi:type="dcterms:W3CDTF">2021-03-14T11:33:08Z</dcterms:created>
  <dcterms:modified xsi:type="dcterms:W3CDTF">2021-03-14T12:27:54Z</dcterms:modified>
</cp:coreProperties>
</file>