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yleNordhagen\Documents\"/>
    </mc:Choice>
  </mc:AlternateContent>
  <xr:revisionPtr revIDLastSave="0" documentId="13_ncr:1_{383B568C-D58B-453E-802B-BD1BEC2465AA}" xr6:coauthVersionLast="47" xr6:coauthVersionMax="47" xr10:uidLastSave="{00000000-0000-0000-0000-000000000000}"/>
  <bookViews>
    <workbookView xWindow="28680" yWindow="-120" windowWidth="29040" windowHeight="15720" xr2:uid="{2F612DF2-A784-4261-9E6D-9FB6F17FCA24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G5" i="1"/>
  <c r="H5" i="1"/>
  <c r="I5" i="1"/>
  <c r="J5" i="1"/>
  <c r="G6" i="1"/>
  <c r="H6" i="1"/>
  <c r="I6" i="1"/>
  <c r="J6" i="1"/>
  <c r="K6" i="1"/>
  <c r="L6" i="1"/>
  <c r="H3" i="1"/>
  <c r="I3" i="1"/>
  <c r="J3" i="1"/>
  <c r="G3" i="1"/>
  <c r="K3" i="1" s="1"/>
  <c r="Q3" i="1" s="1"/>
  <c r="S3" i="1" s="1"/>
  <c r="L4" i="1" l="1"/>
  <c r="L5" i="1"/>
  <c r="K4" i="1"/>
  <c r="M6" i="1"/>
  <c r="N6" i="1" s="1"/>
  <c r="K5" i="1"/>
  <c r="Q5" i="1" s="1"/>
  <c r="S5" i="1" s="1"/>
  <c r="M4" i="1"/>
  <c r="Q4" i="1"/>
  <c r="S4" i="1" s="1"/>
  <c r="Q6" i="1"/>
  <c r="S6" i="1" s="1"/>
  <c r="L3" i="1"/>
  <c r="M3" i="1" s="1"/>
  <c r="O3" i="1" l="1"/>
  <c r="R3" i="1"/>
  <c r="M5" i="1"/>
  <c r="N5" i="1" s="1"/>
  <c r="O6" i="1"/>
  <c r="R6" i="1"/>
  <c r="T6" i="1"/>
  <c r="V6" i="1" s="1"/>
  <c r="U6" i="1"/>
  <c r="N4" i="1"/>
  <c r="O4" i="1"/>
  <c r="R4" i="1"/>
  <c r="N3" i="1"/>
  <c r="R5" i="1" l="1"/>
  <c r="T5" i="1" s="1"/>
  <c r="V5" i="1" s="1"/>
  <c r="O5" i="1"/>
  <c r="T3" i="1"/>
  <c r="V3" i="1" s="1"/>
  <c r="U3" i="1"/>
  <c r="W6" i="1"/>
  <c r="X6" i="1"/>
  <c r="U5" i="1"/>
  <c r="T4" i="1"/>
  <c r="V4" i="1" s="1"/>
  <c r="U4" i="1"/>
  <c r="W3" i="1" l="1"/>
  <c r="X3" i="1"/>
  <c r="X4" i="1"/>
  <c r="W4" i="1"/>
  <c r="W5" i="1"/>
  <c r="X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Nordhagen</author>
  </authors>
  <commentList>
    <comment ref="N2" authorId="0" shapeId="0" xr:uid="{9674A7B9-C124-414D-9786-348808418C90}">
      <text>
        <r>
          <rPr>
            <b/>
            <sz val="9"/>
            <color indexed="81"/>
            <rFont val="Tahoma"/>
            <charset val="1"/>
          </rPr>
          <t>Kyle Nordhagen:</t>
        </r>
        <r>
          <rPr>
            <sz val="9"/>
            <color indexed="81"/>
            <rFont val="Tahoma"/>
            <charset val="1"/>
          </rPr>
          <t xml:space="preserve">
Yes = 1
No = 0
</t>
        </r>
      </text>
    </comment>
  </commentList>
</comments>
</file>

<file path=xl/sharedStrings.xml><?xml version="1.0" encoding="utf-8"?>
<sst xmlns="http://schemas.openxmlformats.org/spreadsheetml/2006/main" count="36" uniqueCount="35">
  <si>
    <t>Event</t>
  </si>
  <si>
    <t>K Yes</t>
  </si>
  <si>
    <t>K No</t>
  </si>
  <si>
    <t>P Yes</t>
  </si>
  <si>
    <t>P No</t>
  </si>
  <si>
    <t>Bet # 1</t>
  </si>
  <si>
    <t>Bet #1 Amount</t>
  </si>
  <si>
    <t>NY Mayoral Run</t>
  </si>
  <si>
    <t>Convert to Probabilities</t>
  </si>
  <si>
    <t>K Yes_Prob</t>
  </si>
  <si>
    <t>K No_Prob</t>
  </si>
  <si>
    <t>P Yes_Prob</t>
  </si>
  <si>
    <t>P No_Prob</t>
  </si>
  <si>
    <t>Best Odds Yes</t>
  </si>
  <si>
    <t>Best Odds No</t>
  </si>
  <si>
    <t>Arbitrage Condition</t>
  </si>
  <si>
    <t>Arbitrage</t>
  </si>
  <si>
    <t>Profit Margin</t>
  </si>
  <si>
    <t>Total Stake</t>
  </si>
  <si>
    <t>Bet #2</t>
  </si>
  <si>
    <t>Bet # 2 Amount</t>
  </si>
  <si>
    <t>Payout #1</t>
  </si>
  <si>
    <t>Payout#2</t>
  </si>
  <si>
    <t>Min Profit</t>
  </si>
  <si>
    <t>Max Profit</t>
  </si>
  <si>
    <t>Open Items</t>
  </si>
  <si>
    <t>What are the minimum bets we can do for rounding issues?</t>
  </si>
  <si>
    <t>What are the fees on P &amp; K?</t>
  </si>
  <si>
    <t>APIs and mapping the APIs to the same event?</t>
  </si>
  <si>
    <t>BYU vs Iowa</t>
  </si>
  <si>
    <t>USC vs Notre Dame</t>
  </si>
  <si>
    <t>Bet # 2 should always be the opposite of Bet #1</t>
  </si>
  <si>
    <t>Event Complete Date</t>
  </si>
  <si>
    <t>Time Pulled</t>
  </si>
  <si>
    <t>10/21/2025 5:00PM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</si>
</sst>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8" formatCode="0.000"/>
  </numFmts>
  <fonts count="6" x14ac:knownFonts="1"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FF"/>
      <name val="Aptos Narrow"/>
      <family val="2"/>
      <scheme val="minor"/>
    </font>
    <font>
      <b/>
      <u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0" fontId="0" fillId="0" borderId="0" xfId="0" applyNumberFormat="1"/>
    <xf numFmtId="0" fontId="0" fillId="0" borderId="1" xfId="0" applyBorder="1" applyAlignment="1">
      <alignment horizontal="centerContinuous"/>
    </xf>
    <xf numFmtId="2" fontId="0" fillId="0" borderId="0" xfId="0" applyNumberFormat="1"/>
    <xf numFmtId="168" fontId="0" fillId="0" borderId="0" xfId="0" applyNumberFormat="1"/>
    <xf numFmtId="0" fontId="0" fillId="0" borderId="0" xfId="0" applyFill="1"/>
    <xf numFmtId="6" fontId="0" fillId="0" borderId="0" xfId="0" applyNumberFormat="1" applyFill="1"/>
    <xf numFmtId="8" fontId="0" fillId="0" borderId="0" xfId="0" applyNumberFormat="1"/>
    <xf numFmtId="0" fontId="1" fillId="0" borderId="0" xfId="0" applyFont="1"/>
    <xf numFmtId="6" fontId="4" fillId="0" borderId="0" xfId="0" applyNumberFormat="1" applyFont="1"/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2" fontId="0" fillId="2" borderId="0" xfId="0" applyNumberFormat="1" applyFill="1"/>
    <xf numFmtId="8" fontId="0" fillId="2" borderId="0" xfId="0" applyNumberFormat="1" applyFill="1"/>
    <xf numFmtId="0" fontId="0" fillId="2" borderId="0" xfId="0" applyFill="1"/>
    <xf numFmtId="6" fontId="4" fillId="2" borderId="0" xfId="0" applyNumberFormat="1" applyFont="1" applyFill="1"/>
    <xf numFmtId="6" fontId="0" fillId="2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BA0F-10E9-4E75-9D98-0DF7C5C528FA}">
  <dimension ref="A1:Y12"/>
  <sheetViews>
    <sheetView tabSelected="1" workbookViewId="0">
      <selection activeCell="Q4" sqref="Q4"/>
    </sheetView>
  </sheetViews>
  <sheetFormatPr defaultRowHeight="13.8" x14ac:dyDescent="0.3"/>
  <cols>
    <col min="1" max="1" width="14.33203125" bestFit="1" customWidth="1"/>
  </cols>
  <sheetData>
    <row r="1" spans="1:25" x14ac:dyDescent="0.3">
      <c r="G1" s="2" t="s">
        <v>8</v>
      </c>
      <c r="H1" s="2"/>
      <c r="I1" s="2"/>
      <c r="J1" s="2"/>
      <c r="S1" t="s">
        <v>31</v>
      </c>
    </row>
    <row r="2" spans="1:25" ht="41.4" x14ac:dyDescent="0.3">
      <c r="A2" s="8" t="s">
        <v>0</v>
      </c>
      <c r="B2" s="13" t="s">
        <v>32</v>
      </c>
      <c r="C2" s="11" t="s">
        <v>1</v>
      </c>
      <c r="D2" s="11" t="s">
        <v>2</v>
      </c>
      <c r="E2" s="11" t="s">
        <v>3</v>
      </c>
      <c r="F2" s="11" t="s">
        <v>4</v>
      </c>
      <c r="G2" s="12" t="s">
        <v>9</v>
      </c>
      <c r="H2" s="12" t="s">
        <v>10</v>
      </c>
      <c r="I2" s="12" t="s">
        <v>11</v>
      </c>
      <c r="J2" s="12" t="s">
        <v>12</v>
      </c>
      <c r="K2" s="13" t="s">
        <v>13</v>
      </c>
      <c r="L2" s="13" t="s">
        <v>14</v>
      </c>
      <c r="M2" s="13" t="s">
        <v>15</v>
      </c>
      <c r="N2" s="13" t="s">
        <v>16</v>
      </c>
      <c r="O2" s="13" t="s">
        <v>17</v>
      </c>
      <c r="P2" s="13" t="s">
        <v>18</v>
      </c>
      <c r="Q2" s="13" t="s">
        <v>5</v>
      </c>
      <c r="R2" s="13" t="s">
        <v>6</v>
      </c>
      <c r="S2" s="13" t="s">
        <v>19</v>
      </c>
      <c r="T2" s="13" t="s">
        <v>20</v>
      </c>
      <c r="U2" s="13" t="s">
        <v>21</v>
      </c>
      <c r="V2" s="13" t="s">
        <v>22</v>
      </c>
      <c r="W2" s="13" t="s">
        <v>23</v>
      </c>
      <c r="X2" s="13" t="s">
        <v>24</v>
      </c>
      <c r="Y2" s="13" t="s">
        <v>33</v>
      </c>
    </row>
    <row r="3" spans="1:25" x14ac:dyDescent="0.3">
      <c r="A3" t="s">
        <v>7</v>
      </c>
      <c r="C3" s="1">
        <v>0.09</v>
      </c>
      <c r="D3" s="1">
        <v>0.91</v>
      </c>
      <c r="E3" s="1">
        <v>6.8000000000000005E-2</v>
      </c>
      <c r="F3" s="1">
        <v>0.93500000000000005</v>
      </c>
      <c r="G3">
        <f>1/C3</f>
        <v>11.111111111111111</v>
      </c>
      <c r="H3">
        <f t="shared" ref="H3:J3" si="0">1/D3</f>
        <v>1.0989010989010988</v>
      </c>
      <c r="I3" s="5">
        <f t="shared" si="0"/>
        <v>14.705882352941176</v>
      </c>
      <c r="J3">
        <f t="shared" si="0"/>
        <v>1.0695187165775399</v>
      </c>
      <c r="K3">
        <f>MAX(G3,I3)</f>
        <v>14.705882352941176</v>
      </c>
      <c r="L3">
        <f>MAX(H3,J3)</f>
        <v>1.0989010989010988</v>
      </c>
      <c r="M3">
        <f>1/K3+1/L3</f>
        <v>0.9780000000000002</v>
      </c>
      <c r="N3">
        <f>IF(M3&lt;1,1,0)</f>
        <v>1</v>
      </c>
      <c r="O3" s="1">
        <f>1/M3-1</f>
        <v>2.2494887525562168E-2</v>
      </c>
      <c r="P3" s="9">
        <v>100</v>
      </c>
      <c r="Q3" s="6" t="str">
        <f>LEFT(INDEX($G$2:$J$2,MATCH(K3,G3:J3,0)),LEN(INDEX($G$2:$J$2,MATCH(K3,G3:J3,0)))-SEARCH("_",(INDEX($G$2:$J$2,MATCH(K3,G3:J3,0))))+1)</f>
        <v>P Yes</v>
      </c>
      <c r="R3" s="3">
        <f>P3*(E3/M3)</f>
        <v>6.9529652351738234</v>
      </c>
      <c r="S3" s="3" t="str">
        <f>IF(LEFT(Q3,1)="P","K","P")&amp;" "&amp;IF(MID(Q3,3,1)="Y","No","Yes")</f>
        <v>K No</v>
      </c>
      <c r="T3" s="3">
        <f>P3-R3</f>
        <v>93.047034764826179</v>
      </c>
      <c r="U3" s="7">
        <f>R3*(1/_xlfn.XLOOKUP(Q3,$C$2:$F$2,$C3:$F3,"NA",0))</f>
        <v>102.24948875255622</v>
      </c>
      <c r="V3">
        <f>T3*(1/_xlfn.XLOOKUP(S3,$C$2:$F$2,$C3:$F3,"NA",0))</f>
        <v>102.24948875255623</v>
      </c>
      <c r="W3" s="3">
        <f>MIN(U3:V3)-(R3+T3)</f>
        <v>2.2494887525562177</v>
      </c>
      <c r="X3" s="3">
        <f>MAX(U3:V3)-(R3+T3)</f>
        <v>2.2494887525562319</v>
      </c>
      <c r="Y3" t="s">
        <v>34</v>
      </c>
    </row>
    <row r="4" spans="1:25" x14ac:dyDescent="0.3">
      <c r="A4" t="s">
        <v>29</v>
      </c>
      <c r="C4" s="1">
        <v>0.05</v>
      </c>
      <c r="D4" s="1">
        <v>0.95</v>
      </c>
      <c r="E4" s="1">
        <v>0.05</v>
      </c>
      <c r="F4" s="1">
        <v>0.95</v>
      </c>
      <c r="G4">
        <f t="shared" ref="G4:G6" si="1">1/C4</f>
        <v>20</v>
      </c>
      <c r="H4">
        <f t="shared" ref="H4:H6" si="2">1/D4</f>
        <v>1.0526315789473684</v>
      </c>
      <c r="I4" s="5">
        <f t="shared" ref="I4:I6" si="3">1/E4</f>
        <v>20</v>
      </c>
      <c r="J4">
        <f t="shared" ref="J4:J6" si="4">1/F4</f>
        <v>1.0526315789473684</v>
      </c>
      <c r="K4">
        <f t="shared" ref="K4:K6" si="5">MAX(G4,I4)</f>
        <v>20</v>
      </c>
      <c r="L4">
        <f t="shared" ref="L4:L6" si="6">MAX(H4,J4)</f>
        <v>1.0526315789473684</v>
      </c>
      <c r="M4">
        <f t="shared" ref="M4:M6" si="7">1/K4+1/L4</f>
        <v>1</v>
      </c>
      <c r="N4">
        <f t="shared" ref="N4:N6" si="8">IF(M4&lt;1,1,0)</f>
        <v>0</v>
      </c>
      <c r="O4" s="19">
        <f t="shared" ref="O4:O6" si="9">1/M4-1</f>
        <v>0</v>
      </c>
      <c r="P4" s="17">
        <v>100</v>
      </c>
      <c r="Q4" s="18" t="str">
        <f>LEFT(INDEX($G$2:$J$2,MATCH(K4,G4:J4,0)),LEN(INDEX($G$2:$J$2,MATCH(K4,G4:J4,0)))-SEARCH("_",(INDEX($G$2:$J$2,MATCH(K4,G4:J4,0))))+1)</f>
        <v>K Yes</v>
      </c>
      <c r="R4" s="14">
        <f t="shared" ref="R4:R6" si="10">P4*(E4/M4)</f>
        <v>5</v>
      </c>
      <c r="S4" s="14" t="str">
        <f t="shared" ref="S4:S6" si="11">IF(LEFT(Q4,1)="P","K","P")&amp;" "&amp;IF(MID(Q4,3,1)="Y","No","Yes")</f>
        <v>P No</v>
      </c>
      <c r="T4" s="14">
        <f t="shared" ref="T4:T6" si="12">P4-R4</f>
        <v>95</v>
      </c>
      <c r="U4" s="15">
        <f>R4*(1/_xlfn.XLOOKUP(Q4,$C$2:$F$2,$C4:$F4,"NA",0))</f>
        <v>100</v>
      </c>
      <c r="V4" s="16">
        <f>T4*(1/_xlfn.XLOOKUP(S4,$C$2:$F$2,$C4:$F4,"NA",0))</f>
        <v>100</v>
      </c>
      <c r="W4" s="14">
        <f t="shared" ref="W4:W6" si="13">MIN(U4:V4)-(R4+T4)</f>
        <v>0</v>
      </c>
      <c r="X4" s="14">
        <f t="shared" ref="X4:X6" si="14">MAX(U4:V4)-(R4+T4)</f>
        <v>0</v>
      </c>
    </row>
    <row r="5" spans="1:25" x14ac:dyDescent="0.3">
      <c r="A5" t="s">
        <v>30</v>
      </c>
      <c r="C5" s="1">
        <v>0.45</v>
      </c>
      <c r="D5" s="1">
        <v>0.55000000000000004</v>
      </c>
      <c r="E5" s="1">
        <v>0.4</v>
      </c>
      <c r="F5" s="1">
        <v>0.6</v>
      </c>
      <c r="G5">
        <f t="shared" si="1"/>
        <v>2.2222222222222223</v>
      </c>
      <c r="H5">
        <f t="shared" si="2"/>
        <v>1.8181818181818181</v>
      </c>
      <c r="I5" s="5">
        <f t="shared" si="3"/>
        <v>2.5</v>
      </c>
      <c r="J5">
        <f t="shared" si="4"/>
        <v>1.6666666666666667</v>
      </c>
      <c r="K5">
        <f t="shared" si="5"/>
        <v>2.5</v>
      </c>
      <c r="L5">
        <f t="shared" si="6"/>
        <v>1.8181818181818181</v>
      </c>
      <c r="M5" s="4">
        <f t="shared" si="7"/>
        <v>0.95000000000000007</v>
      </c>
      <c r="N5">
        <f t="shared" si="8"/>
        <v>1</v>
      </c>
      <c r="O5" s="1">
        <f t="shared" si="9"/>
        <v>5.2631578947368363E-2</v>
      </c>
      <c r="P5" s="9">
        <v>100</v>
      </c>
      <c r="Q5" s="6" t="str">
        <f>LEFT(INDEX($G$2:$J$2,MATCH(K5,G5:J5,0)),LEN(INDEX($G$2:$J$2,MATCH(K5,G5:J5,0)))-SEARCH("_",(INDEX($G$2:$J$2,MATCH(K5,G5:J5,0))))+1)</f>
        <v>P Yes</v>
      </c>
      <c r="R5" s="3">
        <f t="shared" si="10"/>
        <v>42.105263157894733</v>
      </c>
      <c r="S5" s="3" t="str">
        <f t="shared" si="11"/>
        <v>K No</v>
      </c>
      <c r="T5" s="3">
        <f t="shared" si="12"/>
        <v>57.894736842105267</v>
      </c>
      <c r="U5" s="7">
        <f>R5*(1/_xlfn.XLOOKUP(Q5,$C$2:$F$2,$C5:$F5,"NA",0))</f>
        <v>105.26315789473684</v>
      </c>
      <c r="V5">
        <f>T5*(1/_xlfn.XLOOKUP(S5,$C$2:$F$2,$C5:$F5,"NA",0))</f>
        <v>105.26315789473685</v>
      </c>
      <c r="W5" s="3">
        <f t="shared" si="13"/>
        <v>5.2631578947368354</v>
      </c>
      <c r="X5" s="3">
        <f t="shared" si="14"/>
        <v>5.2631578947368496</v>
      </c>
    </row>
    <row r="6" spans="1:25" x14ac:dyDescent="0.3">
      <c r="A6" t="s">
        <v>7</v>
      </c>
      <c r="C6" s="1">
        <v>1</v>
      </c>
      <c r="D6" s="1">
        <v>1.4999999999999999E-2</v>
      </c>
      <c r="E6" s="1">
        <v>0.95</v>
      </c>
      <c r="F6" s="1">
        <v>0.02</v>
      </c>
      <c r="G6">
        <f t="shared" si="1"/>
        <v>1</v>
      </c>
      <c r="H6">
        <f t="shared" si="2"/>
        <v>66.666666666666671</v>
      </c>
      <c r="I6" s="5">
        <f t="shared" si="3"/>
        <v>1.0526315789473684</v>
      </c>
      <c r="J6">
        <f t="shared" si="4"/>
        <v>50</v>
      </c>
      <c r="K6">
        <f t="shared" si="5"/>
        <v>1.0526315789473684</v>
      </c>
      <c r="L6">
        <f t="shared" si="6"/>
        <v>66.666666666666671</v>
      </c>
      <c r="M6">
        <f t="shared" si="7"/>
        <v>0.96500000000000008</v>
      </c>
      <c r="N6">
        <f t="shared" si="8"/>
        <v>1</v>
      </c>
      <c r="O6" s="1">
        <f t="shared" si="9"/>
        <v>3.6269430051813378E-2</v>
      </c>
      <c r="P6" s="9">
        <v>100</v>
      </c>
      <c r="Q6" s="6" t="str">
        <f>LEFT(INDEX($G$2:$J$2,MATCH(K6,G6:J6,0)),LEN(INDEX($G$2:$J$2,MATCH(K6,G6:J6,0)))-SEARCH("_",(INDEX($G$2:$J$2,MATCH(K6,G6:J6,0))))+1)</f>
        <v>P Yes</v>
      </c>
      <c r="R6" s="3">
        <f t="shared" si="10"/>
        <v>98.44559585492226</v>
      </c>
      <c r="S6" s="3" t="str">
        <f t="shared" si="11"/>
        <v>K No</v>
      </c>
      <c r="T6" s="3">
        <f t="shared" si="12"/>
        <v>1.5544041450777399</v>
      </c>
      <c r="U6" s="7">
        <f>R6*(1/_xlfn.XLOOKUP(Q6,$C$2:$F$2,$C6:$F6,"NA",0))</f>
        <v>103.62694300518132</v>
      </c>
      <c r="V6">
        <f>T6*(1/_xlfn.XLOOKUP(S6,$C$2:$F$2,$C6:$F6,"NA",0))</f>
        <v>103.62694300518267</v>
      </c>
      <c r="W6" s="3">
        <f t="shared" si="13"/>
        <v>3.6269430051813174</v>
      </c>
      <c r="X6" s="3">
        <f t="shared" si="14"/>
        <v>3.6269430051826674</v>
      </c>
    </row>
    <row r="9" spans="1:25" x14ac:dyDescent="0.3">
      <c r="A9" s="10" t="s">
        <v>25</v>
      </c>
      <c r="B9" s="10"/>
    </row>
    <row r="10" spans="1:25" x14ac:dyDescent="0.3">
      <c r="A10" t="s">
        <v>28</v>
      </c>
    </row>
    <row r="11" spans="1:25" x14ac:dyDescent="0.3">
      <c r="A11" t="s">
        <v>27</v>
      </c>
    </row>
    <row r="12" spans="1:25" x14ac:dyDescent="0.3">
      <c r="A12" t="s">
        <v>26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Nordhagen</dc:creator>
  <cp:lastModifiedBy>Kyle Nordhagen</cp:lastModifiedBy>
  <dcterms:created xsi:type="dcterms:W3CDTF">2025-10-21T23:18:51Z</dcterms:created>
  <dcterms:modified xsi:type="dcterms:W3CDTF">2025-10-22T01:15:53Z</dcterms:modified>
</cp:coreProperties>
</file>