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cjph\Desktop\conrad phase 2\"/>
    </mc:Choice>
  </mc:AlternateContent>
  <xr:revisionPtr revIDLastSave="0" documentId="8_{5177A901-59BC-4011-8898-94724BFA9D5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ategoriesurl" sheetId="1" r:id="rId1"/>
    <sheet name="output notes" sheetId="2" r:id="rId2"/>
    <sheet name="Sheet3" sheetId="3" r:id="rId3"/>
    <sheet name="Sheet5" sheetId="4" r:id="rId4"/>
    <sheet name="Sheet6" sheetId="5" r:id="rId5"/>
    <sheet name="Conditions (outdated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4" l="1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1" i="4"/>
  <c r="G10" i="4"/>
  <c r="G9" i="4"/>
  <c r="G8" i="4"/>
  <c r="G7" i="4"/>
  <c r="G6" i="4"/>
  <c r="G5" i="4"/>
  <c r="G4" i="4"/>
  <c r="G3" i="4"/>
  <c r="G2" i="4"/>
  <c r="G130" i="3"/>
  <c r="F130" i="3"/>
  <c r="E130" i="3"/>
  <c r="D130" i="3"/>
  <c r="C130" i="3"/>
  <c r="B130" i="3"/>
  <c r="G129" i="3"/>
  <c r="F129" i="3"/>
  <c r="E129" i="3"/>
  <c r="D129" i="3"/>
  <c r="C129" i="3"/>
  <c r="B129" i="3"/>
  <c r="G128" i="3"/>
  <c r="F128" i="3"/>
  <c r="E128" i="3"/>
  <c r="D128" i="3"/>
  <c r="C128" i="3"/>
  <c r="B128" i="3"/>
  <c r="G127" i="3"/>
  <c r="F127" i="3"/>
  <c r="E127" i="3"/>
  <c r="D127" i="3"/>
  <c r="C127" i="3"/>
  <c r="B127" i="3"/>
  <c r="G126" i="3"/>
  <c r="F126" i="3"/>
  <c r="E126" i="3"/>
  <c r="D126" i="3"/>
  <c r="C126" i="3"/>
  <c r="B126" i="3"/>
  <c r="H125" i="3"/>
  <c r="G125" i="3"/>
  <c r="F125" i="3"/>
  <c r="E125" i="3"/>
  <c r="D125" i="3"/>
  <c r="C125" i="3"/>
  <c r="B125" i="3"/>
  <c r="H124" i="3"/>
  <c r="G124" i="3"/>
  <c r="F124" i="3"/>
  <c r="E124" i="3"/>
  <c r="D124" i="3"/>
  <c r="C124" i="3"/>
  <c r="B124" i="3"/>
  <c r="H123" i="3"/>
  <c r="G123" i="3"/>
  <c r="F123" i="3"/>
  <c r="E123" i="3"/>
  <c r="D123" i="3"/>
  <c r="C123" i="3"/>
  <c r="B123" i="3"/>
  <c r="H122" i="3"/>
  <c r="G122" i="3"/>
  <c r="F122" i="3"/>
  <c r="E122" i="3"/>
  <c r="D122" i="3"/>
  <c r="C122" i="3"/>
  <c r="B122" i="3"/>
  <c r="H121" i="3"/>
  <c r="G121" i="3"/>
  <c r="F121" i="3"/>
  <c r="E121" i="3"/>
  <c r="D121" i="3"/>
  <c r="C121" i="3"/>
  <c r="B121" i="3"/>
  <c r="H120" i="3"/>
  <c r="G120" i="3"/>
  <c r="F120" i="3"/>
  <c r="E120" i="3"/>
  <c r="D120" i="3"/>
  <c r="C120" i="3"/>
  <c r="B120" i="3"/>
  <c r="G119" i="3"/>
  <c r="F119" i="3"/>
  <c r="E119" i="3"/>
  <c r="D119" i="3"/>
  <c r="C119" i="3"/>
  <c r="B119" i="3"/>
  <c r="G118" i="3"/>
  <c r="F118" i="3"/>
  <c r="E118" i="3"/>
  <c r="D118" i="3"/>
  <c r="C118" i="3"/>
  <c r="B118" i="3"/>
  <c r="H117" i="3"/>
  <c r="G117" i="3"/>
  <c r="F117" i="3"/>
  <c r="E117" i="3"/>
  <c r="D117" i="3"/>
  <c r="C117" i="3"/>
  <c r="B117" i="3"/>
  <c r="H116" i="3"/>
  <c r="G116" i="3"/>
  <c r="F116" i="3"/>
  <c r="E116" i="3"/>
  <c r="D116" i="3"/>
  <c r="C116" i="3"/>
  <c r="B116" i="3"/>
  <c r="H115" i="3"/>
  <c r="G115" i="3"/>
  <c r="F115" i="3"/>
  <c r="E115" i="3"/>
  <c r="D115" i="3"/>
  <c r="C115" i="3"/>
  <c r="B115" i="3"/>
  <c r="H114" i="3"/>
  <c r="G114" i="3"/>
  <c r="F114" i="3"/>
  <c r="E114" i="3"/>
  <c r="D114" i="3"/>
  <c r="C114" i="3"/>
  <c r="B114" i="3"/>
  <c r="H113" i="3"/>
  <c r="G113" i="3"/>
  <c r="F113" i="3"/>
  <c r="E113" i="3"/>
  <c r="D113" i="3"/>
  <c r="C113" i="3"/>
  <c r="B113" i="3"/>
  <c r="H112" i="3"/>
  <c r="G112" i="3"/>
  <c r="F112" i="3"/>
  <c r="E112" i="3"/>
  <c r="D112" i="3"/>
  <c r="C112" i="3"/>
  <c r="B112" i="3"/>
  <c r="H111" i="3"/>
  <c r="G111" i="3"/>
  <c r="F111" i="3"/>
  <c r="E111" i="3"/>
  <c r="D111" i="3"/>
  <c r="C111" i="3"/>
  <c r="B111" i="3"/>
  <c r="H110" i="3"/>
  <c r="G110" i="3"/>
  <c r="F110" i="3"/>
  <c r="E110" i="3"/>
  <c r="D110" i="3"/>
  <c r="C110" i="3"/>
  <c r="B110" i="3"/>
  <c r="H109" i="3"/>
  <c r="G109" i="3"/>
  <c r="F109" i="3"/>
  <c r="E109" i="3"/>
  <c r="D109" i="3"/>
  <c r="C109" i="3"/>
  <c r="B109" i="3"/>
  <c r="G108" i="3"/>
  <c r="F108" i="3"/>
  <c r="E108" i="3"/>
  <c r="D108" i="3"/>
  <c r="C108" i="3"/>
  <c r="B108" i="3"/>
  <c r="G107" i="3"/>
  <c r="F107" i="3"/>
  <c r="E107" i="3"/>
  <c r="D107" i="3"/>
  <c r="C107" i="3"/>
  <c r="B107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G103" i="3"/>
  <c r="F103" i="3"/>
  <c r="E103" i="3"/>
  <c r="D103" i="3"/>
  <c r="C103" i="3"/>
  <c r="B103" i="3"/>
  <c r="H102" i="3"/>
  <c r="G102" i="3"/>
  <c r="F102" i="3"/>
  <c r="E102" i="3"/>
  <c r="D102" i="3"/>
  <c r="C102" i="3"/>
  <c r="B102" i="3"/>
  <c r="H101" i="3"/>
  <c r="G101" i="3"/>
  <c r="F101" i="3"/>
  <c r="E101" i="3"/>
  <c r="D101" i="3"/>
  <c r="C101" i="3"/>
  <c r="B101" i="3"/>
  <c r="H100" i="3"/>
  <c r="G100" i="3"/>
  <c r="F100" i="3"/>
  <c r="E100" i="3"/>
  <c r="D100" i="3"/>
  <c r="C100" i="3"/>
  <c r="B100" i="3"/>
  <c r="H99" i="3"/>
  <c r="G99" i="3"/>
  <c r="F99" i="3"/>
  <c r="E99" i="3"/>
  <c r="D99" i="3"/>
  <c r="C99" i="3"/>
  <c r="B99" i="3"/>
  <c r="G98" i="3"/>
  <c r="F98" i="3"/>
  <c r="E98" i="3"/>
  <c r="D98" i="3"/>
  <c r="C98" i="3"/>
  <c r="B98" i="3"/>
  <c r="H97" i="3"/>
  <c r="G97" i="3"/>
  <c r="F97" i="3"/>
  <c r="E97" i="3"/>
  <c r="D97" i="3"/>
  <c r="C97" i="3"/>
  <c r="B97" i="3"/>
  <c r="H96" i="3"/>
  <c r="G96" i="3"/>
  <c r="F96" i="3"/>
  <c r="E96" i="3"/>
  <c r="D96" i="3"/>
  <c r="C96" i="3"/>
  <c r="B96" i="3"/>
  <c r="H95" i="3"/>
  <c r="G95" i="3"/>
  <c r="F95" i="3"/>
  <c r="E95" i="3"/>
  <c r="D95" i="3"/>
  <c r="C95" i="3"/>
  <c r="B95" i="3"/>
  <c r="G94" i="3"/>
  <c r="F94" i="3"/>
  <c r="E94" i="3"/>
  <c r="D94" i="3"/>
  <c r="C94" i="3"/>
  <c r="B94" i="3"/>
  <c r="G93" i="3"/>
  <c r="F93" i="3"/>
  <c r="E93" i="3"/>
  <c r="D93" i="3"/>
  <c r="C93" i="3"/>
  <c r="B93" i="3"/>
  <c r="H92" i="3"/>
  <c r="G92" i="3"/>
  <c r="F92" i="3"/>
  <c r="E92" i="3"/>
  <c r="D92" i="3"/>
  <c r="C92" i="3"/>
  <c r="B92" i="3"/>
  <c r="H91" i="3"/>
  <c r="G91" i="3"/>
  <c r="F91" i="3"/>
  <c r="E91" i="3"/>
  <c r="D91" i="3"/>
  <c r="C91" i="3"/>
  <c r="B91" i="3"/>
  <c r="H90" i="3"/>
  <c r="G90" i="3"/>
  <c r="F90" i="3"/>
  <c r="E90" i="3"/>
  <c r="D90" i="3"/>
  <c r="C90" i="3"/>
  <c r="B90" i="3"/>
  <c r="H89" i="3"/>
  <c r="G89" i="3"/>
  <c r="F89" i="3"/>
  <c r="E89" i="3"/>
  <c r="D89" i="3"/>
  <c r="C89" i="3"/>
  <c r="B89" i="3"/>
  <c r="H88" i="3"/>
  <c r="G88" i="3"/>
  <c r="F88" i="3"/>
  <c r="E88" i="3"/>
  <c r="D88" i="3"/>
  <c r="C88" i="3"/>
  <c r="B88" i="3"/>
  <c r="H87" i="3"/>
  <c r="G87" i="3"/>
  <c r="F87" i="3"/>
  <c r="E87" i="3"/>
  <c r="D87" i="3"/>
  <c r="C87" i="3"/>
  <c r="B87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G84" i="3"/>
  <c r="F84" i="3"/>
  <c r="E84" i="3"/>
  <c r="D84" i="3"/>
  <c r="C84" i="3"/>
  <c r="B84" i="3"/>
  <c r="G83" i="3"/>
  <c r="F83" i="3"/>
  <c r="E83" i="3"/>
  <c r="D83" i="3"/>
  <c r="C83" i="3"/>
  <c r="B83" i="3"/>
  <c r="H82" i="3"/>
  <c r="G82" i="3"/>
  <c r="F82" i="3"/>
  <c r="E82" i="3"/>
  <c r="D82" i="3"/>
  <c r="C82" i="3"/>
  <c r="B82" i="3"/>
  <c r="G81" i="3"/>
  <c r="F81" i="3"/>
  <c r="E81" i="3"/>
  <c r="D81" i="3"/>
  <c r="C81" i="3"/>
  <c r="B81" i="3"/>
  <c r="H80" i="3"/>
  <c r="G80" i="3"/>
  <c r="F80" i="3"/>
  <c r="E80" i="3"/>
  <c r="D80" i="3"/>
  <c r="C80" i="3"/>
  <c r="B80" i="3"/>
  <c r="H79" i="3"/>
  <c r="G79" i="3"/>
  <c r="F79" i="3"/>
  <c r="E79" i="3"/>
  <c r="D79" i="3"/>
  <c r="C79" i="3"/>
  <c r="B79" i="3"/>
  <c r="G78" i="3"/>
  <c r="F78" i="3"/>
  <c r="E78" i="3"/>
  <c r="D78" i="3"/>
  <c r="C78" i="3"/>
  <c r="B78" i="3"/>
  <c r="G77" i="3"/>
  <c r="F77" i="3"/>
  <c r="E77" i="3"/>
  <c r="D77" i="3"/>
  <c r="C77" i="3"/>
  <c r="B77" i="3"/>
  <c r="G76" i="3"/>
  <c r="F76" i="3"/>
  <c r="E76" i="3"/>
  <c r="D76" i="3"/>
  <c r="C76" i="3"/>
  <c r="B76" i="3"/>
  <c r="G75" i="3"/>
  <c r="F75" i="3"/>
  <c r="E75" i="3"/>
  <c r="D75" i="3"/>
  <c r="C75" i="3"/>
  <c r="B75" i="3"/>
  <c r="G74" i="3"/>
  <c r="F74" i="3"/>
  <c r="E74" i="3"/>
  <c r="D74" i="3"/>
  <c r="C74" i="3"/>
  <c r="B74" i="3"/>
  <c r="G73" i="3"/>
  <c r="F73" i="3"/>
  <c r="E73" i="3"/>
  <c r="D73" i="3"/>
  <c r="C73" i="3"/>
  <c r="B73" i="3"/>
  <c r="H72" i="3"/>
  <c r="G72" i="3"/>
  <c r="F72" i="3"/>
  <c r="E72" i="3"/>
  <c r="D72" i="3"/>
  <c r="C72" i="3"/>
  <c r="B72" i="3"/>
  <c r="H71" i="3"/>
  <c r="G71" i="3"/>
  <c r="F71" i="3"/>
  <c r="E71" i="3"/>
  <c r="D71" i="3"/>
  <c r="C71" i="3"/>
  <c r="B71" i="3"/>
  <c r="H70" i="3"/>
  <c r="G70" i="3"/>
  <c r="F70" i="3"/>
  <c r="E70" i="3"/>
  <c r="D70" i="3"/>
  <c r="C70" i="3"/>
  <c r="B70" i="3"/>
  <c r="H69" i="3"/>
  <c r="G69" i="3"/>
  <c r="F69" i="3"/>
  <c r="E69" i="3"/>
  <c r="D69" i="3"/>
  <c r="C69" i="3"/>
  <c r="B69" i="3"/>
  <c r="G68" i="3"/>
  <c r="F68" i="3"/>
  <c r="E68" i="3"/>
  <c r="D68" i="3"/>
  <c r="C68" i="3"/>
  <c r="B68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G65" i="3"/>
  <c r="F65" i="3"/>
  <c r="E65" i="3"/>
  <c r="D65" i="3"/>
  <c r="C65" i="3"/>
  <c r="B65" i="3"/>
  <c r="G64" i="3"/>
  <c r="F64" i="3"/>
  <c r="E64" i="3"/>
  <c r="D64" i="3"/>
  <c r="C64" i="3"/>
  <c r="B64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G52" i="3"/>
  <c r="F52" i="3"/>
  <c r="E52" i="3"/>
  <c r="D52" i="3"/>
  <c r="C52" i="3"/>
  <c r="B52" i="3"/>
  <c r="G51" i="3"/>
  <c r="F51" i="3"/>
  <c r="E51" i="3"/>
  <c r="D51" i="3"/>
  <c r="C51" i="3"/>
  <c r="B51" i="3"/>
  <c r="G50" i="3"/>
  <c r="F50" i="3"/>
  <c r="E50" i="3"/>
  <c r="D50" i="3"/>
  <c r="C50" i="3"/>
  <c r="B50" i="3"/>
  <c r="G49" i="3"/>
  <c r="F49" i="3"/>
  <c r="E49" i="3"/>
  <c r="D49" i="3"/>
  <c r="C49" i="3"/>
  <c r="B49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G45" i="3"/>
  <c r="F45" i="3"/>
  <c r="E45" i="3"/>
  <c r="D45" i="3"/>
  <c r="C45" i="3"/>
  <c r="B45" i="3"/>
  <c r="G44" i="3"/>
  <c r="F44" i="3"/>
  <c r="E44" i="3"/>
  <c r="D44" i="3"/>
  <c r="C44" i="3"/>
  <c r="B44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G41" i="3"/>
  <c r="F41" i="3"/>
  <c r="E41" i="3"/>
  <c r="D41" i="3"/>
  <c r="C41" i="3"/>
  <c r="B41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G38" i="3"/>
  <c r="F38" i="3"/>
  <c r="E38" i="3"/>
  <c r="D38" i="3"/>
  <c r="C38" i="3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9" i="3"/>
  <c r="G29" i="3"/>
  <c r="F29" i="3"/>
  <c r="E29" i="3"/>
  <c r="D29" i="3"/>
  <c r="C29" i="3"/>
  <c r="B29" i="3"/>
  <c r="G28" i="3"/>
  <c r="F28" i="3"/>
  <c r="E28" i="3"/>
  <c r="D28" i="3"/>
  <c r="C28" i="3"/>
  <c r="B28" i="3"/>
  <c r="G27" i="3"/>
  <c r="F27" i="3"/>
  <c r="E27" i="3"/>
  <c r="D27" i="3"/>
  <c r="C27" i="3"/>
  <c r="B27" i="3"/>
  <c r="G26" i="3"/>
  <c r="F26" i="3"/>
  <c r="E26" i="3"/>
  <c r="D26" i="3"/>
  <c r="C26" i="3"/>
  <c r="B26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H1" i="3"/>
  <c r="G1" i="3"/>
  <c r="F1" i="3"/>
  <c r="E1" i="3"/>
  <c r="D1" i="3"/>
  <c r="C1" i="3"/>
  <c r="B1" i="3"/>
  <c r="F15" i="1"/>
  <c r="F14" i="1"/>
  <c r="F13" i="1"/>
  <c r="F12" i="1"/>
</calcChain>
</file>

<file path=xl/sharedStrings.xml><?xml version="1.0" encoding="utf-8"?>
<sst xmlns="http://schemas.openxmlformats.org/spreadsheetml/2006/main" count="1833" uniqueCount="631">
  <si>
    <t>For this first version, we're just checking the ships that are:</t>
  </si>
  <si>
    <t>Sorted by price, low to high</t>
  </si>
  <si>
    <t>Include "insurance" filter: "LTI"</t>
  </si>
  <si>
    <t>all urls below will have added "?starcitizen_insurance=8&amp;product_list_order=price_low_to_high" to get this filterd correctly</t>
  </si>
  <si>
    <t>Categories</t>
  </si>
  <si>
    <t>Game</t>
  </si>
  <si>
    <t>Item Type</t>
  </si>
  <si>
    <t>Manufacturer</t>
  </si>
  <si>
    <t>Item Name</t>
  </si>
  <si>
    <t>Sub Item</t>
  </si>
  <si>
    <t>URL</t>
  </si>
  <si>
    <t>Star Citizen</t>
  </si>
  <si>
    <t>Spaceships and upgrades</t>
  </si>
  <si>
    <t>aegis Dynamics</t>
  </si>
  <si>
    <t>avenger</t>
  </si>
  <si>
    <t>renegade</t>
  </si>
  <si>
    <t>stalker</t>
  </si>
  <si>
    <t>titan</t>
  </si>
  <si>
    <t>warlock</t>
  </si>
  <si>
    <t>Eclipse</t>
  </si>
  <si>
    <t>https://star-hangar.com/star-citizen/spaceships/aegis-dynamics/eclipse.html</t>
  </si>
  <si>
    <t>gladius</t>
  </si>
  <si>
    <t>Base Model</t>
  </si>
  <si>
    <t>https://star-hangar.com/star-citizen/spaceships/aegis-dynamics/gladius/base.html</t>
  </si>
  <si>
    <t>Valiant</t>
  </si>
  <si>
    <t>https://star-hangar.com/star-citizen/spaceships/aegis-dynamics/gladius/valiant.html</t>
  </si>
  <si>
    <t>Hammerhead</t>
  </si>
  <si>
    <t>https://star-hangar.com/star-citizen/spaceships/aegis-dynamics/hammerhead.html</t>
  </si>
  <si>
    <t>Nautilus</t>
  </si>
  <si>
    <t>https://star-hangar.com/star-citizen/spaceships/aegis-dynamics/nautilus.html</t>
  </si>
  <si>
    <t>Reclaimer</t>
  </si>
  <si>
    <t>https://star-hangar.com/star-citizen/spaceships/aegis-dynamics/reclaimer.html</t>
  </si>
  <si>
    <t>Retaliatior</t>
  </si>
  <si>
    <t>https://star-hangar.com/star-citizen/spaceships/aegis-dynamics/retaliator/base.html</t>
  </si>
  <si>
    <t>Bomber</t>
  </si>
  <si>
    <t>https://star-hangar.com/star-citizen/spaceships/aegis-dynamics/retaliator/bomber.html</t>
  </si>
  <si>
    <t>Sabre</t>
  </si>
  <si>
    <t>https://star-hangar.com/star-citizen/spaceships/aegis-dynamics/sabre.html</t>
  </si>
  <si>
    <t>https://star-hangar.com/star-citizen/spaceships/aegis-dynamics/sabre/base.html</t>
  </si>
  <si>
    <t>Comet</t>
  </si>
  <si>
    <t>https://star-hangar.com/star-citizen/spaceships/aegis-dynamics/sabre/comet.html</t>
  </si>
  <si>
    <t>Vanguard</t>
  </si>
  <si>
    <t>Harbinger</t>
  </si>
  <si>
    <t>https://star-hangar.com/star-citizen/spaceships/aegis-dynamics/vanguard/harbinger.html</t>
  </si>
  <si>
    <t>Hopllite</t>
  </si>
  <si>
    <t>https://star-hangar.com/star-citizen/spaceships/aegis-dynamics/vanguard/hoplite.html</t>
  </si>
  <si>
    <t>Sentinel</t>
  </si>
  <si>
    <t>https://star-hangar.com/star-citizen/spaceships/aegis-dynamics/vanguard/sentinel.html</t>
  </si>
  <si>
    <t>Warden</t>
  </si>
  <si>
    <t>https://star-hangar.com/star-citizen/spaceships/aegis-dynamics/vanguard/warden.html</t>
  </si>
  <si>
    <t>Vulcan</t>
  </si>
  <si>
    <t>https://star-hangar.com/star-citizen/spaceships/aegis-dynamics/vulcan.html</t>
  </si>
  <si>
    <t>Anvil Aerospace</t>
  </si>
  <si>
    <t>Arrow</t>
  </si>
  <si>
    <t>https://star-hangar.com/star-citizen/spaceships/anvil-aerospace/arrow.html</t>
  </si>
  <si>
    <t>Carrack</t>
  </si>
  <si>
    <t>https://star-hangar.com/star-citizen/spaceships/anvil-aerospace/carrack.html</t>
  </si>
  <si>
    <t>https://star-hangar.com/star-citizen/spaceships/anvil-aerospace/carrack/base.html</t>
  </si>
  <si>
    <t>Expedition</t>
  </si>
  <si>
    <t>https://star-hangar.com/star-citizen/spaceships/anvil-aerospace/carrack/expedition.html</t>
  </si>
  <si>
    <t>Crucible</t>
  </si>
  <si>
    <t>https://star-hangar.com/star-citizen/spaceships/anvil-aerospace/crucible.html</t>
  </si>
  <si>
    <t>Gladiator</t>
  </si>
  <si>
    <t>https://star-hangar.com/star-citizen/spaceships/anvil-aerospace/gladiator.html</t>
  </si>
  <si>
    <t>Hawk</t>
  </si>
  <si>
    <t>https://star-hangar.com/star-citizen/spaceships/anvil-aerospace/hawk.html</t>
  </si>
  <si>
    <t>Hornet</t>
  </si>
  <si>
    <t>https://star-hangar.com/star-citizen/spaceships/anvil-aerospace/hornet.html</t>
  </si>
  <si>
    <t>https://star-hangar.com/star-citizen/spaceships/anvil-aerospace/hornet/base.html</t>
  </si>
  <si>
    <t>Ghost</t>
  </si>
  <si>
    <t>https://star-hangar.com/star-citizen/spaceships/anvil-aerospace/hornet/ghost.html</t>
  </si>
  <si>
    <t>Super</t>
  </si>
  <si>
    <t>https://star-hangar.com/star-citizen/spaceships/anvil-aerospace/hornet/super.html</t>
  </si>
  <si>
    <t>Tracker</t>
  </si>
  <si>
    <t>https://star-hangar.com/star-citizen/spaceships/anvil-aerospace/hornet/tracker.html</t>
  </si>
  <si>
    <t>Wildfire</t>
  </si>
  <si>
    <t>https://star-hangar.com/star-citizen/spaceships/anvil-aerospace/hornet/wildfire.html</t>
  </si>
  <si>
    <t>Heartseeker</t>
  </si>
  <si>
    <t>https://star-hangar.com/star-citizen/spaceships/anvil-aerospace/hornet/https-star-hangar-com-star-citizen-spaceships-anvil-aerospace-hornet-heartseeker-html.html</t>
  </si>
  <si>
    <t>Hurricane</t>
  </si>
  <si>
    <t>https://star-hangar.com/star-citizen/spaceships/anvil-aerospace/hurricane.html</t>
  </si>
  <si>
    <t>Legionnaire</t>
  </si>
  <si>
    <t>https://star-hangar.com/star-citizen/spaceships/anvil-aerospace/legionnaire.html</t>
  </si>
  <si>
    <t>Liberator</t>
  </si>
  <si>
    <t>https://star-hangar.com/star-citizen/spaceships/anvil-aerospace/liberator.html</t>
  </si>
  <si>
    <t>Pisces</t>
  </si>
  <si>
    <t>https://star-hangar.com/star-citizen/spaceships/anvil-aerospace/pisces.html</t>
  </si>
  <si>
    <t>c8 Base</t>
  </si>
  <si>
    <t>C8x</t>
  </si>
  <si>
    <t>https://star-hangar.com/star-citizen/spaceships/anvil-aerospace/pisces/c8x.html</t>
  </si>
  <si>
    <t>Terrapin</t>
  </si>
  <si>
    <t>https://star-hangar.com/star-citizen/spaceships/anvil-aerospace/terrapin.html</t>
  </si>
  <si>
    <t>Valkyrie</t>
  </si>
  <si>
    <t>https://star-hangar.com/star-citizen/spaceships/anvil-aerospace/valkyrie.html</t>
  </si>
  <si>
    <t>https://star-hangar.com/star-citizen/spaceships/anvil-aerospace/valkyrie/base.html</t>
  </si>
  <si>
    <t>Aopoa</t>
  </si>
  <si>
    <t>Khartu'al</t>
  </si>
  <si>
    <t>https://star-hangar.com/star-citizen/spaceships/aopoa/khartu-al.html</t>
  </si>
  <si>
    <t>San'tok.yāi</t>
  </si>
  <si>
    <t>https://star-hangar.com/star-citizen/spaceships/aopoa/santokyai.html</t>
  </si>
  <si>
    <t>Argo Astronautics</t>
  </si>
  <si>
    <t>MPUV</t>
  </si>
  <si>
    <t>https://star-hangar.com/star-citizen/spaceships/argo-astronautics/mpuv.html</t>
  </si>
  <si>
    <t>Cargo</t>
  </si>
  <si>
    <t>https://star-hangar.com/star-citizen/spaceships/argo-astronautics/mpuv/cargo.html</t>
  </si>
  <si>
    <t>Personnel</t>
  </si>
  <si>
    <t>https://star-hangar.com/star-citizen/spaceships/argo-astronautics/mpuv/personnel.html</t>
  </si>
  <si>
    <t>SRV</t>
  </si>
  <si>
    <t>https://star-hangar.com/star-citizen/spaceships/argo-astronautics/srv.html</t>
  </si>
  <si>
    <t>Mole</t>
  </si>
  <si>
    <t>https://star-hangar.com/star-citizen/spaceships/argo-astronautics/mole.html</t>
  </si>
  <si>
    <t>Raft</t>
  </si>
  <si>
    <t>https://star-hangar.com/star-citizen/spaceships/argo-astronautics/raft.html</t>
  </si>
  <si>
    <t>Banu</t>
  </si>
  <si>
    <t>Defender</t>
  </si>
  <si>
    <t>https://star-hangar.com/star-citizen/spaceships/banu/defender.html</t>
  </si>
  <si>
    <t>Merchantman</t>
  </si>
  <si>
    <t>https://star-hangar.com/star-citizen/spaceships/banu/merchantman.html</t>
  </si>
  <si>
    <t>Consolidated Outland</t>
  </si>
  <si>
    <t>Mustang</t>
  </si>
  <si>
    <t>Beta</t>
  </si>
  <si>
    <t>https://star-hangar.com/star-citizen/spaceships/consolidated-outland/mustang/beta.html</t>
  </si>
  <si>
    <t>Delta</t>
  </si>
  <si>
    <t>https://star-hangar.com/star-citizen/spaceships/consolidated-outland/mustang/delta.html</t>
  </si>
  <si>
    <t>Gamma</t>
  </si>
  <si>
    <t>https://star-hangar.com/star-citizen/spaceships/consolidated-outland/mustang/gamma.html</t>
  </si>
  <si>
    <t>Nomad</t>
  </si>
  <si>
    <t>https://star-hangar.com/star-citizen/spaceships/consolidated-outland/nomad.html</t>
  </si>
  <si>
    <t>Crusader Industries</t>
  </si>
  <si>
    <t>Ares</t>
  </si>
  <si>
    <t>Ion</t>
  </si>
  <si>
    <t>https://star-hangar.com/star-citizen/spaceships/crusader-industries/ares/ion.html</t>
  </si>
  <si>
    <t>Inferno</t>
  </si>
  <si>
    <t>https://star-hangar.com/star-citizen/spaceships/crusader-industries/ares/inferno.html</t>
  </si>
  <si>
    <t>Genesis Starliner</t>
  </si>
  <si>
    <t>https://star-hangar.com/star-citizen/spaceships/crusader-industries/genesis-starliner.html</t>
  </si>
  <si>
    <t>Hercules</t>
  </si>
  <si>
    <t>A2</t>
  </si>
  <si>
    <t>https://star-hangar.com/star-citizen/spaceships/crusader-industries/hercules/a2.html</t>
  </si>
  <si>
    <t>C2</t>
  </si>
  <si>
    <t>https://star-hangar.com/star-citizen/spaceships/crusader-industries/hercules/c2.html</t>
  </si>
  <si>
    <t>M2</t>
  </si>
  <si>
    <t>https://star-hangar.com/star-citizen/spaceships/crusader-industries/hercules/m2.html</t>
  </si>
  <si>
    <t>Mercury</t>
  </si>
  <si>
    <t>https://star-hangar.com/star-citizen/spaceships/crusader-industries/mercury.html</t>
  </si>
  <si>
    <t>Drake Interplanetary</t>
  </si>
  <si>
    <t>Buccaneer</t>
  </si>
  <si>
    <t>https://star-hangar.com/star-citizen/spaceships/drake-interplanetary/buccaneer.html</t>
  </si>
  <si>
    <t>Caterpillar</t>
  </si>
  <si>
    <t>https://star-hangar.com/star-citizen/spaceships/drake-interplanetary/caterpillar.html</t>
  </si>
  <si>
    <t>https://star-hangar.com/star-citizen/spaceships/drake-interplanetary/caterpillar/base.html</t>
  </si>
  <si>
    <t>Corsair</t>
  </si>
  <si>
    <t>https://star-hangar.com/star-citizen/spaceships/drake-interplanetary/corsair.html</t>
  </si>
  <si>
    <t>Cutlass</t>
  </si>
  <si>
    <t>https://star-hangar.com/star-citizen/spaceships/drake-interplanetary/cutlass.html</t>
  </si>
  <si>
    <t>Black</t>
  </si>
  <si>
    <t>https://star-hangar.com/star-citizen/spaceships/drake-interplanetary/cutlass/black.html</t>
  </si>
  <si>
    <t>Blue</t>
  </si>
  <si>
    <t>https://star-hangar.com/star-citizen/spaceships/drake-interplanetary/cutlass/blue.html</t>
  </si>
  <si>
    <t>Red</t>
  </si>
  <si>
    <t>https://star-hangar.com/star-citizen/spaceships/drake-interplanetary/cutlass/red.html</t>
  </si>
  <si>
    <t>Steel</t>
  </si>
  <si>
    <t>https://star-hangar.com/star-citizen/spaceships/drake-interplanetary/cutlass/steel.html</t>
  </si>
  <si>
    <t>Herald</t>
  </si>
  <si>
    <t>https://star-hangar.com/star-citizen/spaceships/drake-interplanetary/herald.html</t>
  </si>
  <si>
    <t>Vulture</t>
  </si>
  <si>
    <t>https://star-hangar.com/star-citizen/spaceships/drake-interplanetary/vulture.html</t>
  </si>
  <si>
    <t>Esperia</t>
  </si>
  <si>
    <t>Blade</t>
  </si>
  <si>
    <t>https://star-hangar.com/star-citizen/spaceships/esperia/blade.html</t>
  </si>
  <si>
    <t>Glaive</t>
  </si>
  <si>
    <t>https://star-hangar.com/star-citizen/spaceships/esperia/glaive.html</t>
  </si>
  <si>
    <t>Prowler</t>
  </si>
  <si>
    <t>https://star-hangar.com/star-citizen/spaceships/esperia/prowler.html</t>
  </si>
  <si>
    <t>Talon</t>
  </si>
  <si>
    <t>https://star-hangar.com/star-citizen/spaceships/esperia/talon.html</t>
  </si>
  <si>
    <t>https://star-hangar.com/star-citizen/spaceships/esperia/talon/base.html</t>
  </si>
  <si>
    <t>Shrike</t>
  </si>
  <si>
    <t>https://star-hangar.com/star-citizen/spaceships/esperia/talon/shrike.html</t>
  </si>
  <si>
    <t>Catac Manufacture</t>
  </si>
  <si>
    <t>Railen</t>
  </si>
  <si>
    <t>https://star-hangar.com/star-citizen/spaceships/gatac/railen.html</t>
  </si>
  <si>
    <t>Kruger Intergalactic</t>
  </si>
  <si>
    <t>P-series</t>
  </si>
  <si>
    <t>P-72 Archimedes</t>
  </si>
  <si>
    <t>https://star-hangar.com/star-citizen/spaceships/kruger-intergalactic/p/p-72-archimedes.html</t>
  </si>
  <si>
    <t>Musashi Industrial Starflight Concern</t>
  </si>
  <si>
    <t>Endeavor</t>
  </si>
  <si>
    <t>https://star-hangar.com/star-citizen/spaceships/musashi-industrial-starflight-concern/endeavor.html</t>
  </si>
  <si>
    <t>Freelancer</t>
  </si>
  <si>
    <t>https://star-hangar.com/star-citizen/spaceships/musashi-industrial-starflight-concern/freelancer.html</t>
  </si>
  <si>
    <t>https://star-hangar.com/star-citizen/spaceships/musashi-industrial-starflight-concern/freelancer/base.html</t>
  </si>
  <si>
    <t>DUR</t>
  </si>
  <si>
    <t>https://star-hangar.com/star-citizen/spaceships/musashi-industrial-starflight-concern/freelancer/dur.html</t>
  </si>
  <si>
    <t>MAX</t>
  </si>
  <si>
    <t>https://star-hangar.com/star-citizen/spaceships/musashi-industrial-starflight-concern/freelancer/max.html</t>
  </si>
  <si>
    <t>MIS</t>
  </si>
  <si>
    <t>https://star-hangar.com/star-citizen/spaceships/musashi-industrial-starflight-concern/freelancer/mis.html</t>
  </si>
  <si>
    <t>Hull Series</t>
  </si>
  <si>
    <t>Hull A</t>
  </si>
  <si>
    <t>https://star-hangar.com/star-citizen/spaceships/musashi-industrial-starflight-concern/hull/a.html</t>
  </si>
  <si>
    <t>Hull B</t>
  </si>
  <si>
    <t>https://star-hangar.com/star-citizen/spaceships/musashi-industrial-starflight-concern/hull/b.html</t>
  </si>
  <si>
    <t>Hull C</t>
  </si>
  <si>
    <t>https://star-hangar.com/star-citizen/spaceships/musashi-industrial-starflight-concern/hull/c.html</t>
  </si>
  <si>
    <t>Hull D</t>
  </si>
  <si>
    <t>https://star-hangar.com/star-citizen/spaceships/musashi-industrial-starflight-concern/hull/d.html</t>
  </si>
  <si>
    <t>Prospector</t>
  </si>
  <si>
    <t>https://star-hangar.com/star-citizen/spaceships/musashi-industrial-starflight-concern/prospector.html</t>
  </si>
  <si>
    <t>Razor</t>
  </si>
  <si>
    <t>https://star-hangar.com/star-citizen/spaceships/musashi-industrial-starflight-concern/razor.html</t>
  </si>
  <si>
    <t>https://star-hangar.com/star-citizen/spaceships/musashi-industrial-starflight-concern/razor/base.html</t>
  </si>
  <si>
    <t>EX</t>
  </si>
  <si>
    <t>https://star-hangar.com/star-citizen/spaceships/musashi-industrial-starflight-concern/razor/ex.html</t>
  </si>
  <si>
    <t>LX</t>
  </si>
  <si>
    <t>https://star-hangar.com/star-citizen/spaceships/musashi-industrial-starflight-concern/razor/lx.html</t>
  </si>
  <si>
    <t>Reliant</t>
  </si>
  <si>
    <t>https://star-hangar.com/star-citizen/spaceships/musashi-industrial-starflight-concern/reliant.html</t>
  </si>
  <si>
    <t>Kore</t>
  </si>
  <si>
    <t>https://star-hangar.com/star-citizen/spaceships/musashi-industrial-starflight-concern/reliant/kore.html</t>
  </si>
  <si>
    <t>Mako</t>
  </si>
  <si>
    <t>https://star-hangar.com/star-citizen/spaceships/musashi-industrial-starflight-concern/reliant/mako.html</t>
  </si>
  <si>
    <t>Sen</t>
  </si>
  <si>
    <t>https://star-hangar.com/star-citizen/spaceships/musashi-industrial-starflight-concern/reliant/sen.html</t>
  </si>
  <si>
    <t>Tana</t>
  </si>
  <si>
    <t>https://star-hangar.com/star-citizen/spaceships/musashi-industrial-starflight-concern/reliant/tana.html</t>
  </si>
  <si>
    <t>Starfarer</t>
  </si>
  <si>
    <t>https://star-hangar.com/star-citizen/spaceships/musashi-industrial-starflight-concern/starfarer.html</t>
  </si>
  <si>
    <t>https://star-hangar.com/star-citizen/spaceships/musashi-industrial-starflight-concern/starfarer/base.html</t>
  </si>
  <si>
    <t>Gemini</t>
  </si>
  <si>
    <t>https://star-hangar.com/star-citizen/spaceships/musashi-industrial-starflight-concern/starfarer/gemini.html</t>
  </si>
  <si>
    <t>Odyssey</t>
  </si>
  <si>
    <t>https://star-hangar.com/star-citizen/spaceships/musashi-industrial-starflight-concern/odyssey.html</t>
  </si>
  <si>
    <t>Expanse</t>
  </si>
  <si>
    <t>https://star-hangar.com/star-citizen/spaceships/musashi-industrial-starflight-concern/expanse.html</t>
  </si>
  <si>
    <t>Origin Jumpworks</t>
  </si>
  <si>
    <t>85x</t>
  </si>
  <si>
    <t>https://star-hangar.com/star-citizen/spaceships/origin-jumpworks/85x.html</t>
  </si>
  <si>
    <t>100 series</t>
  </si>
  <si>
    <t>100i</t>
  </si>
  <si>
    <t>https://star-hangar.com/star-citizen/spaceships/origin-jumpworks/100-series/100i.html</t>
  </si>
  <si>
    <t>125a</t>
  </si>
  <si>
    <t>https://star-hangar.com/star-citizen/spaceships/origin-jumpworks/100-series/125a.html</t>
  </si>
  <si>
    <t>135c</t>
  </si>
  <si>
    <t>https://star-hangar.com/star-citizen/spaceships/origin-jumpworks/100-series/135c.html</t>
  </si>
  <si>
    <t>300 series</t>
  </si>
  <si>
    <t>300i</t>
  </si>
  <si>
    <t>https://star-hangar.com/star-citizen/spaceships/origin-jumpworks/300i-series/300i.html</t>
  </si>
  <si>
    <t>315p</t>
  </si>
  <si>
    <t>https://star-hangar.com/star-citizen/spaceships/origin-jumpworks/300i-series/315p.html</t>
  </si>
  <si>
    <t>325a</t>
  </si>
  <si>
    <t>https://star-hangar.com/star-citizen/spaceships/origin-jumpworks/300i-series/325a.html</t>
  </si>
  <si>
    <t>350r</t>
  </si>
  <si>
    <t>https://star-hangar.com/star-citizen/spaceships/origin-jumpworks/300i-series/350r.html</t>
  </si>
  <si>
    <t>600 series</t>
  </si>
  <si>
    <t>600i touring</t>
  </si>
  <si>
    <t>https://star-hangar.com/star-citizen/spaceships/origin-jumpworks/600-series/600i-luxury.html</t>
  </si>
  <si>
    <t>600i Exploration</t>
  </si>
  <si>
    <t>https://star-hangar.com/star-citizen/spaceships/origin-jumpworks/600-series/600i-exploration.html</t>
  </si>
  <si>
    <t>m50</t>
  </si>
  <si>
    <t>https://star-hangar.com/star-citizen/spaceships/origin-jumpworks/m50.html</t>
  </si>
  <si>
    <t>400i</t>
  </si>
  <si>
    <t>https://star-hangar.com/star-citizen/spaceships/origin-jumpworks/400i.html</t>
  </si>
  <si>
    <t>Roberts Space Industries</t>
  </si>
  <si>
    <t>Apollo</t>
  </si>
  <si>
    <t>Medivac</t>
  </si>
  <si>
    <t>https://star-hangar.com/star-citizen/spaceships/roberts-space-industries/apollo/medivac.html</t>
  </si>
  <si>
    <t>Triage</t>
  </si>
  <si>
    <t>https://star-hangar.com/star-citizen/spaceships/roberts-space-industries/apollo/triage.html</t>
  </si>
  <si>
    <t>Constellation</t>
  </si>
  <si>
    <t>Andromeda</t>
  </si>
  <si>
    <t>https://star-hangar.com/star-citizen/spaceships/roberts-space-industries/constellation/andromeda.html</t>
  </si>
  <si>
    <t>Aquila</t>
  </si>
  <si>
    <t>https://star-hangar.com/star-citizen/spaceships/roberts-space-industries/constellation/aquila.html</t>
  </si>
  <si>
    <t>Phoenix</t>
  </si>
  <si>
    <t>https://star-hangar.com/star-citizen/spaceships/roberts-space-industries/constellation/phoenix.html</t>
  </si>
  <si>
    <t>Taurus</t>
  </si>
  <si>
    <t>https://star-hangar.com/star-citizen/spaceships/roberts-space-industries/constellation/taurus.html</t>
  </si>
  <si>
    <t>Mantis</t>
  </si>
  <si>
    <t>https://star-hangar.com/star-citizen/spaceships/roberts-space-industries/mantis.html</t>
  </si>
  <si>
    <t>Orion</t>
  </si>
  <si>
    <t>https://star-hangar.com/star-citizen/spaceships/roberts-space-industries/orion.html</t>
  </si>
  <si>
    <t>Polaris</t>
  </si>
  <si>
    <t>https://star-hangar.com/star-citizen/spaceships/roberts-space-industries/polaris.html</t>
  </si>
  <si>
    <t>Perseus</t>
  </si>
  <si>
    <t>https://star-hangar.com/star-citizen/spaceships/roberts-space-industries/perseus.html</t>
  </si>
  <si>
    <t>Scorpius</t>
  </si>
  <si>
    <t>https://star-hangar.com/star-citizen/spaceships/roberts-space-industries/scorpius.html</t>
  </si>
  <si>
    <t>Gravlev Bikes and Upgrades</t>
  </si>
  <si>
    <t>Nox</t>
  </si>
  <si>
    <t>Kue</t>
  </si>
  <si>
    <t>added outputs:</t>
  </si>
  <si>
    <t>reason</t>
  </si>
  <si>
    <t>price difference to second position</t>
  </si>
  <si>
    <t>item is lowest but much lower than 2nd lowest, need to raise price</t>
  </si>
  <si>
    <t>easy way to make column a Hyperlinks?</t>
  </si>
  <si>
    <t>Need to do</t>
  </si>
  <si>
    <t>-need alert if needs attention</t>
  </si>
  <si>
    <t>-2 products on same url edge case</t>
  </si>
  <si>
    <t>-exctract ship name in output</t>
  </si>
  <si>
    <t>https://star-hangar.com/star-citizen/spaceships/aegis-dynamics/avenger/renegade.html</t>
  </si>
  <si>
    <t>https://star-hangar.com/star-citizen/spaceships/aegis-dynamics/avenger/stalker.html</t>
  </si>
  <si>
    <t>https://star-hangar.com/star-citizen/spaceships/aegis-dynamics/avenger/titan.html</t>
  </si>
  <si>
    <t>https://star-hangar.com/star-citizen/spaceships/aegis-dynamics/avenger/warlock.html</t>
  </si>
  <si>
    <t>,</t>
  </si>
  <si>
    <t>https://star-hangar.com/starhangar_marketplaceexpansion/product/editprice/id/...</t>
  </si>
  <si>
    <t>star-citizen</t>
  </si>
  <si>
    <t>spaceships</t>
  </si>
  <si>
    <t>aegis-dynamics</t>
  </si>
  <si>
    <t>17808/</t>
  </si>
  <si>
    <t>28327/</t>
  </si>
  <si>
    <t>6795/</t>
  </si>
  <si>
    <t>24412/</t>
  </si>
  <si>
    <t>17807/</t>
  </si>
  <si>
    <t>28328/</t>
  </si>
  <si>
    <t>eclipse</t>
  </si>
  <si>
    <t/>
  </si>
  <si>
    <t>6950/</t>
  </si>
  <si>
    <t>27436/</t>
  </si>
  <si>
    <t>base</t>
  </si>
  <si>
    <t>6852/</t>
  </si>
  <si>
    <t>14524/</t>
  </si>
  <si>
    <t>valiant</t>
  </si>
  <si>
    <t>6417/</t>
  </si>
  <si>
    <t>14525/</t>
  </si>
  <si>
    <t>hammerhead</t>
  </si>
  <si>
    <t>7593/</t>
  </si>
  <si>
    <t>20434/</t>
  </si>
  <si>
    <t>nautilus</t>
  </si>
  <si>
    <t>6241/</t>
  </si>
  <si>
    <t>19973/</t>
  </si>
  <si>
    <t>reclaimer</t>
  </si>
  <si>
    <t>5926/</t>
  </si>
  <si>
    <t>5827/</t>
  </si>
  <si>
    <t>https://star-hangar.com/star-citizen/spaceships/aegis-dynamics/redeemer.html</t>
  </si>
  <si>
    <t>redeemer</t>
  </si>
  <si>
    <t>6449/</t>
  </si>
  <si>
    <t>retaliator</t>
  </si>
  <si>
    <t>5936/</t>
  </si>
  <si>
    <t>14527/</t>
  </si>
  <si>
    <t>bomber</t>
  </si>
  <si>
    <t>6900/</t>
  </si>
  <si>
    <t>14526/</t>
  </si>
  <si>
    <t>sabre</t>
  </si>
  <si>
    <t>5816/</t>
  </si>
  <si>
    <t>14528/</t>
  </si>
  <si>
    <t>comet</t>
  </si>
  <si>
    <t>6865/</t>
  </si>
  <si>
    <t>17768/</t>
  </si>
  <si>
    <t>vanguard</t>
  </si>
  <si>
    <t>harbinger</t>
  </si>
  <si>
    <t>6240/</t>
  </si>
  <si>
    <t>17985/</t>
  </si>
  <si>
    <t>hoplite</t>
  </si>
  <si>
    <t>24413/</t>
  </si>
  <si>
    <t>6239/</t>
  </si>
  <si>
    <t>sentinel</t>
  </si>
  <si>
    <t>6765/</t>
  </si>
  <si>
    <t>14530/</t>
  </si>
  <si>
    <t>warden</t>
  </si>
  <si>
    <t>9294/</t>
  </si>
  <si>
    <t>14529/</t>
  </si>
  <si>
    <t>vulcan</t>
  </si>
  <si>
    <t>19191/</t>
  </si>
  <si>
    <t>14494/</t>
  </si>
  <si>
    <t>anvil-aerospace</t>
  </si>
  <si>
    <t>arrow</t>
  </si>
  <si>
    <t>6251/</t>
  </si>
  <si>
    <t>28145/</t>
  </si>
  <si>
    <t>carrack</t>
  </si>
  <si>
    <t>17811/</t>
  </si>
  <si>
    <t>19193/</t>
  </si>
  <si>
    <t>expedition</t>
  </si>
  <si>
    <t>8878/</t>
  </si>
  <si>
    <t>crucible</t>
  </si>
  <si>
    <t>9333/</t>
  </si>
  <si>
    <t>19194/</t>
  </si>
  <si>
    <t>gladiator</t>
  </si>
  <si>
    <t>6958/</t>
  </si>
  <si>
    <t>19195/</t>
  </si>
  <si>
    <t>hawk</t>
  </si>
  <si>
    <t>17756/</t>
  </si>
  <si>
    <t>17825/</t>
  </si>
  <si>
    <t>hornet</t>
  </si>
  <si>
    <t>17978/</t>
  </si>
  <si>
    <t>6419/</t>
  </si>
  <si>
    <t>ghost</t>
  </si>
  <si>
    <t>6420/</t>
  </si>
  <si>
    <t>15535/</t>
  </si>
  <si>
    <t>super</t>
  </si>
  <si>
    <t>7789/</t>
  </si>
  <si>
    <t>17977/</t>
  </si>
  <si>
    <t>tracker</t>
  </si>
  <si>
    <t>17976/</t>
  </si>
  <si>
    <t>15536/</t>
  </si>
  <si>
    <t>wildfire</t>
  </si>
  <si>
    <t>24414/</t>
  </si>
  <si>
    <t>28329/</t>
  </si>
  <si>
    <t>hurricane</t>
  </si>
  <si>
    <t>6957/</t>
  </si>
  <si>
    <t>14523/</t>
  </si>
  <si>
    <t>legionnaire</t>
  </si>
  <si>
    <t>liberator</t>
  </si>
  <si>
    <t>17772/</t>
  </si>
  <si>
    <t>28331/</t>
  </si>
  <si>
    <t>pisces</t>
  </si>
  <si>
    <t>c8x</t>
  </si>
  <si>
    <t>20631/</t>
  </si>
  <si>
    <t>terrapin</t>
  </si>
  <si>
    <t>9305/</t>
  </si>
  <si>
    <t>28332/</t>
  </si>
  <si>
    <t>valkyrie</t>
  </si>
  <si>
    <t>7094/</t>
  </si>
  <si>
    <t>15584/</t>
  </si>
  <si>
    <t>aopoa</t>
  </si>
  <si>
    <t>khartu-al</t>
  </si>
  <si>
    <t>6759/</t>
  </si>
  <si>
    <t>14520/</t>
  </si>
  <si>
    <t>santokyai</t>
  </si>
  <si>
    <t>6244/</t>
  </si>
  <si>
    <t>14521/</t>
  </si>
  <si>
    <t>argo-astronautics</t>
  </si>
  <si>
    <t>mpuv</t>
  </si>
  <si>
    <t>cargo</t>
  </si>
  <si>
    <t>personnel</t>
  </si>
  <si>
    <t>srv</t>
  </si>
  <si>
    <t>24415/</t>
  </si>
  <si>
    <t>28455/</t>
  </si>
  <si>
    <t>mole</t>
  </si>
  <si>
    <t>raft</t>
  </si>
  <si>
    <t>18792/</t>
  </si>
  <si>
    <t>28456/</t>
  </si>
  <si>
    <t>banu</t>
  </si>
  <si>
    <t>defender</t>
  </si>
  <si>
    <t>7035/</t>
  </si>
  <si>
    <t>14499/</t>
  </si>
  <si>
    <t>merchantman</t>
  </si>
  <si>
    <t>consolidated-outland</t>
  </si>
  <si>
    <t>mustang</t>
  </si>
  <si>
    <t>beta</t>
  </si>
  <si>
    <t>20632/</t>
  </si>
  <si>
    <t>delta</t>
  </si>
  <si>
    <t>20634/</t>
  </si>
  <si>
    <t>gamma</t>
  </si>
  <si>
    <t>nomad</t>
  </si>
  <si>
    <t>24416/</t>
  </si>
  <si>
    <t>28458/</t>
  </si>
  <si>
    <t>crusader-industries</t>
  </si>
  <si>
    <t>ares</t>
  </si>
  <si>
    <t>ion</t>
  </si>
  <si>
    <t>5934/</t>
  </si>
  <si>
    <t>14492/</t>
  </si>
  <si>
    <t>inferno</t>
  </si>
  <si>
    <t>5933/</t>
  </si>
  <si>
    <t>14495/</t>
  </si>
  <si>
    <t>genesis-starliner</t>
  </si>
  <si>
    <t>9334/</t>
  </si>
  <si>
    <t>28460/</t>
  </si>
  <si>
    <t>hercules</t>
  </si>
  <si>
    <t>a2</t>
  </si>
  <si>
    <t>c2</t>
  </si>
  <si>
    <t>m2</t>
  </si>
  <si>
    <t>mercury</t>
  </si>
  <si>
    <t>9344/</t>
  </si>
  <si>
    <t>23792/</t>
  </si>
  <si>
    <t>drake-interplanetary</t>
  </si>
  <si>
    <t>buccaneer</t>
  </si>
  <si>
    <t>7788/</t>
  </si>
  <si>
    <t>17826/</t>
  </si>
  <si>
    <t>caterpillar</t>
  </si>
  <si>
    <t>6448/</t>
  </si>
  <si>
    <t>9297/</t>
  </si>
  <si>
    <t>corsair</t>
  </si>
  <si>
    <t>9720/</t>
  </si>
  <si>
    <t>18030/</t>
  </si>
  <si>
    <t>cutlass</t>
  </si>
  <si>
    <t>black</t>
  </si>
  <si>
    <t>18027/</t>
  </si>
  <si>
    <t>6252/</t>
  </si>
  <si>
    <t>blue</t>
  </si>
  <si>
    <t>5930/</t>
  </si>
  <si>
    <t>14488/</t>
  </si>
  <si>
    <t>red</t>
  </si>
  <si>
    <t>14491/</t>
  </si>
  <si>
    <t>6248/</t>
  </si>
  <si>
    <t>steel</t>
  </si>
  <si>
    <t>herald</t>
  </si>
  <si>
    <t>5928/</t>
  </si>
  <si>
    <t>17767/</t>
  </si>
  <si>
    <t>vulture</t>
  </si>
  <si>
    <t>6766/</t>
  </si>
  <si>
    <t>23791/</t>
  </si>
  <si>
    <t>esperia</t>
  </si>
  <si>
    <t>blade</t>
  </si>
  <si>
    <t>6237/</t>
  </si>
  <si>
    <t>28474/</t>
  </si>
  <si>
    <t>glaive</t>
  </si>
  <si>
    <t>17888/</t>
  </si>
  <si>
    <t>28475/</t>
  </si>
  <si>
    <t>prowler</t>
  </si>
  <si>
    <t>6238/</t>
  </si>
  <si>
    <t>28476/</t>
  </si>
  <si>
    <t>talon</t>
  </si>
  <si>
    <t>7631/</t>
  </si>
  <si>
    <t>14531/</t>
  </si>
  <si>
    <t>shrike</t>
  </si>
  <si>
    <t>7632/</t>
  </si>
  <si>
    <t>28479/</t>
  </si>
  <si>
    <t>gatac</t>
  </si>
  <si>
    <t>railen</t>
  </si>
  <si>
    <t>kruger-intergalactic</t>
  </si>
  <si>
    <t>p</t>
  </si>
  <si>
    <t>p-72-archimedes</t>
  </si>
  <si>
    <t>musashi-industrial-starflight-concern</t>
  </si>
  <si>
    <t>endeavor</t>
  </si>
  <si>
    <t>9391/</t>
  </si>
  <si>
    <t>freelancer</t>
  </si>
  <si>
    <t>6418/</t>
  </si>
  <si>
    <t>18029/</t>
  </si>
  <si>
    <t>dur</t>
  </si>
  <si>
    <t>6421/</t>
  </si>
  <si>
    <t>18023/</t>
  </si>
  <si>
    <t>max</t>
  </si>
  <si>
    <t>6422/</t>
  </si>
  <si>
    <t>18026/</t>
  </si>
  <si>
    <t>mis</t>
  </si>
  <si>
    <t>18025/</t>
  </si>
  <si>
    <t>hull</t>
  </si>
  <si>
    <t>a</t>
  </si>
  <si>
    <t>17810/</t>
  </si>
  <si>
    <t>28984/</t>
  </si>
  <si>
    <t>b</t>
  </si>
  <si>
    <t>6807/</t>
  </si>
  <si>
    <t>28985/</t>
  </si>
  <si>
    <t>c</t>
  </si>
  <si>
    <t>6808/</t>
  </si>
  <si>
    <t>28986/</t>
  </si>
  <si>
    <t>d</t>
  </si>
  <si>
    <t>6806/</t>
  </si>
  <si>
    <t>28987/</t>
  </si>
  <si>
    <t>prospector</t>
  </si>
  <si>
    <t>6250/</t>
  </si>
  <si>
    <t>14487/</t>
  </si>
  <si>
    <t>razor</t>
  </si>
  <si>
    <t>ex</t>
  </si>
  <si>
    <t>lx</t>
  </si>
  <si>
    <t>reliant</t>
  </si>
  <si>
    <t>kore</t>
  </si>
  <si>
    <t>mako</t>
  </si>
  <si>
    <t>sen</t>
  </si>
  <si>
    <t>tana</t>
  </si>
  <si>
    <t>starfarer</t>
  </si>
  <si>
    <t>gemini</t>
  </si>
  <si>
    <t>odyssey</t>
  </si>
  <si>
    <t>expanse</t>
  </si>
  <si>
    <t>origin-jumpworks</t>
  </si>
  <si>
    <t>100-series</t>
  </si>
  <si>
    <t>20635/</t>
  </si>
  <si>
    <t>20636/</t>
  </si>
  <si>
    <t>20637/</t>
  </si>
  <si>
    <t>300i-series</t>
  </si>
  <si>
    <t>8273/</t>
  </si>
  <si>
    <t>6789/</t>
  </si>
  <si>
    <t>6796/</t>
  </si>
  <si>
    <t>28482/</t>
  </si>
  <si>
    <t>17827/</t>
  </si>
  <si>
    <t>8274/</t>
  </si>
  <si>
    <t>600-series</t>
  </si>
  <si>
    <t>600i-luxury</t>
  </si>
  <si>
    <t>17769/</t>
  </si>
  <si>
    <t>9567/</t>
  </si>
  <si>
    <t>600i-exploration</t>
  </si>
  <si>
    <t>5820/</t>
  </si>
  <si>
    <t>17770/</t>
  </si>
  <si>
    <t>18816/</t>
  </si>
  <si>
    <t>19240/</t>
  </si>
  <si>
    <t>roberts-space-industries</t>
  </si>
  <si>
    <t>apollo</t>
  </si>
  <si>
    <t>medivac</t>
  </si>
  <si>
    <t>9568/</t>
  </si>
  <si>
    <t>28983/</t>
  </si>
  <si>
    <t>triage</t>
  </si>
  <si>
    <t>9569/</t>
  </si>
  <si>
    <t>28982/</t>
  </si>
  <si>
    <t>constellation</t>
  </si>
  <si>
    <t>andromeda</t>
  </si>
  <si>
    <t>6424/</t>
  </si>
  <si>
    <t>15585/</t>
  </si>
  <si>
    <t>aquila</t>
  </si>
  <si>
    <t>9298/</t>
  </si>
  <si>
    <t>15586/</t>
  </si>
  <si>
    <t>phoenix</t>
  </si>
  <si>
    <t>taurus</t>
  </si>
  <si>
    <t>17929/</t>
  </si>
  <si>
    <t>17812/</t>
  </si>
  <si>
    <t>mantis</t>
  </si>
  <si>
    <t>orion</t>
  </si>
  <si>
    <t>polaris</t>
  </si>
  <si>
    <t>perseus</t>
  </si>
  <si>
    <t>scorpius</t>
  </si>
  <si>
    <t>CF at top?</t>
  </si>
  <si>
    <t>Position if not top</t>
  </si>
  <si>
    <t>Price difference to top</t>
  </si>
  <si>
    <t>Yes</t>
  </si>
  <si>
    <t>n/a</t>
  </si>
  <si>
    <t>Not on first page</t>
  </si>
  <si>
    <t>No</t>
  </si>
  <si>
    <t>[4]</t>
  </si>
  <si>
    <t>[2]</t>
  </si>
  <si>
    <t>[3]</t>
  </si>
  <si>
    <t>[7]</t>
  </si>
  <si>
    <t>[5]</t>
  </si>
  <si>
    <t>[6]</t>
  </si>
  <si>
    <t>site:</t>
  </si>
  <si>
    <t>https://star-hangar.com/</t>
  </si>
  <si>
    <t>Future Plans:</t>
  </si>
  <si>
    <t>Condition checks:</t>
  </si>
  <si>
    <t>Check for different insurance, same process</t>
  </si>
  <si>
    <t>Is item listed by "concrete foundry" within category</t>
  </si>
  <si>
    <t>Automated Ability to set price to lowest</t>
  </si>
  <si>
    <t>are items from "concrete foundry" the lowest price within their category</t>
  </si>
  <si>
    <t>Similiar function of different site (https://space-foundry.com/, very simliar)</t>
  </si>
  <si>
    <t>if lowest, by how much</t>
  </si>
  <si>
    <t>Price checking funtion on different site (http://mrfats.mobiglas.com/ very different)</t>
  </si>
  <si>
    <t>if not lowest, by how much</t>
  </si>
  <si>
    <t>If even price with lowest, is first position on page?</t>
  </si>
  <si>
    <t>Examples:</t>
  </si>
  <si>
    <t>example 1: Failed 1, not listed</t>
  </si>
  <si>
    <t>example 2: Passed 1, Failed 2 - item not lowest price. Over lowest price by $5.01</t>
  </si>
  <si>
    <t>example 3: Passed 1 and 2, lowest by $.01</t>
  </si>
  <si>
    <t>Example 4: Passed 1 and 2, lowest price by $0, failed 5 - not first position 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</si>
</sst>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2" borderId="0" xfId="0" applyFont="1" applyFill="1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3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8" fillId="4" borderId="0" xfId="0" applyFont="1" applyFill="1"/>
    <xf numFmtId="0" fontId="9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190500</xdr:rowOff>
    </xdr:from>
    <xdr:ext cx="11458575" cy="54959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-190500</xdr:rowOff>
    </xdr:from>
    <xdr:ext cx="11944350" cy="72294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-47625</xdr:rowOff>
    </xdr:from>
    <xdr:ext cx="11458575" cy="48387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106</xdr:row>
      <xdr:rowOff>-200025</xdr:rowOff>
    </xdr:from>
    <xdr:ext cx="11896725" cy="632460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r-hangar.com/star-citizen/spaceships/anvil-aerospace/hornet/ghost.html" TargetMode="External"/><Relationship Id="rId117" Type="http://schemas.openxmlformats.org/officeDocument/2006/relationships/hyperlink" Target="https://star-hangar.com/star-citizen/spaceships/roberts-space-industries/apollo/triage.html" TargetMode="External"/><Relationship Id="rId21" Type="http://schemas.openxmlformats.org/officeDocument/2006/relationships/hyperlink" Target="https://star-hangar.com/star-citizen/spaceships/anvil-aerospace/crucible.html" TargetMode="External"/><Relationship Id="rId42" Type="http://schemas.openxmlformats.org/officeDocument/2006/relationships/hyperlink" Target="https://star-hangar.com/star-citizen/spaceships/argo-astronautics/mpuv/cargo.html" TargetMode="External"/><Relationship Id="rId47" Type="http://schemas.openxmlformats.org/officeDocument/2006/relationships/hyperlink" Target="https://star-hangar.com/star-citizen/spaceships/banu/defender.html" TargetMode="External"/><Relationship Id="rId63" Type="http://schemas.openxmlformats.org/officeDocument/2006/relationships/hyperlink" Target="https://star-hangar.com/star-citizen/spaceships/drake-interplanetary/corsair.html" TargetMode="External"/><Relationship Id="rId68" Type="http://schemas.openxmlformats.org/officeDocument/2006/relationships/hyperlink" Target="https://star-hangar.com/star-citizen/spaceships/drake-interplanetary/cutlass/black.html" TargetMode="External"/><Relationship Id="rId84" Type="http://schemas.openxmlformats.org/officeDocument/2006/relationships/hyperlink" Target="https://star-hangar.com/star-citizen/spaceships/musashi-industrial-starflight-concern/freelancer/max.html" TargetMode="External"/><Relationship Id="rId89" Type="http://schemas.openxmlformats.org/officeDocument/2006/relationships/hyperlink" Target="https://star-hangar.com/star-citizen/spaceships/musashi-industrial-starflight-concern/prospector.html" TargetMode="External"/><Relationship Id="rId112" Type="http://schemas.openxmlformats.org/officeDocument/2006/relationships/hyperlink" Target="https://star-hangar.com/star-citizen/spaceships/origin-jumpworks/600-series/600i-luxury.html" TargetMode="External"/><Relationship Id="rId16" Type="http://schemas.openxmlformats.org/officeDocument/2006/relationships/hyperlink" Target="https://star-hangar.com/star-citizen/spaceships/aegis-dynamics/vulcan.html" TargetMode="External"/><Relationship Id="rId107" Type="http://schemas.openxmlformats.org/officeDocument/2006/relationships/hyperlink" Target="https://star-hangar.com/star-citizen/spaceships/origin-jumpworks/100-series/135c.html" TargetMode="External"/><Relationship Id="rId11" Type="http://schemas.openxmlformats.org/officeDocument/2006/relationships/hyperlink" Target="https://star-hangar.com/star-citizen/spaceships/aegis-dynamics/sabre/comet.html" TargetMode="External"/><Relationship Id="rId32" Type="http://schemas.openxmlformats.org/officeDocument/2006/relationships/hyperlink" Target="https://star-hangar.com/star-citizen/spaceships/anvil-aerospace/legionnaire.html" TargetMode="External"/><Relationship Id="rId37" Type="http://schemas.openxmlformats.org/officeDocument/2006/relationships/hyperlink" Target="https://star-hangar.com/star-citizen/spaceships/anvil-aerospace/valkyrie.html" TargetMode="External"/><Relationship Id="rId53" Type="http://schemas.openxmlformats.org/officeDocument/2006/relationships/hyperlink" Target="https://star-hangar.com/star-citizen/spaceships/crusader-industries/ares/ion.html" TargetMode="External"/><Relationship Id="rId58" Type="http://schemas.openxmlformats.org/officeDocument/2006/relationships/hyperlink" Target="https://star-hangar.com/star-citizen/spaceships/crusader-industries/hercules/m2.html" TargetMode="External"/><Relationship Id="rId74" Type="http://schemas.openxmlformats.org/officeDocument/2006/relationships/hyperlink" Target="https://star-hangar.com/star-citizen/spaceships/esperia/talon.html" TargetMode="External"/><Relationship Id="rId79" Type="http://schemas.openxmlformats.org/officeDocument/2006/relationships/hyperlink" Target="https://star-hangar.com/star-citizen/spaceships/musashi-industrial-starflight-concern/endeavor.html" TargetMode="External"/><Relationship Id="rId102" Type="http://schemas.openxmlformats.org/officeDocument/2006/relationships/hyperlink" Target="https://star-hangar.com/star-citizen/spaceships/musashi-industrial-starflight-concern/odyssey.html" TargetMode="External"/><Relationship Id="rId123" Type="http://schemas.openxmlformats.org/officeDocument/2006/relationships/hyperlink" Target="https://star-hangar.com/star-citizen/spaceships/roberts-space-industries/orion.html" TargetMode="External"/><Relationship Id="rId5" Type="http://schemas.openxmlformats.org/officeDocument/2006/relationships/hyperlink" Target="https://star-hangar.com/star-citizen/spaceships/aegis-dynamics/nautilus.html" TargetMode="External"/><Relationship Id="rId90" Type="http://schemas.openxmlformats.org/officeDocument/2006/relationships/hyperlink" Target="https://star-hangar.com/star-citizen/spaceships/musashi-industrial-starflight-concern/razor.html" TargetMode="External"/><Relationship Id="rId95" Type="http://schemas.openxmlformats.org/officeDocument/2006/relationships/hyperlink" Target="https://star-hangar.com/star-citizen/spaceships/musashi-industrial-starflight-concern/reliant/kore.html" TargetMode="External"/><Relationship Id="rId22" Type="http://schemas.openxmlformats.org/officeDocument/2006/relationships/hyperlink" Target="https://star-hangar.com/star-citizen/spaceships/anvil-aerospace/gladiator.html" TargetMode="External"/><Relationship Id="rId27" Type="http://schemas.openxmlformats.org/officeDocument/2006/relationships/hyperlink" Target="https://star-hangar.com/star-citizen/spaceships/anvil-aerospace/hornet/super.html" TargetMode="External"/><Relationship Id="rId43" Type="http://schemas.openxmlformats.org/officeDocument/2006/relationships/hyperlink" Target="https://star-hangar.com/star-citizen/spaceships/argo-astronautics/mpuv/personnel.html" TargetMode="External"/><Relationship Id="rId48" Type="http://schemas.openxmlformats.org/officeDocument/2006/relationships/hyperlink" Target="https://star-hangar.com/star-citizen/spaceships/banu/merchantman.html" TargetMode="External"/><Relationship Id="rId64" Type="http://schemas.openxmlformats.org/officeDocument/2006/relationships/hyperlink" Target="https://star-hangar.com/star-citizen/spaceships/drake-interplanetary/cutlass.html" TargetMode="External"/><Relationship Id="rId69" Type="http://schemas.openxmlformats.org/officeDocument/2006/relationships/hyperlink" Target="https://star-hangar.com/star-citizen/spaceships/drake-interplanetary/herald.html" TargetMode="External"/><Relationship Id="rId113" Type="http://schemas.openxmlformats.org/officeDocument/2006/relationships/hyperlink" Target="https://star-hangar.com/star-citizen/spaceships/origin-jumpworks/600-series/600i-exploration.html" TargetMode="External"/><Relationship Id="rId118" Type="http://schemas.openxmlformats.org/officeDocument/2006/relationships/hyperlink" Target="https://star-hangar.com/star-citizen/spaceships/roberts-space-industries/constellation/andromeda.html" TargetMode="External"/><Relationship Id="rId80" Type="http://schemas.openxmlformats.org/officeDocument/2006/relationships/hyperlink" Target="https://star-hangar.com/star-citizen/spaceships/musashi-industrial-starflight-concern/freelancer.html" TargetMode="External"/><Relationship Id="rId85" Type="http://schemas.openxmlformats.org/officeDocument/2006/relationships/hyperlink" Target="https://star-hangar.com/star-citizen/spaceships/musashi-industrial-starflight-concern/hull/a.html" TargetMode="External"/><Relationship Id="rId12" Type="http://schemas.openxmlformats.org/officeDocument/2006/relationships/hyperlink" Target="https://star-hangar.com/star-citizen/spaceships/aegis-dynamics/vanguard/harbinger.html" TargetMode="External"/><Relationship Id="rId17" Type="http://schemas.openxmlformats.org/officeDocument/2006/relationships/hyperlink" Target="https://star-hangar.com/star-citizen/spaceships/anvil-aerospace/arrow.html" TargetMode="External"/><Relationship Id="rId33" Type="http://schemas.openxmlformats.org/officeDocument/2006/relationships/hyperlink" Target="https://star-hangar.com/star-citizen/spaceships/anvil-aerospace/liberator.html" TargetMode="External"/><Relationship Id="rId38" Type="http://schemas.openxmlformats.org/officeDocument/2006/relationships/hyperlink" Target="https://star-hangar.com/star-citizen/spaceships/anvil-aerospace/valkyrie/base.html" TargetMode="External"/><Relationship Id="rId59" Type="http://schemas.openxmlformats.org/officeDocument/2006/relationships/hyperlink" Target="https://star-hangar.com/star-citizen/spaceships/crusader-industries/mercury.html" TargetMode="External"/><Relationship Id="rId103" Type="http://schemas.openxmlformats.org/officeDocument/2006/relationships/hyperlink" Target="https://star-hangar.com/star-citizen/spaceships/musashi-industrial-starflight-concern/expanse.html" TargetMode="External"/><Relationship Id="rId108" Type="http://schemas.openxmlformats.org/officeDocument/2006/relationships/hyperlink" Target="https://star-hangar.com/star-citizen/spaceships/origin-jumpworks/300i-series/300i.html" TargetMode="External"/><Relationship Id="rId124" Type="http://schemas.openxmlformats.org/officeDocument/2006/relationships/hyperlink" Target="https://star-hangar.com/star-citizen/spaceships/roberts-space-industries/polaris.html" TargetMode="External"/><Relationship Id="rId54" Type="http://schemas.openxmlformats.org/officeDocument/2006/relationships/hyperlink" Target="https://star-hangar.com/star-citizen/spaceships/crusader-industries/ares/inferno.html" TargetMode="External"/><Relationship Id="rId70" Type="http://schemas.openxmlformats.org/officeDocument/2006/relationships/hyperlink" Target="https://star-hangar.com/star-citizen/spaceships/drake-interplanetary/vulture.html" TargetMode="External"/><Relationship Id="rId75" Type="http://schemas.openxmlformats.org/officeDocument/2006/relationships/hyperlink" Target="https://star-hangar.com/star-citizen/spaceships/esperia/talon/base.html" TargetMode="External"/><Relationship Id="rId91" Type="http://schemas.openxmlformats.org/officeDocument/2006/relationships/hyperlink" Target="https://star-hangar.com/star-citizen/spaceships/musashi-industrial-starflight-concern/razor/base.html" TargetMode="External"/><Relationship Id="rId96" Type="http://schemas.openxmlformats.org/officeDocument/2006/relationships/hyperlink" Target="https://star-hangar.com/star-citizen/spaceships/musashi-industrial-starflight-concern/reliant/kore.html" TargetMode="External"/><Relationship Id="rId1" Type="http://schemas.openxmlformats.org/officeDocument/2006/relationships/hyperlink" Target="https://star-hangar.com/star-citizen/spaceships/aegis-dynamics/eclipse.html" TargetMode="External"/><Relationship Id="rId6" Type="http://schemas.openxmlformats.org/officeDocument/2006/relationships/hyperlink" Target="https://star-hangar.com/star-citizen/spaceships/aegis-dynamics/reclaimer.html" TargetMode="External"/><Relationship Id="rId23" Type="http://schemas.openxmlformats.org/officeDocument/2006/relationships/hyperlink" Target="https://star-hangar.com/star-citizen/spaceships/anvil-aerospace/hawk.html" TargetMode="External"/><Relationship Id="rId28" Type="http://schemas.openxmlformats.org/officeDocument/2006/relationships/hyperlink" Target="https://star-hangar.com/star-citizen/spaceships/anvil-aerospace/hornet/tracker.html" TargetMode="External"/><Relationship Id="rId49" Type="http://schemas.openxmlformats.org/officeDocument/2006/relationships/hyperlink" Target="https://star-hangar.com/star-citizen/spaceships/consolidated-outland/mustang/beta.html" TargetMode="External"/><Relationship Id="rId114" Type="http://schemas.openxmlformats.org/officeDocument/2006/relationships/hyperlink" Target="https://star-hangar.com/star-citizen/spaceships/origin-jumpworks/m50.html" TargetMode="External"/><Relationship Id="rId119" Type="http://schemas.openxmlformats.org/officeDocument/2006/relationships/hyperlink" Target="https://star-hangar.com/star-citizen/spaceships/roberts-space-industries/constellation/aquila.html" TargetMode="External"/><Relationship Id="rId44" Type="http://schemas.openxmlformats.org/officeDocument/2006/relationships/hyperlink" Target="https://star-hangar.com/star-citizen/spaceships/argo-astronautics/srv.html" TargetMode="External"/><Relationship Id="rId60" Type="http://schemas.openxmlformats.org/officeDocument/2006/relationships/hyperlink" Target="https://star-hangar.com/star-citizen/spaceships/drake-interplanetary/buccaneer.html" TargetMode="External"/><Relationship Id="rId65" Type="http://schemas.openxmlformats.org/officeDocument/2006/relationships/hyperlink" Target="https://star-hangar.com/star-citizen/spaceships/drake-interplanetary/cutlass/black.html" TargetMode="External"/><Relationship Id="rId81" Type="http://schemas.openxmlformats.org/officeDocument/2006/relationships/hyperlink" Target="https://star-hangar.com/star-citizen/spaceships/musashi-industrial-starflight-concern/freelancer/base.html" TargetMode="External"/><Relationship Id="rId86" Type="http://schemas.openxmlformats.org/officeDocument/2006/relationships/hyperlink" Target="https://star-hangar.com/star-citizen/spaceships/musashi-industrial-starflight-concern/hull/a.html" TargetMode="External"/><Relationship Id="rId13" Type="http://schemas.openxmlformats.org/officeDocument/2006/relationships/hyperlink" Target="https://star-hangar.com/star-citizen/spaceships/aegis-dynamics/vanguard/hoplite.html" TargetMode="External"/><Relationship Id="rId18" Type="http://schemas.openxmlformats.org/officeDocument/2006/relationships/hyperlink" Target="https://star-hangar.com/star-citizen/spaceships/anvil-aerospace/carrack.html" TargetMode="External"/><Relationship Id="rId39" Type="http://schemas.openxmlformats.org/officeDocument/2006/relationships/hyperlink" Target="https://star-hangar.com/star-citizen/spaceships/aopoa/khartu-al.html" TargetMode="External"/><Relationship Id="rId109" Type="http://schemas.openxmlformats.org/officeDocument/2006/relationships/hyperlink" Target="https://star-hangar.com/star-citizen/spaceships/origin-jumpworks/300i-series/315p.html" TargetMode="External"/><Relationship Id="rId34" Type="http://schemas.openxmlformats.org/officeDocument/2006/relationships/hyperlink" Target="https://star-hangar.com/star-citizen/spaceships/anvil-aerospace/pisces.html" TargetMode="External"/><Relationship Id="rId50" Type="http://schemas.openxmlformats.org/officeDocument/2006/relationships/hyperlink" Target="https://star-hangar.com/star-citizen/spaceships/consolidated-outland/mustang/delta.html" TargetMode="External"/><Relationship Id="rId55" Type="http://schemas.openxmlformats.org/officeDocument/2006/relationships/hyperlink" Target="https://star-hangar.com/star-citizen/spaceships/crusader-industries/genesis-starliner.html" TargetMode="External"/><Relationship Id="rId76" Type="http://schemas.openxmlformats.org/officeDocument/2006/relationships/hyperlink" Target="https://star-hangar.com/star-citizen/spaceships/esperia/talon/shrike.html" TargetMode="External"/><Relationship Id="rId97" Type="http://schemas.openxmlformats.org/officeDocument/2006/relationships/hyperlink" Target="https://star-hangar.com/star-citizen/spaceships/musashi-industrial-starflight-concern/reliant/kore.html" TargetMode="External"/><Relationship Id="rId104" Type="http://schemas.openxmlformats.org/officeDocument/2006/relationships/hyperlink" Target="https://star-hangar.com/star-citizen/spaceships/origin-jumpworks/85x.html" TargetMode="External"/><Relationship Id="rId120" Type="http://schemas.openxmlformats.org/officeDocument/2006/relationships/hyperlink" Target="https://star-hangar.com/star-citizen/spaceships/roberts-space-industries/constellation/phoenix.html" TargetMode="External"/><Relationship Id="rId125" Type="http://schemas.openxmlformats.org/officeDocument/2006/relationships/hyperlink" Target="https://star-hangar.com/star-citizen/spaceships/roberts-space-industries/perseus.html" TargetMode="External"/><Relationship Id="rId7" Type="http://schemas.openxmlformats.org/officeDocument/2006/relationships/hyperlink" Target="https://star-hangar.com/star-citizen/spaceships/aegis-dynamics/retaliator/base.html" TargetMode="External"/><Relationship Id="rId71" Type="http://schemas.openxmlformats.org/officeDocument/2006/relationships/hyperlink" Target="https://star-hangar.com/star-citizen/spaceships/esperia/blade.html" TargetMode="External"/><Relationship Id="rId92" Type="http://schemas.openxmlformats.org/officeDocument/2006/relationships/hyperlink" Target="https://star-hangar.com/star-citizen/spaceships/musashi-industrial-starflight-concern/razor/ex.html" TargetMode="External"/><Relationship Id="rId2" Type="http://schemas.openxmlformats.org/officeDocument/2006/relationships/hyperlink" Target="https://star-hangar.com/star-citizen/spaceships/aegis-dynamics/gladius/base.html" TargetMode="External"/><Relationship Id="rId29" Type="http://schemas.openxmlformats.org/officeDocument/2006/relationships/hyperlink" Target="https://star-hangar.com/star-citizen/spaceships/anvil-aerospace/hornet/wildfire.html" TargetMode="External"/><Relationship Id="rId24" Type="http://schemas.openxmlformats.org/officeDocument/2006/relationships/hyperlink" Target="https://star-hangar.com/star-citizen/spaceships/anvil-aerospace/hornet.html" TargetMode="External"/><Relationship Id="rId40" Type="http://schemas.openxmlformats.org/officeDocument/2006/relationships/hyperlink" Target="https://star-hangar.com/star-citizen/spaceships/aopoa/santokyai.html" TargetMode="External"/><Relationship Id="rId45" Type="http://schemas.openxmlformats.org/officeDocument/2006/relationships/hyperlink" Target="https://star-hangar.com/star-citizen/spaceships/argo-astronautics/mole.html" TargetMode="External"/><Relationship Id="rId66" Type="http://schemas.openxmlformats.org/officeDocument/2006/relationships/hyperlink" Target="https://star-hangar.com/star-citizen/spaceships/drake-interplanetary/cutlass/black.html" TargetMode="External"/><Relationship Id="rId87" Type="http://schemas.openxmlformats.org/officeDocument/2006/relationships/hyperlink" Target="https://star-hangar.com/star-citizen/spaceships/musashi-industrial-starflight-concern/hull/a.html" TargetMode="External"/><Relationship Id="rId110" Type="http://schemas.openxmlformats.org/officeDocument/2006/relationships/hyperlink" Target="https://star-hangar.com/star-citizen/spaceships/origin-jumpworks/300i-series/325a.html" TargetMode="External"/><Relationship Id="rId115" Type="http://schemas.openxmlformats.org/officeDocument/2006/relationships/hyperlink" Target="https://star-hangar.com/star-citizen/spaceships/origin-jumpworks/400i.html" TargetMode="External"/><Relationship Id="rId61" Type="http://schemas.openxmlformats.org/officeDocument/2006/relationships/hyperlink" Target="https://star-hangar.com/star-citizen/spaceships/drake-interplanetary/caterpillar.html" TargetMode="External"/><Relationship Id="rId82" Type="http://schemas.openxmlformats.org/officeDocument/2006/relationships/hyperlink" Target="https://star-hangar.com/star-citizen/spaceships/musashi-industrial-starflight-concern/freelancer/dur.html" TargetMode="External"/><Relationship Id="rId19" Type="http://schemas.openxmlformats.org/officeDocument/2006/relationships/hyperlink" Target="https://star-hangar.com/star-citizen/spaceships/anvil-aerospace/carrack/base.html" TargetMode="External"/><Relationship Id="rId14" Type="http://schemas.openxmlformats.org/officeDocument/2006/relationships/hyperlink" Target="https://star-hangar.com/star-citizen/spaceships/aegis-dynamics/vanguard/sentinel.html" TargetMode="External"/><Relationship Id="rId30" Type="http://schemas.openxmlformats.org/officeDocument/2006/relationships/hyperlink" Target="https://star-hangar.com/star-citizen/spaceships/anvil-aerospace/hornet/https-star-hangar-com-star-citizen-spaceships-anvil-aerospace-hornet-heartseeker-html.html" TargetMode="External"/><Relationship Id="rId35" Type="http://schemas.openxmlformats.org/officeDocument/2006/relationships/hyperlink" Target="https://star-hangar.com/star-citizen/spaceships/anvil-aerospace/pisces/c8x.html" TargetMode="External"/><Relationship Id="rId56" Type="http://schemas.openxmlformats.org/officeDocument/2006/relationships/hyperlink" Target="https://star-hangar.com/star-citizen/spaceships/crusader-industries/hercules/a2.html" TargetMode="External"/><Relationship Id="rId77" Type="http://schemas.openxmlformats.org/officeDocument/2006/relationships/hyperlink" Target="https://star-hangar.com/star-citizen/spaceships/gatac/railen.html" TargetMode="External"/><Relationship Id="rId100" Type="http://schemas.openxmlformats.org/officeDocument/2006/relationships/hyperlink" Target="https://star-hangar.com/star-citizen/spaceships/musashi-industrial-starflight-concern/starfarer/base.html" TargetMode="External"/><Relationship Id="rId105" Type="http://schemas.openxmlformats.org/officeDocument/2006/relationships/hyperlink" Target="https://star-hangar.com/star-citizen/spaceships/origin-jumpworks/100-series/100i.html" TargetMode="External"/><Relationship Id="rId126" Type="http://schemas.openxmlformats.org/officeDocument/2006/relationships/hyperlink" Target="https://star-hangar.com/star-citizen/spaceships/roberts-space-industries/scorpius.html" TargetMode="External"/><Relationship Id="rId8" Type="http://schemas.openxmlformats.org/officeDocument/2006/relationships/hyperlink" Target="https://star-hangar.com/star-citizen/spaceships/aegis-dynamics/retaliator/bomber.html" TargetMode="External"/><Relationship Id="rId51" Type="http://schemas.openxmlformats.org/officeDocument/2006/relationships/hyperlink" Target="https://star-hangar.com/star-citizen/spaceships/consolidated-outland/mustang/gamma.html" TargetMode="External"/><Relationship Id="rId72" Type="http://schemas.openxmlformats.org/officeDocument/2006/relationships/hyperlink" Target="https://star-hangar.com/star-citizen/spaceships/esperia/glaive.html" TargetMode="External"/><Relationship Id="rId93" Type="http://schemas.openxmlformats.org/officeDocument/2006/relationships/hyperlink" Target="https://star-hangar.com/star-citizen/spaceships/musashi-industrial-starflight-concern/razor/lx.html" TargetMode="External"/><Relationship Id="rId98" Type="http://schemas.openxmlformats.org/officeDocument/2006/relationships/hyperlink" Target="https://star-hangar.com/star-citizen/spaceships/musashi-industrial-starflight-concern/reliant/kore.html" TargetMode="External"/><Relationship Id="rId121" Type="http://schemas.openxmlformats.org/officeDocument/2006/relationships/hyperlink" Target="https://star-hangar.com/star-citizen/spaceships/roberts-space-industries/constellation/taurus.html" TargetMode="External"/><Relationship Id="rId3" Type="http://schemas.openxmlformats.org/officeDocument/2006/relationships/hyperlink" Target="https://star-hangar.com/star-citizen/spaceships/aegis-dynamics/gladius/valiant.html" TargetMode="External"/><Relationship Id="rId25" Type="http://schemas.openxmlformats.org/officeDocument/2006/relationships/hyperlink" Target="https://star-hangar.com/star-citizen/spaceships/anvil-aerospace/hornet/base.html" TargetMode="External"/><Relationship Id="rId46" Type="http://schemas.openxmlformats.org/officeDocument/2006/relationships/hyperlink" Target="https://star-hangar.com/star-citizen/spaceships/argo-astronautics/raft.html" TargetMode="External"/><Relationship Id="rId67" Type="http://schemas.openxmlformats.org/officeDocument/2006/relationships/hyperlink" Target="https://star-hangar.com/star-citizen/spaceships/drake-interplanetary/cutlass/black.html" TargetMode="External"/><Relationship Id="rId116" Type="http://schemas.openxmlformats.org/officeDocument/2006/relationships/hyperlink" Target="https://star-hangar.com/star-citizen/spaceships/roberts-space-industries/apollo/medivac.html" TargetMode="External"/><Relationship Id="rId20" Type="http://schemas.openxmlformats.org/officeDocument/2006/relationships/hyperlink" Target="https://star-hangar.com/star-citizen/spaceships/anvil-aerospace/carrack/expedition.html" TargetMode="External"/><Relationship Id="rId41" Type="http://schemas.openxmlformats.org/officeDocument/2006/relationships/hyperlink" Target="https://star-hangar.com/star-citizen/spaceships/argo-astronautics/mpuv.html" TargetMode="External"/><Relationship Id="rId62" Type="http://schemas.openxmlformats.org/officeDocument/2006/relationships/hyperlink" Target="https://star-hangar.com/star-citizen/spaceships/drake-interplanetary/caterpillar/base.html" TargetMode="External"/><Relationship Id="rId83" Type="http://schemas.openxmlformats.org/officeDocument/2006/relationships/hyperlink" Target="https://star-hangar.com/star-citizen/spaceships/musashi-industrial-starflight-concern/freelancer/max.html" TargetMode="External"/><Relationship Id="rId88" Type="http://schemas.openxmlformats.org/officeDocument/2006/relationships/hyperlink" Target="https://star-hangar.com/star-citizen/spaceships/musashi-industrial-starflight-concern/hull/a.html" TargetMode="External"/><Relationship Id="rId111" Type="http://schemas.openxmlformats.org/officeDocument/2006/relationships/hyperlink" Target="https://star-hangar.com/star-citizen/spaceships/origin-jumpworks/300i-series/350r.html" TargetMode="External"/><Relationship Id="rId15" Type="http://schemas.openxmlformats.org/officeDocument/2006/relationships/hyperlink" Target="https://star-hangar.com/star-citizen/spaceships/aegis-dynamics/vanguard/warden.html" TargetMode="External"/><Relationship Id="rId36" Type="http://schemas.openxmlformats.org/officeDocument/2006/relationships/hyperlink" Target="https://star-hangar.com/star-citizen/spaceships/anvil-aerospace/terrapin.html" TargetMode="External"/><Relationship Id="rId57" Type="http://schemas.openxmlformats.org/officeDocument/2006/relationships/hyperlink" Target="https://star-hangar.com/star-citizen/spaceships/crusader-industries/hercules/c2.html" TargetMode="External"/><Relationship Id="rId106" Type="http://schemas.openxmlformats.org/officeDocument/2006/relationships/hyperlink" Target="https://star-hangar.com/star-citizen/spaceships/origin-jumpworks/100-series/125a.html" TargetMode="External"/><Relationship Id="rId10" Type="http://schemas.openxmlformats.org/officeDocument/2006/relationships/hyperlink" Target="https://star-hangar.com/star-citizen/spaceships/aegis-dynamics/sabre/base.html" TargetMode="External"/><Relationship Id="rId31" Type="http://schemas.openxmlformats.org/officeDocument/2006/relationships/hyperlink" Target="https://star-hangar.com/star-citizen/spaceships/anvil-aerospace/hurricane.html" TargetMode="External"/><Relationship Id="rId52" Type="http://schemas.openxmlformats.org/officeDocument/2006/relationships/hyperlink" Target="https://star-hangar.com/star-citizen/spaceships/consolidated-outland/nomad.html" TargetMode="External"/><Relationship Id="rId73" Type="http://schemas.openxmlformats.org/officeDocument/2006/relationships/hyperlink" Target="https://star-hangar.com/star-citizen/spaceships/esperia/prowler.html" TargetMode="External"/><Relationship Id="rId78" Type="http://schemas.openxmlformats.org/officeDocument/2006/relationships/hyperlink" Target="https://star-hangar.com/star-citizen/spaceships/kruger-intergalactic/p/p-72-archimedes.html" TargetMode="External"/><Relationship Id="rId94" Type="http://schemas.openxmlformats.org/officeDocument/2006/relationships/hyperlink" Target="https://star-hangar.com/star-citizen/spaceships/musashi-industrial-starflight-concern/reliant.html" TargetMode="External"/><Relationship Id="rId99" Type="http://schemas.openxmlformats.org/officeDocument/2006/relationships/hyperlink" Target="https://star-hangar.com/star-citizen/spaceships/musashi-industrial-starflight-concern/starfarer.html" TargetMode="External"/><Relationship Id="rId101" Type="http://schemas.openxmlformats.org/officeDocument/2006/relationships/hyperlink" Target="https://star-hangar.com/star-citizen/spaceships/musashi-industrial-starflight-concern/starfarer/gemini.html" TargetMode="External"/><Relationship Id="rId122" Type="http://schemas.openxmlformats.org/officeDocument/2006/relationships/hyperlink" Target="https://star-hangar.com/star-citizen/spaceships/roberts-space-industries/mantis.html" TargetMode="External"/><Relationship Id="rId4" Type="http://schemas.openxmlformats.org/officeDocument/2006/relationships/hyperlink" Target="https://star-hangar.com/star-citizen/spaceships/aegis-dynamics/hammerhead.html" TargetMode="External"/><Relationship Id="rId9" Type="http://schemas.openxmlformats.org/officeDocument/2006/relationships/hyperlink" Target="https://star-hangar.com/star-citizen/spaceships/aegis-dynamics/sabre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r-hangar.com/" TargetMode="External"/><Relationship Id="rId21" Type="http://schemas.openxmlformats.org/officeDocument/2006/relationships/hyperlink" Target="http://star-hangar.com/" TargetMode="External"/><Relationship Id="rId42" Type="http://schemas.openxmlformats.org/officeDocument/2006/relationships/hyperlink" Target="http://star-hangar.com/" TargetMode="External"/><Relationship Id="rId47" Type="http://schemas.openxmlformats.org/officeDocument/2006/relationships/hyperlink" Target="http://star-hangar.com/" TargetMode="External"/><Relationship Id="rId63" Type="http://schemas.openxmlformats.org/officeDocument/2006/relationships/hyperlink" Target="http://star-hangar.com/" TargetMode="External"/><Relationship Id="rId68" Type="http://schemas.openxmlformats.org/officeDocument/2006/relationships/hyperlink" Target="http://star-hangar.com/" TargetMode="External"/><Relationship Id="rId84" Type="http://schemas.openxmlformats.org/officeDocument/2006/relationships/hyperlink" Target="http://star-hangar.com/" TargetMode="External"/><Relationship Id="rId89" Type="http://schemas.openxmlformats.org/officeDocument/2006/relationships/hyperlink" Target="http://star-hangar.com/" TargetMode="External"/><Relationship Id="rId112" Type="http://schemas.openxmlformats.org/officeDocument/2006/relationships/hyperlink" Target="http://star-hangar.com/" TargetMode="External"/><Relationship Id="rId16" Type="http://schemas.openxmlformats.org/officeDocument/2006/relationships/hyperlink" Target="http://star-hangar.com/" TargetMode="External"/><Relationship Id="rId107" Type="http://schemas.openxmlformats.org/officeDocument/2006/relationships/hyperlink" Target="http://star-hangar.com/" TargetMode="External"/><Relationship Id="rId11" Type="http://schemas.openxmlformats.org/officeDocument/2006/relationships/hyperlink" Target="http://star-hangar.com/" TargetMode="External"/><Relationship Id="rId32" Type="http://schemas.openxmlformats.org/officeDocument/2006/relationships/hyperlink" Target="http://star-hangar.com/" TargetMode="External"/><Relationship Id="rId37" Type="http://schemas.openxmlformats.org/officeDocument/2006/relationships/hyperlink" Target="http://star-hangar.com/" TargetMode="External"/><Relationship Id="rId53" Type="http://schemas.openxmlformats.org/officeDocument/2006/relationships/hyperlink" Target="http://star-hangar.com/" TargetMode="External"/><Relationship Id="rId58" Type="http://schemas.openxmlformats.org/officeDocument/2006/relationships/hyperlink" Target="http://star-hangar.com/" TargetMode="External"/><Relationship Id="rId74" Type="http://schemas.openxmlformats.org/officeDocument/2006/relationships/hyperlink" Target="http://star-hangar.com/" TargetMode="External"/><Relationship Id="rId79" Type="http://schemas.openxmlformats.org/officeDocument/2006/relationships/hyperlink" Target="http://star-hangar.com/" TargetMode="External"/><Relationship Id="rId102" Type="http://schemas.openxmlformats.org/officeDocument/2006/relationships/hyperlink" Target="http://star-hangar.com/" TargetMode="External"/><Relationship Id="rId123" Type="http://schemas.openxmlformats.org/officeDocument/2006/relationships/hyperlink" Target="http://star-hangar.com/" TargetMode="External"/><Relationship Id="rId128" Type="http://schemas.openxmlformats.org/officeDocument/2006/relationships/hyperlink" Target="http://star-hangar.com/" TargetMode="External"/><Relationship Id="rId5" Type="http://schemas.openxmlformats.org/officeDocument/2006/relationships/hyperlink" Target="http://star-hangar.com/" TargetMode="External"/><Relationship Id="rId90" Type="http://schemas.openxmlformats.org/officeDocument/2006/relationships/hyperlink" Target="http://star-hangar.com/" TargetMode="External"/><Relationship Id="rId95" Type="http://schemas.openxmlformats.org/officeDocument/2006/relationships/hyperlink" Target="http://star-hangar.com/" TargetMode="External"/><Relationship Id="rId22" Type="http://schemas.openxmlformats.org/officeDocument/2006/relationships/hyperlink" Target="http://star-hangar.com/" TargetMode="External"/><Relationship Id="rId27" Type="http://schemas.openxmlformats.org/officeDocument/2006/relationships/hyperlink" Target="http://star-hangar.com/" TargetMode="External"/><Relationship Id="rId43" Type="http://schemas.openxmlformats.org/officeDocument/2006/relationships/hyperlink" Target="http://star-hangar.com/" TargetMode="External"/><Relationship Id="rId48" Type="http://schemas.openxmlformats.org/officeDocument/2006/relationships/hyperlink" Target="http://star-hangar.com/" TargetMode="External"/><Relationship Id="rId64" Type="http://schemas.openxmlformats.org/officeDocument/2006/relationships/hyperlink" Target="http://star-hangar.com/" TargetMode="External"/><Relationship Id="rId69" Type="http://schemas.openxmlformats.org/officeDocument/2006/relationships/hyperlink" Target="http://star-hangar.com/" TargetMode="External"/><Relationship Id="rId113" Type="http://schemas.openxmlformats.org/officeDocument/2006/relationships/hyperlink" Target="http://star-hangar.com/" TargetMode="External"/><Relationship Id="rId118" Type="http://schemas.openxmlformats.org/officeDocument/2006/relationships/hyperlink" Target="http://star-hangar.com/" TargetMode="External"/><Relationship Id="rId80" Type="http://schemas.openxmlformats.org/officeDocument/2006/relationships/hyperlink" Target="http://star-hangar.com/" TargetMode="External"/><Relationship Id="rId85" Type="http://schemas.openxmlformats.org/officeDocument/2006/relationships/hyperlink" Target="http://star-hangar.com/" TargetMode="External"/><Relationship Id="rId12" Type="http://schemas.openxmlformats.org/officeDocument/2006/relationships/hyperlink" Target="http://star-hangar.com/" TargetMode="External"/><Relationship Id="rId17" Type="http://schemas.openxmlformats.org/officeDocument/2006/relationships/hyperlink" Target="http://star-hangar.com/" TargetMode="External"/><Relationship Id="rId33" Type="http://schemas.openxmlformats.org/officeDocument/2006/relationships/hyperlink" Target="http://star-hangar.com/" TargetMode="External"/><Relationship Id="rId38" Type="http://schemas.openxmlformats.org/officeDocument/2006/relationships/hyperlink" Target="http://star-hangar.com/" TargetMode="External"/><Relationship Id="rId59" Type="http://schemas.openxmlformats.org/officeDocument/2006/relationships/hyperlink" Target="http://star-hangar.com/" TargetMode="External"/><Relationship Id="rId103" Type="http://schemas.openxmlformats.org/officeDocument/2006/relationships/hyperlink" Target="http://star-hangar.com/" TargetMode="External"/><Relationship Id="rId108" Type="http://schemas.openxmlformats.org/officeDocument/2006/relationships/hyperlink" Target="http://star-hangar.com/" TargetMode="External"/><Relationship Id="rId124" Type="http://schemas.openxmlformats.org/officeDocument/2006/relationships/hyperlink" Target="http://star-hangar.com/" TargetMode="External"/><Relationship Id="rId129" Type="http://schemas.openxmlformats.org/officeDocument/2006/relationships/hyperlink" Target="http://star-hangar.com/" TargetMode="External"/><Relationship Id="rId54" Type="http://schemas.openxmlformats.org/officeDocument/2006/relationships/hyperlink" Target="http://star-hangar.com/" TargetMode="External"/><Relationship Id="rId70" Type="http://schemas.openxmlformats.org/officeDocument/2006/relationships/hyperlink" Target="http://star-hangar.com/" TargetMode="External"/><Relationship Id="rId75" Type="http://schemas.openxmlformats.org/officeDocument/2006/relationships/hyperlink" Target="http://star-hangar.com/" TargetMode="External"/><Relationship Id="rId91" Type="http://schemas.openxmlformats.org/officeDocument/2006/relationships/hyperlink" Target="http://star-hangar.com/" TargetMode="External"/><Relationship Id="rId96" Type="http://schemas.openxmlformats.org/officeDocument/2006/relationships/hyperlink" Target="http://star-hangar.com/" TargetMode="External"/><Relationship Id="rId1" Type="http://schemas.openxmlformats.org/officeDocument/2006/relationships/hyperlink" Target="http://star-hangar.com/" TargetMode="External"/><Relationship Id="rId6" Type="http://schemas.openxmlformats.org/officeDocument/2006/relationships/hyperlink" Target="http://star-hangar.com/" TargetMode="External"/><Relationship Id="rId23" Type="http://schemas.openxmlformats.org/officeDocument/2006/relationships/hyperlink" Target="http://star-hangar.com/" TargetMode="External"/><Relationship Id="rId28" Type="http://schemas.openxmlformats.org/officeDocument/2006/relationships/hyperlink" Target="http://star-hangar.com/" TargetMode="External"/><Relationship Id="rId49" Type="http://schemas.openxmlformats.org/officeDocument/2006/relationships/hyperlink" Target="http://star-hangar.com/" TargetMode="External"/><Relationship Id="rId114" Type="http://schemas.openxmlformats.org/officeDocument/2006/relationships/hyperlink" Target="http://star-hangar.com/" TargetMode="External"/><Relationship Id="rId119" Type="http://schemas.openxmlformats.org/officeDocument/2006/relationships/hyperlink" Target="http://star-hangar.com/" TargetMode="External"/><Relationship Id="rId44" Type="http://schemas.openxmlformats.org/officeDocument/2006/relationships/hyperlink" Target="http://star-hangar.com/" TargetMode="External"/><Relationship Id="rId60" Type="http://schemas.openxmlformats.org/officeDocument/2006/relationships/hyperlink" Target="http://star-hangar.com/" TargetMode="External"/><Relationship Id="rId65" Type="http://schemas.openxmlformats.org/officeDocument/2006/relationships/hyperlink" Target="http://star-hangar.com/" TargetMode="External"/><Relationship Id="rId81" Type="http://schemas.openxmlformats.org/officeDocument/2006/relationships/hyperlink" Target="http://star-hangar.com/" TargetMode="External"/><Relationship Id="rId86" Type="http://schemas.openxmlformats.org/officeDocument/2006/relationships/hyperlink" Target="http://star-hangar.com/" TargetMode="External"/><Relationship Id="rId130" Type="http://schemas.openxmlformats.org/officeDocument/2006/relationships/hyperlink" Target="http://star-hangar.com/" TargetMode="External"/><Relationship Id="rId13" Type="http://schemas.openxmlformats.org/officeDocument/2006/relationships/hyperlink" Target="http://star-hangar.com/" TargetMode="External"/><Relationship Id="rId18" Type="http://schemas.openxmlformats.org/officeDocument/2006/relationships/hyperlink" Target="http://star-hangar.com/" TargetMode="External"/><Relationship Id="rId39" Type="http://schemas.openxmlformats.org/officeDocument/2006/relationships/hyperlink" Target="http://star-hangar.com/" TargetMode="External"/><Relationship Id="rId109" Type="http://schemas.openxmlformats.org/officeDocument/2006/relationships/hyperlink" Target="http://star-hangar.com/" TargetMode="External"/><Relationship Id="rId34" Type="http://schemas.openxmlformats.org/officeDocument/2006/relationships/hyperlink" Target="https://star-hangar.com/star-citizen/spaceships/anvil-aerospace/hornet.html" TargetMode="External"/><Relationship Id="rId50" Type="http://schemas.openxmlformats.org/officeDocument/2006/relationships/hyperlink" Target="http://star-hangar.com/" TargetMode="External"/><Relationship Id="rId55" Type="http://schemas.openxmlformats.org/officeDocument/2006/relationships/hyperlink" Target="http://star-hangar.com/" TargetMode="External"/><Relationship Id="rId76" Type="http://schemas.openxmlformats.org/officeDocument/2006/relationships/hyperlink" Target="http://star-hangar.com/" TargetMode="External"/><Relationship Id="rId97" Type="http://schemas.openxmlformats.org/officeDocument/2006/relationships/hyperlink" Target="http://star-hangar.com/" TargetMode="External"/><Relationship Id="rId104" Type="http://schemas.openxmlformats.org/officeDocument/2006/relationships/hyperlink" Target="http://star-hangar.com/" TargetMode="External"/><Relationship Id="rId120" Type="http://schemas.openxmlformats.org/officeDocument/2006/relationships/hyperlink" Target="http://star-hangar.com/" TargetMode="External"/><Relationship Id="rId125" Type="http://schemas.openxmlformats.org/officeDocument/2006/relationships/hyperlink" Target="http://star-hangar.com/" TargetMode="External"/><Relationship Id="rId7" Type="http://schemas.openxmlformats.org/officeDocument/2006/relationships/hyperlink" Target="http://star-hangar.com/" TargetMode="External"/><Relationship Id="rId71" Type="http://schemas.openxmlformats.org/officeDocument/2006/relationships/hyperlink" Target="http://star-hangar.com/" TargetMode="External"/><Relationship Id="rId92" Type="http://schemas.openxmlformats.org/officeDocument/2006/relationships/hyperlink" Target="http://star-hangar.com/" TargetMode="External"/><Relationship Id="rId2" Type="http://schemas.openxmlformats.org/officeDocument/2006/relationships/hyperlink" Target="http://star-hangar.com/" TargetMode="External"/><Relationship Id="rId29" Type="http://schemas.openxmlformats.org/officeDocument/2006/relationships/hyperlink" Target="http://star-hangar.com/" TargetMode="External"/><Relationship Id="rId24" Type="http://schemas.openxmlformats.org/officeDocument/2006/relationships/hyperlink" Target="http://star-hangar.com/" TargetMode="External"/><Relationship Id="rId40" Type="http://schemas.openxmlformats.org/officeDocument/2006/relationships/hyperlink" Target="http://star-hangar.com/" TargetMode="External"/><Relationship Id="rId45" Type="http://schemas.openxmlformats.org/officeDocument/2006/relationships/hyperlink" Target="http://star-hangar.com/" TargetMode="External"/><Relationship Id="rId66" Type="http://schemas.openxmlformats.org/officeDocument/2006/relationships/hyperlink" Target="http://star-hangar.com/" TargetMode="External"/><Relationship Id="rId87" Type="http://schemas.openxmlformats.org/officeDocument/2006/relationships/hyperlink" Target="http://star-hangar.com/" TargetMode="External"/><Relationship Id="rId110" Type="http://schemas.openxmlformats.org/officeDocument/2006/relationships/hyperlink" Target="http://star-hangar.com/" TargetMode="External"/><Relationship Id="rId115" Type="http://schemas.openxmlformats.org/officeDocument/2006/relationships/hyperlink" Target="http://star-hangar.com/" TargetMode="External"/><Relationship Id="rId131" Type="http://schemas.openxmlformats.org/officeDocument/2006/relationships/hyperlink" Target="http://star-hangar.com/" TargetMode="External"/><Relationship Id="rId61" Type="http://schemas.openxmlformats.org/officeDocument/2006/relationships/hyperlink" Target="http://star-hangar.com/" TargetMode="External"/><Relationship Id="rId82" Type="http://schemas.openxmlformats.org/officeDocument/2006/relationships/hyperlink" Target="http://star-hangar.com/" TargetMode="External"/><Relationship Id="rId19" Type="http://schemas.openxmlformats.org/officeDocument/2006/relationships/hyperlink" Target="http://star-hangar.com/" TargetMode="External"/><Relationship Id="rId14" Type="http://schemas.openxmlformats.org/officeDocument/2006/relationships/hyperlink" Target="http://star-hangar.com/" TargetMode="External"/><Relationship Id="rId30" Type="http://schemas.openxmlformats.org/officeDocument/2006/relationships/hyperlink" Target="http://star-hangar.com/" TargetMode="External"/><Relationship Id="rId35" Type="http://schemas.openxmlformats.org/officeDocument/2006/relationships/hyperlink" Target="http://star-hangar.com/" TargetMode="External"/><Relationship Id="rId56" Type="http://schemas.openxmlformats.org/officeDocument/2006/relationships/hyperlink" Target="http://star-hangar.com/" TargetMode="External"/><Relationship Id="rId77" Type="http://schemas.openxmlformats.org/officeDocument/2006/relationships/hyperlink" Target="http://star-hangar.com/" TargetMode="External"/><Relationship Id="rId100" Type="http://schemas.openxmlformats.org/officeDocument/2006/relationships/hyperlink" Target="http://star-hangar.com/" TargetMode="External"/><Relationship Id="rId105" Type="http://schemas.openxmlformats.org/officeDocument/2006/relationships/hyperlink" Target="http://star-hangar.com/" TargetMode="External"/><Relationship Id="rId126" Type="http://schemas.openxmlformats.org/officeDocument/2006/relationships/hyperlink" Target="http://star-hangar.com/" TargetMode="External"/><Relationship Id="rId8" Type="http://schemas.openxmlformats.org/officeDocument/2006/relationships/hyperlink" Target="http://star-hangar.com/" TargetMode="External"/><Relationship Id="rId51" Type="http://schemas.openxmlformats.org/officeDocument/2006/relationships/hyperlink" Target="http://star-hangar.com/" TargetMode="External"/><Relationship Id="rId72" Type="http://schemas.openxmlformats.org/officeDocument/2006/relationships/hyperlink" Target="http://star-hangar.com/" TargetMode="External"/><Relationship Id="rId93" Type="http://schemas.openxmlformats.org/officeDocument/2006/relationships/hyperlink" Target="http://star-hangar.com/" TargetMode="External"/><Relationship Id="rId98" Type="http://schemas.openxmlformats.org/officeDocument/2006/relationships/hyperlink" Target="http://star-hangar.com/" TargetMode="External"/><Relationship Id="rId121" Type="http://schemas.openxmlformats.org/officeDocument/2006/relationships/hyperlink" Target="http://star-hangar.com/" TargetMode="External"/><Relationship Id="rId3" Type="http://schemas.openxmlformats.org/officeDocument/2006/relationships/hyperlink" Target="http://star-hangar.com/" TargetMode="External"/><Relationship Id="rId25" Type="http://schemas.openxmlformats.org/officeDocument/2006/relationships/hyperlink" Target="http://star-hangar.com/" TargetMode="External"/><Relationship Id="rId46" Type="http://schemas.openxmlformats.org/officeDocument/2006/relationships/hyperlink" Target="http://star-hangar.com/" TargetMode="External"/><Relationship Id="rId67" Type="http://schemas.openxmlformats.org/officeDocument/2006/relationships/hyperlink" Target="http://star-hangar.com/" TargetMode="External"/><Relationship Id="rId116" Type="http://schemas.openxmlformats.org/officeDocument/2006/relationships/hyperlink" Target="http://star-hangar.com/" TargetMode="External"/><Relationship Id="rId20" Type="http://schemas.openxmlformats.org/officeDocument/2006/relationships/hyperlink" Target="http://star-hangar.com/" TargetMode="External"/><Relationship Id="rId41" Type="http://schemas.openxmlformats.org/officeDocument/2006/relationships/hyperlink" Target="http://star-hangar.com/" TargetMode="External"/><Relationship Id="rId62" Type="http://schemas.openxmlformats.org/officeDocument/2006/relationships/hyperlink" Target="http://star-hangar.com/" TargetMode="External"/><Relationship Id="rId83" Type="http://schemas.openxmlformats.org/officeDocument/2006/relationships/hyperlink" Target="http://star-hangar.com/" TargetMode="External"/><Relationship Id="rId88" Type="http://schemas.openxmlformats.org/officeDocument/2006/relationships/hyperlink" Target="http://star-hangar.com/" TargetMode="External"/><Relationship Id="rId111" Type="http://schemas.openxmlformats.org/officeDocument/2006/relationships/hyperlink" Target="http://star-hangar.com/" TargetMode="External"/><Relationship Id="rId15" Type="http://schemas.openxmlformats.org/officeDocument/2006/relationships/hyperlink" Target="http://star-hangar.com/" TargetMode="External"/><Relationship Id="rId36" Type="http://schemas.openxmlformats.org/officeDocument/2006/relationships/hyperlink" Target="http://star-hangar.com/" TargetMode="External"/><Relationship Id="rId57" Type="http://schemas.openxmlformats.org/officeDocument/2006/relationships/hyperlink" Target="http://star-hangar.com/" TargetMode="External"/><Relationship Id="rId106" Type="http://schemas.openxmlformats.org/officeDocument/2006/relationships/hyperlink" Target="http://star-hangar.com/" TargetMode="External"/><Relationship Id="rId127" Type="http://schemas.openxmlformats.org/officeDocument/2006/relationships/hyperlink" Target="http://star-hangar.com/" TargetMode="External"/><Relationship Id="rId10" Type="http://schemas.openxmlformats.org/officeDocument/2006/relationships/hyperlink" Target="http://star-hangar.com/" TargetMode="External"/><Relationship Id="rId31" Type="http://schemas.openxmlformats.org/officeDocument/2006/relationships/hyperlink" Target="http://star-hangar.com/" TargetMode="External"/><Relationship Id="rId52" Type="http://schemas.openxmlformats.org/officeDocument/2006/relationships/hyperlink" Target="http://star-hangar.com/" TargetMode="External"/><Relationship Id="rId73" Type="http://schemas.openxmlformats.org/officeDocument/2006/relationships/hyperlink" Target="http://star-hangar.com/" TargetMode="External"/><Relationship Id="rId78" Type="http://schemas.openxmlformats.org/officeDocument/2006/relationships/hyperlink" Target="http://star-hangar.com/" TargetMode="External"/><Relationship Id="rId94" Type="http://schemas.openxmlformats.org/officeDocument/2006/relationships/hyperlink" Target="http://star-hangar.com/" TargetMode="External"/><Relationship Id="rId99" Type="http://schemas.openxmlformats.org/officeDocument/2006/relationships/hyperlink" Target="http://star-hangar.com/" TargetMode="External"/><Relationship Id="rId101" Type="http://schemas.openxmlformats.org/officeDocument/2006/relationships/hyperlink" Target="http://star-hangar.com/" TargetMode="External"/><Relationship Id="rId122" Type="http://schemas.openxmlformats.org/officeDocument/2006/relationships/hyperlink" Target="http://star-hangar.com/" TargetMode="External"/><Relationship Id="rId4" Type="http://schemas.openxmlformats.org/officeDocument/2006/relationships/hyperlink" Target="http://star-hangar.com/" TargetMode="External"/><Relationship Id="rId9" Type="http://schemas.openxmlformats.org/officeDocument/2006/relationships/hyperlink" Target="http://star-hangar.com/" TargetMode="External"/><Relationship Id="rId26" Type="http://schemas.openxmlformats.org/officeDocument/2006/relationships/hyperlink" Target="http://star-hangar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-hangar.com/star-citizen/spaceships/anvil-aerospace/hornet.html" TargetMode="External"/><Relationship Id="rId2" Type="http://schemas.openxmlformats.org/officeDocument/2006/relationships/hyperlink" Target="https://star-hangar.com/star-citizen/spaceships/aegis-dynamics/redeemer.html" TargetMode="External"/><Relationship Id="rId1" Type="http://schemas.openxmlformats.org/officeDocument/2006/relationships/hyperlink" Target="https://star-hangar.com/starhangar_marketplaceexpansion/product/editprice/id/...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r-hang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4"/>
  <sheetViews>
    <sheetView workbookViewId="0">
      <selection activeCell="N7" sqref="N7"/>
    </sheetView>
  </sheetViews>
  <sheetFormatPr defaultColWidth="12.5703125" defaultRowHeight="15.75" customHeight="1" x14ac:dyDescent="0.2"/>
  <cols>
    <col min="1" max="1" width="6.28515625" customWidth="1"/>
    <col min="2" max="2" width="9" customWidth="1"/>
    <col min="3" max="3" width="11.7109375" customWidth="1"/>
    <col min="4" max="4" width="9.7109375" customWidth="1"/>
    <col min="5" max="5" width="12.28515625" customWidth="1"/>
  </cols>
  <sheetData>
    <row r="1" spans="1:6" x14ac:dyDescent="0.2">
      <c r="A1" s="1"/>
      <c r="B1" s="1" t="s">
        <v>0</v>
      </c>
      <c r="C1" s="1"/>
      <c r="D1" s="1"/>
      <c r="E1" s="1"/>
      <c r="F1" s="1"/>
    </row>
    <row r="2" spans="1:6" x14ac:dyDescent="0.2">
      <c r="A2" s="1"/>
      <c r="B2" s="1" t="s">
        <v>1</v>
      </c>
      <c r="C2" s="1"/>
      <c r="D2" s="1"/>
      <c r="E2" s="1"/>
      <c r="F2" s="1"/>
    </row>
    <row r="3" spans="1:6" x14ac:dyDescent="0.2">
      <c r="A3" s="1"/>
      <c r="B3" s="1" t="s">
        <v>2</v>
      </c>
      <c r="C3" s="1"/>
      <c r="D3" s="1"/>
      <c r="E3" s="1"/>
      <c r="F3" s="1"/>
    </row>
    <row r="4" spans="1:6" x14ac:dyDescent="0.2">
      <c r="A4" s="1"/>
      <c r="B4" s="1" t="s">
        <v>3</v>
      </c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1" t="s">
        <v>4</v>
      </c>
      <c r="B6" s="1"/>
      <c r="C6" s="1"/>
      <c r="D6" s="1"/>
      <c r="E6" s="1"/>
      <c r="F6" s="1"/>
    </row>
    <row r="7" spans="1:6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A8" s="1" t="s">
        <v>11</v>
      </c>
    </row>
    <row r="9" spans="1:6" x14ac:dyDescent="0.2">
      <c r="A9" s="1"/>
      <c r="B9" s="1" t="s">
        <v>12</v>
      </c>
    </row>
    <row r="10" spans="1:6" x14ac:dyDescent="0.2">
      <c r="C10" s="1" t="s">
        <v>13</v>
      </c>
    </row>
    <row r="11" spans="1:6" x14ac:dyDescent="0.2">
      <c r="C11" s="1"/>
      <c r="D11" s="1" t="s">
        <v>14</v>
      </c>
    </row>
    <row r="12" spans="1:6" x14ac:dyDescent="0.2">
      <c r="C12" s="1"/>
      <c r="E12" s="1" t="s">
        <v>15</v>
      </c>
      <c r="F12" s="2" t="str">
        <f t="shared" ref="F12:F15" si="0">CONCATENATE("https://star-hangar.com/star-citizen/spaceships/aegis-dynamics/avenger/",E12,".html")</f>
        <v>https://star-hangar.com/star-citizen/spaceships/aegis-dynamics/avenger/renegade.html</v>
      </c>
    </row>
    <row r="13" spans="1:6" x14ac:dyDescent="0.2">
      <c r="C13" s="1"/>
      <c r="E13" s="1" t="s">
        <v>16</v>
      </c>
      <c r="F13" s="2" t="str">
        <f t="shared" si="0"/>
        <v>https://star-hangar.com/star-citizen/spaceships/aegis-dynamics/avenger/stalker.html</v>
      </c>
    </row>
    <row r="14" spans="1:6" x14ac:dyDescent="0.2">
      <c r="C14" s="1"/>
      <c r="E14" s="1" t="s">
        <v>17</v>
      </c>
      <c r="F14" s="3" t="str">
        <f t="shared" si="0"/>
        <v>https://star-hangar.com/star-citizen/spaceships/aegis-dynamics/avenger/titan.html</v>
      </c>
    </row>
    <row r="15" spans="1:6" x14ac:dyDescent="0.2">
      <c r="C15" s="1"/>
      <c r="E15" s="1" t="s">
        <v>18</v>
      </c>
      <c r="F15" s="2" t="str">
        <f t="shared" si="0"/>
        <v>https://star-hangar.com/star-citizen/spaceships/aegis-dynamics/avenger/warlock.html</v>
      </c>
    </row>
    <row r="16" spans="1:6" x14ac:dyDescent="0.2">
      <c r="C16" s="1"/>
      <c r="D16" s="1" t="s">
        <v>19</v>
      </c>
      <c r="F16" s="2" t="s">
        <v>20</v>
      </c>
    </row>
    <row r="17" spans="3:6" x14ac:dyDescent="0.2">
      <c r="C17" s="1"/>
      <c r="D17" s="1" t="s">
        <v>21</v>
      </c>
      <c r="E17" s="1"/>
    </row>
    <row r="18" spans="3:6" x14ac:dyDescent="0.2">
      <c r="C18" s="1"/>
      <c r="E18" s="1" t="s">
        <v>22</v>
      </c>
      <c r="F18" s="2" t="s">
        <v>23</v>
      </c>
    </row>
    <row r="19" spans="3:6" x14ac:dyDescent="0.2">
      <c r="C19" s="1"/>
      <c r="E19" s="1" t="s">
        <v>24</v>
      </c>
      <c r="F19" s="2" t="s">
        <v>25</v>
      </c>
    </row>
    <row r="20" spans="3:6" x14ac:dyDescent="0.2">
      <c r="C20" s="1"/>
      <c r="D20" s="1" t="s">
        <v>26</v>
      </c>
      <c r="F20" s="2" t="s">
        <v>27</v>
      </c>
    </row>
    <row r="21" spans="3:6" x14ac:dyDescent="0.2">
      <c r="C21" s="1"/>
      <c r="D21" s="1" t="s">
        <v>28</v>
      </c>
      <c r="F21" s="2" t="s">
        <v>29</v>
      </c>
    </row>
    <row r="22" spans="3:6" x14ac:dyDescent="0.2">
      <c r="C22" s="1"/>
      <c r="D22" s="1" t="s">
        <v>30</v>
      </c>
      <c r="F22" s="2" t="s">
        <v>31</v>
      </c>
    </row>
    <row r="23" spans="3:6" x14ac:dyDescent="0.2">
      <c r="C23" s="1"/>
      <c r="D23" s="1" t="s">
        <v>32</v>
      </c>
    </row>
    <row r="24" spans="3:6" x14ac:dyDescent="0.2">
      <c r="C24" s="1"/>
      <c r="E24" s="1" t="s">
        <v>22</v>
      </c>
      <c r="F24" s="2" t="s">
        <v>33</v>
      </c>
    </row>
    <row r="25" spans="3:6" x14ac:dyDescent="0.2">
      <c r="C25" s="1"/>
      <c r="E25" s="1" t="s">
        <v>34</v>
      </c>
      <c r="F25" s="2" t="s">
        <v>35</v>
      </c>
    </row>
    <row r="26" spans="3:6" x14ac:dyDescent="0.2">
      <c r="C26" s="1"/>
      <c r="D26" s="1" t="s">
        <v>36</v>
      </c>
      <c r="F26" s="2" t="s">
        <v>37</v>
      </c>
    </row>
    <row r="27" spans="3:6" x14ac:dyDescent="0.2">
      <c r="E27" s="1" t="s">
        <v>22</v>
      </c>
      <c r="F27" s="2" t="s">
        <v>38</v>
      </c>
    </row>
    <row r="28" spans="3:6" x14ac:dyDescent="0.2">
      <c r="C28" s="1"/>
      <c r="E28" s="1" t="s">
        <v>39</v>
      </c>
      <c r="F28" s="2" t="s">
        <v>40</v>
      </c>
    </row>
    <row r="29" spans="3:6" x14ac:dyDescent="0.2">
      <c r="C29" s="1"/>
      <c r="D29" s="1" t="s">
        <v>41</v>
      </c>
    </row>
    <row r="30" spans="3:6" x14ac:dyDescent="0.2">
      <c r="C30" s="1"/>
      <c r="E30" s="1" t="s">
        <v>42</v>
      </c>
      <c r="F30" s="2" t="s">
        <v>43</v>
      </c>
    </row>
    <row r="31" spans="3:6" x14ac:dyDescent="0.2">
      <c r="C31" s="1"/>
      <c r="E31" s="1" t="s">
        <v>44</v>
      </c>
      <c r="F31" s="2" t="s">
        <v>45</v>
      </c>
    </row>
    <row r="32" spans="3:6" x14ac:dyDescent="0.2">
      <c r="C32" s="1"/>
      <c r="E32" s="1" t="s">
        <v>46</v>
      </c>
      <c r="F32" s="2" t="s">
        <v>47</v>
      </c>
    </row>
    <row r="33" spans="3:6" x14ac:dyDescent="0.2">
      <c r="C33" s="1"/>
      <c r="E33" s="1" t="s">
        <v>48</v>
      </c>
      <c r="F33" s="2" t="s">
        <v>49</v>
      </c>
    </row>
    <row r="34" spans="3:6" x14ac:dyDescent="0.2">
      <c r="C34" s="1"/>
      <c r="D34" s="1" t="s">
        <v>50</v>
      </c>
      <c r="F34" s="2" t="s">
        <v>51</v>
      </c>
    </row>
    <row r="35" spans="3:6" x14ac:dyDescent="0.2">
      <c r="C35" s="1" t="s">
        <v>52</v>
      </c>
    </row>
    <row r="36" spans="3:6" x14ac:dyDescent="0.2">
      <c r="C36" s="1"/>
      <c r="D36" s="1" t="s">
        <v>53</v>
      </c>
      <c r="F36" s="2" t="s">
        <v>54</v>
      </c>
    </row>
    <row r="37" spans="3:6" x14ac:dyDescent="0.2">
      <c r="C37" s="1"/>
      <c r="D37" s="1" t="s">
        <v>55</v>
      </c>
      <c r="F37" s="2" t="s">
        <v>56</v>
      </c>
    </row>
    <row r="38" spans="3:6" x14ac:dyDescent="0.2">
      <c r="C38" s="1"/>
      <c r="E38" s="1" t="s">
        <v>22</v>
      </c>
      <c r="F38" s="2" t="s">
        <v>57</v>
      </c>
    </row>
    <row r="39" spans="3:6" x14ac:dyDescent="0.2">
      <c r="C39" s="1"/>
      <c r="D39" s="1"/>
      <c r="E39" s="4" t="s">
        <v>58</v>
      </c>
      <c r="F39" s="2" t="s">
        <v>59</v>
      </c>
    </row>
    <row r="40" spans="3:6" x14ac:dyDescent="0.2">
      <c r="C40" s="1"/>
      <c r="D40" s="1" t="s">
        <v>60</v>
      </c>
      <c r="F40" s="2" t="s">
        <v>61</v>
      </c>
    </row>
    <row r="41" spans="3:6" x14ac:dyDescent="0.2">
      <c r="C41" s="1"/>
      <c r="D41" s="1" t="s">
        <v>62</v>
      </c>
      <c r="F41" s="2" t="s">
        <v>63</v>
      </c>
    </row>
    <row r="42" spans="3:6" x14ac:dyDescent="0.2">
      <c r="C42" s="1"/>
      <c r="D42" s="1" t="s">
        <v>64</v>
      </c>
      <c r="F42" s="2" t="s">
        <v>65</v>
      </c>
    </row>
    <row r="43" spans="3:6" x14ac:dyDescent="0.2">
      <c r="C43" s="1"/>
      <c r="D43" s="1" t="s">
        <v>66</v>
      </c>
      <c r="F43" s="2" t="s">
        <v>67</v>
      </c>
    </row>
    <row r="44" spans="3:6" x14ac:dyDescent="0.2">
      <c r="C44" s="1"/>
      <c r="E44" s="1" t="s">
        <v>22</v>
      </c>
      <c r="F44" s="2" t="s">
        <v>68</v>
      </c>
    </row>
    <row r="45" spans="3:6" x14ac:dyDescent="0.2">
      <c r="C45" s="1"/>
      <c r="E45" s="1" t="s">
        <v>69</v>
      </c>
      <c r="F45" s="2" t="s">
        <v>70</v>
      </c>
    </row>
    <row r="46" spans="3:6" x14ac:dyDescent="0.2">
      <c r="C46" s="1"/>
      <c r="E46" s="1" t="s">
        <v>71</v>
      </c>
      <c r="F46" s="2" t="s">
        <v>72</v>
      </c>
    </row>
    <row r="47" spans="3:6" x14ac:dyDescent="0.2">
      <c r="C47" s="1"/>
      <c r="E47" s="1" t="s">
        <v>73</v>
      </c>
      <c r="F47" s="2" t="s">
        <v>74</v>
      </c>
    </row>
    <row r="48" spans="3:6" x14ac:dyDescent="0.2">
      <c r="C48" s="1"/>
      <c r="E48" s="1" t="s">
        <v>75</v>
      </c>
      <c r="F48" s="2" t="s">
        <v>76</v>
      </c>
    </row>
    <row r="49" spans="3:6" x14ac:dyDescent="0.2">
      <c r="C49" s="1"/>
      <c r="E49" s="1" t="s">
        <v>77</v>
      </c>
      <c r="F49" s="5" t="s">
        <v>78</v>
      </c>
    </row>
    <row r="50" spans="3:6" x14ac:dyDescent="0.2">
      <c r="C50" s="1"/>
      <c r="D50" s="1" t="s">
        <v>79</v>
      </c>
      <c r="F50" s="2" t="s">
        <v>80</v>
      </c>
    </row>
    <row r="51" spans="3:6" x14ac:dyDescent="0.2">
      <c r="C51" s="1"/>
      <c r="D51" s="1" t="s">
        <v>81</v>
      </c>
      <c r="F51" s="2" t="s">
        <v>82</v>
      </c>
    </row>
    <row r="52" spans="3:6" x14ac:dyDescent="0.2">
      <c r="C52" s="1"/>
      <c r="D52" s="1" t="s">
        <v>83</v>
      </c>
      <c r="F52" s="2" t="s">
        <v>84</v>
      </c>
    </row>
    <row r="53" spans="3:6" x14ac:dyDescent="0.2">
      <c r="C53" s="1"/>
      <c r="D53" s="1" t="s">
        <v>85</v>
      </c>
      <c r="F53" s="2" t="s">
        <v>86</v>
      </c>
    </row>
    <row r="54" spans="3:6" x14ac:dyDescent="0.2">
      <c r="C54" s="1"/>
      <c r="E54" s="1" t="s">
        <v>87</v>
      </c>
    </row>
    <row r="55" spans="3:6" x14ac:dyDescent="0.2">
      <c r="C55" s="1"/>
      <c r="E55" s="1" t="s">
        <v>88</v>
      </c>
      <c r="F55" s="2" t="s">
        <v>89</v>
      </c>
    </row>
    <row r="56" spans="3:6" x14ac:dyDescent="0.2">
      <c r="C56" s="1"/>
      <c r="D56" s="1" t="s">
        <v>90</v>
      </c>
      <c r="F56" s="2" t="s">
        <v>91</v>
      </c>
    </row>
    <row r="57" spans="3:6" x14ac:dyDescent="0.2">
      <c r="C57" s="1"/>
      <c r="D57" s="1" t="s">
        <v>92</v>
      </c>
      <c r="F57" s="2" t="s">
        <v>93</v>
      </c>
    </row>
    <row r="58" spans="3:6" x14ac:dyDescent="0.2">
      <c r="C58" s="1"/>
      <c r="E58" s="1" t="s">
        <v>22</v>
      </c>
      <c r="F58" s="2" t="s">
        <v>94</v>
      </c>
    </row>
    <row r="59" spans="3:6" x14ac:dyDescent="0.2">
      <c r="C59" s="1" t="s">
        <v>95</v>
      </c>
    </row>
    <row r="60" spans="3:6" x14ac:dyDescent="0.2">
      <c r="C60" s="1"/>
      <c r="D60" s="1" t="s">
        <v>96</v>
      </c>
      <c r="F60" s="2" t="s">
        <v>97</v>
      </c>
    </row>
    <row r="61" spans="3:6" x14ac:dyDescent="0.2">
      <c r="C61" s="1"/>
      <c r="D61" s="1" t="s">
        <v>98</v>
      </c>
      <c r="F61" s="2" t="s">
        <v>99</v>
      </c>
    </row>
    <row r="62" spans="3:6" x14ac:dyDescent="0.2">
      <c r="C62" s="1" t="s">
        <v>100</v>
      </c>
    </row>
    <row r="63" spans="3:6" x14ac:dyDescent="0.2">
      <c r="C63" s="1"/>
      <c r="D63" s="1" t="s">
        <v>101</v>
      </c>
      <c r="F63" s="2" t="s">
        <v>102</v>
      </c>
    </row>
    <row r="64" spans="3:6" x14ac:dyDescent="0.2">
      <c r="C64" s="1"/>
      <c r="E64" s="1" t="s">
        <v>103</v>
      </c>
      <c r="F64" s="2" t="s">
        <v>104</v>
      </c>
    </row>
    <row r="65" spans="3:6" x14ac:dyDescent="0.2">
      <c r="C65" s="1"/>
      <c r="E65" s="1" t="s">
        <v>105</v>
      </c>
      <c r="F65" s="2" t="s">
        <v>106</v>
      </c>
    </row>
    <row r="66" spans="3:6" x14ac:dyDescent="0.2">
      <c r="C66" s="1"/>
      <c r="D66" s="1" t="s">
        <v>107</v>
      </c>
      <c r="F66" s="2" t="s">
        <v>108</v>
      </c>
    </row>
    <row r="67" spans="3:6" x14ac:dyDescent="0.2">
      <c r="C67" s="1"/>
      <c r="D67" s="1" t="s">
        <v>109</v>
      </c>
      <c r="F67" s="2" t="s">
        <v>110</v>
      </c>
    </row>
    <row r="68" spans="3:6" x14ac:dyDescent="0.2">
      <c r="C68" s="1"/>
      <c r="D68" s="1" t="s">
        <v>111</v>
      </c>
      <c r="F68" s="2" t="s">
        <v>112</v>
      </c>
    </row>
    <row r="69" spans="3:6" x14ac:dyDescent="0.2">
      <c r="C69" s="1" t="s">
        <v>113</v>
      </c>
    </row>
    <row r="70" spans="3:6" x14ac:dyDescent="0.2">
      <c r="D70" s="1" t="s">
        <v>114</v>
      </c>
      <c r="F70" s="2" t="s">
        <v>115</v>
      </c>
    </row>
    <row r="71" spans="3:6" x14ac:dyDescent="0.2">
      <c r="D71" s="1" t="s">
        <v>116</v>
      </c>
      <c r="F71" s="2" t="s">
        <v>117</v>
      </c>
    </row>
    <row r="72" spans="3:6" x14ac:dyDescent="0.2">
      <c r="C72" s="1" t="s">
        <v>118</v>
      </c>
    </row>
    <row r="73" spans="3:6" x14ac:dyDescent="0.2">
      <c r="D73" s="1" t="s">
        <v>119</v>
      </c>
    </row>
    <row r="74" spans="3:6" x14ac:dyDescent="0.2">
      <c r="E74" s="1" t="s">
        <v>120</v>
      </c>
      <c r="F74" s="2" t="s">
        <v>121</v>
      </c>
    </row>
    <row r="75" spans="3:6" x14ac:dyDescent="0.2">
      <c r="E75" s="1" t="s">
        <v>122</v>
      </c>
      <c r="F75" s="2" t="s">
        <v>123</v>
      </c>
    </row>
    <row r="76" spans="3:6" x14ac:dyDescent="0.2">
      <c r="E76" s="1" t="s">
        <v>124</v>
      </c>
      <c r="F76" s="2" t="s">
        <v>125</v>
      </c>
    </row>
    <row r="77" spans="3:6" x14ac:dyDescent="0.2">
      <c r="D77" s="1" t="s">
        <v>126</v>
      </c>
      <c r="F77" s="2" t="s">
        <v>127</v>
      </c>
    </row>
    <row r="78" spans="3:6" x14ac:dyDescent="0.2">
      <c r="C78" s="1" t="s">
        <v>128</v>
      </c>
    </row>
    <row r="79" spans="3:6" x14ac:dyDescent="0.2">
      <c r="D79" s="1" t="s">
        <v>129</v>
      </c>
    </row>
    <row r="80" spans="3:6" x14ac:dyDescent="0.2">
      <c r="E80" s="1" t="s">
        <v>130</v>
      </c>
      <c r="F80" s="2" t="s">
        <v>131</v>
      </c>
    </row>
    <row r="81" spans="1:6" x14ac:dyDescent="0.2">
      <c r="E81" s="1" t="s">
        <v>132</v>
      </c>
      <c r="F81" s="2" t="s">
        <v>133</v>
      </c>
    </row>
    <row r="82" spans="1:6" x14ac:dyDescent="0.2">
      <c r="A82" s="1"/>
      <c r="B82" s="1"/>
      <c r="D82" s="1" t="s">
        <v>134</v>
      </c>
      <c r="F82" s="2" t="s">
        <v>135</v>
      </c>
    </row>
    <row r="83" spans="1:6" x14ac:dyDescent="0.2">
      <c r="A83" s="1"/>
      <c r="B83" s="1"/>
      <c r="D83" s="1" t="s">
        <v>136</v>
      </c>
    </row>
    <row r="84" spans="1:6" x14ac:dyDescent="0.2">
      <c r="A84" s="1"/>
      <c r="B84" s="1"/>
      <c r="E84" s="1" t="s">
        <v>137</v>
      </c>
      <c r="F84" s="2" t="s">
        <v>138</v>
      </c>
    </row>
    <row r="85" spans="1:6" x14ac:dyDescent="0.2">
      <c r="A85" s="1"/>
      <c r="B85" s="1"/>
      <c r="E85" s="1" t="s">
        <v>139</v>
      </c>
      <c r="F85" s="2" t="s">
        <v>140</v>
      </c>
    </row>
    <row r="86" spans="1:6" x14ac:dyDescent="0.2">
      <c r="A86" s="1"/>
      <c r="B86" s="1"/>
      <c r="E86" s="1" t="s">
        <v>141</v>
      </c>
      <c r="F86" s="2" t="s">
        <v>142</v>
      </c>
    </row>
    <row r="87" spans="1:6" x14ac:dyDescent="0.2">
      <c r="A87" s="1"/>
      <c r="B87" s="1"/>
      <c r="D87" s="1" t="s">
        <v>143</v>
      </c>
      <c r="F87" s="2" t="s">
        <v>144</v>
      </c>
    </row>
    <row r="88" spans="1:6" x14ac:dyDescent="0.2">
      <c r="A88" s="1"/>
      <c r="B88" s="1"/>
      <c r="C88" s="1" t="s">
        <v>145</v>
      </c>
    </row>
    <row r="89" spans="1:6" x14ac:dyDescent="0.2">
      <c r="A89" s="1"/>
      <c r="B89" s="1"/>
      <c r="D89" s="1" t="s">
        <v>146</v>
      </c>
      <c r="F89" s="2" t="s">
        <v>147</v>
      </c>
    </row>
    <row r="90" spans="1:6" x14ac:dyDescent="0.2">
      <c r="A90" s="1"/>
      <c r="B90" s="1"/>
      <c r="D90" s="1" t="s">
        <v>148</v>
      </c>
      <c r="F90" s="2" t="s">
        <v>149</v>
      </c>
    </row>
    <row r="91" spans="1:6" x14ac:dyDescent="0.2">
      <c r="A91" s="1"/>
      <c r="B91" s="1"/>
      <c r="E91" s="1" t="s">
        <v>22</v>
      </c>
      <c r="F91" s="2" t="s">
        <v>150</v>
      </c>
    </row>
    <row r="92" spans="1:6" x14ac:dyDescent="0.2">
      <c r="A92" s="1"/>
      <c r="B92" s="1"/>
      <c r="D92" s="1" t="s">
        <v>151</v>
      </c>
      <c r="F92" s="2" t="s">
        <v>152</v>
      </c>
    </row>
    <row r="93" spans="1:6" x14ac:dyDescent="0.2">
      <c r="A93" s="1"/>
      <c r="B93" s="1"/>
      <c r="D93" s="1" t="s">
        <v>153</v>
      </c>
      <c r="F93" s="2" t="s">
        <v>154</v>
      </c>
    </row>
    <row r="94" spans="1:6" x14ac:dyDescent="0.2">
      <c r="A94" s="1"/>
      <c r="E94" s="1" t="s">
        <v>155</v>
      </c>
      <c r="F94" s="2" t="s">
        <v>156</v>
      </c>
    </row>
    <row r="95" spans="1:6" x14ac:dyDescent="0.2">
      <c r="A95" s="1"/>
      <c r="E95" s="1" t="s">
        <v>157</v>
      </c>
      <c r="F95" s="5" t="s">
        <v>158</v>
      </c>
    </row>
    <row r="96" spans="1:6" x14ac:dyDescent="0.2">
      <c r="E96" s="1" t="s">
        <v>159</v>
      </c>
      <c r="F96" s="5" t="s">
        <v>160</v>
      </c>
    </row>
    <row r="97" spans="1:6" x14ac:dyDescent="0.2">
      <c r="E97" s="1" t="s">
        <v>161</v>
      </c>
      <c r="F97" s="5" t="s">
        <v>162</v>
      </c>
    </row>
    <row r="98" spans="1:6" x14ac:dyDescent="0.2">
      <c r="D98" s="1" t="s">
        <v>163</v>
      </c>
      <c r="F98" s="2" t="s">
        <v>164</v>
      </c>
    </row>
    <row r="99" spans="1:6" x14ac:dyDescent="0.2">
      <c r="D99" s="1" t="s">
        <v>165</v>
      </c>
      <c r="F99" s="2" t="s">
        <v>166</v>
      </c>
    </row>
    <row r="100" spans="1:6" x14ac:dyDescent="0.2">
      <c r="A100" s="1"/>
      <c r="C100" s="1" t="s">
        <v>167</v>
      </c>
    </row>
    <row r="101" spans="1:6" x14ac:dyDescent="0.2">
      <c r="A101" s="1"/>
      <c r="D101" s="1" t="s">
        <v>168</v>
      </c>
      <c r="F101" s="2" t="s">
        <v>169</v>
      </c>
    </row>
    <row r="102" spans="1:6" x14ac:dyDescent="0.2">
      <c r="D102" s="1" t="s">
        <v>170</v>
      </c>
      <c r="F102" s="2" t="s">
        <v>171</v>
      </c>
    </row>
    <row r="103" spans="1:6" x14ac:dyDescent="0.2">
      <c r="D103" s="1" t="s">
        <v>172</v>
      </c>
      <c r="F103" s="2" t="s">
        <v>173</v>
      </c>
    </row>
    <row r="104" spans="1:6" x14ac:dyDescent="0.2">
      <c r="D104" s="1" t="s">
        <v>174</v>
      </c>
      <c r="F104" s="2" t="s">
        <v>175</v>
      </c>
    </row>
    <row r="105" spans="1:6" x14ac:dyDescent="0.2">
      <c r="E105" s="1" t="s">
        <v>22</v>
      </c>
      <c r="F105" s="2" t="s">
        <v>176</v>
      </c>
    </row>
    <row r="106" spans="1:6" x14ac:dyDescent="0.2">
      <c r="E106" s="1" t="s">
        <v>177</v>
      </c>
      <c r="F106" s="2" t="s">
        <v>178</v>
      </c>
    </row>
    <row r="107" spans="1:6" x14ac:dyDescent="0.2">
      <c r="C107" s="1" t="s">
        <v>179</v>
      </c>
    </row>
    <row r="108" spans="1:6" x14ac:dyDescent="0.2">
      <c r="D108" s="1" t="s">
        <v>180</v>
      </c>
      <c r="F108" s="2" t="s">
        <v>181</v>
      </c>
    </row>
    <row r="109" spans="1:6" x14ac:dyDescent="0.2">
      <c r="C109" s="1" t="s">
        <v>182</v>
      </c>
    </row>
    <row r="110" spans="1:6" x14ac:dyDescent="0.2">
      <c r="D110" s="1" t="s">
        <v>183</v>
      </c>
    </row>
    <row r="112" spans="1:6" x14ac:dyDescent="0.2">
      <c r="E112" s="1" t="s">
        <v>184</v>
      </c>
      <c r="F112" s="2" t="s">
        <v>185</v>
      </c>
    </row>
    <row r="113" spans="3:6" x14ac:dyDescent="0.2">
      <c r="C113" s="1" t="s">
        <v>186</v>
      </c>
    </row>
    <row r="114" spans="3:6" x14ac:dyDescent="0.2">
      <c r="D114" s="1" t="s">
        <v>187</v>
      </c>
      <c r="F114" s="2" t="s">
        <v>188</v>
      </c>
    </row>
    <row r="115" spans="3:6" x14ac:dyDescent="0.2">
      <c r="D115" s="1" t="s">
        <v>189</v>
      </c>
      <c r="F115" s="2" t="s">
        <v>190</v>
      </c>
    </row>
    <row r="116" spans="3:6" x14ac:dyDescent="0.2">
      <c r="E116" s="1" t="s">
        <v>22</v>
      </c>
      <c r="F116" s="2" t="s">
        <v>191</v>
      </c>
    </row>
    <row r="117" spans="3:6" x14ac:dyDescent="0.2">
      <c r="E117" s="1" t="s">
        <v>192</v>
      </c>
      <c r="F117" s="2" t="s">
        <v>193</v>
      </c>
    </row>
    <row r="118" spans="3:6" x14ac:dyDescent="0.2">
      <c r="E118" s="1" t="s">
        <v>194</v>
      </c>
      <c r="F118" s="2" t="s">
        <v>195</v>
      </c>
    </row>
    <row r="119" spans="3:6" x14ac:dyDescent="0.2">
      <c r="E119" s="1" t="s">
        <v>196</v>
      </c>
      <c r="F119" s="5" t="s">
        <v>197</v>
      </c>
    </row>
    <row r="120" spans="3:6" x14ac:dyDescent="0.2">
      <c r="D120" s="1" t="s">
        <v>198</v>
      </c>
    </row>
    <row r="121" spans="3:6" x14ac:dyDescent="0.2">
      <c r="E121" s="1" t="s">
        <v>199</v>
      </c>
      <c r="F121" s="2" t="s">
        <v>200</v>
      </c>
    </row>
    <row r="122" spans="3:6" x14ac:dyDescent="0.2">
      <c r="E122" s="1" t="s">
        <v>201</v>
      </c>
      <c r="F122" s="5" t="s">
        <v>202</v>
      </c>
    </row>
    <row r="123" spans="3:6" x14ac:dyDescent="0.2">
      <c r="E123" s="1" t="s">
        <v>203</v>
      </c>
      <c r="F123" s="5" t="s">
        <v>204</v>
      </c>
    </row>
    <row r="124" spans="3:6" x14ac:dyDescent="0.2">
      <c r="E124" s="1" t="s">
        <v>205</v>
      </c>
      <c r="F124" s="5" t="s">
        <v>206</v>
      </c>
    </row>
    <row r="125" spans="3:6" x14ac:dyDescent="0.2">
      <c r="D125" s="1" t="s">
        <v>207</v>
      </c>
      <c r="F125" s="2" t="s">
        <v>208</v>
      </c>
    </row>
    <row r="126" spans="3:6" x14ac:dyDescent="0.2">
      <c r="D126" s="1" t="s">
        <v>209</v>
      </c>
      <c r="F126" s="2" t="s">
        <v>210</v>
      </c>
    </row>
    <row r="127" spans="3:6" x14ac:dyDescent="0.2">
      <c r="E127" s="1" t="s">
        <v>22</v>
      </c>
      <c r="F127" s="2" t="s">
        <v>211</v>
      </c>
    </row>
    <row r="128" spans="3:6" x14ac:dyDescent="0.2">
      <c r="E128" s="1" t="s">
        <v>212</v>
      </c>
      <c r="F128" s="2" t="s">
        <v>213</v>
      </c>
    </row>
    <row r="129" spans="3:6" x14ac:dyDescent="0.2">
      <c r="E129" s="1" t="s">
        <v>214</v>
      </c>
      <c r="F129" s="2" t="s">
        <v>215</v>
      </c>
    </row>
    <row r="130" spans="3:6" x14ac:dyDescent="0.2">
      <c r="D130" s="1" t="s">
        <v>216</v>
      </c>
      <c r="F130" s="2" t="s">
        <v>217</v>
      </c>
    </row>
    <row r="131" spans="3:6" x14ac:dyDescent="0.2">
      <c r="E131" s="1" t="s">
        <v>218</v>
      </c>
      <c r="F131" s="2" t="s">
        <v>219</v>
      </c>
    </row>
    <row r="132" spans="3:6" x14ac:dyDescent="0.2">
      <c r="E132" s="1" t="s">
        <v>220</v>
      </c>
      <c r="F132" s="5" t="s">
        <v>221</v>
      </c>
    </row>
    <row r="133" spans="3:6" x14ac:dyDescent="0.2">
      <c r="E133" s="1" t="s">
        <v>222</v>
      </c>
      <c r="F133" s="5" t="s">
        <v>223</v>
      </c>
    </row>
    <row r="134" spans="3:6" x14ac:dyDescent="0.2">
      <c r="E134" s="1" t="s">
        <v>224</v>
      </c>
      <c r="F134" s="5" t="s">
        <v>225</v>
      </c>
    </row>
    <row r="135" spans="3:6" x14ac:dyDescent="0.2">
      <c r="D135" s="1" t="s">
        <v>226</v>
      </c>
      <c r="F135" s="2" t="s">
        <v>227</v>
      </c>
    </row>
    <row r="136" spans="3:6" x14ac:dyDescent="0.2">
      <c r="E136" s="1" t="s">
        <v>22</v>
      </c>
      <c r="F136" s="2" t="s">
        <v>228</v>
      </c>
    </row>
    <row r="137" spans="3:6" x14ac:dyDescent="0.2">
      <c r="E137" s="1" t="s">
        <v>229</v>
      </c>
      <c r="F137" s="2" t="s">
        <v>230</v>
      </c>
    </row>
    <row r="138" spans="3:6" x14ac:dyDescent="0.2">
      <c r="D138" s="1" t="s">
        <v>231</v>
      </c>
      <c r="F138" s="2" t="s">
        <v>232</v>
      </c>
    </row>
    <row r="139" spans="3:6" x14ac:dyDescent="0.2">
      <c r="D139" s="1" t="s">
        <v>233</v>
      </c>
      <c r="F139" s="2" t="s">
        <v>234</v>
      </c>
    </row>
    <row r="140" spans="3:6" x14ac:dyDescent="0.2">
      <c r="C140" s="1" t="s">
        <v>235</v>
      </c>
    </row>
    <row r="141" spans="3:6" x14ac:dyDescent="0.2">
      <c r="D141" s="1" t="s">
        <v>236</v>
      </c>
      <c r="F141" s="2" t="s">
        <v>237</v>
      </c>
    </row>
    <row r="142" spans="3:6" x14ac:dyDescent="0.2">
      <c r="D142" s="1" t="s">
        <v>238</v>
      </c>
    </row>
    <row r="143" spans="3:6" x14ac:dyDescent="0.2">
      <c r="E143" s="1" t="s">
        <v>239</v>
      </c>
      <c r="F143" s="2" t="s">
        <v>240</v>
      </c>
    </row>
    <row r="144" spans="3:6" x14ac:dyDescent="0.2">
      <c r="E144" s="1" t="s">
        <v>241</v>
      </c>
      <c r="F144" s="2" t="s">
        <v>242</v>
      </c>
    </row>
    <row r="145" spans="3:6" x14ac:dyDescent="0.2">
      <c r="E145" s="1" t="s">
        <v>243</v>
      </c>
      <c r="F145" s="2" t="s">
        <v>244</v>
      </c>
    </row>
    <row r="146" spans="3:6" x14ac:dyDescent="0.2">
      <c r="D146" s="1" t="s">
        <v>245</v>
      </c>
    </row>
    <row r="147" spans="3:6" x14ac:dyDescent="0.2">
      <c r="E147" s="1" t="s">
        <v>246</v>
      </c>
      <c r="F147" s="2" t="s">
        <v>247</v>
      </c>
    </row>
    <row r="148" spans="3:6" x14ac:dyDescent="0.2">
      <c r="E148" s="1" t="s">
        <v>248</v>
      </c>
      <c r="F148" s="2" t="s">
        <v>249</v>
      </c>
    </row>
    <row r="149" spans="3:6" x14ac:dyDescent="0.2">
      <c r="E149" s="1" t="s">
        <v>250</v>
      </c>
      <c r="F149" s="2" t="s">
        <v>251</v>
      </c>
    </row>
    <row r="150" spans="3:6" x14ac:dyDescent="0.2">
      <c r="E150" s="1" t="s">
        <v>252</v>
      </c>
      <c r="F150" s="2" t="s">
        <v>253</v>
      </c>
    </row>
    <row r="151" spans="3:6" x14ac:dyDescent="0.2">
      <c r="D151" s="1" t="s">
        <v>254</v>
      </c>
    </row>
    <row r="152" spans="3:6" x14ac:dyDescent="0.2">
      <c r="E152" s="1" t="s">
        <v>255</v>
      </c>
      <c r="F152" s="2" t="s">
        <v>256</v>
      </c>
    </row>
    <row r="153" spans="3:6" x14ac:dyDescent="0.2">
      <c r="E153" s="1" t="s">
        <v>257</v>
      </c>
      <c r="F153" s="2" t="s">
        <v>258</v>
      </c>
    </row>
    <row r="154" spans="3:6" x14ac:dyDescent="0.2">
      <c r="D154" s="1" t="s">
        <v>259</v>
      </c>
      <c r="F154" s="2" t="s">
        <v>260</v>
      </c>
    </row>
    <row r="155" spans="3:6" x14ac:dyDescent="0.2">
      <c r="D155" s="1" t="s">
        <v>261</v>
      </c>
      <c r="F155" s="2" t="s">
        <v>262</v>
      </c>
    </row>
    <row r="156" spans="3:6" x14ac:dyDescent="0.2">
      <c r="C156" s="1" t="s">
        <v>263</v>
      </c>
    </row>
    <row r="157" spans="3:6" x14ac:dyDescent="0.2">
      <c r="D157" s="1" t="s">
        <v>264</v>
      </c>
    </row>
    <row r="158" spans="3:6" x14ac:dyDescent="0.2">
      <c r="E158" s="1" t="s">
        <v>265</v>
      </c>
      <c r="F158" s="2" t="s">
        <v>266</v>
      </c>
    </row>
    <row r="159" spans="3:6" x14ac:dyDescent="0.2">
      <c r="E159" s="1" t="s">
        <v>267</v>
      </c>
      <c r="F159" s="2" t="s">
        <v>268</v>
      </c>
    </row>
    <row r="160" spans="3:6" x14ac:dyDescent="0.2">
      <c r="D160" s="1" t="s">
        <v>269</v>
      </c>
    </row>
    <row r="161" spans="2:6" x14ac:dyDescent="0.2">
      <c r="E161" s="1" t="s">
        <v>270</v>
      </c>
      <c r="F161" s="2" t="s">
        <v>271</v>
      </c>
    </row>
    <row r="162" spans="2:6" x14ac:dyDescent="0.2">
      <c r="E162" s="1" t="s">
        <v>272</v>
      </c>
      <c r="F162" s="2" t="s">
        <v>273</v>
      </c>
    </row>
    <row r="163" spans="2:6" x14ac:dyDescent="0.2">
      <c r="E163" s="4" t="s">
        <v>274</v>
      </c>
      <c r="F163" s="2" t="s">
        <v>275</v>
      </c>
    </row>
    <row r="164" spans="2:6" x14ac:dyDescent="0.2">
      <c r="E164" s="1" t="s">
        <v>276</v>
      </c>
      <c r="F164" s="2" t="s">
        <v>277</v>
      </c>
    </row>
    <row r="165" spans="2:6" x14ac:dyDescent="0.2">
      <c r="D165" s="1" t="s">
        <v>278</v>
      </c>
      <c r="F165" s="2" t="s">
        <v>279</v>
      </c>
    </row>
    <row r="166" spans="2:6" x14ac:dyDescent="0.2">
      <c r="D166" s="1" t="s">
        <v>280</v>
      </c>
      <c r="F166" s="2" t="s">
        <v>281</v>
      </c>
    </row>
    <row r="167" spans="2:6" x14ac:dyDescent="0.2">
      <c r="D167" s="1" t="s">
        <v>282</v>
      </c>
      <c r="F167" s="2" t="s">
        <v>283</v>
      </c>
    </row>
    <row r="168" spans="2:6" x14ac:dyDescent="0.2">
      <c r="D168" s="1" t="s">
        <v>284</v>
      </c>
      <c r="F168" s="2" t="s">
        <v>285</v>
      </c>
    </row>
    <row r="169" spans="2:6" x14ac:dyDescent="0.2">
      <c r="D169" s="1" t="s">
        <v>286</v>
      </c>
      <c r="F169" s="2" t="s">
        <v>287</v>
      </c>
    </row>
    <row r="170" spans="2:6" x14ac:dyDescent="0.2">
      <c r="B170" s="1" t="s">
        <v>288</v>
      </c>
    </row>
    <row r="171" spans="2:6" x14ac:dyDescent="0.2">
      <c r="C171" s="1" t="s">
        <v>95</v>
      </c>
    </row>
    <row r="172" spans="2:6" x14ac:dyDescent="0.2">
      <c r="D172" s="1" t="s">
        <v>289</v>
      </c>
    </row>
    <row r="173" spans="2:6" x14ac:dyDescent="0.2">
      <c r="E173" s="1" t="s">
        <v>22</v>
      </c>
    </row>
    <row r="174" spans="2:6" x14ac:dyDescent="0.2">
      <c r="E174" s="1" t="s">
        <v>290</v>
      </c>
    </row>
  </sheetData>
  <hyperlinks>
    <hyperlink ref="F16" r:id="rId1" xr:uid="{00000000-0004-0000-0000-000000000000}"/>
    <hyperlink ref="F18" r:id="rId2" xr:uid="{00000000-0004-0000-0000-000001000000}"/>
    <hyperlink ref="F19" r:id="rId3" xr:uid="{00000000-0004-0000-0000-000002000000}"/>
    <hyperlink ref="F20" r:id="rId4" xr:uid="{00000000-0004-0000-0000-000003000000}"/>
    <hyperlink ref="F21" r:id="rId5" xr:uid="{00000000-0004-0000-0000-000004000000}"/>
    <hyperlink ref="F22" r:id="rId6" xr:uid="{00000000-0004-0000-0000-000005000000}"/>
    <hyperlink ref="F24" r:id="rId7" xr:uid="{00000000-0004-0000-0000-000006000000}"/>
    <hyperlink ref="F25" r:id="rId8" xr:uid="{00000000-0004-0000-0000-000007000000}"/>
    <hyperlink ref="F26" r:id="rId9" xr:uid="{00000000-0004-0000-0000-000008000000}"/>
    <hyperlink ref="F27" r:id="rId10" xr:uid="{00000000-0004-0000-0000-000009000000}"/>
    <hyperlink ref="F28" r:id="rId11" xr:uid="{00000000-0004-0000-0000-00000A000000}"/>
    <hyperlink ref="F30" r:id="rId12" xr:uid="{00000000-0004-0000-0000-00000B000000}"/>
    <hyperlink ref="F31" r:id="rId13" xr:uid="{00000000-0004-0000-0000-00000C000000}"/>
    <hyperlink ref="F32" r:id="rId14" xr:uid="{00000000-0004-0000-0000-00000D000000}"/>
    <hyperlink ref="F33" r:id="rId15" xr:uid="{00000000-0004-0000-0000-00000E000000}"/>
    <hyperlink ref="F34" r:id="rId16" xr:uid="{00000000-0004-0000-0000-00000F000000}"/>
    <hyperlink ref="F36" r:id="rId17" xr:uid="{00000000-0004-0000-0000-000010000000}"/>
    <hyperlink ref="F37" r:id="rId18" xr:uid="{00000000-0004-0000-0000-000011000000}"/>
    <hyperlink ref="F38" r:id="rId19" xr:uid="{00000000-0004-0000-0000-000012000000}"/>
    <hyperlink ref="F39" r:id="rId20" xr:uid="{00000000-0004-0000-0000-000013000000}"/>
    <hyperlink ref="F40" r:id="rId21" xr:uid="{00000000-0004-0000-0000-000014000000}"/>
    <hyperlink ref="F41" r:id="rId22" xr:uid="{00000000-0004-0000-0000-000015000000}"/>
    <hyperlink ref="F42" r:id="rId23" xr:uid="{00000000-0004-0000-0000-000016000000}"/>
    <hyperlink ref="F43" r:id="rId24" xr:uid="{00000000-0004-0000-0000-000017000000}"/>
    <hyperlink ref="F44" r:id="rId25" xr:uid="{00000000-0004-0000-0000-000018000000}"/>
    <hyperlink ref="F45" r:id="rId26" xr:uid="{00000000-0004-0000-0000-000019000000}"/>
    <hyperlink ref="F46" r:id="rId27" xr:uid="{00000000-0004-0000-0000-00001A000000}"/>
    <hyperlink ref="F47" r:id="rId28" xr:uid="{00000000-0004-0000-0000-00001B000000}"/>
    <hyperlink ref="F48" r:id="rId29" xr:uid="{00000000-0004-0000-0000-00001C000000}"/>
    <hyperlink ref="F49" r:id="rId30" xr:uid="{00000000-0004-0000-0000-00001D000000}"/>
    <hyperlink ref="F50" r:id="rId31" xr:uid="{00000000-0004-0000-0000-00001E000000}"/>
    <hyperlink ref="F51" r:id="rId32" xr:uid="{00000000-0004-0000-0000-00001F000000}"/>
    <hyperlink ref="F52" r:id="rId33" xr:uid="{00000000-0004-0000-0000-000020000000}"/>
    <hyperlink ref="F53" r:id="rId34" xr:uid="{00000000-0004-0000-0000-000021000000}"/>
    <hyperlink ref="F55" r:id="rId35" xr:uid="{00000000-0004-0000-0000-000022000000}"/>
    <hyperlink ref="F56" r:id="rId36" xr:uid="{00000000-0004-0000-0000-000023000000}"/>
    <hyperlink ref="F57" r:id="rId37" xr:uid="{00000000-0004-0000-0000-000024000000}"/>
    <hyperlink ref="F58" r:id="rId38" xr:uid="{00000000-0004-0000-0000-000025000000}"/>
    <hyperlink ref="F60" r:id="rId39" xr:uid="{00000000-0004-0000-0000-000026000000}"/>
    <hyperlink ref="F61" r:id="rId40" xr:uid="{00000000-0004-0000-0000-000027000000}"/>
    <hyperlink ref="F63" r:id="rId41" xr:uid="{00000000-0004-0000-0000-000028000000}"/>
    <hyperlink ref="F64" r:id="rId42" xr:uid="{00000000-0004-0000-0000-000029000000}"/>
    <hyperlink ref="F65" r:id="rId43" xr:uid="{00000000-0004-0000-0000-00002A000000}"/>
    <hyperlink ref="F66" r:id="rId44" xr:uid="{00000000-0004-0000-0000-00002B000000}"/>
    <hyperlink ref="F67" r:id="rId45" xr:uid="{00000000-0004-0000-0000-00002C000000}"/>
    <hyperlink ref="F68" r:id="rId46" xr:uid="{00000000-0004-0000-0000-00002D000000}"/>
    <hyperlink ref="F70" r:id="rId47" xr:uid="{00000000-0004-0000-0000-00002E000000}"/>
    <hyperlink ref="F71" r:id="rId48" xr:uid="{00000000-0004-0000-0000-00002F000000}"/>
    <hyperlink ref="F74" r:id="rId49" xr:uid="{00000000-0004-0000-0000-000030000000}"/>
    <hyperlink ref="F75" r:id="rId50" xr:uid="{00000000-0004-0000-0000-000031000000}"/>
    <hyperlink ref="F76" r:id="rId51" xr:uid="{00000000-0004-0000-0000-000032000000}"/>
    <hyperlink ref="F77" r:id="rId52" xr:uid="{00000000-0004-0000-0000-000033000000}"/>
    <hyperlink ref="F80" r:id="rId53" xr:uid="{00000000-0004-0000-0000-000034000000}"/>
    <hyperlink ref="F81" r:id="rId54" xr:uid="{00000000-0004-0000-0000-000035000000}"/>
    <hyperlink ref="F82" r:id="rId55" xr:uid="{00000000-0004-0000-0000-000036000000}"/>
    <hyperlink ref="F84" r:id="rId56" xr:uid="{00000000-0004-0000-0000-000037000000}"/>
    <hyperlink ref="F85" r:id="rId57" xr:uid="{00000000-0004-0000-0000-000038000000}"/>
    <hyperlink ref="F86" r:id="rId58" xr:uid="{00000000-0004-0000-0000-000039000000}"/>
    <hyperlink ref="F87" r:id="rId59" xr:uid="{00000000-0004-0000-0000-00003A000000}"/>
    <hyperlink ref="F89" r:id="rId60" xr:uid="{00000000-0004-0000-0000-00003B000000}"/>
    <hyperlink ref="F90" r:id="rId61" xr:uid="{00000000-0004-0000-0000-00003C000000}"/>
    <hyperlink ref="F91" r:id="rId62" xr:uid="{00000000-0004-0000-0000-00003D000000}"/>
    <hyperlink ref="F92" r:id="rId63" xr:uid="{00000000-0004-0000-0000-00003E000000}"/>
    <hyperlink ref="F93" r:id="rId64" xr:uid="{00000000-0004-0000-0000-00003F000000}"/>
    <hyperlink ref="F94" r:id="rId65" xr:uid="{00000000-0004-0000-0000-000040000000}"/>
    <hyperlink ref="F95" r:id="rId66" xr:uid="{00000000-0004-0000-0000-000041000000}"/>
    <hyperlink ref="F96" r:id="rId67" xr:uid="{00000000-0004-0000-0000-000042000000}"/>
    <hyperlink ref="F97" r:id="rId68" xr:uid="{00000000-0004-0000-0000-000043000000}"/>
    <hyperlink ref="F98" r:id="rId69" xr:uid="{00000000-0004-0000-0000-000044000000}"/>
    <hyperlink ref="F99" r:id="rId70" xr:uid="{00000000-0004-0000-0000-000045000000}"/>
    <hyperlink ref="F101" r:id="rId71" xr:uid="{00000000-0004-0000-0000-000046000000}"/>
    <hyperlink ref="F102" r:id="rId72" xr:uid="{00000000-0004-0000-0000-000047000000}"/>
    <hyperlink ref="F103" r:id="rId73" xr:uid="{00000000-0004-0000-0000-000048000000}"/>
    <hyperlink ref="F104" r:id="rId74" xr:uid="{00000000-0004-0000-0000-000049000000}"/>
    <hyperlink ref="F105" r:id="rId75" xr:uid="{00000000-0004-0000-0000-00004A000000}"/>
    <hyperlink ref="F106" r:id="rId76" xr:uid="{00000000-0004-0000-0000-00004B000000}"/>
    <hyperlink ref="F108" r:id="rId77" xr:uid="{00000000-0004-0000-0000-00004C000000}"/>
    <hyperlink ref="F112" r:id="rId78" xr:uid="{00000000-0004-0000-0000-00004D000000}"/>
    <hyperlink ref="F114" r:id="rId79" xr:uid="{00000000-0004-0000-0000-00004E000000}"/>
    <hyperlink ref="F115" r:id="rId80" xr:uid="{00000000-0004-0000-0000-00004F000000}"/>
    <hyperlink ref="F116" r:id="rId81" xr:uid="{00000000-0004-0000-0000-000050000000}"/>
    <hyperlink ref="F117" r:id="rId82" xr:uid="{00000000-0004-0000-0000-000051000000}"/>
    <hyperlink ref="F118" r:id="rId83" xr:uid="{00000000-0004-0000-0000-000052000000}"/>
    <hyperlink ref="F119" r:id="rId84" xr:uid="{00000000-0004-0000-0000-000053000000}"/>
    <hyperlink ref="F121" r:id="rId85" xr:uid="{00000000-0004-0000-0000-000054000000}"/>
    <hyperlink ref="F122" r:id="rId86" xr:uid="{00000000-0004-0000-0000-000055000000}"/>
    <hyperlink ref="F123" r:id="rId87" xr:uid="{00000000-0004-0000-0000-000056000000}"/>
    <hyperlink ref="F124" r:id="rId88" xr:uid="{00000000-0004-0000-0000-000057000000}"/>
    <hyperlink ref="F125" r:id="rId89" xr:uid="{00000000-0004-0000-0000-000058000000}"/>
    <hyperlink ref="F126" r:id="rId90" xr:uid="{00000000-0004-0000-0000-000059000000}"/>
    <hyperlink ref="F127" r:id="rId91" xr:uid="{00000000-0004-0000-0000-00005A000000}"/>
    <hyperlink ref="F128" r:id="rId92" xr:uid="{00000000-0004-0000-0000-00005B000000}"/>
    <hyperlink ref="F129" r:id="rId93" xr:uid="{00000000-0004-0000-0000-00005C000000}"/>
    <hyperlink ref="F130" r:id="rId94" xr:uid="{00000000-0004-0000-0000-00005D000000}"/>
    <hyperlink ref="F131" r:id="rId95" xr:uid="{00000000-0004-0000-0000-00005E000000}"/>
    <hyperlink ref="F132" r:id="rId96" xr:uid="{00000000-0004-0000-0000-00005F000000}"/>
    <hyperlink ref="F133" r:id="rId97" xr:uid="{00000000-0004-0000-0000-000060000000}"/>
    <hyperlink ref="F134" r:id="rId98" xr:uid="{00000000-0004-0000-0000-000061000000}"/>
    <hyperlink ref="F135" r:id="rId99" xr:uid="{00000000-0004-0000-0000-000062000000}"/>
    <hyperlink ref="F136" r:id="rId100" xr:uid="{00000000-0004-0000-0000-000063000000}"/>
    <hyperlink ref="F137" r:id="rId101" xr:uid="{00000000-0004-0000-0000-000064000000}"/>
    <hyperlink ref="F138" r:id="rId102" xr:uid="{00000000-0004-0000-0000-000065000000}"/>
    <hyperlink ref="F139" r:id="rId103" xr:uid="{00000000-0004-0000-0000-000066000000}"/>
    <hyperlink ref="F141" r:id="rId104" xr:uid="{00000000-0004-0000-0000-000067000000}"/>
    <hyperlink ref="F143" r:id="rId105" xr:uid="{00000000-0004-0000-0000-000068000000}"/>
    <hyperlink ref="F144" r:id="rId106" xr:uid="{00000000-0004-0000-0000-000069000000}"/>
    <hyperlink ref="F145" r:id="rId107" xr:uid="{00000000-0004-0000-0000-00006A000000}"/>
    <hyperlink ref="F147" r:id="rId108" xr:uid="{00000000-0004-0000-0000-00006B000000}"/>
    <hyperlink ref="F148" r:id="rId109" xr:uid="{00000000-0004-0000-0000-00006C000000}"/>
    <hyperlink ref="F149" r:id="rId110" xr:uid="{00000000-0004-0000-0000-00006D000000}"/>
    <hyperlink ref="F150" r:id="rId111" xr:uid="{00000000-0004-0000-0000-00006E000000}"/>
    <hyperlink ref="F152" r:id="rId112" xr:uid="{00000000-0004-0000-0000-00006F000000}"/>
    <hyperlink ref="F153" r:id="rId113" xr:uid="{00000000-0004-0000-0000-000070000000}"/>
    <hyperlink ref="F154" r:id="rId114" xr:uid="{00000000-0004-0000-0000-000071000000}"/>
    <hyperlink ref="F155" r:id="rId115" xr:uid="{00000000-0004-0000-0000-000072000000}"/>
    <hyperlink ref="F158" r:id="rId116" xr:uid="{00000000-0004-0000-0000-000073000000}"/>
    <hyperlink ref="F159" r:id="rId117" xr:uid="{00000000-0004-0000-0000-000074000000}"/>
    <hyperlink ref="F161" r:id="rId118" xr:uid="{00000000-0004-0000-0000-000075000000}"/>
    <hyperlink ref="F162" r:id="rId119" xr:uid="{00000000-0004-0000-0000-000076000000}"/>
    <hyperlink ref="F163" r:id="rId120" xr:uid="{00000000-0004-0000-0000-000077000000}"/>
    <hyperlink ref="F164" r:id="rId121" xr:uid="{00000000-0004-0000-0000-000078000000}"/>
    <hyperlink ref="F165" r:id="rId122" xr:uid="{00000000-0004-0000-0000-000079000000}"/>
    <hyperlink ref="F166" r:id="rId123" xr:uid="{00000000-0004-0000-0000-00007A000000}"/>
    <hyperlink ref="F167" r:id="rId124" xr:uid="{00000000-0004-0000-0000-00007B000000}"/>
    <hyperlink ref="F168" r:id="rId125" xr:uid="{00000000-0004-0000-0000-00007C000000}"/>
    <hyperlink ref="F169" r:id="rId126" xr:uid="{00000000-0004-0000-0000-00007D000000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workbookViewId="0"/>
  </sheetViews>
  <sheetFormatPr defaultColWidth="12.5703125" defaultRowHeight="15.75" customHeight="1" x14ac:dyDescent="0.2"/>
  <cols>
    <col min="1" max="1" width="26.28515625" customWidth="1"/>
  </cols>
  <sheetData>
    <row r="1" spans="1:2" x14ac:dyDescent="0.2">
      <c r="A1" s="1" t="s">
        <v>291</v>
      </c>
      <c r="B1" s="1" t="s">
        <v>292</v>
      </c>
    </row>
    <row r="2" spans="1:2" x14ac:dyDescent="0.2">
      <c r="A2" s="1" t="s">
        <v>293</v>
      </c>
      <c r="B2" s="1" t="s">
        <v>294</v>
      </c>
    </row>
    <row r="4" spans="1:2" x14ac:dyDescent="0.2">
      <c r="A4" s="1" t="s">
        <v>295</v>
      </c>
    </row>
    <row r="8" spans="1:2" x14ac:dyDescent="0.2">
      <c r="A8" s="1" t="s">
        <v>296</v>
      </c>
    </row>
    <row r="9" spans="1:2" x14ac:dyDescent="0.2">
      <c r="A9" s="1" t="s">
        <v>297</v>
      </c>
    </row>
    <row r="10" spans="1:2" x14ac:dyDescent="0.2">
      <c r="A10" s="1" t="s">
        <v>298</v>
      </c>
    </row>
    <row r="11" spans="1:2" x14ac:dyDescent="0.2">
      <c r="A11" s="1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0"/>
  <sheetViews>
    <sheetView workbookViewId="0"/>
  </sheetViews>
  <sheetFormatPr defaultColWidth="12.5703125" defaultRowHeight="15.75" customHeight="1" x14ac:dyDescent="0.2"/>
  <sheetData>
    <row r="1" spans="1:8" x14ac:dyDescent="0.2">
      <c r="A1" s="6" t="s">
        <v>300</v>
      </c>
      <c r="B1" s="7" t="str">
        <f ca="1">IFERROR(__xludf.DUMMYFUNCTION("split(A1,""/"")"),"https:")</f>
        <v>https:</v>
      </c>
      <c r="C1" s="3" t="str">
        <f ca="1">IFERROR(__xludf.DUMMYFUNCTION("""COMPUTED_VALUE"""),"star-hangar.com")</f>
        <v>star-hangar.com</v>
      </c>
      <c r="D1" s="7" t="str">
        <f ca="1">IFERROR(__xludf.DUMMYFUNCTION("""COMPUTED_VALUE"""),"star-citizen")</f>
        <v>star-citizen</v>
      </c>
      <c r="E1" s="7" t="str">
        <f ca="1">IFERROR(__xludf.DUMMYFUNCTION("""COMPUTED_VALUE"""),"spaceships")</f>
        <v>spaceships</v>
      </c>
      <c r="F1" s="7" t="str">
        <f ca="1">IFERROR(__xludf.DUMMYFUNCTION("""COMPUTED_VALUE"""),"aegis-dynamics")</f>
        <v>aegis-dynamics</v>
      </c>
      <c r="G1" s="7" t="str">
        <f ca="1">IFERROR(__xludf.DUMMYFUNCTION("""COMPUTED_VALUE"""),"avenger")</f>
        <v>avenger</v>
      </c>
      <c r="H1" s="7" t="str">
        <f ca="1">IFERROR(__xludf.DUMMYFUNCTION("""COMPUTED_VALUE"""),"renegade.html")</f>
        <v>renegade.html</v>
      </c>
    </row>
    <row r="2" spans="1:8" x14ac:dyDescent="0.2">
      <c r="A2" s="6" t="s">
        <v>301</v>
      </c>
      <c r="B2" s="7" t="str">
        <f ca="1">IFERROR(__xludf.DUMMYFUNCTION("split(A2,""/"")"),"https:")</f>
        <v>https:</v>
      </c>
      <c r="C2" s="3" t="str">
        <f ca="1">IFERROR(__xludf.DUMMYFUNCTION("""COMPUTED_VALUE"""),"star-hangar.com")</f>
        <v>star-hangar.com</v>
      </c>
      <c r="D2" s="7" t="str">
        <f ca="1">IFERROR(__xludf.DUMMYFUNCTION("""COMPUTED_VALUE"""),"star-citizen")</f>
        <v>star-citizen</v>
      </c>
      <c r="E2" s="7" t="str">
        <f ca="1">IFERROR(__xludf.DUMMYFUNCTION("""COMPUTED_VALUE"""),"spaceships")</f>
        <v>spaceships</v>
      </c>
      <c r="F2" s="7" t="str">
        <f ca="1">IFERROR(__xludf.DUMMYFUNCTION("""COMPUTED_VALUE"""),"aegis-dynamics")</f>
        <v>aegis-dynamics</v>
      </c>
      <c r="G2" s="7" t="str">
        <f ca="1">IFERROR(__xludf.DUMMYFUNCTION("""COMPUTED_VALUE"""),"avenger")</f>
        <v>avenger</v>
      </c>
      <c r="H2" s="7" t="str">
        <f ca="1">IFERROR(__xludf.DUMMYFUNCTION("""COMPUTED_VALUE"""),"stalker.html")</f>
        <v>stalker.html</v>
      </c>
    </row>
    <row r="3" spans="1:8" x14ac:dyDescent="0.2">
      <c r="A3" s="7" t="s">
        <v>302</v>
      </c>
      <c r="B3" s="7" t="str">
        <f ca="1">IFERROR(__xludf.DUMMYFUNCTION("split(A3,""/"")"),"https:")</f>
        <v>https:</v>
      </c>
      <c r="C3" s="3" t="str">
        <f ca="1">IFERROR(__xludf.DUMMYFUNCTION("""COMPUTED_VALUE"""),"star-hangar.com")</f>
        <v>star-hangar.com</v>
      </c>
      <c r="D3" s="7" t="str">
        <f ca="1">IFERROR(__xludf.DUMMYFUNCTION("""COMPUTED_VALUE"""),"star-citizen")</f>
        <v>star-citizen</v>
      </c>
      <c r="E3" s="7" t="str">
        <f ca="1">IFERROR(__xludf.DUMMYFUNCTION("""COMPUTED_VALUE"""),"spaceships")</f>
        <v>spaceships</v>
      </c>
      <c r="F3" s="7" t="str">
        <f ca="1">IFERROR(__xludf.DUMMYFUNCTION("""COMPUTED_VALUE"""),"aegis-dynamics")</f>
        <v>aegis-dynamics</v>
      </c>
      <c r="G3" s="7" t="str">
        <f ca="1">IFERROR(__xludf.DUMMYFUNCTION("""COMPUTED_VALUE"""),"avenger")</f>
        <v>avenger</v>
      </c>
      <c r="H3" s="7" t="str">
        <f ca="1">IFERROR(__xludf.DUMMYFUNCTION("""COMPUTED_VALUE"""),"titan.html")</f>
        <v>titan.html</v>
      </c>
    </row>
    <row r="4" spans="1:8" x14ac:dyDescent="0.2">
      <c r="A4" s="6" t="s">
        <v>303</v>
      </c>
      <c r="B4" s="7" t="str">
        <f ca="1">IFERROR(__xludf.DUMMYFUNCTION("split(A4,""/"")"),"https:")</f>
        <v>https:</v>
      </c>
      <c r="C4" s="3" t="str">
        <f ca="1">IFERROR(__xludf.DUMMYFUNCTION("""COMPUTED_VALUE"""),"star-hangar.com")</f>
        <v>star-hangar.com</v>
      </c>
      <c r="D4" s="7" t="str">
        <f ca="1">IFERROR(__xludf.DUMMYFUNCTION("""COMPUTED_VALUE"""),"star-citizen")</f>
        <v>star-citizen</v>
      </c>
      <c r="E4" s="7" t="str">
        <f ca="1">IFERROR(__xludf.DUMMYFUNCTION("""COMPUTED_VALUE"""),"spaceships")</f>
        <v>spaceships</v>
      </c>
      <c r="F4" s="7" t="str">
        <f ca="1">IFERROR(__xludf.DUMMYFUNCTION("""COMPUTED_VALUE"""),"aegis-dynamics")</f>
        <v>aegis-dynamics</v>
      </c>
      <c r="G4" s="7" t="str">
        <f ca="1">IFERROR(__xludf.DUMMYFUNCTION("""COMPUTED_VALUE"""),"avenger")</f>
        <v>avenger</v>
      </c>
      <c r="H4" s="7" t="str">
        <f ca="1">IFERROR(__xludf.DUMMYFUNCTION("""COMPUTED_VALUE"""),"warlock.html")</f>
        <v>warlock.html</v>
      </c>
    </row>
    <row r="5" spans="1:8" x14ac:dyDescent="0.2">
      <c r="A5" s="6" t="s">
        <v>20</v>
      </c>
      <c r="B5" s="7" t="str">
        <f ca="1">IFERROR(__xludf.DUMMYFUNCTION("split(A5,""/"")"),"https:")</f>
        <v>https:</v>
      </c>
      <c r="C5" s="3" t="str">
        <f ca="1">IFERROR(__xludf.DUMMYFUNCTION("""COMPUTED_VALUE"""),"star-hangar.com")</f>
        <v>star-hangar.com</v>
      </c>
      <c r="D5" s="7" t="str">
        <f ca="1">IFERROR(__xludf.DUMMYFUNCTION("""COMPUTED_VALUE"""),"star-citizen")</f>
        <v>star-citizen</v>
      </c>
      <c r="E5" s="7" t="str">
        <f ca="1">IFERROR(__xludf.DUMMYFUNCTION("""COMPUTED_VALUE"""),"spaceships")</f>
        <v>spaceships</v>
      </c>
      <c r="F5" s="7" t="str">
        <f ca="1">IFERROR(__xludf.DUMMYFUNCTION("""COMPUTED_VALUE"""),"aegis-dynamics")</f>
        <v>aegis-dynamics</v>
      </c>
      <c r="G5" s="7" t="str">
        <f ca="1">IFERROR(__xludf.DUMMYFUNCTION("""COMPUTED_VALUE"""),"eclipse.html")</f>
        <v>eclipse.html</v>
      </c>
    </row>
    <row r="6" spans="1:8" x14ac:dyDescent="0.2">
      <c r="A6" s="6" t="s">
        <v>23</v>
      </c>
      <c r="B6" s="7" t="str">
        <f ca="1">IFERROR(__xludf.DUMMYFUNCTION("split(A6,""/"")"),"https:")</f>
        <v>https:</v>
      </c>
      <c r="C6" s="3" t="str">
        <f ca="1">IFERROR(__xludf.DUMMYFUNCTION("""COMPUTED_VALUE"""),"star-hangar.com")</f>
        <v>star-hangar.com</v>
      </c>
      <c r="D6" s="7" t="str">
        <f ca="1">IFERROR(__xludf.DUMMYFUNCTION("""COMPUTED_VALUE"""),"star-citizen")</f>
        <v>star-citizen</v>
      </c>
      <c r="E6" s="7" t="str">
        <f ca="1">IFERROR(__xludf.DUMMYFUNCTION("""COMPUTED_VALUE"""),"spaceships")</f>
        <v>spaceships</v>
      </c>
      <c r="F6" s="7" t="str">
        <f ca="1">IFERROR(__xludf.DUMMYFUNCTION("""COMPUTED_VALUE"""),"aegis-dynamics")</f>
        <v>aegis-dynamics</v>
      </c>
      <c r="G6" s="7" t="str">
        <f ca="1">IFERROR(__xludf.DUMMYFUNCTION("""COMPUTED_VALUE"""),"gladius")</f>
        <v>gladius</v>
      </c>
      <c r="H6" s="7" t="str">
        <f ca="1">IFERROR(__xludf.DUMMYFUNCTION("""COMPUTED_VALUE"""),"base.html")</f>
        <v>base.html</v>
      </c>
    </row>
    <row r="7" spans="1:8" x14ac:dyDescent="0.2">
      <c r="A7" s="6" t="s">
        <v>25</v>
      </c>
      <c r="B7" s="7" t="str">
        <f ca="1">IFERROR(__xludf.DUMMYFUNCTION("split(A7,""/"")"),"https:")</f>
        <v>https:</v>
      </c>
      <c r="C7" s="3" t="str">
        <f ca="1">IFERROR(__xludf.DUMMYFUNCTION("""COMPUTED_VALUE"""),"star-hangar.com")</f>
        <v>star-hangar.com</v>
      </c>
      <c r="D7" s="7" t="str">
        <f ca="1">IFERROR(__xludf.DUMMYFUNCTION("""COMPUTED_VALUE"""),"star-citizen")</f>
        <v>star-citizen</v>
      </c>
      <c r="E7" s="7" t="str">
        <f ca="1">IFERROR(__xludf.DUMMYFUNCTION("""COMPUTED_VALUE"""),"spaceships")</f>
        <v>spaceships</v>
      </c>
      <c r="F7" s="7" t="str">
        <f ca="1">IFERROR(__xludf.DUMMYFUNCTION("""COMPUTED_VALUE"""),"aegis-dynamics")</f>
        <v>aegis-dynamics</v>
      </c>
      <c r="G7" s="7" t="str">
        <f ca="1">IFERROR(__xludf.DUMMYFUNCTION("""COMPUTED_VALUE"""),"gladius")</f>
        <v>gladius</v>
      </c>
      <c r="H7" s="7" t="str">
        <f ca="1">IFERROR(__xludf.DUMMYFUNCTION("""COMPUTED_VALUE"""),"valiant.html")</f>
        <v>valiant.html</v>
      </c>
    </row>
    <row r="8" spans="1:8" x14ac:dyDescent="0.2">
      <c r="A8" s="6" t="s">
        <v>27</v>
      </c>
      <c r="B8" s="7" t="str">
        <f ca="1">IFERROR(__xludf.DUMMYFUNCTION("split(A8,""/"")"),"https:")</f>
        <v>https:</v>
      </c>
      <c r="C8" s="3" t="str">
        <f ca="1">IFERROR(__xludf.DUMMYFUNCTION("""COMPUTED_VALUE"""),"star-hangar.com")</f>
        <v>star-hangar.com</v>
      </c>
      <c r="D8" s="7" t="str">
        <f ca="1">IFERROR(__xludf.DUMMYFUNCTION("""COMPUTED_VALUE"""),"star-citizen")</f>
        <v>star-citizen</v>
      </c>
      <c r="E8" s="7" t="str">
        <f ca="1">IFERROR(__xludf.DUMMYFUNCTION("""COMPUTED_VALUE"""),"spaceships")</f>
        <v>spaceships</v>
      </c>
      <c r="F8" s="7" t="str">
        <f ca="1">IFERROR(__xludf.DUMMYFUNCTION("""COMPUTED_VALUE"""),"aegis-dynamics")</f>
        <v>aegis-dynamics</v>
      </c>
      <c r="G8" s="7" t="str">
        <f ca="1">IFERROR(__xludf.DUMMYFUNCTION("""COMPUTED_VALUE"""),"hammerhead.html")</f>
        <v>hammerhead.html</v>
      </c>
    </row>
    <row r="9" spans="1:8" x14ac:dyDescent="0.2">
      <c r="A9" s="6" t="s">
        <v>29</v>
      </c>
      <c r="B9" s="7" t="str">
        <f ca="1">IFERROR(__xludf.DUMMYFUNCTION("split(A9,""/"")"),"https:")</f>
        <v>https:</v>
      </c>
      <c r="C9" s="3" t="str">
        <f ca="1">IFERROR(__xludf.DUMMYFUNCTION("""COMPUTED_VALUE"""),"star-hangar.com")</f>
        <v>star-hangar.com</v>
      </c>
      <c r="D9" s="7" t="str">
        <f ca="1">IFERROR(__xludf.DUMMYFUNCTION("""COMPUTED_VALUE"""),"star-citizen")</f>
        <v>star-citizen</v>
      </c>
      <c r="E9" s="7" t="str">
        <f ca="1">IFERROR(__xludf.DUMMYFUNCTION("""COMPUTED_VALUE"""),"spaceships")</f>
        <v>spaceships</v>
      </c>
      <c r="F9" s="7" t="str">
        <f ca="1">IFERROR(__xludf.DUMMYFUNCTION("""COMPUTED_VALUE"""),"aegis-dynamics")</f>
        <v>aegis-dynamics</v>
      </c>
      <c r="G9" s="7" t="str">
        <f ca="1">IFERROR(__xludf.DUMMYFUNCTION("""COMPUTED_VALUE"""),"nautilus.html")</f>
        <v>nautilus.html</v>
      </c>
    </row>
    <row r="10" spans="1:8" x14ac:dyDescent="0.2">
      <c r="A10" s="6" t="s">
        <v>31</v>
      </c>
      <c r="B10" s="7" t="str">
        <f ca="1">IFERROR(__xludf.DUMMYFUNCTION("split(A10,""/"")"),"https:")</f>
        <v>https:</v>
      </c>
      <c r="C10" s="3" t="str">
        <f ca="1">IFERROR(__xludf.DUMMYFUNCTION("""COMPUTED_VALUE"""),"star-hangar.com")</f>
        <v>star-hangar.com</v>
      </c>
      <c r="D10" s="7" t="str">
        <f ca="1">IFERROR(__xludf.DUMMYFUNCTION("""COMPUTED_VALUE"""),"star-citizen")</f>
        <v>star-citizen</v>
      </c>
      <c r="E10" s="7" t="str">
        <f ca="1">IFERROR(__xludf.DUMMYFUNCTION("""COMPUTED_VALUE"""),"spaceships")</f>
        <v>spaceships</v>
      </c>
      <c r="F10" s="7" t="str">
        <f ca="1">IFERROR(__xludf.DUMMYFUNCTION("""COMPUTED_VALUE"""),"aegis-dynamics")</f>
        <v>aegis-dynamics</v>
      </c>
      <c r="G10" s="7" t="str">
        <f ca="1">IFERROR(__xludf.DUMMYFUNCTION("""COMPUTED_VALUE"""),"reclaimer.html")</f>
        <v>reclaimer.html</v>
      </c>
    </row>
    <row r="11" spans="1:8" x14ac:dyDescent="0.2">
      <c r="A11" s="6" t="s">
        <v>33</v>
      </c>
      <c r="B11" s="7" t="str">
        <f ca="1">IFERROR(__xludf.DUMMYFUNCTION("split(A11,""/"")"),"https:")</f>
        <v>https:</v>
      </c>
      <c r="C11" s="3" t="str">
        <f ca="1">IFERROR(__xludf.DUMMYFUNCTION("""COMPUTED_VALUE"""),"star-hangar.com")</f>
        <v>star-hangar.com</v>
      </c>
      <c r="D11" s="7" t="str">
        <f ca="1">IFERROR(__xludf.DUMMYFUNCTION("""COMPUTED_VALUE"""),"star-citizen")</f>
        <v>star-citizen</v>
      </c>
      <c r="E11" s="7" t="str">
        <f ca="1">IFERROR(__xludf.DUMMYFUNCTION("""COMPUTED_VALUE"""),"spaceships")</f>
        <v>spaceships</v>
      </c>
      <c r="F11" s="7" t="str">
        <f ca="1">IFERROR(__xludf.DUMMYFUNCTION("""COMPUTED_VALUE"""),"aegis-dynamics")</f>
        <v>aegis-dynamics</v>
      </c>
      <c r="G11" s="7" t="str">
        <f ca="1">IFERROR(__xludf.DUMMYFUNCTION("""COMPUTED_VALUE"""),"retaliator")</f>
        <v>retaliator</v>
      </c>
      <c r="H11" s="7" t="str">
        <f ca="1">IFERROR(__xludf.DUMMYFUNCTION("""COMPUTED_VALUE"""),"base.html")</f>
        <v>base.html</v>
      </c>
    </row>
    <row r="12" spans="1:8" x14ac:dyDescent="0.2">
      <c r="A12" s="6" t="s">
        <v>35</v>
      </c>
      <c r="B12" s="7" t="str">
        <f ca="1">IFERROR(__xludf.DUMMYFUNCTION("split(A12,""/"")"),"https:")</f>
        <v>https:</v>
      </c>
      <c r="C12" s="3" t="str">
        <f ca="1">IFERROR(__xludf.DUMMYFUNCTION("""COMPUTED_VALUE"""),"star-hangar.com")</f>
        <v>star-hangar.com</v>
      </c>
      <c r="D12" s="7" t="str">
        <f ca="1">IFERROR(__xludf.DUMMYFUNCTION("""COMPUTED_VALUE"""),"star-citizen")</f>
        <v>star-citizen</v>
      </c>
      <c r="E12" s="7" t="str">
        <f ca="1">IFERROR(__xludf.DUMMYFUNCTION("""COMPUTED_VALUE"""),"spaceships")</f>
        <v>spaceships</v>
      </c>
      <c r="F12" s="7" t="str">
        <f ca="1">IFERROR(__xludf.DUMMYFUNCTION("""COMPUTED_VALUE"""),"aegis-dynamics")</f>
        <v>aegis-dynamics</v>
      </c>
      <c r="G12" s="7" t="str">
        <f ca="1">IFERROR(__xludf.DUMMYFUNCTION("""COMPUTED_VALUE"""),"retaliator")</f>
        <v>retaliator</v>
      </c>
      <c r="H12" s="7" t="str">
        <f ca="1">IFERROR(__xludf.DUMMYFUNCTION("""COMPUTED_VALUE"""),"bomber.html")</f>
        <v>bomber.html</v>
      </c>
    </row>
    <row r="13" spans="1:8" x14ac:dyDescent="0.2">
      <c r="A13" s="6" t="s">
        <v>37</v>
      </c>
      <c r="B13" s="7" t="str">
        <f ca="1">IFERROR(__xludf.DUMMYFUNCTION("split(A13,""/"")"),"https:")</f>
        <v>https:</v>
      </c>
      <c r="C13" s="3" t="str">
        <f ca="1">IFERROR(__xludf.DUMMYFUNCTION("""COMPUTED_VALUE"""),"star-hangar.com")</f>
        <v>star-hangar.com</v>
      </c>
      <c r="D13" s="7" t="str">
        <f ca="1">IFERROR(__xludf.DUMMYFUNCTION("""COMPUTED_VALUE"""),"star-citizen")</f>
        <v>star-citizen</v>
      </c>
      <c r="E13" s="7" t="str">
        <f ca="1">IFERROR(__xludf.DUMMYFUNCTION("""COMPUTED_VALUE"""),"spaceships")</f>
        <v>spaceships</v>
      </c>
      <c r="F13" s="7" t="str">
        <f ca="1">IFERROR(__xludf.DUMMYFUNCTION("""COMPUTED_VALUE"""),"aegis-dynamics")</f>
        <v>aegis-dynamics</v>
      </c>
      <c r="G13" s="7" t="str">
        <f ca="1">IFERROR(__xludf.DUMMYFUNCTION("""COMPUTED_VALUE"""),"sabre.html")</f>
        <v>sabre.html</v>
      </c>
    </row>
    <row r="14" spans="1:8" x14ac:dyDescent="0.2">
      <c r="A14" s="6" t="s">
        <v>38</v>
      </c>
      <c r="B14" s="7" t="str">
        <f ca="1">IFERROR(__xludf.DUMMYFUNCTION("split(A14,""/"")"),"https:")</f>
        <v>https:</v>
      </c>
      <c r="C14" s="3" t="str">
        <f ca="1">IFERROR(__xludf.DUMMYFUNCTION("""COMPUTED_VALUE"""),"star-hangar.com")</f>
        <v>star-hangar.com</v>
      </c>
      <c r="D14" s="7" t="str">
        <f ca="1">IFERROR(__xludf.DUMMYFUNCTION("""COMPUTED_VALUE"""),"star-citizen")</f>
        <v>star-citizen</v>
      </c>
      <c r="E14" s="7" t="str">
        <f ca="1">IFERROR(__xludf.DUMMYFUNCTION("""COMPUTED_VALUE"""),"spaceships")</f>
        <v>spaceships</v>
      </c>
      <c r="F14" s="7" t="str">
        <f ca="1">IFERROR(__xludf.DUMMYFUNCTION("""COMPUTED_VALUE"""),"aegis-dynamics")</f>
        <v>aegis-dynamics</v>
      </c>
      <c r="G14" s="7" t="str">
        <f ca="1">IFERROR(__xludf.DUMMYFUNCTION("""COMPUTED_VALUE"""),"sabre")</f>
        <v>sabre</v>
      </c>
      <c r="H14" s="7" t="str">
        <f ca="1">IFERROR(__xludf.DUMMYFUNCTION("""COMPUTED_VALUE"""),"base.html")</f>
        <v>base.html</v>
      </c>
    </row>
    <row r="15" spans="1:8" x14ac:dyDescent="0.2">
      <c r="A15" s="6" t="s">
        <v>40</v>
      </c>
      <c r="B15" s="7" t="str">
        <f ca="1">IFERROR(__xludf.DUMMYFUNCTION("split(A15,""/"")"),"https:")</f>
        <v>https:</v>
      </c>
      <c r="C15" s="3" t="str">
        <f ca="1">IFERROR(__xludf.DUMMYFUNCTION("""COMPUTED_VALUE"""),"star-hangar.com")</f>
        <v>star-hangar.com</v>
      </c>
      <c r="D15" s="7" t="str">
        <f ca="1">IFERROR(__xludf.DUMMYFUNCTION("""COMPUTED_VALUE"""),"star-citizen")</f>
        <v>star-citizen</v>
      </c>
      <c r="E15" s="7" t="str">
        <f ca="1">IFERROR(__xludf.DUMMYFUNCTION("""COMPUTED_VALUE"""),"spaceships")</f>
        <v>spaceships</v>
      </c>
      <c r="F15" s="7" t="str">
        <f ca="1">IFERROR(__xludf.DUMMYFUNCTION("""COMPUTED_VALUE"""),"aegis-dynamics")</f>
        <v>aegis-dynamics</v>
      </c>
      <c r="G15" s="7" t="str">
        <f ca="1">IFERROR(__xludf.DUMMYFUNCTION("""COMPUTED_VALUE"""),"sabre")</f>
        <v>sabre</v>
      </c>
      <c r="H15" s="7" t="str">
        <f ca="1">IFERROR(__xludf.DUMMYFUNCTION("""COMPUTED_VALUE"""),"comet.html")</f>
        <v>comet.html</v>
      </c>
    </row>
    <row r="16" spans="1:8" x14ac:dyDescent="0.2">
      <c r="A16" s="6" t="s">
        <v>43</v>
      </c>
      <c r="B16" s="7" t="str">
        <f ca="1">IFERROR(__xludf.DUMMYFUNCTION("split(A16,""/"")"),"https:")</f>
        <v>https:</v>
      </c>
      <c r="C16" s="3" t="str">
        <f ca="1">IFERROR(__xludf.DUMMYFUNCTION("""COMPUTED_VALUE"""),"star-hangar.com")</f>
        <v>star-hangar.com</v>
      </c>
      <c r="D16" s="7" t="str">
        <f ca="1">IFERROR(__xludf.DUMMYFUNCTION("""COMPUTED_VALUE"""),"star-citizen")</f>
        <v>star-citizen</v>
      </c>
      <c r="E16" s="7" t="str">
        <f ca="1">IFERROR(__xludf.DUMMYFUNCTION("""COMPUTED_VALUE"""),"spaceships")</f>
        <v>spaceships</v>
      </c>
      <c r="F16" s="7" t="str">
        <f ca="1">IFERROR(__xludf.DUMMYFUNCTION("""COMPUTED_VALUE"""),"aegis-dynamics")</f>
        <v>aegis-dynamics</v>
      </c>
      <c r="G16" s="7" t="str">
        <f ca="1">IFERROR(__xludf.DUMMYFUNCTION("""COMPUTED_VALUE"""),"vanguard")</f>
        <v>vanguard</v>
      </c>
      <c r="H16" s="7" t="str">
        <f ca="1">IFERROR(__xludf.DUMMYFUNCTION("""COMPUTED_VALUE"""),"harbinger.html")</f>
        <v>harbinger.html</v>
      </c>
    </row>
    <row r="17" spans="1:8" x14ac:dyDescent="0.2">
      <c r="A17" s="6" t="s">
        <v>45</v>
      </c>
      <c r="B17" s="7" t="str">
        <f ca="1">IFERROR(__xludf.DUMMYFUNCTION("split(A17,""/"")"),"https:")</f>
        <v>https:</v>
      </c>
      <c r="C17" s="3" t="str">
        <f ca="1">IFERROR(__xludf.DUMMYFUNCTION("""COMPUTED_VALUE"""),"star-hangar.com")</f>
        <v>star-hangar.com</v>
      </c>
      <c r="D17" s="7" t="str">
        <f ca="1">IFERROR(__xludf.DUMMYFUNCTION("""COMPUTED_VALUE"""),"star-citizen")</f>
        <v>star-citizen</v>
      </c>
      <c r="E17" s="7" t="str">
        <f ca="1">IFERROR(__xludf.DUMMYFUNCTION("""COMPUTED_VALUE"""),"spaceships")</f>
        <v>spaceships</v>
      </c>
      <c r="F17" s="7" t="str">
        <f ca="1">IFERROR(__xludf.DUMMYFUNCTION("""COMPUTED_VALUE"""),"aegis-dynamics")</f>
        <v>aegis-dynamics</v>
      </c>
      <c r="G17" s="7" t="str">
        <f ca="1">IFERROR(__xludf.DUMMYFUNCTION("""COMPUTED_VALUE"""),"vanguard")</f>
        <v>vanguard</v>
      </c>
      <c r="H17" s="7" t="str">
        <f ca="1">IFERROR(__xludf.DUMMYFUNCTION("""COMPUTED_VALUE"""),"hoplite.html")</f>
        <v>hoplite.html</v>
      </c>
    </row>
    <row r="18" spans="1:8" x14ac:dyDescent="0.2">
      <c r="A18" s="6" t="s">
        <v>47</v>
      </c>
      <c r="B18" s="7" t="str">
        <f ca="1">IFERROR(__xludf.DUMMYFUNCTION("split(A18,""/"")"),"https:")</f>
        <v>https:</v>
      </c>
      <c r="C18" s="3" t="str">
        <f ca="1">IFERROR(__xludf.DUMMYFUNCTION("""COMPUTED_VALUE"""),"star-hangar.com")</f>
        <v>star-hangar.com</v>
      </c>
      <c r="D18" s="7" t="str">
        <f ca="1">IFERROR(__xludf.DUMMYFUNCTION("""COMPUTED_VALUE"""),"star-citizen")</f>
        <v>star-citizen</v>
      </c>
      <c r="E18" s="7" t="str">
        <f ca="1">IFERROR(__xludf.DUMMYFUNCTION("""COMPUTED_VALUE"""),"spaceships")</f>
        <v>spaceships</v>
      </c>
      <c r="F18" s="7" t="str">
        <f ca="1">IFERROR(__xludf.DUMMYFUNCTION("""COMPUTED_VALUE"""),"aegis-dynamics")</f>
        <v>aegis-dynamics</v>
      </c>
      <c r="G18" s="7" t="str">
        <f ca="1">IFERROR(__xludf.DUMMYFUNCTION("""COMPUTED_VALUE"""),"vanguard")</f>
        <v>vanguard</v>
      </c>
      <c r="H18" s="7" t="str">
        <f ca="1">IFERROR(__xludf.DUMMYFUNCTION("""COMPUTED_VALUE"""),"sentinel.html")</f>
        <v>sentinel.html</v>
      </c>
    </row>
    <row r="19" spans="1:8" x14ac:dyDescent="0.2">
      <c r="A19" s="6" t="s">
        <v>49</v>
      </c>
      <c r="B19" s="7" t="str">
        <f ca="1">IFERROR(__xludf.DUMMYFUNCTION("split(A19,""/"")"),"https:")</f>
        <v>https:</v>
      </c>
      <c r="C19" s="3" t="str">
        <f ca="1">IFERROR(__xludf.DUMMYFUNCTION("""COMPUTED_VALUE"""),"star-hangar.com")</f>
        <v>star-hangar.com</v>
      </c>
      <c r="D19" s="7" t="str">
        <f ca="1">IFERROR(__xludf.DUMMYFUNCTION("""COMPUTED_VALUE"""),"star-citizen")</f>
        <v>star-citizen</v>
      </c>
      <c r="E19" s="7" t="str">
        <f ca="1">IFERROR(__xludf.DUMMYFUNCTION("""COMPUTED_VALUE"""),"spaceships")</f>
        <v>spaceships</v>
      </c>
      <c r="F19" s="7" t="str">
        <f ca="1">IFERROR(__xludf.DUMMYFUNCTION("""COMPUTED_VALUE"""),"aegis-dynamics")</f>
        <v>aegis-dynamics</v>
      </c>
      <c r="G19" s="7" t="str">
        <f ca="1">IFERROR(__xludf.DUMMYFUNCTION("""COMPUTED_VALUE"""),"vanguard")</f>
        <v>vanguard</v>
      </c>
      <c r="H19" s="7" t="str">
        <f ca="1">IFERROR(__xludf.DUMMYFUNCTION("""COMPUTED_VALUE"""),"warden.html")</f>
        <v>warden.html</v>
      </c>
    </row>
    <row r="20" spans="1:8" x14ac:dyDescent="0.2">
      <c r="A20" s="6" t="s">
        <v>51</v>
      </c>
      <c r="B20" s="7" t="str">
        <f ca="1">IFERROR(__xludf.DUMMYFUNCTION("split(A20,""/"")"),"https:")</f>
        <v>https:</v>
      </c>
      <c r="C20" s="3" t="str">
        <f ca="1">IFERROR(__xludf.DUMMYFUNCTION("""COMPUTED_VALUE"""),"star-hangar.com")</f>
        <v>star-hangar.com</v>
      </c>
      <c r="D20" s="7" t="str">
        <f ca="1">IFERROR(__xludf.DUMMYFUNCTION("""COMPUTED_VALUE"""),"star-citizen")</f>
        <v>star-citizen</v>
      </c>
      <c r="E20" s="7" t="str">
        <f ca="1">IFERROR(__xludf.DUMMYFUNCTION("""COMPUTED_VALUE"""),"spaceships")</f>
        <v>spaceships</v>
      </c>
      <c r="F20" s="7" t="str">
        <f ca="1">IFERROR(__xludf.DUMMYFUNCTION("""COMPUTED_VALUE"""),"aegis-dynamics")</f>
        <v>aegis-dynamics</v>
      </c>
      <c r="G20" s="7" t="str">
        <f ca="1">IFERROR(__xludf.DUMMYFUNCTION("""COMPUTED_VALUE"""),"vulcan.html")</f>
        <v>vulcan.html</v>
      </c>
    </row>
    <row r="21" spans="1:8" x14ac:dyDescent="0.2">
      <c r="A21" s="6" t="s">
        <v>54</v>
      </c>
      <c r="B21" s="7" t="str">
        <f ca="1">IFERROR(__xludf.DUMMYFUNCTION("split(A21,""/"")"),"https:")</f>
        <v>https:</v>
      </c>
      <c r="C21" s="3" t="str">
        <f ca="1">IFERROR(__xludf.DUMMYFUNCTION("""COMPUTED_VALUE"""),"star-hangar.com")</f>
        <v>star-hangar.com</v>
      </c>
      <c r="D21" s="7" t="str">
        <f ca="1">IFERROR(__xludf.DUMMYFUNCTION("""COMPUTED_VALUE"""),"star-citizen")</f>
        <v>star-citizen</v>
      </c>
      <c r="E21" s="7" t="str">
        <f ca="1">IFERROR(__xludf.DUMMYFUNCTION("""COMPUTED_VALUE"""),"spaceships")</f>
        <v>spaceships</v>
      </c>
      <c r="F21" s="7" t="str">
        <f ca="1">IFERROR(__xludf.DUMMYFUNCTION("""COMPUTED_VALUE"""),"anvil-aerospace")</f>
        <v>anvil-aerospace</v>
      </c>
      <c r="G21" s="7" t="str">
        <f ca="1">IFERROR(__xludf.DUMMYFUNCTION("""COMPUTED_VALUE"""),"arrow.html")</f>
        <v>arrow.html</v>
      </c>
    </row>
    <row r="22" spans="1:8" x14ac:dyDescent="0.2">
      <c r="A22" s="6" t="s">
        <v>56</v>
      </c>
      <c r="B22" s="7" t="str">
        <f ca="1">IFERROR(__xludf.DUMMYFUNCTION("split(A22,""/"")"),"https:")</f>
        <v>https:</v>
      </c>
      <c r="C22" s="3" t="str">
        <f ca="1">IFERROR(__xludf.DUMMYFUNCTION("""COMPUTED_VALUE"""),"star-hangar.com")</f>
        <v>star-hangar.com</v>
      </c>
      <c r="D22" s="7" t="str">
        <f ca="1">IFERROR(__xludf.DUMMYFUNCTION("""COMPUTED_VALUE"""),"star-citizen")</f>
        <v>star-citizen</v>
      </c>
      <c r="E22" s="7" t="str">
        <f ca="1">IFERROR(__xludf.DUMMYFUNCTION("""COMPUTED_VALUE"""),"spaceships")</f>
        <v>spaceships</v>
      </c>
      <c r="F22" s="7" t="str">
        <f ca="1">IFERROR(__xludf.DUMMYFUNCTION("""COMPUTED_VALUE"""),"anvil-aerospace")</f>
        <v>anvil-aerospace</v>
      </c>
      <c r="G22" s="7" t="str">
        <f ca="1">IFERROR(__xludf.DUMMYFUNCTION("""COMPUTED_VALUE"""),"carrack.html")</f>
        <v>carrack.html</v>
      </c>
    </row>
    <row r="23" spans="1:8" x14ac:dyDescent="0.2">
      <c r="A23" s="6" t="s">
        <v>57</v>
      </c>
      <c r="B23" s="7" t="str">
        <f ca="1">IFERROR(__xludf.DUMMYFUNCTION("split(A23,""/"")"),"https:")</f>
        <v>https:</v>
      </c>
      <c r="C23" s="3" t="str">
        <f ca="1">IFERROR(__xludf.DUMMYFUNCTION("""COMPUTED_VALUE"""),"star-hangar.com")</f>
        <v>star-hangar.com</v>
      </c>
      <c r="D23" s="7" t="str">
        <f ca="1">IFERROR(__xludf.DUMMYFUNCTION("""COMPUTED_VALUE"""),"star-citizen")</f>
        <v>star-citizen</v>
      </c>
      <c r="E23" s="7" t="str">
        <f ca="1">IFERROR(__xludf.DUMMYFUNCTION("""COMPUTED_VALUE"""),"spaceships")</f>
        <v>spaceships</v>
      </c>
      <c r="F23" s="7" t="str">
        <f ca="1">IFERROR(__xludf.DUMMYFUNCTION("""COMPUTED_VALUE"""),"anvil-aerospace")</f>
        <v>anvil-aerospace</v>
      </c>
      <c r="G23" s="7" t="str">
        <f ca="1">IFERROR(__xludf.DUMMYFUNCTION("""COMPUTED_VALUE"""),"carrack")</f>
        <v>carrack</v>
      </c>
      <c r="H23" s="7" t="str">
        <f ca="1">IFERROR(__xludf.DUMMYFUNCTION("""COMPUTED_VALUE"""),"base.html")</f>
        <v>base.html</v>
      </c>
    </row>
    <row r="24" spans="1:8" x14ac:dyDescent="0.2">
      <c r="A24" s="6" t="s">
        <v>59</v>
      </c>
      <c r="B24" s="7" t="str">
        <f ca="1">IFERROR(__xludf.DUMMYFUNCTION("split(A24,""/"")"),"https:")</f>
        <v>https:</v>
      </c>
      <c r="C24" s="3" t="str">
        <f ca="1">IFERROR(__xludf.DUMMYFUNCTION("""COMPUTED_VALUE"""),"star-hangar.com")</f>
        <v>star-hangar.com</v>
      </c>
      <c r="D24" s="7" t="str">
        <f ca="1">IFERROR(__xludf.DUMMYFUNCTION("""COMPUTED_VALUE"""),"star-citizen")</f>
        <v>star-citizen</v>
      </c>
      <c r="E24" s="7" t="str">
        <f ca="1">IFERROR(__xludf.DUMMYFUNCTION("""COMPUTED_VALUE"""),"spaceships")</f>
        <v>spaceships</v>
      </c>
      <c r="F24" s="7" t="str">
        <f ca="1">IFERROR(__xludf.DUMMYFUNCTION("""COMPUTED_VALUE"""),"anvil-aerospace")</f>
        <v>anvil-aerospace</v>
      </c>
      <c r="G24" s="7" t="str">
        <f ca="1">IFERROR(__xludf.DUMMYFUNCTION("""COMPUTED_VALUE"""),"carrack")</f>
        <v>carrack</v>
      </c>
      <c r="H24" s="7" t="str">
        <f ca="1">IFERROR(__xludf.DUMMYFUNCTION("""COMPUTED_VALUE"""),"expedition.html")</f>
        <v>expedition.html</v>
      </c>
    </row>
    <row r="25" spans="1:8" x14ac:dyDescent="0.2">
      <c r="A25" s="6" t="s">
        <v>61</v>
      </c>
      <c r="B25" s="7" t="str">
        <f ca="1">IFERROR(__xludf.DUMMYFUNCTION("split(A25,""/"")"),"https:")</f>
        <v>https:</v>
      </c>
      <c r="C25" s="3" t="str">
        <f ca="1">IFERROR(__xludf.DUMMYFUNCTION("""COMPUTED_VALUE"""),"star-hangar.com")</f>
        <v>star-hangar.com</v>
      </c>
      <c r="D25" s="7" t="str">
        <f ca="1">IFERROR(__xludf.DUMMYFUNCTION("""COMPUTED_VALUE"""),"star-citizen")</f>
        <v>star-citizen</v>
      </c>
      <c r="E25" s="7" t="str">
        <f ca="1">IFERROR(__xludf.DUMMYFUNCTION("""COMPUTED_VALUE"""),"spaceships")</f>
        <v>spaceships</v>
      </c>
      <c r="F25" s="7" t="str">
        <f ca="1">IFERROR(__xludf.DUMMYFUNCTION("""COMPUTED_VALUE"""),"anvil-aerospace")</f>
        <v>anvil-aerospace</v>
      </c>
      <c r="G25" s="7" t="str">
        <f ca="1">IFERROR(__xludf.DUMMYFUNCTION("""COMPUTED_VALUE"""),"crucible.html")</f>
        <v>crucible.html</v>
      </c>
    </row>
    <row r="26" spans="1:8" x14ac:dyDescent="0.2">
      <c r="A26" s="6" t="s">
        <v>63</v>
      </c>
      <c r="B26" s="7" t="str">
        <f ca="1">IFERROR(__xludf.DUMMYFUNCTION("split(A26,""/"")"),"https:")</f>
        <v>https:</v>
      </c>
      <c r="C26" s="3" t="str">
        <f ca="1">IFERROR(__xludf.DUMMYFUNCTION("""COMPUTED_VALUE"""),"star-hangar.com")</f>
        <v>star-hangar.com</v>
      </c>
      <c r="D26" s="7" t="str">
        <f ca="1">IFERROR(__xludf.DUMMYFUNCTION("""COMPUTED_VALUE"""),"star-citizen")</f>
        <v>star-citizen</v>
      </c>
      <c r="E26" s="7" t="str">
        <f ca="1">IFERROR(__xludf.DUMMYFUNCTION("""COMPUTED_VALUE"""),"spaceships")</f>
        <v>spaceships</v>
      </c>
      <c r="F26" s="7" t="str">
        <f ca="1">IFERROR(__xludf.DUMMYFUNCTION("""COMPUTED_VALUE"""),"anvil-aerospace")</f>
        <v>anvil-aerospace</v>
      </c>
      <c r="G26" s="7" t="str">
        <f ca="1">IFERROR(__xludf.DUMMYFUNCTION("""COMPUTED_VALUE"""),"gladiator.html")</f>
        <v>gladiator.html</v>
      </c>
    </row>
    <row r="27" spans="1:8" x14ac:dyDescent="0.2">
      <c r="A27" s="6" t="s">
        <v>65</v>
      </c>
      <c r="B27" s="7" t="str">
        <f ca="1">IFERROR(__xludf.DUMMYFUNCTION("split(A27,""/"")"),"https:")</f>
        <v>https:</v>
      </c>
      <c r="C27" s="3" t="str">
        <f ca="1">IFERROR(__xludf.DUMMYFUNCTION("""COMPUTED_VALUE"""),"star-hangar.com")</f>
        <v>star-hangar.com</v>
      </c>
      <c r="D27" s="7" t="str">
        <f ca="1">IFERROR(__xludf.DUMMYFUNCTION("""COMPUTED_VALUE"""),"star-citizen")</f>
        <v>star-citizen</v>
      </c>
      <c r="E27" s="7" t="str">
        <f ca="1">IFERROR(__xludf.DUMMYFUNCTION("""COMPUTED_VALUE"""),"spaceships")</f>
        <v>spaceships</v>
      </c>
      <c r="F27" s="7" t="str">
        <f ca="1">IFERROR(__xludf.DUMMYFUNCTION("""COMPUTED_VALUE"""),"anvil-aerospace")</f>
        <v>anvil-aerospace</v>
      </c>
      <c r="G27" s="7" t="str">
        <f ca="1">IFERROR(__xludf.DUMMYFUNCTION("""COMPUTED_VALUE"""),"hawk.html")</f>
        <v>hawk.html</v>
      </c>
    </row>
    <row r="28" spans="1:8" x14ac:dyDescent="0.2">
      <c r="A28" s="6" t="s">
        <v>67</v>
      </c>
      <c r="B28" s="7" t="str">
        <f ca="1">IFERROR(__xludf.DUMMYFUNCTION("split(A28,""/"")"),"https:")</f>
        <v>https:</v>
      </c>
      <c r="C28" s="3" t="str">
        <f ca="1">IFERROR(__xludf.DUMMYFUNCTION("""COMPUTED_VALUE"""),"star-hangar.com")</f>
        <v>star-hangar.com</v>
      </c>
      <c r="D28" s="7" t="str">
        <f ca="1">IFERROR(__xludf.DUMMYFUNCTION("""COMPUTED_VALUE"""),"star-citizen")</f>
        <v>star-citizen</v>
      </c>
      <c r="E28" s="7" t="str">
        <f ca="1">IFERROR(__xludf.DUMMYFUNCTION("""COMPUTED_VALUE"""),"spaceships")</f>
        <v>spaceships</v>
      </c>
      <c r="F28" s="7" t="str">
        <f ca="1">IFERROR(__xludf.DUMMYFUNCTION("""COMPUTED_VALUE"""),"anvil-aerospace")</f>
        <v>anvil-aerospace</v>
      </c>
      <c r="G28" s="7" t="str">
        <f ca="1">IFERROR(__xludf.DUMMYFUNCTION("""COMPUTED_VALUE"""),"hornet.html")</f>
        <v>hornet.html</v>
      </c>
    </row>
    <row r="29" spans="1:8" x14ac:dyDescent="0.2">
      <c r="A29" s="6" t="s">
        <v>68</v>
      </c>
      <c r="B29" s="7" t="str">
        <f ca="1">IFERROR(__xludf.DUMMYFUNCTION("split(A29,""/"")"),"https:")</f>
        <v>https:</v>
      </c>
      <c r="C29" s="3" t="str">
        <f ca="1">IFERROR(__xludf.DUMMYFUNCTION("""COMPUTED_VALUE"""),"star-hangar.com")</f>
        <v>star-hangar.com</v>
      </c>
      <c r="D29" s="7" t="str">
        <f ca="1">IFERROR(__xludf.DUMMYFUNCTION("""COMPUTED_VALUE"""),"star-citizen")</f>
        <v>star-citizen</v>
      </c>
      <c r="E29" s="7" t="str">
        <f ca="1">IFERROR(__xludf.DUMMYFUNCTION("""COMPUTED_VALUE"""),"spaceships")</f>
        <v>spaceships</v>
      </c>
      <c r="F29" s="7" t="str">
        <f ca="1">IFERROR(__xludf.DUMMYFUNCTION("""COMPUTED_VALUE"""),"anvil-aerospace")</f>
        <v>anvil-aerospace</v>
      </c>
      <c r="G29" s="7" t="str">
        <f ca="1">IFERROR(__xludf.DUMMYFUNCTION("""COMPUTED_VALUE"""),"hornet")</f>
        <v>hornet</v>
      </c>
      <c r="H29" s="7" t="str">
        <f ca="1">IFERROR(__xludf.DUMMYFUNCTION("""COMPUTED_VALUE"""),"base.html")</f>
        <v>base.html</v>
      </c>
    </row>
    <row r="30" spans="1:8" x14ac:dyDescent="0.2">
      <c r="A30" s="6" t="s">
        <v>70</v>
      </c>
      <c r="B30" s="7" t="str">
        <f ca="1">IFERROR(__xludf.DUMMYFUNCTION("split(A30,""/"")"),"https:")</f>
        <v>https:</v>
      </c>
      <c r="C30" s="3" t="str">
        <f ca="1">IFERROR(__xludf.DUMMYFUNCTION("""COMPUTED_VALUE"""),"star-hangar.com")</f>
        <v>star-hangar.com</v>
      </c>
      <c r="D30" s="7" t="str">
        <f ca="1">IFERROR(__xludf.DUMMYFUNCTION("""COMPUTED_VALUE"""),"star-citizen")</f>
        <v>star-citizen</v>
      </c>
      <c r="E30" s="7" t="str">
        <f ca="1">IFERROR(__xludf.DUMMYFUNCTION("""COMPUTED_VALUE"""),"spaceships")</f>
        <v>spaceships</v>
      </c>
      <c r="F30" s="7" t="str">
        <f ca="1">IFERROR(__xludf.DUMMYFUNCTION("""COMPUTED_VALUE"""),"anvil-aerospace")</f>
        <v>anvil-aerospace</v>
      </c>
      <c r="G30" s="7" t="str">
        <f ca="1">IFERROR(__xludf.DUMMYFUNCTION("""COMPUTED_VALUE"""),"hornet")</f>
        <v>hornet</v>
      </c>
      <c r="H30" s="7" t="str">
        <f ca="1">IFERROR(__xludf.DUMMYFUNCTION("""COMPUTED_VALUE"""),"ghost.html")</f>
        <v>ghost.html</v>
      </c>
    </row>
    <row r="31" spans="1:8" x14ac:dyDescent="0.2">
      <c r="A31" s="6" t="s">
        <v>72</v>
      </c>
      <c r="B31" s="7" t="str">
        <f ca="1">IFERROR(__xludf.DUMMYFUNCTION("split(A31,""/"")"),"https:")</f>
        <v>https:</v>
      </c>
      <c r="C31" s="3" t="str">
        <f ca="1">IFERROR(__xludf.DUMMYFUNCTION("""COMPUTED_VALUE"""),"star-hangar.com")</f>
        <v>star-hangar.com</v>
      </c>
      <c r="D31" s="7" t="str">
        <f ca="1">IFERROR(__xludf.DUMMYFUNCTION("""COMPUTED_VALUE"""),"star-citizen")</f>
        <v>star-citizen</v>
      </c>
      <c r="E31" s="7" t="str">
        <f ca="1">IFERROR(__xludf.DUMMYFUNCTION("""COMPUTED_VALUE"""),"spaceships")</f>
        <v>spaceships</v>
      </c>
      <c r="F31" s="7" t="str">
        <f ca="1">IFERROR(__xludf.DUMMYFUNCTION("""COMPUTED_VALUE"""),"anvil-aerospace")</f>
        <v>anvil-aerospace</v>
      </c>
      <c r="G31" s="8" t="str">
        <f ca="1">IFERROR(__xludf.DUMMYFUNCTION("""COMPUTED_VALUE"""),"hornet")</f>
        <v>hornet</v>
      </c>
      <c r="H31" s="7" t="str">
        <f ca="1">IFERROR(__xludf.DUMMYFUNCTION("""COMPUTED_VALUE"""),"super.html")</f>
        <v>super.html</v>
      </c>
    </row>
    <row r="32" spans="1:8" x14ac:dyDescent="0.2">
      <c r="A32" s="6" t="s">
        <v>74</v>
      </c>
      <c r="B32" s="7" t="str">
        <f ca="1">IFERROR(__xludf.DUMMYFUNCTION("split(A32,""/"")"),"https:")</f>
        <v>https:</v>
      </c>
      <c r="C32" s="3" t="str">
        <f ca="1">IFERROR(__xludf.DUMMYFUNCTION("""COMPUTED_VALUE"""),"star-hangar.com")</f>
        <v>star-hangar.com</v>
      </c>
      <c r="D32" s="7" t="str">
        <f ca="1">IFERROR(__xludf.DUMMYFUNCTION("""COMPUTED_VALUE"""),"star-citizen")</f>
        <v>star-citizen</v>
      </c>
      <c r="E32" s="7" t="str">
        <f ca="1">IFERROR(__xludf.DUMMYFUNCTION("""COMPUTED_VALUE"""),"spaceships")</f>
        <v>spaceships</v>
      </c>
      <c r="F32" s="7" t="str">
        <f ca="1">IFERROR(__xludf.DUMMYFUNCTION("""COMPUTED_VALUE"""),"anvil-aerospace")</f>
        <v>anvil-aerospace</v>
      </c>
      <c r="G32" s="7" t="str">
        <f ca="1">IFERROR(__xludf.DUMMYFUNCTION("""COMPUTED_VALUE"""),"hornet")</f>
        <v>hornet</v>
      </c>
      <c r="H32" s="7" t="str">
        <f ca="1">IFERROR(__xludf.DUMMYFUNCTION("""COMPUTED_VALUE"""),"tracker.html")</f>
        <v>tracker.html</v>
      </c>
    </row>
    <row r="33" spans="1:8" x14ac:dyDescent="0.2">
      <c r="A33" s="6" t="s">
        <v>76</v>
      </c>
      <c r="B33" s="7" t="str">
        <f ca="1">IFERROR(__xludf.DUMMYFUNCTION("split(A33,""/"")"),"https:")</f>
        <v>https:</v>
      </c>
      <c r="C33" s="3" t="str">
        <f ca="1">IFERROR(__xludf.DUMMYFUNCTION("""COMPUTED_VALUE"""),"star-hangar.com")</f>
        <v>star-hangar.com</v>
      </c>
      <c r="D33" s="7" t="str">
        <f ca="1">IFERROR(__xludf.DUMMYFUNCTION("""COMPUTED_VALUE"""),"star-citizen")</f>
        <v>star-citizen</v>
      </c>
      <c r="E33" s="7" t="str">
        <f ca="1">IFERROR(__xludf.DUMMYFUNCTION("""COMPUTED_VALUE"""),"spaceships")</f>
        <v>spaceships</v>
      </c>
      <c r="F33" s="7" t="str">
        <f ca="1">IFERROR(__xludf.DUMMYFUNCTION("""COMPUTED_VALUE"""),"anvil-aerospace")</f>
        <v>anvil-aerospace</v>
      </c>
      <c r="G33" s="7" t="str">
        <f ca="1">IFERROR(__xludf.DUMMYFUNCTION("""COMPUTED_VALUE"""),"hornet")</f>
        <v>hornet</v>
      </c>
      <c r="H33" s="7" t="str">
        <f ca="1">IFERROR(__xludf.DUMMYFUNCTION("""COMPUTED_VALUE"""),"wildfire.html")</f>
        <v>wildfire.html</v>
      </c>
    </row>
    <row r="34" spans="1:8" x14ac:dyDescent="0.2">
      <c r="A34" s="5" t="s">
        <v>67</v>
      </c>
      <c r="B34" s="7" t="str">
        <f ca="1">IFERROR(__xludf.DUMMYFUNCTION("split(A34,""/"")"),"https:")</f>
        <v>https:</v>
      </c>
      <c r="C34" s="3" t="str">
        <f ca="1">IFERROR(__xludf.DUMMYFUNCTION("""COMPUTED_VALUE"""),"star-hangar.com")</f>
        <v>star-hangar.com</v>
      </c>
      <c r="D34" s="7" t="str">
        <f ca="1">IFERROR(__xludf.DUMMYFUNCTION("""COMPUTED_VALUE"""),"star-citizen")</f>
        <v>star-citizen</v>
      </c>
      <c r="E34" s="7" t="str">
        <f ca="1">IFERROR(__xludf.DUMMYFUNCTION("""COMPUTED_VALUE"""),"spaceships")</f>
        <v>spaceships</v>
      </c>
      <c r="F34" s="7" t="str">
        <f ca="1">IFERROR(__xludf.DUMMYFUNCTION("""COMPUTED_VALUE"""),"anvil-aerospace")</f>
        <v>anvil-aerospace</v>
      </c>
      <c r="G34" s="7" t="str">
        <f ca="1">IFERROR(__xludf.DUMMYFUNCTION("""COMPUTED_VALUE"""),"hornet.html")</f>
        <v>hornet.html</v>
      </c>
    </row>
    <row r="35" spans="1:8" x14ac:dyDescent="0.2">
      <c r="A35" s="6" t="s">
        <v>80</v>
      </c>
      <c r="B35" s="7" t="str">
        <f ca="1">IFERROR(__xludf.DUMMYFUNCTION("split(A35,""/"")"),"https:")</f>
        <v>https:</v>
      </c>
      <c r="C35" s="3" t="str">
        <f ca="1">IFERROR(__xludf.DUMMYFUNCTION("""COMPUTED_VALUE"""),"star-hangar.com")</f>
        <v>star-hangar.com</v>
      </c>
      <c r="D35" s="7" t="str">
        <f ca="1">IFERROR(__xludf.DUMMYFUNCTION("""COMPUTED_VALUE"""),"star-citizen")</f>
        <v>star-citizen</v>
      </c>
      <c r="E35" s="7" t="str">
        <f ca="1">IFERROR(__xludf.DUMMYFUNCTION("""COMPUTED_VALUE"""),"spaceships")</f>
        <v>spaceships</v>
      </c>
      <c r="F35" s="7" t="str">
        <f ca="1">IFERROR(__xludf.DUMMYFUNCTION("""COMPUTED_VALUE"""),"anvil-aerospace")</f>
        <v>anvil-aerospace</v>
      </c>
      <c r="G35" s="7" t="str">
        <f ca="1">IFERROR(__xludf.DUMMYFUNCTION("""COMPUTED_VALUE"""),"hurricane.html")</f>
        <v>hurricane.html</v>
      </c>
    </row>
    <row r="36" spans="1:8" x14ac:dyDescent="0.2">
      <c r="A36" s="6" t="s">
        <v>82</v>
      </c>
      <c r="B36" s="7" t="str">
        <f ca="1">IFERROR(__xludf.DUMMYFUNCTION("split(A36,""/"")"),"https:")</f>
        <v>https:</v>
      </c>
      <c r="C36" s="3" t="str">
        <f ca="1">IFERROR(__xludf.DUMMYFUNCTION("""COMPUTED_VALUE"""),"star-hangar.com")</f>
        <v>star-hangar.com</v>
      </c>
      <c r="D36" s="7" t="str">
        <f ca="1">IFERROR(__xludf.DUMMYFUNCTION("""COMPUTED_VALUE"""),"star-citizen")</f>
        <v>star-citizen</v>
      </c>
      <c r="E36" s="7" t="str">
        <f ca="1">IFERROR(__xludf.DUMMYFUNCTION("""COMPUTED_VALUE"""),"spaceships")</f>
        <v>spaceships</v>
      </c>
      <c r="F36" s="7" t="str">
        <f ca="1">IFERROR(__xludf.DUMMYFUNCTION("""COMPUTED_VALUE"""),"anvil-aerospace")</f>
        <v>anvil-aerospace</v>
      </c>
      <c r="G36" s="7" t="str">
        <f ca="1">IFERROR(__xludf.DUMMYFUNCTION("""COMPUTED_VALUE"""),"legionnaire.html")</f>
        <v>legionnaire.html</v>
      </c>
    </row>
    <row r="37" spans="1:8" x14ac:dyDescent="0.2">
      <c r="A37" s="6" t="s">
        <v>84</v>
      </c>
      <c r="B37" s="7" t="str">
        <f ca="1">IFERROR(__xludf.DUMMYFUNCTION("split(A37,""/"")"),"https:")</f>
        <v>https:</v>
      </c>
      <c r="C37" s="3" t="str">
        <f ca="1">IFERROR(__xludf.DUMMYFUNCTION("""COMPUTED_VALUE"""),"star-hangar.com")</f>
        <v>star-hangar.com</v>
      </c>
      <c r="D37" s="7" t="str">
        <f ca="1">IFERROR(__xludf.DUMMYFUNCTION("""COMPUTED_VALUE"""),"star-citizen")</f>
        <v>star-citizen</v>
      </c>
      <c r="E37" s="7" t="str">
        <f ca="1">IFERROR(__xludf.DUMMYFUNCTION("""COMPUTED_VALUE"""),"spaceships")</f>
        <v>spaceships</v>
      </c>
      <c r="F37" s="7" t="str">
        <f ca="1">IFERROR(__xludf.DUMMYFUNCTION("""COMPUTED_VALUE"""),"anvil-aerospace")</f>
        <v>anvil-aerospace</v>
      </c>
      <c r="G37" s="7" t="str">
        <f ca="1">IFERROR(__xludf.DUMMYFUNCTION("""COMPUTED_VALUE"""),"liberator.html")</f>
        <v>liberator.html</v>
      </c>
    </row>
    <row r="38" spans="1:8" x14ac:dyDescent="0.2">
      <c r="A38" s="6" t="s">
        <v>86</v>
      </c>
      <c r="B38" s="7" t="str">
        <f ca="1">IFERROR(__xludf.DUMMYFUNCTION("split(A38,""/"")"),"https:")</f>
        <v>https:</v>
      </c>
      <c r="C38" s="3" t="str">
        <f ca="1">IFERROR(__xludf.DUMMYFUNCTION("""COMPUTED_VALUE"""),"star-hangar.com")</f>
        <v>star-hangar.com</v>
      </c>
      <c r="D38" s="7" t="str">
        <f ca="1">IFERROR(__xludf.DUMMYFUNCTION("""COMPUTED_VALUE"""),"star-citizen")</f>
        <v>star-citizen</v>
      </c>
      <c r="E38" s="7" t="str">
        <f ca="1">IFERROR(__xludf.DUMMYFUNCTION("""COMPUTED_VALUE"""),"spaceships")</f>
        <v>spaceships</v>
      </c>
      <c r="F38" s="7" t="str">
        <f ca="1">IFERROR(__xludf.DUMMYFUNCTION("""COMPUTED_VALUE"""),"anvil-aerospace")</f>
        <v>anvil-aerospace</v>
      </c>
      <c r="G38" s="7" t="str">
        <f ca="1">IFERROR(__xludf.DUMMYFUNCTION("""COMPUTED_VALUE"""),"pisces.html")</f>
        <v>pisces.html</v>
      </c>
    </row>
    <row r="39" spans="1:8" x14ac:dyDescent="0.2">
      <c r="A39" s="6" t="s">
        <v>89</v>
      </c>
      <c r="B39" s="7" t="str">
        <f ca="1">IFERROR(__xludf.DUMMYFUNCTION("split(A39,""/"")"),"https:")</f>
        <v>https:</v>
      </c>
      <c r="C39" s="3" t="str">
        <f ca="1">IFERROR(__xludf.DUMMYFUNCTION("""COMPUTED_VALUE"""),"star-hangar.com")</f>
        <v>star-hangar.com</v>
      </c>
      <c r="D39" s="7" t="str">
        <f ca="1">IFERROR(__xludf.DUMMYFUNCTION("""COMPUTED_VALUE"""),"star-citizen")</f>
        <v>star-citizen</v>
      </c>
      <c r="E39" s="7" t="str">
        <f ca="1">IFERROR(__xludf.DUMMYFUNCTION("""COMPUTED_VALUE"""),"spaceships")</f>
        <v>spaceships</v>
      </c>
      <c r="F39" s="7" t="str">
        <f ca="1">IFERROR(__xludf.DUMMYFUNCTION("""COMPUTED_VALUE"""),"anvil-aerospace")</f>
        <v>anvil-aerospace</v>
      </c>
      <c r="G39" s="7" t="str">
        <f ca="1">IFERROR(__xludf.DUMMYFUNCTION("""COMPUTED_VALUE"""),"pisces")</f>
        <v>pisces</v>
      </c>
      <c r="H39" s="7" t="str">
        <f ca="1">IFERROR(__xludf.DUMMYFUNCTION("""COMPUTED_VALUE"""),"c8x.html")</f>
        <v>c8x.html</v>
      </c>
    </row>
    <row r="40" spans="1:8" x14ac:dyDescent="0.2">
      <c r="A40" s="6" t="s">
        <v>91</v>
      </c>
      <c r="B40" s="7" t="str">
        <f ca="1">IFERROR(__xludf.DUMMYFUNCTION("split(A40,""/"")"),"https:")</f>
        <v>https:</v>
      </c>
      <c r="C40" s="3" t="str">
        <f ca="1">IFERROR(__xludf.DUMMYFUNCTION("""COMPUTED_VALUE"""),"star-hangar.com")</f>
        <v>star-hangar.com</v>
      </c>
      <c r="D40" s="7" t="str">
        <f ca="1">IFERROR(__xludf.DUMMYFUNCTION("""COMPUTED_VALUE"""),"star-citizen")</f>
        <v>star-citizen</v>
      </c>
      <c r="E40" s="7" t="str">
        <f ca="1">IFERROR(__xludf.DUMMYFUNCTION("""COMPUTED_VALUE"""),"spaceships")</f>
        <v>spaceships</v>
      </c>
      <c r="F40" s="7" t="str">
        <f ca="1">IFERROR(__xludf.DUMMYFUNCTION("""COMPUTED_VALUE"""),"anvil-aerospace")</f>
        <v>anvil-aerospace</v>
      </c>
      <c r="G40" s="7" t="str">
        <f ca="1">IFERROR(__xludf.DUMMYFUNCTION("""COMPUTED_VALUE"""),"terrapin.html")</f>
        <v>terrapin.html</v>
      </c>
    </row>
    <row r="41" spans="1:8" x14ac:dyDescent="0.2">
      <c r="A41" s="6" t="s">
        <v>93</v>
      </c>
      <c r="B41" s="7" t="str">
        <f ca="1">IFERROR(__xludf.DUMMYFUNCTION("split(A41,""/"")"),"https:")</f>
        <v>https:</v>
      </c>
      <c r="C41" s="3" t="str">
        <f ca="1">IFERROR(__xludf.DUMMYFUNCTION("""COMPUTED_VALUE"""),"star-hangar.com")</f>
        <v>star-hangar.com</v>
      </c>
      <c r="D41" s="7" t="str">
        <f ca="1">IFERROR(__xludf.DUMMYFUNCTION("""COMPUTED_VALUE"""),"star-citizen")</f>
        <v>star-citizen</v>
      </c>
      <c r="E41" s="7" t="str">
        <f ca="1">IFERROR(__xludf.DUMMYFUNCTION("""COMPUTED_VALUE"""),"spaceships")</f>
        <v>spaceships</v>
      </c>
      <c r="F41" s="7" t="str">
        <f ca="1">IFERROR(__xludf.DUMMYFUNCTION("""COMPUTED_VALUE"""),"anvil-aerospace")</f>
        <v>anvil-aerospace</v>
      </c>
      <c r="G41" s="7" t="str">
        <f ca="1">IFERROR(__xludf.DUMMYFUNCTION("""COMPUTED_VALUE"""),"valkyrie.html")</f>
        <v>valkyrie.html</v>
      </c>
    </row>
    <row r="42" spans="1:8" x14ac:dyDescent="0.2">
      <c r="A42" s="6" t="s">
        <v>94</v>
      </c>
      <c r="B42" s="7" t="str">
        <f ca="1">IFERROR(__xludf.DUMMYFUNCTION("split(A42,""/"")"),"https:")</f>
        <v>https:</v>
      </c>
      <c r="C42" s="3" t="str">
        <f ca="1">IFERROR(__xludf.DUMMYFUNCTION("""COMPUTED_VALUE"""),"star-hangar.com")</f>
        <v>star-hangar.com</v>
      </c>
      <c r="D42" s="7" t="str">
        <f ca="1">IFERROR(__xludf.DUMMYFUNCTION("""COMPUTED_VALUE"""),"star-citizen")</f>
        <v>star-citizen</v>
      </c>
      <c r="E42" s="7" t="str">
        <f ca="1">IFERROR(__xludf.DUMMYFUNCTION("""COMPUTED_VALUE"""),"spaceships")</f>
        <v>spaceships</v>
      </c>
      <c r="F42" s="7" t="str">
        <f ca="1">IFERROR(__xludf.DUMMYFUNCTION("""COMPUTED_VALUE"""),"anvil-aerospace")</f>
        <v>anvil-aerospace</v>
      </c>
      <c r="G42" s="7" t="str">
        <f ca="1">IFERROR(__xludf.DUMMYFUNCTION("""COMPUTED_VALUE"""),"valkyrie")</f>
        <v>valkyrie</v>
      </c>
      <c r="H42" s="7" t="str">
        <f ca="1">IFERROR(__xludf.DUMMYFUNCTION("""COMPUTED_VALUE"""),"base.html")</f>
        <v>base.html</v>
      </c>
    </row>
    <row r="43" spans="1:8" x14ac:dyDescent="0.2">
      <c r="A43" s="6" t="s">
        <v>97</v>
      </c>
      <c r="B43" s="7" t="str">
        <f ca="1">IFERROR(__xludf.DUMMYFUNCTION("split(A43,""/"")"),"https:")</f>
        <v>https:</v>
      </c>
      <c r="C43" s="3" t="str">
        <f ca="1">IFERROR(__xludf.DUMMYFUNCTION("""COMPUTED_VALUE"""),"star-hangar.com")</f>
        <v>star-hangar.com</v>
      </c>
      <c r="D43" s="7" t="str">
        <f ca="1">IFERROR(__xludf.DUMMYFUNCTION("""COMPUTED_VALUE"""),"star-citizen")</f>
        <v>star-citizen</v>
      </c>
      <c r="E43" s="7" t="str">
        <f ca="1">IFERROR(__xludf.DUMMYFUNCTION("""COMPUTED_VALUE"""),"spaceships")</f>
        <v>spaceships</v>
      </c>
      <c r="F43" s="7" t="str">
        <f ca="1">IFERROR(__xludf.DUMMYFUNCTION("""COMPUTED_VALUE"""),"aopoa")</f>
        <v>aopoa</v>
      </c>
      <c r="G43" s="7" t="str">
        <f ca="1">IFERROR(__xludf.DUMMYFUNCTION("""COMPUTED_VALUE"""),"khartu-al.html")</f>
        <v>khartu-al.html</v>
      </c>
    </row>
    <row r="44" spans="1:8" x14ac:dyDescent="0.2">
      <c r="A44" s="6" t="s">
        <v>99</v>
      </c>
      <c r="B44" s="7" t="str">
        <f ca="1">IFERROR(__xludf.DUMMYFUNCTION("split(A44,""/"")"),"https:")</f>
        <v>https:</v>
      </c>
      <c r="C44" s="3" t="str">
        <f ca="1">IFERROR(__xludf.DUMMYFUNCTION("""COMPUTED_VALUE"""),"star-hangar.com")</f>
        <v>star-hangar.com</v>
      </c>
      <c r="D44" s="7" t="str">
        <f ca="1">IFERROR(__xludf.DUMMYFUNCTION("""COMPUTED_VALUE"""),"star-citizen")</f>
        <v>star-citizen</v>
      </c>
      <c r="E44" s="7" t="str">
        <f ca="1">IFERROR(__xludf.DUMMYFUNCTION("""COMPUTED_VALUE"""),"spaceships")</f>
        <v>spaceships</v>
      </c>
      <c r="F44" s="7" t="str">
        <f ca="1">IFERROR(__xludf.DUMMYFUNCTION("""COMPUTED_VALUE"""),"aopoa")</f>
        <v>aopoa</v>
      </c>
      <c r="G44" s="7" t="str">
        <f ca="1">IFERROR(__xludf.DUMMYFUNCTION("""COMPUTED_VALUE"""),"santokyai.html")</f>
        <v>santokyai.html</v>
      </c>
    </row>
    <row r="45" spans="1:8" x14ac:dyDescent="0.2">
      <c r="A45" s="6" t="s">
        <v>102</v>
      </c>
      <c r="B45" s="7" t="str">
        <f ca="1">IFERROR(__xludf.DUMMYFUNCTION("split(A45,""/"")"),"https:")</f>
        <v>https:</v>
      </c>
      <c r="C45" s="3" t="str">
        <f ca="1">IFERROR(__xludf.DUMMYFUNCTION("""COMPUTED_VALUE"""),"star-hangar.com")</f>
        <v>star-hangar.com</v>
      </c>
      <c r="D45" s="7" t="str">
        <f ca="1">IFERROR(__xludf.DUMMYFUNCTION("""COMPUTED_VALUE"""),"star-citizen")</f>
        <v>star-citizen</v>
      </c>
      <c r="E45" s="7" t="str">
        <f ca="1">IFERROR(__xludf.DUMMYFUNCTION("""COMPUTED_VALUE"""),"spaceships")</f>
        <v>spaceships</v>
      </c>
      <c r="F45" s="7" t="str">
        <f ca="1">IFERROR(__xludf.DUMMYFUNCTION("""COMPUTED_VALUE"""),"argo-astronautics")</f>
        <v>argo-astronautics</v>
      </c>
      <c r="G45" s="7" t="str">
        <f ca="1">IFERROR(__xludf.DUMMYFUNCTION("""COMPUTED_VALUE"""),"mpuv.html")</f>
        <v>mpuv.html</v>
      </c>
    </row>
    <row r="46" spans="1:8" x14ac:dyDescent="0.2">
      <c r="A46" s="6" t="s">
        <v>104</v>
      </c>
      <c r="B46" s="7" t="str">
        <f ca="1">IFERROR(__xludf.DUMMYFUNCTION("split(A46,""/"")"),"https:")</f>
        <v>https:</v>
      </c>
      <c r="C46" s="3" t="str">
        <f ca="1">IFERROR(__xludf.DUMMYFUNCTION("""COMPUTED_VALUE"""),"star-hangar.com")</f>
        <v>star-hangar.com</v>
      </c>
      <c r="D46" s="7" t="str">
        <f ca="1">IFERROR(__xludf.DUMMYFUNCTION("""COMPUTED_VALUE"""),"star-citizen")</f>
        <v>star-citizen</v>
      </c>
      <c r="E46" s="7" t="str">
        <f ca="1">IFERROR(__xludf.DUMMYFUNCTION("""COMPUTED_VALUE"""),"spaceships")</f>
        <v>spaceships</v>
      </c>
      <c r="F46" s="7" t="str">
        <f ca="1">IFERROR(__xludf.DUMMYFUNCTION("""COMPUTED_VALUE"""),"argo-astronautics")</f>
        <v>argo-astronautics</v>
      </c>
      <c r="G46" s="7" t="str">
        <f ca="1">IFERROR(__xludf.DUMMYFUNCTION("""COMPUTED_VALUE"""),"mpuv")</f>
        <v>mpuv</v>
      </c>
      <c r="H46" s="7" t="str">
        <f ca="1">IFERROR(__xludf.DUMMYFUNCTION("""COMPUTED_VALUE"""),"cargo.html")</f>
        <v>cargo.html</v>
      </c>
    </row>
    <row r="47" spans="1:8" x14ac:dyDescent="0.2">
      <c r="A47" s="6" t="s">
        <v>106</v>
      </c>
      <c r="B47" s="7" t="str">
        <f ca="1">IFERROR(__xludf.DUMMYFUNCTION("split(A47,""/"")"),"https:")</f>
        <v>https:</v>
      </c>
      <c r="C47" s="3" t="str">
        <f ca="1">IFERROR(__xludf.DUMMYFUNCTION("""COMPUTED_VALUE"""),"star-hangar.com")</f>
        <v>star-hangar.com</v>
      </c>
      <c r="D47" s="7" t="str">
        <f ca="1">IFERROR(__xludf.DUMMYFUNCTION("""COMPUTED_VALUE"""),"star-citizen")</f>
        <v>star-citizen</v>
      </c>
      <c r="E47" s="7" t="str">
        <f ca="1">IFERROR(__xludf.DUMMYFUNCTION("""COMPUTED_VALUE"""),"spaceships")</f>
        <v>spaceships</v>
      </c>
      <c r="F47" s="7" t="str">
        <f ca="1">IFERROR(__xludf.DUMMYFUNCTION("""COMPUTED_VALUE"""),"argo-astronautics")</f>
        <v>argo-astronautics</v>
      </c>
      <c r="G47" s="7" t="str">
        <f ca="1">IFERROR(__xludf.DUMMYFUNCTION("""COMPUTED_VALUE"""),"mpuv")</f>
        <v>mpuv</v>
      </c>
      <c r="H47" s="7" t="str">
        <f ca="1">IFERROR(__xludf.DUMMYFUNCTION("""COMPUTED_VALUE"""),"personnel.html")</f>
        <v>personnel.html</v>
      </c>
    </row>
    <row r="48" spans="1:8" x14ac:dyDescent="0.2">
      <c r="A48" s="6" t="s">
        <v>108</v>
      </c>
      <c r="B48" s="7" t="str">
        <f ca="1">IFERROR(__xludf.DUMMYFUNCTION("split(A48,""/"")"),"https:")</f>
        <v>https:</v>
      </c>
      <c r="C48" s="3" t="str">
        <f ca="1">IFERROR(__xludf.DUMMYFUNCTION("""COMPUTED_VALUE"""),"star-hangar.com")</f>
        <v>star-hangar.com</v>
      </c>
      <c r="D48" s="7" t="str">
        <f ca="1">IFERROR(__xludf.DUMMYFUNCTION("""COMPUTED_VALUE"""),"star-citizen")</f>
        <v>star-citizen</v>
      </c>
      <c r="E48" s="7" t="str">
        <f ca="1">IFERROR(__xludf.DUMMYFUNCTION("""COMPUTED_VALUE"""),"spaceships")</f>
        <v>spaceships</v>
      </c>
      <c r="F48" s="7" t="str">
        <f ca="1">IFERROR(__xludf.DUMMYFUNCTION("""COMPUTED_VALUE"""),"argo-astronautics")</f>
        <v>argo-astronautics</v>
      </c>
      <c r="G48" s="7" t="str">
        <f ca="1">IFERROR(__xludf.DUMMYFUNCTION("""COMPUTED_VALUE"""),"srv.html")</f>
        <v>srv.html</v>
      </c>
    </row>
    <row r="49" spans="1:8" x14ac:dyDescent="0.2">
      <c r="A49" s="6" t="s">
        <v>110</v>
      </c>
      <c r="B49" s="7" t="str">
        <f ca="1">IFERROR(__xludf.DUMMYFUNCTION("split(A49,""/"")"),"https:")</f>
        <v>https:</v>
      </c>
      <c r="C49" s="3" t="str">
        <f ca="1">IFERROR(__xludf.DUMMYFUNCTION("""COMPUTED_VALUE"""),"star-hangar.com")</f>
        <v>star-hangar.com</v>
      </c>
      <c r="D49" s="7" t="str">
        <f ca="1">IFERROR(__xludf.DUMMYFUNCTION("""COMPUTED_VALUE"""),"star-citizen")</f>
        <v>star-citizen</v>
      </c>
      <c r="E49" s="7" t="str">
        <f ca="1">IFERROR(__xludf.DUMMYFUNCTION("""COMPUTED_VALUE"""),"spaceships")</f>
        <v>spaceships</v>
      </c>
      <c r="F49" s="7" t="str">
        <f ca="1">IFERROR(__xludf.DUMMYFUNCTION("""COMPUTED_VALUE"""),"argo-astronautics")</f>
        <v>argo-astronautics</v>
      </c>
      <c r="G49" s="7" t="str">
        <f ca="1">IFERROR(__xludf.DUMMYFUNCTION("""COMPUTED_VALUE"""),"mole.html")</f>
        <v>mole.html</v>
      </c>
    </row>
    <row r="50" spans="1:8" x14ac:dyDescent="0.2">
      <c r="A50" s="6" t="s">
        <v>112</v>
      </c>
      <c r="B50" s="7" t="str">
        <f ca="1">IFERROR(__xludf.DUMMYFUNCTION("split(A50,""/"")"),"https:")</f>
        <v>https:</v>
      </c>
      <c r="C50" s="3" t="str">
        <f ca="1">IFERROR(__xludf.DUMMYFUNCTION("""COMPUTED_VALUE"""),"star-hangar.com")</f>
        <v>star-hangar.com</v>
      </c>
      <c r="D50" s="7" t="str">
        <f ca="1">IFERROR(__xludf.DUMMYFUNCTION("""COMPUTED_VALUE"""),"star-citizen")</f>
        <v>star-citizen</v>
      </c>
      <c r="E50" s="7" t="str">
        <f ca="1">IFERROR(__xludf.DUMMYFUNCTION("""COMPUTED_VALUE"""),"spaceships")</f>
        <v>spaceships</v>
      </c>
      <c r="F50" s="7" t="str">
        <f ca="1">IFERROR(__xludf.DUMMYFUNCTION("""COMPUTED_VALUE"""),"argo-astronautics")</f>
        <v>argo-astronautics</v>
      </c>
      <c r="G50" s="7" t="str">
        <f ca="1">IFERROR(__xludf.DUMMYFUNCTION("""COMPUTED_VALUE"""),"raft.html")</f>
        <v>raft.html</v>
      </c>
    </row>
    <row r="51" spans="1:8" x14ac:dyDescent="0.2">
      <c r="A51" s="6" t="s">
        <v>115</v>
      </c>
      <c r="B51" s="7" t="str">
        <f ca="1">IFERROR(__xludf.DUMMYFUNCTION("split(A51,""/"")"),"https:")</f>
        <v>https:</v>
      </c>
      <c r="C51" s="3" t="str">
        <f ca="1">IFERROR(__xludf.DUMMYFUNCTION("""COMPUTED_VALUE"""),"star-hangar.com")</f>
        <v>star-hangar.com</v>
      </c>
      <c r="D51" s="7" t="str">
        <f ca="1">IFERROR(__xludf.DUMMYFUNCTION("""COMPUTED_VALUE"""),"star-citizen")</f>
        <v>star-citizen</v>
      </c>
      <c r="E51" s="7" t="str">
        <f ca="1">IFERROR(__xludf.DUMMYFUNCTION("""COMPUTED_VALUE"""),"spaceships")</f>
        <v>spaceships</v>
      </c>
      <c r="F51" s="7" t="str">
        <f ca="1">IFERROR(__xludf.DUMMYFUNCTION("""COMPUTED_VALUE"""),"banu")</f>
        <v>banu</v>
      </c>
      <c r="G51" s="7" t="str">
        <f ca="1">IFERROR(__xludf.DUMMYFUNCTION("""COMPUTED_VALUE"""),"defender.html")</f>
        <v>defender.html</v>
      </c>
    </row>
    <row r="52" spans="1:8" x14ac:dyDescent="0.2">
      <c r="A52" s="6" t="s">
        <v>117</v>
      </c>
      <c r="B52" s="7" t="str">
        <f ca="1">IFERROR(__xludf.DUMMYFUNCTION("split(A52,""/"")"),"https:")</f>
        <v>https:</v>
      </c>
      <c r="C52" s="3" t="str">
        <f ca="1">IFERROR(__xludf.DUMMYFUNCTION("""COMPUTED_VALUE"""),"star-hangar.com")</f>
        <v>star-hangar.com</v>
      </c>
      <c r="D52" s="7" t="str">
        <f ca="1">IFERROR(__xludf.DUMMYFUNCTION("""COMPUTED_VALUE"""),"star-citizen")</f>
        <v>star-citizen</v>
      </c>
      <c r="E52" s="7" t="str">
        <f ca="1">IFERROR(__xludf.DUMMYFUNCTION("""COMPUTED_VALUE"""),"spaceships")</f>
        <v>spaceships</v>
      </c>
      <c r="F52" s="7" t="str">
        <f ca="1">IFERROR(__xludf.DUMMYFUNCTION("""COMPUTED_VALUE"""),"banu")</f>
        <v>banu</v>
      </c>
      <c r="G52" s="7" t="str">
        <f ca="1">IFERROR(__xludf.DUMMYFUNCTION("""COMPUTED_VALUE"""),"merchantman.html")</f>
        <v>merchantman.html</v>
      </c>
    </row>
    <row r="53" spans="1:8" x14ac:dyDescent="0.2">
      <c r="A53" s="6" t="s">
        <v>121</v>
      </c>
      <c r="B53" s="7" t="str">
        <f ca="1">IFERROR(__xludf.DUMMYFUNCTION("split(A53,""/"")"),"https:")</f>
        <v>https:</v>
      </c>
      <c r="C53" s="3" t="str">
        <f ca="1">IFERROR(__xludf.DUMMYFUNCTION("""COMPUTED_VALUE"""),"star-hangar.com")</f>
        <v>star-hangar.com</v>
      </c>
      <c r="D53" s="7" t="str">
        <f ca="1">IFERROR(__xludf.DUMMYFUNCTION("""COMPUTED_VALUE"""),"star-citizen")</f>
        <v>star-citizen</v>
      </c>
      <c r="E53" s="7" t="str">
        <f ca="1">IFERROR(__xludf.DUMMYFUNCTION("""COMPUTED_VALUE"""),"spaceships")</f>
        <v>spaceships</v>
      </c>
      <c r="F53" s="7" t="str">
        <f ca="1">IFERROR(__xludf.DUMMYFUNCTION("""COMPUTED_VALUE"""),"consolidated-outland")</f>
        <v>consolidated-outland</v>
      </c>
      <c r="G53" s="7" t="str">
        <f ca="1">IFERROR(__xludf.DUMMYFUNCTION("""COMPUTED_VALUE"""),"mustang")</f>
        <v>mustang</v>
      </c>
      <c r="H53" s="7" t="str">
        <f ca="1">IFERROR(__xludf.DUMMYFUNCTION("""COMPUTED_VALUE"""),"beta.html")</f>
        <v>beta.html</v>
      </c>
    </row>
    <row r="54" spans="1:8" x14ac:dyDescent="0.2">
      <c r="A54" s="6" t="s">
        <v>123</v>
      </c>
      <c r="B54" s="7" t="str">
        <f ca="1">IFERROR(__xludf.DUMMYFUNCTION("split(A54,""/"")"),"https:")</f>
        <v>https:</v>
      </c>
      <c r="C54" s="3" t="str">
        <f ca="1">IFERROR(__xludf.DUMMYFUNCTION("""COMPUTED_VALUE"""),"star-hangar.com")</f>
        <v>star-hangar.com</v>
      </c>
      <c r="D54" s="7" t="str">
        <f ca="1">IFERROR(__xludf.DUMMYFUNCTION("""COMPUTED_VALUE"""),"star-citizen")</f>
        <v>star-citizen</v>
      </c>
      <c r="E54" s="7" t="str">
        <f ca="1">IFERROR(__xludf.DUMMYFUNCTION("""COMPUTED_VALUE"""),"spaceships")</f>
        <v>spaceships</v>
      </c>
      <c r="F54" s="7" t="str">
        <f ca="1">IFERROR(__xludf.DUMMYFUNCTION("""COMPUTED_VALUE"""),"consolidated-outland")</f>
        <v>consolidated-outland</v>
      </c>
      <c r="G54" s="7" t="str">
        <f ca="1">IFERROR(__xludf.DUMMYFUNCTION("""COMPUTED_VALUE"""),"mustang")</f>
        <v>mustang</v>
      </c>
      <c r="H54" s="7" t="str">
        <f ca="1">IFERROR(__xludf.DUMMYFUNCTION("""COMPUTED_VALUE"""),"delta.html")</f>
        <v>delta.html</v>
      </c>
    </row>
    <row r="55" spans="1:8" x14ac:dyDescent="0.2">
      <c r="A55" s="6" t="s">
        <v>125</v>
      </c>
      <c r="B55" s="7" t="str">
        <f ca="1">IFERROR(__xludf.DUMMYFUNCTION("split(A55,""/"")"),"https:")</f>
        <v>https:</v>
      </c>
      <c r="C55" s="3" t="str">
        <f ca="1">IFERROR(__xludf.DUMMYFUNCTION("""COMPUTED_VALUE"""),"star-hangar.com")</f>
        <v>star-hangar.com</v>
      </c>
      <c r="D55" s="7" t="str">
        <f ca="1">IFERROR(__xludf.DUMMYFUNCTION("""COMPUTED_VALUE"""),"star-citizen")</f>
        <v>star-citizen</v>
      </c>
      <c r="E55" s="7" t="str">
        <f ca="1">IFERROR(__xludf.DUMMYFUNCTION("""COMPUTED_VALUE"""),"spaceships")</f>
        <v>spaceships</v>
      </c>
      <c r="F55" s="7" t="str">
        <f ca="1">IFERROR(__xludf.DUMMYFUNCTION("""COMPUTED_VALUE"""),"consolidated-outland")</f>
        <v>consolidated-outland</v>
      </c>
      <c r="G55" s="7" t="str">
        <f ca="1">IFERROR(__xludf.DUMMYFUNCTION("""COMPUTED_VALUE"""),"mustang")</f>
        <v>mustang</v>
      </c>
      <c r="H55" s="7" t="str">
        <f ca="1">IFERROR(__xludf.DUMMYFUNCTION("""COMPUTED_VALUE"""),"gamma.html")</f>
        <v>gamma.html</v>
      </c>
    </row>
    <row r="56" spans="1:8" x14ac:dyDescent="0.2">
      <c r="A56" s="6" t="s">
        <v>127</v>
      </c>
      <c r="B56" s="7" t="str">
        <f ca="1">IFERROR(__xludf.DUMMYFUNCTION("split(A56,""/"")"),"https:")</f>
        <v>https:</v>
      </c>
      <c r="C56" s="3" t="str">
        <f ca="1">IFERROR(__xludf.DUMMYFUNCTION("""COMPUTED_VALUE"""),"star-hangar.com")</f>
        <v>star-hangar.com</v>
      </c>
      <c r="D56" s="7" t="str">
        <f ca="1">IFERROR(__xludf.DUMMYFUNCTION("""COMPUTED_VALUE"""),"star-citizen")</f>
        <v>star-citizen</v>
      </c>
      <c r="E56" s="7" t="str">
        <f ca="1">IFERROR(__xludf.DUMMYFUNCTION("""COMPUTED_VALUE"""),"spaceships")</f>
        <v>spaceships</v>
      </c>
      <c r="F56" s="7" t="str">
        <f ca="1">IFERROR(__xludf.DUMMYFUNCTION("""COMPUTED_VALUE"""),"consolidated-outland")</f>
        <v>consolidated-outland</v>
      </c>
      <c r="G56" s="7" t="str">
        <f ca="1">IFERROR(__xludf.DUMMYFUNCTION("""COMPUTED_VALUE"""),"nomad.html")</f>
        <v>nomad.html</v>
      </c>
    </row>
    <row r="57" spans="1:8" x14ac:dyDescent="0.2">
      <c r="A57" s="6" t="s">
        <v>131</v>
      </c>
      <c r="B57" s="7" t="str">
        <f ca="1">IFERROR(__xludf.DUMMYFUNCTION("split(A57,""/"")"),"https:")</f>
        <v>https:</v>
      </c>
      <c r="C57" s="3" t="str">
        <f ca="1">IFERROR(__xludf.DUMMYFUNCTION("""COMPUTED_VALUE"""),"star-hangar.com")</f>
        <v>star-hangar.com</v>
      </c>
      <c r="D57" s="7" t="str">
        <f ca="1">IFERROR(__xludf.DUMMYFUNCTION("""COMPUTED_VALUE"""),"star-citizen")</f>
        <v>star-citizen</v>
      </c>
      <c r="E57" s="7" t="str">
        <f ca="1">IFERROR(__xludf.DUMMYFUNCTION("""COMPUTED_VALUE"""),"spaceships")</f>
        <v>spaceships</v>
      </c>
      <c r="F57" s="7" t="str">
        <f ca="1">IFERROR(__xludf.DUMMYFUNCTION("""COMPUTED_VALUE"""),"crusader-industries")</f>
        <v>crusader-industries</v>
      </c>
      <c r="G57" s="7" t="str">
        <f ca="1">IFERROR(__xludf.DUMMYFUNCTION("""COMPUTED_VALUE"""),"ares")</f>
        <v>ares</v>
      </c>
      <c r="H57" s="7" t="str">
        <f ca="1">IFERROR(__xludf.DUMMYFUNCTION("""COMPUTED_VALUE"""),"ion.html")</f>
        <v>ion.html</v>
      </c>
    </row>
    <row r="58" spans="1:8" x14ac:dyDescent="0.2">
      <c r="A58" s="6" t="s">
        <v>133</v>
      </c>
      <c r="B58" s="7" t="str">
        <f ca="1">IFERROR(__xludf.DUMMYFUNCTION("split(A58,""/"")"),"https:")</f>
        <v>https:</v>
      </c>
      <c r="C58" s="3" t="str">
        <f ca="1">IFERROR(__xludf.DUMMYFUNCTION("""COMPUTED_VALUE"""),"star-hangar.com")</f>
        <v>star-hangar.com</v>
      </c>
      <c r="D58" s="7" t="str">
        <f ca="1">IFERROR(__xludf.DUMMYFUNCTION("""COMPUTED_VALUE"""),"star-citizen")</f>
        <v>star-citizen</v>
      </c>
      <c r="E58" s="7" t="str">
        <f ca="1">IFERROR(__xludf.DUMMYFUNCTION("""COMPUTED_VALUE"""),"spaceships")</f>
        <v>spaceships</v>
      </c>
      <c r="F58" s="7" t="str">
        <f ca="1">IFERROR(__xludf.DUMMYFUNCTION("""COMPUTED_VALUE"""),"crusader-industries")</f>
        <v>crusader-industries</v>
      </c>
      <c r="G58" s="7" t="str">
        <f ca="1">IFERROR(__xludf.DUMMYFUNCTION("""COMPUTED_VALUE"""),"ares")</f>
        <v>ares</v>
      </c>
      <c r="H58" s="7" t="str">
        <f ca="1">IFERROR(__xludf.DUMMYFUNCTION("""COMPUTED_VALUE"""),"inferno.html")</f>
        <v>inferno.html</v>
      </c>
    </row>
    <row r="59" spans="1:8" x14ac:dyDescent="0.2">
      <c r="A59" s="6" t="s">
        <v>135</v>
      </c>
      <c r="B59" s="7" t="str">
        <f ca="1">IFERROR(__xludf.DUMMYFUNCTION("split(A59,""/"")"),"https:")</f>
        <v>https:</v>
      </c>
      <c r="C59" s="3" t="str">
        <f ca="1">IFERROR(__xludf.DUMMYFUNCTION("""COMPUTED_VALUE"""),"star-hangar.com")</f>
        <v>star-hangar.com</v>
      </c>
      <c r="D59" s="7" t="str">
        <f ca="1">IFERROR(__xludf.DUMMYFUNCTION("""COMPUTED_VALUE"""),"star-citizen")</f>
        <v>star-citizen</v>
      </c>
      <c r="E59" s="7" t="str">
        <f ca="1">IFERROR(__xludf.DUMMYFUNCTION("""COMPUTED_VALUE"""),"spaceships")</f>
        <v>spaceships</v>
      </c>
      <c r="F59" s="7" t="str">
        <f ca="1">IFERROR(__xludf.DUMMYFUNCTION("""COMPUTED_VALUE"""),"crusader-industries")</f>
        <v>crusader-industries</v>
      </c>
      <c r="G59" s="7" t="str">
        <f ca="1">IFERROR(__xludf.DUMMYFUNCTION("""COMPUTED_VALUE"""),"genesis-starliner.html")</f>
        <v>genesis-starliner.html</v>
      </c>
    </row>
    <row r="60" spans="1:8" x14ac:dyDescent="0.2">
      <c r="A60" s="6" t="s">
        <v>138</v>
      </c>
      <c r="B60" s="7" t="str">
        <f ca="1">IFERROR(__xludf.DUMMYFUNCTION("split(A60,""/"")"),"https:")</f>
        <v>https:</v>
      </c>
      <c r="C60" s="3" t="str">
        <f ca="1">IFERROR(__xludf.DUMMYFUNCTION("""COMPUTED_VALUE"""),"star-hangar.com")</f>
        <v>star-hangar.com</v>
      </c>
      <c r="D60" s="7" t="str">
        <f ca="1">IFERROR(__xludf.DUMMYFUNCTION("""COMPUTED_VALUE"""),"star-citizen")</f>
        <v>star-citizen</v>
      </c>
      <c r="E60" s="7" t="str">
        <f ca="1">IFERROR(__xludf.DUMMYFUNCTION("""COMPUTED_VALUE"""),"spaceships")</f>
        <v>spaceships</v>
      </c>
      <c r="F60" s="7" t="str">
        <f ca="1">IFERROR(__xludf.DUMMYFUNCTION("""COMPUTED_VALUE"""),"crusader-industries")</f>
        <v>crusader-industries</v>
      </c>
      <c r="G60" s="7" t="str">
        <f ca="1">IFERROR(__xludf.DUMMYFUNCTION("""COMPUTED_VALUE"""),"hercules")</f>
        <v>hercules</v>
      </c>
      <c r="H60" s="7" t="str">
        <f ca="1">IFERROR(__xludf.DUMMYFUNCTION("""COMPUTED_VALUE"""),"a2.html")</f>
        <v>a2.html</v>
      </c>
    </row>
    <row r="61" spans="1:8" x14ac:dyDescent="0.2">
      <c r="A61" s="6" t="s">
        <v>140</v>
      </c>
      <c r="B61" s="7" t="str">
        <f ca="1">IFERROR(__xludf.DUMMYFUNCTION("split(A61,""/"")"),"https:")</f>
        <v>https:</v>
      </c>
      <c r="C61" s="3" t="str">
        <f ca="1">IFERROR(__xludf.DUMMYFUNCTION("""COMPUTED_VALUE"""),"star-hangar.com")</f>
        <v>star-hangar.com</v>
      </c>
      <c r="D61" s="7" t="str">
        <f ca="1">IFERROR(__xludf.DUMMYFUNCTION("""COMPUTED_VALUE"""),"star-citizen")</f>
        <v>star-citizen</v>
      </c>
      <c r="E61" s="7" t="str">
        <f ca="1">IFERROR(__xludf.DUMMYFUNCTION("""COMPUTED_VALUE"""),"spaceships")</f>
        <v>spaceships</v>
      </c>
      <c r="F61" s="7" t="str">
        <f ca="1">IFERROR(__xludf.DUMMYFUNCTION("""COMPUTED_VALUE"""),"crusader-industries")</f>
        <v>crusader-industries</v>
      </c>
      <c r="G61" s="7" t="str">
        <f ca="1">IFERROR(__xludf.DUMMYFUNCTION("""COMPUTED_VALUE"""),"hercules")</f>
        <v>hercules</v>
      </c>
      <c r="H61" s="7" t="str">
        <f ca="1">IFERROR(__xludf.DUMMYFUNCTION("""COMPUTED_VALUE"""),"c2.html")</f>
        <v>c2.html</v>
      </c>
    </row>
    <row r="62" spans="1:8" x14ac:dyDescent="0.2">
      <c r="A62" s="6" t="s">
        <v>142</v>
      </c>
      <c r="B62" s="7" t="str">
        <f ca="1">IFERROR(__xludf.DUMMYFUNCTION("split(A62,""/"")"),"https:")</f>
        <v>https:</v>
      </c>
      <c r="C62" s="3" t="str">
        <f ca="1">IFERROR(__xludf.DUMMYFUNCTION("""COMPUTED_VALUE"""),"star-hangar.com")</f>
        <v>star-hangar.com</v>
      </c>
      <c r="D62" s="7" t="str">
        <f ca="1">IFERROR(__xludf.DUMMYFUNCTION("""COMPUTED_VALUE"""),"star-citizen")</f>
        <v>star-citizen</v>
      </c>
      <c r="E62" s="7" t="str">
        <f ca="1">IFERROR(__xludf.DUMMYFUNCTION("""COMPUTED_VALUE"""),"spaceships")</f>
        <v>spaceships</v>
      </c>
      <c r="F62" s="7" t="str">
        <f ca="1">IFERROR(__xludf.DUMMYFUNCTION("""COMPUTED_VALUE"""),"crusader-industries")</f>
        <v>crusader-industries</v>
      </c>
      <c r="G62" s="7" t="str">
        <f ca="1">IFERROR(__xludf.DUMMYFUNCTION("""COMPUTED_VALUE"""),"hercules")</f>
        <v>hercules</v>
      </c>
      <c r="H62" s="7" t="str">
        <f ca="1">IFERROR(__xludf.DUMMYFUNCTION("""COMPUTED_VALUE"""),"m2.html")</f>
        <v>m2.html</v>
      </c>
    </row>
    <row r="63" spans="1:8" x14ac:dyDescent="0.2">
      <c r="A63" s="6" t="s">
        <v>144</v>
      </c>
      <c r="B63" s="7" t="str">
        <f ca="1">IFERROR(__xludf.DUMMYFUNCTION("split(A63,""/"")"),"https:")</f>
        <v>https:</v>
      </c>
      <c r="C63" s="3" t="str">
        <f ca="1">IFERROR(__xludf.DUMMYFUNCTION("""COMPUTED_VALUE"""),"star-hangar.com")</f>
        <v>star-hangar.com</v>
      </c>
      <c r="D63" s="7" t="str">
        <f ca="1">IFERROR(__xludf.DUMMYFUNCTION("""COMPUTED_VALUE"""),"star-citizen")</f>
        <v>star-citizen</v>
      </c>
      <c r="E63" s="7" t="str">
        <f ca="1">IFERROR(__xludf.DUMMYFUNCTION("""COMPUTED_VALUE"""),"spaceships")</f>
        <v>spaceships</v>
      </c>
      <c r="F63" s="7" t="str">
        <f ca="1">IFERROR(__xludf.DUMMYFUNCTION("""COMPUTED_VALUE"""),"crusader-industries")</f>
        <v>crusader-industries</v>
      </c>
      <c r="G63" s="7" t="str">
        <f ca="1">IFERROR(__xludf.DUMMYFUNCTION("""COMPUTED_VALUE"""),"mercury.html")</f>
        <v>mercury.html</v>
      </c>
    </row>
    <row r="64" spans="1:8" x14ac:dyDescent="0.2">
      <c r="A64" s="6" t="s">
        <v>147</v>
      </c>
      <c r="B64" s="7" t="str">
        <f ca="1">IFERROR(__xludf.DUMMYFUNCTION("split(A64,""/"")"),"https:")</f>
        <v>https:</v>
      </c>
      <c r="C64" s="3" t="str">
        <f ca="1">IFERROR(__xludf.DUMMYFUNCTION("""COMPUTED_VALUE"""),"star-hangar.com")</f>
        <v>star-hangar.com</v>
      </c>
      <c r="D64" s="7" t="str">
        <f ca="1">IFERROR(__xludf.DUMMYFUNCTION("""COMPUTED_VALUE"""),"star-citizen")</f>
        <v>star-citizen</v>
      </c>
      <c r="E64" s="7" t="str">
        <f ca="1">IFERROR(__xludf.DUMMYFUNCTION("""COMPUTED_VALUE"""),"spaceships")</f>
        <v>spaceships</v>
      </c>
      <c r="F64" s="7" t="str">
        <f ca="1">IFERROR(__xludf.DUMMYFUNCTION("""COMPUTED_VALUE"""),"drake-interplanetary")</f>
        <v>drake-interplanetary</v>
      </c>
      <c r="G64" s="7" t="str">
        <f ca="1">IFERROR(__xludf.DUMMYFUNCTION("""COMPUTED_VALUE"""),"buccaneer.html")</f>
        <v>buccaneer.html</v>
      </c>
    </row>
    <row r="65" spans="1:8" x14ac:dyDescent="0.2">
      <c r="A65" s="6" t="s">
        <v>149</v>
      </c>
      <c r="B65" s="7" t="str">
        <f ca="1">IFERROR(__xludf.DUMMYFUNCTION("split(A65,""/"")"),"https:")</f>
        <v>https:</v>
      </c>
      <c r="C65" s="3" t="str">
        <f ca="1">IFERROR(__xludf.DUMMYFUNCTION("""COMPUTED_VALUE"""),"star-hangar.com")</f>
        <v>star-hangar.com</v>
      </c>
      <c r="D65" s="7" t="str">
        <f ca="1">IFERROR(__xludf.DUMMYFUNCTION("""COMPUTED_VALUE"""),"star-citizen")</f>
        <v>star-citizen</v>
      </c>
      <c r="E65" s="7" t="str">
        <f ca="1">IFERROR(__xludf.DUMMYFUNCTION("""COMPUTED_VALUE"""),"spaceships")</f>
        <v>spaceships</v>
      </c>
      <c r="F65" s="7" t="str">
        <f ca="1">IFERROR(__xludf.DUMMYFUNCTION("""COMPUTED_VALUE"""),"drake-interplanetary")</f>
        <v>drake-interplanetary</v>
      </c>
      <c r="G65" s="7" t="str">
        <f ca="1">IFERROR(__xludf.DUMMYFUNCTION("""COMPUTED_VALUE"""),"caterpillar.html")</f>
        <v>caterpillar.html</v>
      </c>
    </row>
    <row r="66" spans="1:8" x14ac:dyDescent="0.2">
      <c r="A66" s="6" t="s">
        <v>150</v>
      </c>
      <c r="B66" s="7" t="str">
        <f ca="1">IFERROR(__xludf.DUMMYFUNCTION("split(A66,""/"")"),"https:")</f>
        <v>https:</v>
      </c>
      <c r="C66" s="3" t="str">
        <f ca="1">IFERROR(__xludf.DUMMYFUNCTION("""COMPUTED_VALUE"""),"star-hangar.com")</f>
        <v>star-hangar.com</v>
      </c>
      <c r="D66" s="7" t="str">
        <f ca="1">IFERROR(__xludf.DUMMYFUNCTION("""COMPUTED_VALUE"""),"star-citizen")</f>
        <v>star-citizen</v>
      </c>
      <c r="E66" s="7" t="str">
        <f ca="1">IFERROR(__xludf.DUMMYFUNCTION("""COMPUTED_VALUE"""),"spaceships")</f>
        <v>spaceships</v>
      </c>
      <c r="F66" s="7" t="str">
        <f ca="1">IFERROR(__xludf.DUMMYFUNCTION("""COMPUTED_VALUE"""),"drake-interplanetary")</f>
        <v>drake-interplanetary</v>
      </c>
      <c r="G66" s="7" t="str">
        <f ca="1">IFERROR(__xludf.DUMMYFUNCTION("""COMPUTED_VALUE"""),"caterpillar")</f>
        <v>caterpillar</v>
      </c>
      <c r="H66" s="7" t="str">
        <f ca="1">IFERROR(__xludf.DUMMYFUNCTION("""COMPUTED_VALUE"""),"base.html")</f>
        <v>base.html</v>
      </c>
    </row>
    <row r="67" spans="1:8" x14ac:dyDescent="0.2">
      <c r="A67" s="6" t="s">
        <v>152</v>
      </c>
      <c r="B67" s="7" t="str">
        <f ca="1">IFERROR(__xludf.DUMMYFUNCTION("split(A67,""/"")"),"https:")</f>
        <v>https:</v>
      </c>
      <c r="C67" s="3" t="str">
        <f ca="1">IFERROR(__xludf.DUMMYFUNCTION("""COMPUTED_VALUE"""),"star-hangar.com")</f>
        <v>star-hangar.com</v>
      </c>
      <c r="D67" s="7" t="str">
        <f ca="1">IFERROR(__xludf.DUMMYFUNCTION("""COMPUTED_VALUE"""),"star-citizen")</f>
        <v>star-citizen</v>
      </c>
      <c r="E67" s="7" t="str">
        <f ca="1">IFERROR(__xludf.DUMMYFUNCTION("""COMPUTED_VALUE"""),"spaceships")</f>
        <v>spaceships</v>
      </c>
      <c r="F67" s="7" t="str">
        <f ca="1">IFERROR(__xludf.DUMMYFUNCTION("""COMPUTED_VALUE"""),"drake-interplanetary")</f>
        <v>drake-interplanetary</v>
      </c>
      <c r="G67" s="7" t="str">
        <f ca="1">IFERROR(__xludf.DUMMYFUNCTION("""COMPUTED_VALUE"""),"corsair.html")</f>
        <v>corsair.html</v>
      </c>
    </row>
    <row r="68" spans="1:8" x14ac:dyDescent="0.2">
      <c r="A68" s="6" t="s">
        <v>154</v>
      </c>
      <c r="B68" s="7" t="str">
        <f ca="1">IFERROR(__xludf.DUMMYFUNCTION("split(A68,""/"")"),"https:")</f>
        <v>https:</v>
      </c>
      <c r="C68" s="3" t="str">
        <f ca="1">IFERROR(__xludf.DUMMYFUNCTION("""COMPUTED_VALUE"""),"star-hangar.com")</f>
        <v>star-hangar.com</v>
      </c>
      <c r="D68" s="7" t="str">
        <f ca="1">IFERROR(__xludf.DUMMYFUNCTION("""COMPUTED_VALUE"""),"star-citizen")</f>
        <v>star-citizen</v>
      </c>
      <c r="E68" s="7" t="str">
        <f ca="1">IFERROR(__xludf.DUMMYFUNCTION("""COMPUTED_VALUE"""),"spaceships")</f>
        <v>spaceships</v>
      </c>
      <c r="F68" s="7" t="str">
        <f ca="1">IFERROR(__xludf.DUMMYFUNCTION("""COMPUTED_VALUE"""),"drake-interplanetary")</f>
        <v>drake-interplanetary</v>
      </c>
      <c r="G68" s="7" t="str">
        <f ca="1">IFERROR(__xludf.DUMMYFUNCTION("""COMPUTED_VALUE"""),"cutlass.html")</f>
        <v>cutlass.html</v>
      </c>
    </row>
    <row r="69" spans="1:8" x14ac:dyDescent="0.2">
      <c r="A69" s="6" t="s">
        <v>156</v>
      </c>
      <c r="B69" s="7" t="str">
        <f ca="1">IFERROR(__xludf.DUMMYFUNCTION("split(A69,""/"")"),"https:")</f>
        <v>https:</v>
      </c>
      <c r="C69" s="3" t="str">
        <f ca="1">IFERROR(__xludf.DUMMYFUNCTION("""COMPUTED_VALUE"""),"star-hangar.com")</f>
        <v>star-hangar.com</v>
      </c>
      <c r="D69" s="7" t="str">
        <f ca="1">IFERROR(__xludf.DUMMYFUNCTION("""COMPUTED_VALUE"""),"star-citizen")</f>
        <v>star-citizen</v>
      </c>
      <c r="E69" s="7" t="str">
        <f ca="1">IFERROR(__xludf.DUMMYFUNCTION("""COMPUTED_VALUE"""),"spaceships")</f>
        <v>spaceships</v>
      </c>
      <c r="F69" s="7" t="str">
        <f ca="1">IFERROR(__xludf.DUMMYFUNCTION("""COMPUTED_VALUE"""),"drake-interplanetary")</f>
        <v>drake-interplanetary</v>
      </c>
      <c r="G69" s="7" t="str">
        <f ca="1">IFERROR(__xludf.DUMMYFUNCTION("""COMPUTED_VALUE"""),"cutlass")</f>
        <v>cutlass</v>
      </c>
      <c r="H69" s="7" t="str">
        <f ca="1">IFERROR(__xludf.DUMMYFUNCTION("""COMPUTED_VALUE"""),"black.html")</f>
        <v>black.html</v>
      </c>
    </row>
    <row r="70" spans="1:8" x14ac:dyDescent="0.2">
      <c r="A70" s="8" t="s">
        <v>158</v>
      </c>
      <c r="B70" s="7" t="str">
        <f ca="1">IFERROR(__xludf.DUMMYFUNCTION("split(A70,""/"")"),"https:")</f>
        <v>https:</v>
      </c>
      <c r="C70" s="3" t="str">
        <f ca="1">IFERROR(__xludf.DUMMYFUNCTION("""COMPUTED_VALUE"""),"star-hangar.com")</f>
        <v>star-hangar.com</v>
      </c>
      <c r="D70" s="7" t="str">
        <f ca="1">IFERROR(__xludf.DUMMYFUNCTION("""COMPUTED_VALUE"""),"star-citizen")</f>
        <v>star-citizen</v>
      </c>
      <c r="E70" s="7" t="str">
        <f ca="1">IFERROR(__xludf.DUMMYFUNCTION("""COMPUTED_VALUE"""),"spaceships")</f>
        <v>spaceships</v>
      </c>
      <c r="F70" s="7" t="str">
        <f ca="1">IFERROR(__xludf.DUMMYFUNCTION("""COMPUTED_VALUE"""),"drake-interplanetary")</f>
        <v>drake-interplanetary</v>
      </c>
      <c r="G70" s="7" t="str">
        <f ca="1">IFERROR(__xludf.DUMMYFUNCTION("""COMPUTED_VALUE"""),"cutlass")</f>
        <v>cutlass</v>
      </c>
      <c r="H70" s="7" t="str">
        <f ca="1">IFERROR(__xludf.DUMMYFUNCTION("""COMPUTED_VALUE"""),"blue.html")</f>
        <v>blue.html</v>
      </c>
    </row>
    <row r="71" spans="1:8" x14ac:dyDescent="0.2">
      <c r="A71" s="8" t="s">
        <v>160</v>
      </c>
      <c r="B71" s="7" t="str">
        <f ca="1">IFERROR(__xludf.DUMMYFUNCTION("split(A71,""/"")"),"https:")</f>
        <v>https:</v>
      </c>
      <c r="C71" s="3" t="str">
        <f ca="1">IFERROR(__xludf.DUMMYFUNCTION("""COMPUTED_VALUE"""),"star-hangar.com")</f>
        <v>star-hangar.com</v>
      </c>
      <c r="D71" s="7" t="str">
        <f ca="1">IFERROR(__xludf.DUMMYFUNCTION("""COMPUTED_VALUE"""),"star-citizen")</f>
        <v>star-citizen</v>
      </c>
      <c r="E71" s="7" t="str">
        <f ca="1">IFERROR(__xludf.DUMMYFUNCTION("""COMPUTED_VALUE"""),"spaceships")</f>
        <v>spaceships</v>
      </c>
      <c r="F71" s="7" t="str">
        <f ca="1">IFERROR(__xludf.DUMMYFUNCTION("""COMPUTED_VALUE"""),"drake-interplanetary")</f>
        <v>drake-interplanetary</v>
      </c>
      <c r="G71" s="7" t="str">
        <f ca="1">IFERROR(__xludf.DUMMYFUNCTION("""COMPUTED_VALUE"""),"cutlass")</f>
        <v>cutlass</v>
      </c>
      <c r="H71" s="7" t="str">
        <f ca="1">IFERROR(__xludf.DUMMYFUNCTION("""COMPUTED_VALUE"""),"red.html")</f>
        <v>red.html</v>
      </c>
    </row>
    <row r="72" spans="1:8" x14ac:dyDescent="0.2">
      <c r="A72" s="8" t="s">
        <v>162</v>
      </c>
      <c r="B72" s="7" t="str">
        <f ca="1">IFERROR(__xludf.DUMMYFUNCTION("split(A72,""/"")"),"https:")</f>
        <v>https:</v>
      </c>
      <c r="C72" s="3" t="str">
        <f ca="1">IFERROR(__xludf.DUMMYFUNCTION("""COMPUTED_VALUE"""),"star-hangar.com")</f>
        <v>star-hangar.com</v>
      </c>
      <c r="D72" s="7" t="str">
        <f ca="1">IFERROR(__xludf.DUMMYFUNCTION("""COMPUTED_VALUE"""),"star-citizen")</f>
        <v>star-citizen</v>
      </c>
      <c r="E72" s="7" t="str">
        <f ca="1">IFERROR(__xludf.DUMMYFUNCTION("""COMPUTED_VALUE"""),"spaceships")</f>
        <v>spaceships</v>
      </c>
      <c r="F72" s="7" t="str">
        <f ca="1">IFERROR(__xludf.DUMMYFUNCTION("""COMPUTED_VALUE"""),"drake-interplanetary")</f>
        <v>drake-interplanetary</v>
      </c>
      <c r="G72" s="7" t="str">
        <f ca="1">IFERROR(__xludf.DUMMYFUNCTION("""COMPUTED_VALUE"""),"cutlass")</f>
        <v>cutlass</v>
      </c>
      <c r="H72" s="7" t="str">
        <f ca="1">IFERROR(__xludf.DUMMYFUNCTION("""COMPUTED_VALUE"""),"steel.html")</f>
        <v>steel.html</v>
      </c>
    </row>
    <row r="73" spans="1:8" x14ac:dyDescent="0.2">
      <c r="A73" s="6" t="s">
        <v>164</v>
      </c>
      <c r="B73" s="7" t="str">
        <f ca="1">IFERROR(__xludf.DUMMYFUNCTION("split(A73,""/"")"),"https:")</f>
        <v>https:</v>
      </c>
      <c r="C73" s="3" t="str">
        <f ca="1">IFERROR(__xludf.DUMMYFUNCTION("""COMPUTED_VALUE"""),"star-hangar.com")</f>
        <v>star-hangar.com</v>
      </c>
      <c r="D73" s="7" t="str">
        <f ca="1">IFERROR(__xludf.DUMMYFUNCTION("""COMPUTED_VALUE"""),"star-citizen")</f>
        <v>star-citizen</v>
      </c>
      <c r="E73" s="7" t="str">
        <f ca="1">IFERROR(__xludf.DUMMYFUNCTION("""COMPUTED_VALUE"""),"spaceships")</f>
        <v>spaceships</v>
      </c>
      <c r="F73" s="7" t="str">
        <f ca="1">IFERROR(__xludf.DUMMYFUNCTION("""COMPUTED_VALUE"""),"drake-interplanetary")</f>
        <v>drake-interplanetary</v>
      </c>
      <c r="G73" s="7" t="str">
        <f ca="1">IFERROR(__xludf.DUMMYFUNCTION("""COMPUTED_VALUE"""),"herald.html")</f>
        <v>herald.html</v>
      </c>
    </row>
    <row r="74" spans="1:8" x14ac:dyDescent="0.2">
      <c r="A74" s="6" t="s">
        <v>166</v>
      </c>
      <c r="B74" s="7" t="str">
        <f ca="1">IFERROR(__xludf.DUMMYFUNCTION("split(A74,""/"")"),"https:")</f>
        <v>https:</v>
      </c>
      <c r="C74" s="3" t="str">
        <f ca="1">IFERROR(__xludf.DUMMYFUNCTION("""COMPUTED_VALUE"""),"star-hangar.com")</f>
        <v>star-hangar.com</v>
      </c>
      <c r="D74" s="7" t="str">
        <f ca="1">IFERROR(__xludf.DUMMYFUNCTION("""COMPUTED_VALUE"""),"star-citizen")</f>
        <v>star-citizen</v>
      </c>
      <c r="E74" s="7" t="str">
        <f ca="1">IFERROR(__xludf.DUMMYFUNCTION("""COMPUTED_VALUE"""),"spaceships")</f>
        <v>spaceships</v>
      </c>
      <c r="F74" s="7" t="str">
        <f ca="1">IFERROR(__xludf.DUMMYFUNCTION("""COMPUTED_VALUE"""),"drake-interplanetary")</f>
        <v>drake-interplanetary</v>
      </c>
      <c r="G74" s="7" t="str">
        <f ca="1">IFERROR(__xludf.DUMMYFUNCTION("""COMPUTED_VALUE"""),"vulture.html")</f>
        <v>vulture.html</v>
      </c>
    </row>
    <row r="75" spans="1:8" x14ac:dyDescent="0.2">
      <c r="A75" s="6" t="s">
        <v>169</v>
      </c>
      <c r="B75" s="7" t="str">
        <f ca="1">IFERROR(__xludf.DUMMYFUNCTION("split(A75,""/"")"),"https:")</f>
        <v>https:</v>
      </c>
      <c r="C75" s="3" t="str">
        <f ca="1">IFERROR(__xludf.DUMMYFUNCTION("""COMPUTED_VALUE"""),"star-hangar.com")</f>
        <v>star-hangar.com</v>
      </c>
      <c r="D75" s="7" t="str">
        <f ca="1">IFERROR(__xludf.DUMMYFUNCTION("""COMPUTED_VALUE"""),"star-citizen")</f>
        <v>star-citizen</v>
      </c>
      <c r="E75" s="7" t="str">
        <f ca="1">IFERROR(__xludf.DUMMYFUNCTION("""COMPUTED_VALUE"""),"spaceships")</f>
        <v>spaceships</v>
      </c>
      <c r="F75" s="7" t="str">
        <f ca="1">IFERROR(__xludf.DUMMYFUNCTION("""COMPUTED_VALUE"""),"esperia")</f>
        <v>esperia</v>
      </c>
      <c r="G75" s="7" t="str">
        <f ca="1">IFERROR(__xludf.DUMMYFUNCTION("""COMPUTED_VALUE"""),"blade.html")</f>
        <v>blade.html</v>
      </c>
    </row>
    <row r="76" spans="1:8" x14ac:dyDescent="0.2">
      <c r="A76" s="6" t="s">
        <v>171</v>
      </c>
      <c r="B76" s="7" t="str">
        <f ca="1">IFERROR(__xludf.DUMMYFUNCTION("split(A76,""/"")"),"https:")</f>
        <v>https:</v>
      </c>
      <c r="C76" s="3" t="str">
        <f ca="1">IFERROR(__xludf.DUMMYFUNCTION("""COMPUTED_VALUE"""),"star-hangar.com")</f>
        <v>star-hangar.com</v>
      </c>
      <c r="D76" s="7" t="str">
        <f ca="1">IFERROR(__xludf.DUMMYFUNCTION("""COMPUTED_VALUE"""),"star-citizen")</f>
        <v>star-citizen</v>
      </c>
      <c r="E76" s="7" t="str">
        <f ca="1">IFERROR(__xludf.DUMMYFUNCTION("""COMPUTED_VALUE"""),"spaceships")</f>
        <v>spaceships</v>
      </c>
      <c r="F76" s="7" t="str">
        <f ca="1">IFERROR(__xludf.DUMMYFUNCTION("""COMPUTED_VALUE"""),"esperia")</f>
        <v>esperia</v>
      </c>
      <c r="G76" s="7" t="str">
        <f ca="1">IFERROR(__xludf.DUMMYFUNCTION("""COMPUTED_VALUE"""),"glaive.html")</f>
        <v>glaive.html</v>
      </c>
    </row>
    <row r="77" spans="1:8" x14ac:dyDescent="0.2">
      <c r="A77" s="6" t="s">
        <v>173</v>
      </c>
      <c r="B77" s="7" t="str">
        <f ca="1">IFERROR(__xludf.DUMMYFUNCTION("split(A77,""/"")"),"https:")</f>
        <v>https:</v>
      </c>
      <c r="C77" s="3" t="str">
        <f ca="1">IFERROR(__xludf.DUMMYFUNCTION("""COMPUTED_VALUE"""),"star-hangar.com")</f>
        <v>star-hangar.com</v>
      </c>
      <c r="D77" s="7" t="str">
        <f ca="1">IFERROR(__xludf.DUMMYFUNCTION("""COMPUTED_VALUE"""),"star-citizen")</f>
        <v>star-citizen</v>
      </c>
      <c r="E77" s="7" t="str">
        <f ca="1">IFERROR(__xludf.DUMMYFUNCTION("""COMPUTED_VALUE"""),"spaceships")</f>
        <v>spaceships</v>
      </c>
      <c r="F77" s="7" t="str">
        <f ca="1">IFERROR(__xludf.DUMMYFUNCTION("""COMPUTED_VALUE"""),"esperia")</f>
        <v>esperia</v>
      </c>
      <c r="G77" s="7" t="str">
        <f ca="1">IFERROR(__xludf.DUMMYFUNCTION("""COMPUTED_VALUE"""),"prowler.html")</f>
        <v>prowler.html</v>
      </c>
    </row>
    <row r="78" spans="1:8" x14ac:dyDescent="0.2">
      <c r="A78" s="6" t="s">
        <v>175</v>
      </c>
      <c r="B78" s="7" t="str">
        <f ca="1">IFERROR(__xludf.DUMMYFUNCTION("split(A78,""/"")"),"https:")</f>
        <v>https:</v>
      </c>
      <c r="C78" s="3" t="str">
        <f ca="1">IFERROR(__xludf.DUMMYFUNCTION("""COMPUTED_VALUE"""),"star-hangar.com")</f>
        <v>star-hangar.com</v>
      </c>
      <c r="D78" s="7" t="str">
        <f ca="1">IFERROR(__xludf.DUMMYFUNCTION("""COMPUTED_VALUE"""),"star-citizen")</f>
        <v>star-citizen</v>
      </c>
      <c r="E78" s="7" t="str">
        <f ca="1">IFERROR(__xludf.DUMMYFUNCTION("""COMPUTED_VALUE"""),"spaceships")</f>
        <v>spaceships</v>
      </c>
      <c r="F78" s="7" t="str">
        <f ca="1">IFERROR(__xludf.DUMMYFUNCTION("""COMPUTED_VALUE"""),"esperia")</f>
        <v>esperia</v>
      </c>
      <c r="G78" s="7" t="str">
        <f ca="1">IFERROR(__xludf.DUMMYFUNCTION("""COMPUTED_VALUE"""),"talon.html")</f>
        <v>talon.html</v>
      </c>
    </row>
    <row r="79" spans="1:8" x14ac:dyDescent="0.2">
      <c r="A79" s="6" t="s">
        <v>176</v>
      </c>
      <c r="B79" s="7" t="str">
        <f ca="1">IFERROR(__xludf.DUMMYFUNCTION("split(A79,""/"")"),"https:")</f>
        <v>https:</v>
      </c>
      <c r="C79" s="3" t="str">
        <f ca="1">IFERROR(__xludf.DUMMYFUNCTION("""COMPUTED_VALUE"""),"star-hangar.com")</f>
        <v>star-hangar.com</v>
      </c>
      <c r="D79" s="7" t="str">
        <f ca="1">IFERROR(__xludf.DUMMYFUNCTION("""COMPUTED_VALUE"""),"star-citizen")</f>
        <v>star-citizen</v>
      </c>
      <c r="E79" s="7" t="str">
        <f ca="1">IFERROR(__xludf.DUMMYFUNCTION("""COMPUTED_VALUE"""),"spaceships")</f>
        <v>spaceships</v>
      </c>
      <c r="F79" s="7" t="str">
        <f ca="1">IFERROR(__xludf.DUMMYFUNCTION("""COMPUTED_VALUE"""),"esperia")</f>
        <v>esperia</v>
      </c>
      <c r="G79" s="7" t="str">
        <f ca="1">IFERROR(__xludf.DUMMYFUNCTION("""COMPUTED_VALUE"""),"talon")</f>
        <v>talon</v>
      </c>
      <c r="H79" s="7" t="str">
        <f ca="1">IFERROR(__xludf.DUMMYFUNCTION("""COMPUTED_VALUE"""),"base.html")</f>
        <v>base.html</v>
      </c>
    </row>
    <row r="80" spans="1:8" x14ac:dyDescent="0.2">
      <c r="A80" s="6" t="s">
        <v>178</v>
      </c>
      <c r="B80" s="7" t="str">
        <f ca="1">IFERROR(__xludf.DUMMYFUNCTION("split(A80,""/"")"),"https:")</f>
        <v>https:</v>
      </c>
      <c r="C80" s="3" t="str">
        <f ca="1">IFERROR(__xludf.DUMMYFUNCTION("""COMPUTED_VALUE"""),"star-hangar.com")</f>
        <v>star-hangar.com</v>
      </c>
      <c r="D80" s="7" t="str">
        <f ca="1">IFERROR(__xludf.DUMMYFUNCTION("""COMPUTED_VALUE"""),"star-citizen")</f>
        <v>star-citizen</v>
      </c>
      <c r="E80" s="7" t="str">
        <f ca="1">IFERROR(__xludf.DUMMYFUNCTION("""COMPUTED_VALUE"""),"spaceships")</f>
        <v>spaceships</v>
      </c>
      <c r="F80" s="7" t="str">
        <f ca="1">IFERROR(__xludf.DUMMYFUNCTION("""COMPUTED_VALUE"""),"esperia")</f>
        <v>esperia</v>
      </c>
      <c r="G80" s="7" t="str">
        <f ca="1">IFERROR(__xludf.DUMMYFUNCTION("""COMPUTED_VALUE"""),"talon")</f>
        <v>talon</v>
      </c>
      <c r="H80" s="7" t="str">
        <f ca="1">IFERROR(__xludf.DUMMYFUNCTION("""COMPUTED_VALUE"""),"shrike.html")</f>
        <v>shrike.html</v>
      </c>
    </row>
    <row r="81" spans="1:8" x14ac:dyDescent="0.2">
      <c r="A81" s="6" t="s">
        <v>181</v>
      </c>
      <c r="B81" s="7" t="str">
        <f ca="1">IFERROR(__xludf.DUMMYFUNCTION("split(A81,""/"")"),"https:")</f>
        <v>https:</v>
      </c>
      <c r="C81" s="3" t="str">
        <f ca="1">IFERROR(__xludf.DUMMYFUNCTION("""COMPUTED_VALUE"""),"star-hangar.com")</f>
        <v>star-hangar.com</v>
      </c>
      <c r="D81" s="7" t="str">
        <f ca="1">IFERROR(__xludf.DUMMYFUNCTION("""COMPUTED_VALUE"""),"star-citizen")</f>
        <v>star-citizen</v>
      </c>
      <c r="E81" s="7" t="str">
        <f ca="1">IFERROR(__xludf.DUMMYFUNCTION("""COMPUTED_VALUE"""),"spaceships")</f>
        <v>spaceships</v>
      </c>
      <c r="F81" s="7" t="str">
        <f ca="1">IFERROR(__xludf.DUMMYFUNCTION("""COMPUTED_VALUE"""),"gatac")</f>
        <v>gatac</v>
      </c>
      <c r="G81" s="7" t="str">
        <f ca="1">IFERROR(__xludf.DUMMYFUNCTION("""COMPUTED_VALUE"""),"railen.html")</f>
        <v>railen.html</v>
      </c>
    </row>
    <row r="82" spans="1:8" x14ac:dyDescent="0.2">
      <c r="A82" s="6" t="s">
        <v>185</v>
      </c>
      <c r="B82" s="7" t="str">
        <f ca="1">IFERROR(__xludf.DUMMYFUNCTION("split(A82,""/"")"),"https:")</f>
        <v>https:</v>
      </c>
      <c r="C82" s="3" t="str">
        <f ca="1">IFERROR(__xludf.DUMMYFUNCTION("""COMPUTED_VALUE"""),"star-hangar.com")</f>
        <v>star-hangar.com</v>
      </c>
      <c r="D82" s="7" t="str">
        <f ca="1">IFERROR(__xludf.DUMMYFUNCTION("""COMPUTED_VALUE"""),"star-citizen")</f>
        <v>star-citizen</v>
      </c>
      <c r="E82" s="7" t="str">
        <f ca="1">IFERROR(__xludf.DUMMYFUNCTION("""COMPUTED_VALUE"""),"spaceships")</f>
        <v>spaceships</v>
      </c>
      <c r="F82" s="7" t="str">
        <f ca="1">IFERROR(__xludf.DUMMYFUNCTION("""COMPUTED_VALUE"""),"kruger-intergalactic")</f>
        <v>kruger-intergalactic</v>
      </c>
      <c r="G82" s="7" t="str">
        <f ca="1">IFERROR(__xludf.DUMMYFUNCTION("""COMPUTED_VALUE"""),"p")</f>
        <v>p</v>
      </c>
      <c r="H82" s="7" t="str">
        <f ca="1">IFERROR(__xludf.DUMMYFUNCTION("""COMPUTED_VALUE"""),"p-72-archimedes.html")</f>
        <v>p-72-archimedes.html</v>
      </c>
    </row>
    <row r="83" spans="1:8" x14ac:dyDescent="0.2">
      <c r="A83" s="6" t="s">
        <v>188</v>
      </c>
      <c r="B83" s="7" t="str">
        <f ca="1">IFERROR(__xludf.DUMMYFUNCTION("split(A83,""/"")"),"https:")</f>
        <v>https:</v>
      </c>
      <c r="C83" s="3" t="str">
        <f ca="1">IFERROR(__xludf.DUMMYFUNCTION("""COMPUTED_VALUE"""),"star-hangar.com")</f>
        <v>star-hangar.com</v>
      </c>
      <c r="D83" s="7" t="str">
        <f ca="1">IFERROR(__xludf.DUMMYFUNCTION("""COMPUTED_VALUE"""),"star-citizen")</f>
        <v>star-citizen</v>
      </c>
      <c r="E83" s="7" t="str">
        <f ca="1">IFERROR(__xludf.DUMMYFUNCTION("""COMPUTED_VALUE"""),"spaceships")</f>
        <v>spaceships</v>
      </c>
      <c r="F83" s="7" t="str">
        <f ca="1">IFERROR(__xludf.DUMMYFUNCTION("""COMPUTED_VALUE"""),"musashi-industrial-starflight-concern")</f>
        <v>musashi-industrial-starflight-concern</v>
      </c>
      <c r="G83" s="7" t="str">
        <f ca="1">IFERROR(__xludf.DUMMYFUNCTION("""COMPUTED_VALUE"""),"endeavor.html")</f>
        <v>endeavor.html</v>
      </c>
    </row>
    <row r="84" spans="1:8" x14ac:dyDescent="0.2">
      <c r="A84" s="6" t="s">
        <v>190</v>
      </c>
      <c r="B84" s="7" t="str">
        <f ca="1">IFERROR(__xludf.DUMMYFUNCTION("split(A84,""/"")"),"https:")</f>
        <v>https:</v>
      </c>
      <c r="C84" s="3" t="str">
        <f ca="1">IFERROR(__xludf.DUMMYFUNCTION("""COMPUTED_VALUE"""),"star-hangar.com")</f>
        <v>star-hangar.com</v>
      </c>
      <c r="D84" s="7" t="str">
        <f ca="1">IFERROR(__xludf.DUMMYFUNCTION("""COMPUTED_VALUE"""),"star-citizen")</f>
        <v>star-citizen</v>
      </c>
      <c r="E84" s="7" t="str">
        <f ca="1">IFERROR(__xludf.DUMMYFUNCTION("""COMPUTED_VALUE"""),"spaceships")</f>
        <v>spaceships</v>
      </c>
      <c r="F84" s="7" t="str">
        <f ca="1">IFERROR(__xludf.DUMMYFUNCTION("""COMPUTED_VALUE"""),"musashi-industrial-starflight-concern")</f>
        <v>musashi-industrial-starflight-concern</v>
      </c>
      <c r="G84" s="7" t="str">
        <f ca="1">IFERROR(__xludf.DUMMYFUNCTION("""COMPUTED_VALUE"""),"freelancer.html")</f>
        <v>freelancer.html</v>
      </c>
    </row>
    <row r="85" spans="1:8" x14ac:dyDescent="0.2">
      <c r="A85" s="6" t="s">
        <v>191</v>
      </c>
      <c r="B85" s="7" t="str">
        <f ca="1">IFERROR(__xludf.DUMMYFUNCTION("split(A85,""/"")"),"https:")</f>
        <v>https:</v>
      </c>
      <c r="C85" s="3" t="str">
        <f ca="1">IFERROR(__xludf.DUMMYFUNCTION("""COMPUTED_VALUE"""),"star-hangar.com")</f>
        <v>star-hangar.com</v>
      </c>
      <c r="D85" s="7" t="str">
        <f ca="1">IFERROR(__xludf.DUMMYFUNCTION("""COMPUTED_VALUE"""),"star-citizen")</f>
        <v>star-citizen</v>
      </c>
      <c r="E85" s="7" t="str">
        <f ca="1">IFERROR(__xludf.DUMMYFUNCTION("""COMPUTED_VALUE"""),"spaceships")</f>
        <v>spaceships</v>
      </c>
      <c r="F85" s="7" t="str">
        <f ca="1">IFERROR(__xludf.DUMMYFUNCTION("""COMPUTED_VALUE"""),"musashi-industrial-starflight-concern")</f>
        <v>musashi-industrial-starflight-concern</v>
      </c>
      <c r="G85" s="7" t="str">
        <f ca="1">IFERROR(__xludf.DUMMYFUNCTION("""COMPUTED_VALUE"""),"freelancer")</f>
        <v>freelancer</v>
      </c>
      <c r="H85" s="7" t="str">
        <f ca="1">IFERROR(__xludf.DUMMYFUNCTION("""COMPUTED_VALUE"""),"base.html")</f>
        <v>base.html</v>
      </c>
    </row>
    <row r="86" spans="1:8" x14ac:dyDescent="0.2">
      <c r="A86" s="6" t="s">
        <v>193</v>
      </c>
      <c r="B86" s="7" t="str">
        <f ca="1">IFERROR(__xludf.DUMMYFUNCTION("split(A86,""/"")"),"https:")</f>
        <v>https:</v>
      </c>
      <c r="C86" s="3" t="str">
        <f ca="1">IFERROR(__xludf.DUMMYFUNCTION("""COMPUTED_VALUE"""),"star-hangar.com")</f>
        <v>star-hangar.com</v>
      </c>
      <c r="D86" s="7" t="str">
        <f ca="1">IFERROR(__xludf.DUMMYFUNCTION("""COMPUTED_VALUE"""),"star-citizen")</f>
        <v>star-citizen</v>
      </c>
      <c r="E86" s="7" t="str">
        <f ca="1">IFERROR(__xludf.DUMMYFUNCTION("""COMPUTED_VALUE"""),"spaceships")</f>
        <v>spaceships</v>
      </c>
      <c r="F86" s="7" t="str">
        <f ca="1">IFERROR(__xludf.DUMMYFUNCTION("""COMPUTED_VALUE"""),"musashi-industrial-starflight-concern")</f>
        <v>musashi-industrial-starflight-concern</v>
      </c>
      <c r="G86" s="7" t="str">
        <f ca="1">IFERROR(__xludf.DUMMYFUNCTION("""COMPUTED_VALUE"""),"freelancer")</f>
        <v>freelancer</v>
      </c>
      <c r="H86" s="7" t="str">
        <f ca="1">IFERROR(__xludf.DUMMYFUNCTION("""COMPUTED_VALUE"""),"dur.html")</f>
        <v>dur.html</v>
      </c>
    </row>
    <row r="87" spans="1:8" x14ac:dyDescent="0.2">
      <c r="A87" s="6" t="s">
        <v>195</v>
      </c>
      <c r="B87" s="7" t="str">
        <f ca="1">IFERROR(__xludf.DUMMYFUNCTION("split(A87,""/"")"),"https:")</f>
        <v>https:</v>
      </c>
      <c r="C87" s="3" t="str">
        <f ca="1">IFERROR(__xludf.DUMMYFUNCTION("""COMPUTED_VALUE"""),"star-hangar.com")</f>
        <v>star-hangar.com</v>
      </c>
      <c r="D87" s="7" t="str">
        <f ca="1">IFERROR(__xludf.DUMMYFUNCTION("""COMPUTED_VALUE"""),"star-citizen")</f>
        <v>star-citizen</v>
      </c>
      <c r="E87" s="7" t="str">
        <f ca="1">IFERROR(__xludf.DUMMYFUNCTION("""COMPUTED_VALUE"""),"spaceships")</f>
        <v>spaceships</v>
      </c>
      <c r="F87" s="7" t="str">
        <f ca="1">IFERROR(__xludf.DUMMYFUNCTION("""COMPUTED_VALUE"""),"musashi-industrial-starflight-concern")</f>
        <v>musashi-industrial-starflight-concern</v>
      </c>
      <c r="G87" s="7" t="str">
        <f ca="1">IFERROR(__xludf.DUMMYFUNCTION("""COMPUTED_VALUE"""),"freelancer")</f>
        <v>freelancer</v>
      </c>
      <c r="H87" s="7" t="str">
        <f ca="1">IFERROR(__xludf.DUMMYFUNCTION("""COMPUTED_VALUE"""),"max.html")</f>
        <v>max.html</v>
      </c>
    </row>
    <row r="88" spans="1:8" x14ac:dyDescent="0.2">
      <c r="A88" s="8" t="s">
        <v>197</v>
      </c>
      <c r="B88" s="7" t="str">
        <f ca="1">IFERROR(__xludf.DUMMYFUNCTION("split(A88,""/"")"),"https:")</f>
        <v>https:</v>
      </c>
      <c r="C88" s="3" t="str">
        <f ca="1">IFERROR(__xludf.DUMMYFUNCTION("""COMPUTED_VALUE"""),"star-hangar.com")</f>
        <v>star-hangar.com</v>
      </c>
      <c r="D88" s="7" t="str">
        <f ca="1">IFERROR(__xludf.DUMMYFUNCTION("""COMPUTED_VALUE"""),"star-citizen")</f>
        <v>star-citizen</v>
      </c>
      <c r="E88" s="7" t="str">
        <f ca="1">IFERROR(__xludf.DUMMYFUNCTION("""COMPUTED_VALUE"""),"spaceships")</f>
        <v>spaceships</v>
      </c>
      <c r="F88" s="7" t="str">
        <f ca="1">IFERROR(__xludf.DUMMYFUNCTION("""COMPUTED_VALUE"""),"musashi-industrial-starflight-concern")</f>
        <v>musashi-industrial-starflight-concern</v>
      </c>
      <c r="G88" s="7" t="str">
        <f ca="1">IFERROR(__xludf.DUMMYFUNCTION("""COMPUTED_VALUE"""),"freelancer")</f>
        <v>freelancer</v>
      </c>
      <c r="H88" s="7" t="str">
        <f ca="1">IFERROR(__xludf.DUMMYFUNCTION("""COMPUTED_VALUE"""),"mis.html")</f>
        <v>mis.html</v>
      </c>
    </row>
    <row r="89" spans="1:8" x14ac:dyDescent="0.2">
      <c r="A89" s="6" t="s">
        <v>200</v>
      </c>
      <c r="B89" s="7" t="str">
        <f ca="1">IFERROR(__xludf.DUMMYFUNCTION("split(A89,""/"")"),"https:")</f>
        <v>https:</v>
      </c>
      <c r="C89" s="3" t="str">
        <f ca="1">IFERROR(__xludf.DUMMYFUNCTION("""COMPUTED_VALUE"""),"star-hangar.com")</f>
        <v>star-hangar.com</v>
      </c>
      <c r="D89" s="7" t="str">
        <f ca="1">IFERROR(__xludf.DUMMYFUNCTION("""COMPUTED_VALUE"""),"star-citizen")</f>
        <v>star-citizen</v>
      </c>
      <c r="E89" s="7" t="str">
        <f ca="1">IFERROR(__xludf.DUMMYFUNCTION("""COMPUTED_VALUE"""),"spaceships")</f>
        <v>spaceships</v>
      </c>
      <c r="F89" s="7" t="str">
        <f ca="1">IFERROR(__xludf.DUMMYFUNCTION("""COMPUTED_VALUE"""),"musashi-industrial-starflight-concern")</f>
        <v>musashi-industrial-starflight-concern</v>
      </c>
      <c r="G89" s="7" t="str">
        <f ca="1">IFERROR(__xludf.DUMMYFUNCTION("""COMPUTED_VALUE"""),"hull")</f>
        <v>hull</v>
      </c>
      <c r="H89" s="7" t="str">
        <f ca="1">IFERROR(__xludf.DUMMYFUNCTION("""COMPUTED_VALUE"""),"a.html")</f>
        <v>a.html</v>
      </c>
    </row>
    <row r="90" spans="1:8" x14ac:dyDescent="0.2">
      <c r="A90" s="8" t="s">
        <v>202</v>
      </c>
      <c r="B90" s="7" t="str">
        <f ca="1">IFERROR(__xludf.DUMMYFUNCTION("split(A90,""/"")"),"https:")</f>
        <v>https:</v>
      </c>
      <c r="C90" s="3" t="str">
        <f ca="1">IFERROR(__xludf.DUMMYFUNCTION("""COMPUTED_VALUE"""),"star-hangar.com")</f>
        <v>star-hangar.com</v>
      </c>
      <c r="D90" s="7" t="str">
        <f ca="1">IFERROR(__xludf.DUMMYFUNCTION("""COMPUTED_VALUE"""),"star-citizen")</f>
        <v>star-citizen</v>
      </c>
      <c r="E90" s="7" t="str">
        <f ca="1">IFERROR(__xludf.DUMMYFUNCTION("""COMPUTED_VALUE"""),"spaceships")</f>
        <v>spaceships</v>
      </c>
      <c r="F90" s="7" t="str">
        <f ca="1">IFERROR(__xludf.DUMMYFUNCTION("""COMPUTED_VALUE"""),"musashi-industrial-starflight-concern")</f>
        <v>musashi-industrial-starflight-concern</v>
      </c>
      <c r="G90" s="7" t="str">
        <f ca="1">IFERROR(__xludf.DUMMYFUNCTION("""COMPUTED_VALUE"""),"hull")</f>
        <v>hull</v>
      </c>
      <c r="H90" s="7" t="str">
        <f ca="1">IFERROR(__xludf.DUMMYFUNCTION("""COMPUTED_VALUE"""),"b.html")</f>
        <v>b.html</v>
      </c>
    </row>
    <row r="91" spans="1:8" x14ac:dyDescent="0.2">
      <c r="A91" s="8" t="s">
        <v>204</v>
      </c>
      <c r="B91" s="7" t="str">
        <f ca="1">IFERROR(__xludf.DUMMYFUNCTION("split(A91,""/"")"),"https:")</f>
        <v>https:</v>
      </c>
      <c r="C91" s="3" t="str">
        <f ca="1">IFERROR(__xludf.DUMMYFUNCTION("""COMPUTED_VALUE"""),"star-hangar.com")</f>
        <v>star-hangar.com</v>
      </c>
      <c r="D91" s="7" t="str">
        <f ca="1">IFERROR(__xludf.DUMMYFUNCTION("""COMPUTED_VALUE"""),"star-citizen")</f>
        <v>star-citizen</v>
      </c>
      <c r="E91" s="7" t="str">
        <f ca="1">IFERROR(__xludf.DUMMYFUNCTION("""COMPUTED_VALUE"""),"spaceships")</f>
        <v>spaceships</v>
      </c>
      <c r="F91" s="7" t="str">
        <f ca="1">IFERROR(__xludf.DUMMYFUNCTION("""COMPUTED_VALUE"""),"musashi-industrial-starflight-concern")</f>
        <v>musashi-industrial-starflight-concern</v>
      </c>
      <c r="G91" s="7" t="str">
        <f ca="1">IFERROR(__xludf.DUMMYFUNCTION("""COMPUTED_VALUE"""),"hull")</f>
        <v>hull</v>
      </c>
      <c r="H91" s="7" t="str">
        <f ca="1">IFERROR(__xludf.DUMMYFUNCTION("""COMPUTED_VALUE"""),"c.html")</f>
        <v>c.html</v>
      </c>
    </row>
    <row r="92" spans="1:8" x14ac:dyDescent="0.2">
      <c r="A92" s="8" t="s">
        <v>206</v>
      </c>
      <c r="B92" s="7" t="str">
        <f ca="1">IFERROR(__xludf.DUMMYFUNCTION("split(A92,""/"")"),"https:")</f>
        <v>https:</v>
      </c>
      <c r="C92" s="3" t="str">
        <f ca="1">IFERROR(__xludf.DUMMYFUNCTION("""COMPUTED_VALUE"""),"star-hangar.com")</f>
        <v>star-hangar.com</v>
      </c>
      <c r="D92" s="7" t="str">
        <f ca="1">IFERROR(__xludf.DUMMYFUNCTION("""COMPUTED_VALUE"""),"star-citizen")</f>
        <v>star-citizen</v>
      </c>
      <c r="E92" s="7" t="str">
        <f ca="1">IFERROR(__xludf.DUMMYFUNCTION("""COMPUTED_VALUE"""),"spaceships")</f>
        <v>spaceships</v>
      </c>
      <c r="F92" s="7" t="str">
        <f ca="1">IFERROR(__xludf.DUMMYFUNCTION("""COMPUTED_VALUE"""),"musashi-industrial-starflight-concern")</f>
        <v>musashi-industrial-starflight-concern</v>
      </c>
      <c r="G92" s="7" t="str">
        <f ca="1">IFERROR(__xludf.DUMMYFUNCTION("""COMPUTED_VALUE"""),"hull")</f>
        <v>hull</v>
      </c>
      <c r="H92" s="7" t="str">
        <f ca="1">IFERROR(__xludf.DUMMYFUNCTION("""COMPUTED_VALUE"""),"d.html")</f>
        <v>d.html</v>
      </c>
    </row>
    <row r="93" spans="1:8" x14ac:dyDescent="0.2">
      <c r="A93" s="6" t="s">
        <v>208</v>
      </c>
      <c r="B93" s="7" t="str">
        <f ca="1">IFERROR(__xludf.DUMMYFUNCTION("split(A93,""/"")"),"https:")</f>
        <v>https:</v>
      </c>
      <c r="C93" s="3" t="str">
        <f ca="1">IFERROR(__xludf.DUMMYFUNCTION("""COMPUTED_VALUE"""),"star-hangar.com")</f>
        <v>star-hangar.com</v>
      </c>
      <c r="D93" s="7" t="str">
        <f ca="1">IFERROR(__xludf.DUMMYFUNCTION("""COMPUTED_VALUE"""),"star-citizen")</f>
        <v>star-citizen</v>
      </c>
      <c r="E93" s="7" t="str">
        <f ca="1">IFERROR(__xludf.DUMMYFUNCTION("""COMPUTED_VALUE"""),"spaceships")</f>
        <v>spaceships</v>
      </c>
      <c r="F93" s="7" t="str">
        <f ca="1">IFERROR(__xludf.DUMMYFUNCTION("""COMPUTED_VALUE"""),"musashi-industrial-starflight-concern")</f>
        <v>musashi-industrial-starflight-concern</v>
      </c>
      <c r="G93" s="7" t="str">
        <f ca="1">IFERROR(__xludf.DUMMYFUNCTION("""COMPUTED_VALUE"""),"prospector.html")</f>
        <v>prospector.html</v>
      </c>
    </row>
    <row r="94" spans="1:8" x14ac:dyDescent="0.2">
      <c r="A94" s="6" t="s">
        <v>210</v>
      </c>
      <c r="B94" s="7" t="str">
        <f ca="1">IFERROR(__xludf.DUMMYFUNCTION("split(A94,""/"")"),"https:")</f>
        <v>https:</v>
      </c>
      <c r="C94" s="3" t="str">
        <f ca="1">IFERROR(__xludf.DUMMYFUNCTION("""COMPUTED_VALUE"""),"star-hangar.com")</f>
        <v>star-hangar.com</v>
      </c>
      <c r="D94" s="7" t="str">
        <f ca="1">IFERROR(__xludf.DUMMYFUNCTION("""COMPUTED_VALUE"""),"star-citizen")</f>
        <v>star-citizen</v>
      </c>
      <c r="E94" s="7" t="str">
        <f ca="1">IFERROR(__xludf.DUMMYFUNCTION("""COMPUTED_VALUE"""),"spaceships")</f>
        <v>spaceships</v>
      </c>
      <c r="F94" s="7" t="str">
        <f ca="1">IFERROR(__xludf.DUMMYFUNCTION("""COMPUTED_VALUE"""),"musashi-industrial-starflight-concern")</f>
        <v>musashi-industrial-starflight-concern</v>
      </c>
      <c r="G94" s="7" t="str">
        <f ca="1">IFERROR(__xludf.DUMMYFUNCTION("""COMPUTED_VALUE"""),"razor.html")</f>
        <v>razor.html</v>
      </c>
    </row>
    <row r="95" spans="1:8" x14ac:dyDescent="0.2">
      <c r="A95" s="6" t="s">
        <v>211</v>
      </c>
      <c r="B95" s="7" t="str">
        <f ca="1">IFERROR(__xludf.DUMMYFUNCTION("split(A95,""/"")"),"https:")</f>
        <v>https:</v>
      </c>
      <c r="C95" s="3" t="str">
        <f ca="1">IFERROR(__xludf.DUMMYFUNCTION("""COMPUTED_VALUE"""),"star-hangar.com")</f>
        <v>star-hangar.com</v>
      </c>
      <c r="D95" s="7" t="str">
        <f ca="1">IFERROR(__xludf.DUMMYFUNCTION("""COMPUTED_VALUE"""),"star-citizen")</f>
        <v>star-citizen</v>
      </c>
      <c r="E95" s="7" t="str">
        <f ca="1">IFERROR(__xludf.DUMMYFUNCTION("""COMPUTED_VALUE"""),"spaceships")</f>
        <v>spaceships</v>
      </c>
      <c r="F95" s="7" t="str">
        <f ca="1">IFERROR(__xludf.DUMMYFUNCTION("""COMPUTED_VALUE"""),"musashi-industrial-starflight-concern")</f>
        <v>musashi-industrial-starflight-concern</v>
      </c>
      <c r="G95" s="7" t="str">
        <f ca="1">IFERROR(__xludf.DUMMYFUNCTION("""COMPUTED_VALUE"""),"razor")</f>
        <v>razor</v>
      </c>
      <c r="H95" s="7" t="str">
        <f ca="1">IFERROR(__xludf.DUMMYFUNCTION("""COMPUTED_VALUE"""),"base.html")</f>
        <v>base.html</v>
      </c>
    </row>
    <row r="96" spans="1:8" x14ac:dyDescent="0.2">
      <c r="A96" s="6" t="s">
        <v>213</v>
      </c>
      <c r="B96" s="7" t="str">
        <f ca="1">IFERROR(__xludf.DUMMYFUNCTION("split(A96,""/"")"),"https:")</f>
        <v>https:</v>
      </c>
      <c r="C96" s="3" t="str">
        <f ca="1">IFERROR(__xludf.DUMMYFUNCTION("""COMPUTED_VALUE"""),"star-hangar.com")</f>
        <v>star-hangar.com</v>
      </c>
      <c r="D96" s="7" t="str">
        <f ca="1">IFERROR(__xludf.DUMMYFUNCTION("""COMPUTED_VALUE"""),"star-citizen")</f>
        <v>star-citizen</v>
      </c>
      <c r="E96" s="7" t="str">
        <f ca="1">IFERROR(__xludf.DUMMYFUNCTION("""COMPUTED_VALUE"""),"spaceships")</f>
        <v>spaceships</v>
      </c>
      <c r="F96" s="7" t="str">
        <f ca="1">IFERROR(__xludf.DUMMYFUNCTION("""COMPUTED_VALUE"""),"musashi-industrial-starflight-concern")</f>
        <v>musashi-industrial-starflight-concern</v>
      </c>
      <c r="G96" s="7" t="str">
        <f ca="1">IFERROR(__xludf.DUMMYFUNCTION("""COMPUTED_VALUE"""),"razor")</f>
        <v>razor</v>
      </c>
      <c r="H96" s="7" t="str">
        <f ca="1">IFERROR(__xludf.DUMMYFUNCTION("""COMPUTED_VALUE"""),"ex.html")</f>
        <v>ex.html</v>
      </c>
    </row>
    <row r="97" spans="1:8" x14ac:dyDescent="0.2">
      <c r="A97" s="6" t="s">
        <v>215</v>
      </c>
      <c r="B97" s="7" t="str">
        <f ca="1">IFERROR(__xludf.DUMMYFUNCTION("split(A97,""/"")"),"https:")</f>
        <v>https:</v>
      </c>
      <c r="C97" s="3" t="str">
        <f ca="1">IFERROR(__xludf.DUMMYFUNCTION("""COMPUTED_VALUE"""),"star-hangar.com")</f>
        <v>star-hangar.com</v>
      </c>
      <c r="D97" s="7" t="str">
        <f ca="1">IFERROR(__xludf.DUMMYFUNCTION("""COMPUTED_VALUE"""),"star-citizen")</f>
        <v>star-citizen</v>
      </c>
      <c r="E97" s="7" t="str">
        <f ca="1">IFERROR(__xludf.DUMMYFUNCTION("""COMPUTED_VALUE"""),"spaceships")</f>
        <v>spaceships</v>
      </c>
      <c r="F97" s="7" t="str">
        <f ca="1">IFERROR(__xludf.DUMMYFUNCTION("""COMPUTED_VALUE"""),"musashi-industrial-starflight-concern")</f>
        <v>musashi-industrial-starflight-concern</v>
      </c>
      <c r="G97" s="7" t="str">
        <f ca="1">IFERROR(__xludf.DUMMYFUNCTION("""COMPUTED_VALUE"""),"razor")</f>
        <v>razor</v>
      </c>
      <c r="H97" s="7" t="str">
        <f ca="1">IFERROR(__xludf.DUMMYFUNCTION("""COMPUTED_VALUE"""),"lx.html")</f>
        <v>lx.html</v>
      </c>
    </row>
    <row r="98" spans="1:8" x14ac:dyDescent="0.2">
      <c r="A98" s="6" t="s">
        <v>217</v>
      </c>
      <c r="B98" s="7" t="str">
        <f ca="1">IFERROR(__xludf.DUMMYFUNCTION("split(A98,""/"")"),"https:")</f>
        <v>https:</v>
      </c>
      <c r="C98" s="3" t="str">
        <f ca="1">IFERROR(__xludf.DUMMYFUNCTION("""COMPUTED_VALUE"""),"star-hangar.com")</f>
        <v>star-hangar.com</v>
      </c>
      <c r="D98" s="7" t="str">
        <f ca="1">IFERROR(__xludf.DUMMYFUNCTION("""COMPUTED_VALUE"""),"star-citizen")</f>
        <v>star-citizen</v>
      </c>
      <c r="E98" s="7" t="str">
        <f ca="1">IFERROR(__xludf.DUMMYFUNCTION("""COMPUTED_VALUE"""),"spaceships")</f>
        <v>spaceships</v>
      </c>
      <c r="F98" s="7" t="str">
        <f ca="1">IFERROR(__xludf.DUMMYFUNCTION("""COMPUTED_VALUE"""),"musashi-industrial-starflight-concern")</f>
        <v>musashi-industrial-starflight-concern</v>
      </c>
      <c r="G98" s="7" t="str">
        <f ca="1">IFERROR(__xludf.DUMMYFUNCTION("""COMPUTED_VALUE"""),"reliant.html")</f>
        <v>reliant.html</v>
      </c>
    </row>
    <row r="99" spans="1:8" x14ac:dyDescent="0.2">
      <c r="A99" s="6" t="s">
        <v>219</v>
      </c>
      <c r="B99" s="7" t="str">
        <f ca="1">IFERROR(__xludf.DUMMYFUNCTION("split(A99,""/"")"),"https:")</f>
        <v>https:</v>
      </c>
      <c r="C99" s="3" t="str">
        <f ca="1">IFERROR(__xludf.DUMMYFUNCTION("""COMPUTED_VALUE"""),"star-hangar.com")</f>
        <v>star-hangar.com</v>
      </c>
      <c r="D99" s="7" t="str">
        <f ca="1">IFERROR(__xludf.DUMMYFUNCTION("""COMPUTED_VALUE"""),"star-citizen")</f>
        <v>star-citizen</v>
      </c>
      <c r="E99" s="7" t="str">
        <f ca="1">IFERROR(__xludf.DUMMYFUNCTION("""COMPUTED_VALUE"""),"spaceships")</f>
        <v>spaceships</v>
      </c>
      <c r="F99" s="7" t="str">
        <f ca="1">IFERROR(__xludf.DUMMYFUNCTION("""COMPUTED_VALUE"""),"musashi-industrial-starflight-concern")</f>
        <v>musashi-industrial-starflight-concern</v>
      </c>
      <c r="G99" s="7" t="str">
        <f ca="1">IFERROR(__xludf.DUMMYFUNCTION("""COMPUTED_VALUE"""),"reliant")</f>
        <v>reliant</v>
      </c>
      <c r="H99" s="7" t="str">
        <f ca="1">IFERROR(__xludf.DUMMYFUNCTION("""COMPUTED_VALUE"""),"kore.html")</f>
        <v>kore.html</v>
      </c>
    </row>
    <row r="100" spans="1:8" x14ac:dyDescent="0.2">
      <c r="A100" s="8" t="s">
        <v>221</v>
      </c>
      <c r="B100" s="7" t="str">
        <f ca="1">IFERROR(__xludf.DUMMYFUNCTION("split(A100,""/"")"),"https:")</f>
        <v>https:</v>
      </c>
      <c r="C100" s="3" t="str">
        <f ca="1">IFERROR(__xludf.DUMMYFUNCTION("""COMPUTED_VALUE"""),"star-hangar.com")</f>
        <v>star-hangar.com</v>
      </c>
      <c r="D100" s="7" t="str">
        <f ca="1">IFERROR(__xludf.DUMMYFUNCTION("""COMPUTED_VALUE"""),"star-citizen")</f>
        <v>star-citizen</v>
      </c>
      <c r="E100" s="7" t="str">
        <f ca="1">IFERROR(__xludf.DUMMYFUNCTION("""COMPUTED_VALUE"""),"spaceships")</f>
        <v>spaceships</v>
      </c>
      <c r="F100" s="7" t="str">
        <f ca="1">IFERROR(__xludf.DUMMYFUNCTION("""COMPUTED_VALUE"""),"musashi-industrial-starflight-concern")</f>
        <v>musashi-industrial-starflight-concern</v>
      </c>
      <c r="G100" s="7" t="str">
        <f ca="1">IFERROR(__xludf.DUMMYFUNCTION("""COMPUTED_VALUE"""),"reliant")</f>
        <v>reliant</v>
      </c>
      <c r="H100" s="7" t="str">
        <f ca="1">IFERROR(__xludf.DUMMYFUNCTION("""COMPUTED_VALUE"""),"mako.html")</f>
        <v>mako.html</v>
      </c>
    </row>
    <row r="101" spans="1:8" x14ac:dyDescent="0.2">
      <c r="A101" s="8" t="s">
        <v>223</v>
      </c>
      <c r="B101" s="7" t="str">
        <f ca="1">IFERROR(__xludf.DUMMYFUNCTION("split(A101,""/"")"),"https:")</f>
        <v>https:</v>
      </c>
      <c r="C101" s="3" t="str">
        <f ca="1">IFERROR(__xludf.DUMMYFUNCTION("""COMPUTED_VALUE"""),"star-hangar.com")</f>
        <v>star-hangar.com</v>
      </c>
      <c r="D101" s="7" t="str">
        <f ca="1">IFERROR(__xludf.DUMMYFUNCTION("""COMPUTED_VALUE"""),"star-citizen")</f>
        <v>star-citizen</v>
      </c>
      <c r="E101" s="7" t="str">
        <f ca="1">IFERROR(__xludf.DUMMYFUNCTION("""COMPUTED_VALUE"""),"spaceships")</f>
        <v>spaceships</v>
      </c>
      <c r="F101" s="7" t="str">
        <f ca="1">IFERROR(__xludf.DUMMYFUNCTION("""COMPUTED_VALUE"""),"musashi-industrial-starflight-concern")</f>
        <v>musashi-industrial-starflight-concern</v>
      </c>
      <c r="G101" s="7" t="str">
        <f ca="1">IFERROR(__xludf.DUMMYFUNCTION("""COMPUTED_VALUE"""),"reliant")</f>
        <v>reliant</v>
      </c>
      <c r="H101" s="7" t="str">
        <f ca="1">IFERROR(__xludf.DUMMYFUNCTION("""COMPUTED_VALUE"""),"sen.html")</f>
        <v>sen.html</v>
      </c>
    </row>
    <row r="102" spans="1:8" x14ac:dyDescent="0.2">
      <c r="A102" s="8" t="s">
        <v>225</v>
      </c>
      <c r="B102" s="7" t="str">
        <f ca="1">IFERROR(__xludf.DUMMYFUNCTION("split(A102,""/"")"),"https:")</f>
        <v>https:</v>
      </c>
      <c r="C102" s="3" t="str">
        <f ca="1">IFERROR(__xludf.DUMMYFUNCTION("""COMPUTED_VALUE"""),"star-hangar.com")</f>
        <v>star-hangar.com</v>
      </c>
      <c r="D102" s="7" t="str">
        <f ca="1">IFERROR(__xludf.DUMMYFUNCTION("""COMPUTED_VALUE"""),"star-citizen")</f>
        <v>star-citizen</v>
      </c>
      <c r="E102" s="7" t="str">
        <f ca="1">IFERROR(__xludf.DUMMYFUNCTION("""COMPUTED_VALUE"""),"spaceships")</f>
        <v>spaceships</v>
      </c>
      <c r="F102" s="7" t="str">
        <f ca="1">IFERROR(__xludf.DUMMYFUNCTION("""COMPUTED_VALUE"""),"musashi-industrial-starflight-concern")</f>
        <v>musashi-industrial-starflight-concern</v>
      </c>
      <c r="G102" s="7" t="str">
        <f ca="1">IFERROR(__xludf.DUMMYFUNCTION("""COMPUTED_VALUE"""),"reliant")</f>
        <v>reliant</v>
      </c>
      <c r="H102" s="7" t="str">
        <f ca="1">IFERROR(__xludf.DUMMYFUNCTION("""COMPUTED_VALUE"""),"tana.html")</f>
        <v>tana.html</v>
      </c>
    </row>
    <row r="103" spans="1:8" x14ac:dyDescent="0.2">
      <c r="A103" s="6" t="s">
        <v>227</v>
      </c>
      <c r="B103" s="7" t="str">
        <f ca="1">IFERROR(__xludf.DUMMYFUNCTION("split(A103,""/"")"),"https:")</f>
        <v>https:</v>
      </c>
      <c r="C103" s="3" t="str">
        <f ca="1">IFERROR(__xludf.DUMMYFUNCTION("""COMPUTED_VALUE"""),"star-hangar.com")</f>
        <v>star-hangar.com</v>
      </c>
      <c r="D103" s="7" t="str">
        <f ca="1">IFERROR(__xludf.DUMMYFUNCTION("""COMPUTED_VALUE"""),"star-citizen")</f>
        <v>star-citizen</v>
      </c>
      <c r="E103" s="7" t="str">
        <f ca="1">IFERROR(__xludf.DUMMYFUNCTION("""COMPUTED_VALUE"""),"spaceships")</f>
        <v>spaceships</v>
      </c>
      <c r="F103" s="7" t="str">
        <f ca="1">IFERROR(__xludf.DUMMYFUNCTION("""COMPUTED_VALUE"""),"musashi-industrial-starflight-concern")</f>
        <v>musashi-industrial-starflight-concern</v>
      </c>
      <c r="G103" s="7" t="str">
        <f ca="1">IFERROR(__xludf.DUMMYFUNCTION("""COMPUTED_VALUE"""),"starfarer.html")</f>
        <v>starfarer.html</v>
      </c>
    </row>
    <row r="104" spans="1:8" x14ac:dyDescent="0.2">
      <c r="A104" s="6" t="s">
        <v>228</v>
      </c>
      <c r="B104" s="7" t="str">
        <f ca="1">IFERROR(__xludf.DUMMYFUNCTION("split(A104,""/"")"),"https:")</f>
        <v>https:</v>
      </c>
      <c r="C104" s="3" t="str">
        <f ca="1">IFERROR(__xludf.DUMMYFUNCTION("""COMPUTED_VALUE"""),"star-hangar.com")</f>
        <v>star-hangar.com</v>
      </c>
      <c r="D104" s="7" t="str">
        <f ca="1">IFERROR(__xludf.DUMMYFUNCTION("""COMPUTED_VALUE"""),"star-citizen")</f>
        <v>star-citizen</v>
      </c>
      <c r="E104" s="7" t="str">
        <f ca="1">IFERROR(__xludf.DUMMYFUNCTION("""COMPUTED_VALUE"""),"spaceships")</f>
        <v>spaceships</v>
      </c>
      <c r="F104" s="7" t="str">
        <f ca="1">IFERROR(__xludf.DUMMYFUNCTION("""COMPUTED_VALUE"""),"musashi-industrial-starflight-concern")</f>
        <v>musashi-industrial-starflight-concern</v>
      </c>
      <c r="G104" s="7" t="str">
        <f ca="1">IFERROR(__xludf.DUMMYFUNCTION("""COMPUTED_VALUE"""),"starfarer")</f>
        <v>starfarer</v>
      </c>
      <c r="H104" s="7" t="str">
        <f ca="1">IFERROR(__xludf.DUMMYFUNCTION("""COMPUTED_VALUE"""),"base.html")</f>
        <v>base.html</v>
      </c>
    </row>
    <row r="105" spans="1:8" x14ac:dyDescent="0.2">
      <c r="A105" s="6" t="s">
        <v>230</v>
      </c>
      <c r="B105" s="7" t="str">
        <f ca="1">IFERROR(__xludf.DUMMYFUNCTION("split(A105,""/"")"),"https:")</f>
        <v>https:</v>
      </c>
      <c r="C105" s="3" t="str">
        <f ca="1">IFERROR(__xludf.DUMMYFUNCTION("""COMPUTED_VALUE"""),"star-hangar.com")</f>
        <v>star-hangar.com</v>
      </c>
      <c r="D105" s="7" t="str">
        <f ca="1">IFERROR(__xludf.DUMMYFUNCTION("""COMPUTED_VALUE"""),"star-citizen")</f>
        <v>star-citizen</v>
      </c>
      <c r="E105" s="7" t="str">
        <f ca="1">IFERROR(__xludf.DUMMYFUNCTION("""COMPUTED_VALUE"""),"spaceships")</f>
        <v>spaceships</v>
      </c>
      <c r="F105" s="7" t="str">
        <f ca="1">IFERROR(__xludf.DUMMYFUNCTION("""COMPUTED_VALUE"""),"musashi-industrial-starflight-concern")</f>
        <v>musashi-industrial-starflight-concern</v>
      </c>
      <c r="G105" s="7" t="str">
        <f ca="1">IFERROR(__xludf.DUMMYFUNCTION("""COMPUTED_VALUE"""),"starfarer")</f>
        <v>starfarer</v>
      </c>
      <c r="H105" s="7" t="str">
        <f ca="1">IFERROR(__xludf.DUMMYFUNCTION("""COMPUTED_VALUE"""),"gemini.html")</f>
        <v>gemini.html</v>
      </c>
    </row>
    <row r="106" spans="1:8" x14ac:dyDescent="0.2">
      <c r="A106" s="6" t="s">
        <v>232</v>
      </c>
      <c r="B106" s="7" t="str">
        <f ca="1">IFERROR(__xludf.DUMMYFUNCTION("split(A106,""/"")"),"https:")</f>
        <v>https:</v>
      </c>
      <c r="C106" s="3" t="str">
        <f ca="1">IFERROR(__xludf.DUMMYFUNCTION("""COMPUTED_VALUE"""),"star-hangar.com")</f>
        <v>star-hangar.com</v>
      </c>
      <c r="D106" s="7" t="str">
        <f ca="1">IFERROR(__xludf.DUMMYFUNCTION("""COMPUTED_VALUE"""),"star-citizen")</f>
        <v>star-citizen</v>
      </c>
      <c r="E106" s="7" t="str">
        <f ca="1">IFERROR(__xludf.DUMMYFUNCTION("""COMPUTED_VALUE"""),"spaceships")</f>
        <v>spaceships</v>
      </c>
      <c r="F106" s="7" t="str">
        <f ca="1">IFERROR(__xludf.DUMMYFUNCTION("""COMPUTED_VALUE"""),"musashi-industrial-starflight-concern")</f>
        <v>musashi-industrial-starflight-concern</v>
      </c>
      <c r="G106" s="7" t="str">
        <f ca="1">IFERROR(__xludf.DUMMYFUNCTION("""COMPUTED_VALUE"""),"odyssey.html")</f>
        <v>odyssey.html</v>
      </c>
    </row>
    <row r="107" spans="1:8" x14ac:dyDescent="0.2">
      <c r="A107" s="6" t="s">
        <v>234</v>
      </c>
      <c r="B107" s="7" t="str">
        <f ca="1">IFERROR(__xludf.DUMMYFUNCTION("split(A107,""/"")"),"https:")</f>
        <v>https:</v>
      </c>
      <c r="C107" s="3" t="str">
        <f ca="1">IFERROR(__xludf.DUMMYFUNCTION("""COMPUTED_VALUE"""),"star-hangar.com")</f>
        <v>star-hangar.com</v>
      </c>
      <c r="D107" s="7" t="str">
        <f ca="1">IFERROR(__xludf.DUMMYFUNCTION("""COMPUTED_VALUE"""),"star-citizen")</f>
        <v>star-citizen</v>
      </c>
      <c r="E107" s="7" t="str">
        <f ca="1">IFERROR(__xludf.DUMMYFUNCTION("""COMPUTED_VALUE"""),"spaceships")</f>
        <v>spaceships</v>
      </c>
      <c r="F107" s="7" t="str">
        <f ca="1">IFERROR(__xludf.DUMMYFUNCTION("""COMPUTED_VALUE"""),"musashi-industrial-starflight-concern")</f>
        <v>musashi-industrial-starflight-concern</v>
      </c>
      <c r="G107" s="7" t="str">
        <f ca="1">IFERROR(__xludf.DUMMYFUNCTION("""COMPUTED_VALUE"""),"expanse.html")</f>
        <v>expanse.html</v>
      </c>
    </row>
    <row r="108" spans="1:8" x14ac:dyDescent="0.2">
      <c r="A108" s="6" t="s">
        <v>237</v>
      </c>
      <c r="B108" s="7" t="str">
        <f ca="1">IFERROR(__xludf.DUMMYFUNCTION("split(A108,""/"")"),"https:")</f>
        <v>https:</v>
      </c>
      <c r="C108" s="3" t="str">
        <f ca="1">IFERROR(__xludf.DUMMYFUNCTION("""COMPUTED_VALUE"""),"star-hangar.com")</f>
        <v>star-hangar.com</v>
      </c>
      <c r="D108" s="7" t="str">
        <f ca="1">IFERROR(__xludf.DUMMYFUNCTION("""COMPUTED_VALUE"""),"star-citizen")</f>
        <v>star-citizen</v>
      </c>
      <c r="E108" s="7" t="str">
        <f ca="1">IFERROR(__xludf.DUMMYFUNCTION("""COMPUTED_VALUE"""),"spaceships")</f>
        <v>spaceships</v>
      </c>
      <c r="F108" s="7" t="str">
        <f ca="1">IFERROR(__xludf.DUMMYFUNCTION("""COMPUTED_VALUE"""),"origin-jumpworks")</f>
        <v>origin-jumpworks</v>
      </c>
      <c r="G108" s="7" t="str">
        <f ca="1">IFERROR(__xludf.DUMMYFUNCTION("""COMPUTED_VALUE"""),"85x.html")</f>
        <v>85x.html</v>
      </c>
    </row>
    <row r="109" spans="1:8" x14ac:dyDescent="0.2">
      <c r="A109" s="6" t="s">
        <v>240</v>
      </c>
      <c r="B109" s="7" t="str">
        <f ca="1">IFERROR(__xludf.DUMMYFUNCTION("split(A109,""/"")"),"https:")</f>
        <v>https:</v>
      </c>
      <c r="C109" s="3" t="str">
        <f ca="1">IFERROR(__xludf.DUMMYFUNCTION("""COMPUTED_VALUE"""),"star-hangar.com")</f>
        <v>star-hangar.com</v>
      </c>
      <c r="D109" s="7" t="str">
        <f ca="1">IFERROR(__xludf.DUMMYFUNCTION("""COMPUTED_VALUE"""),"star-citizen")</f>
        <v>star-citizen</v>
      </c>
      <c r="E109" s="7" t="str">
        <f ca="1">IFERROR(__xludf.DUMMYFUNCTION("""COMPUTED_VALUE"""),"spaceships")</f>
        <v>spaceships</v>
      </c>
      <c r="F109" s="7" t="str">
        <f ca="1">IFERROR(__xludf.DUMMYFUNCTION("""COMPUTED_VALUE"""),"origin-jumpworks")</f>
        <v>origin-jumpworks</v>
      </c>
      <c r="G109" s="7" t="str">
        <f ca="1">IFERROR(__xludf.DUMMYFUNCTION("""COMPUTED_VALUE"""),"100-series")</f>
        <v>100-series</v>
      </c>
      <c r="H109" s="7" t="str">
        <f ca="1">IFERROR(__xludf.DUMMYFUNCTION("""COMPUTED_VALUE"""),"100i.html")</f>
        <v>100i.html</v>
      </c>
    </row>
    <row r="110" spans="1:8" x14ac:dyDescent="0.2">
      <c r="A110" s="6" t="s">
        <v>242</v>
      </c>
      <c r="B110" s="7" t="str">
        <f ca="1">IFERROR(__xludf.DUMMYFUNCTION("split(A110,""/"")"),"https:")</f>
        <v>https:</v>
      </c>
      <c r="C110" s="3" t="str">
        <f ca="1">IFERROR(__xludf.DUMMYFUNCTION("""COMPUTED_VALUE"""),"star-hangar.com")</f>
        <v>star-hangar.com</v>
      </c>
      <c r="D110" s="7" t="str">
        <f ca="1">IFERROR(__xludf.DUMMYFUNCTION("""COMPUTED_VALUE"""),"star-citizen")</f>
        <v>star-citizen</v>
      </c>
      <c r="E110" s="7" t="str">
        <f ca="1">IFERROR(__xludf.DUMMYFUNCTION("""COMPUTED_VALUE"""),"spaceships")</f>
        <v>spaceships</v>
      </c>
      <c r="F110" s="7" t="str">
        <f ca="1">IFERROR(__xludf.DUMMYFUNCTION("""COMPUTED_VALUE"""),"origin-jumpworks")</f>
        <v>origin-jumpworks</v>
      </c>
      <c r="G110" s="7" t="str">
        <f ca="1">IFERROR(__xludf.DUMMYFUNCTION("""COMPUTED_VALUE"""),"100-series")</f>
        <v>100-series</v>
      </c>
      <c r="H110" s="7" t="str">
        <f ca="1">IFERROR(__xludf.DUMMYFUNCTION("""COMPUTED_VALUE"""),"125a.html")</f>
        <v>125a.html</v>
      </c>
    </row>
    <row r="111" spans="1:8" x14ac:dyDescent="0.2">
      <c r="A111" s="6" t="s">
        <v>244</v>
      </c>
      <c r="B111" s="7" t="str">
        <f ca="1">IFERROR(__xludf.DUMMYFUNCTION("split(A111,""/"")"),"https:")</f>
        <v>https:</v>
      </c>
      <c r="C111" s="3" t="str">
        <f ca="1">IFERROR(__xludf.DUMMYFUNCTION("""COMPUTED_VALUE"""),"star-hangar.com")</f>
        <v>star-hangar.com</v>
      </c>
      <c r="D111" s="7" t="str">
        <f ca="1">IFERROR(__xludf.DUMMYFUNCTION("""COMPUTED_VALUE"""),"star-citizen")</f>
        <v>star-citizen</v>
      </c>
      <c r="E111" s="7" t="str">
        <f ca="1">IFERROR(__xludf.DUMMYFUNCTION("""COMPUTED_VALUE"""),"spaceships")</f>
        <v>spaceships</v>
      </c>
      <c r="F111" s="7" t="str">
        <f ca="1">IFERROR(__xludf.DUMMYFUNCTION("""COMPUTED_VALUE"""),"origin-jumpworks")</f>
        <v>origin-jumpworks</v>
      </c>
      <c r="G111" s="7" t="str">
        <f ca="1">IFERROR(__xludf.DUMMYFUNCTION("""COMPUTED_VALUE"""),"100-series")</f>
        <v>100-series</v>
      </c>
      <c r="H111" s="7" t="str">
        <f ca="1">IFERROR(__xludf.DUMMYFUNCTION("""COMPUTED_VALUE"""),"135c.html")</f>
        <v>135c.html</v>
      </c>
    </row>
    <row r="112" spans="1:8" x14ac:dyDescent="0.2">
      <c r="A112" s="6" t="s">
        <v>247</v>
      </c>
      <c r="B112" s="7" t="str">
        <f ca="1">IFERROR(__xludf.DUMMYFUNCTION("split(A112,""/"")"),"https:")</f>
        <v>https:</v>
      </c>
      <c r="C112" s="3" t="str">
        <f ca="1">IFERROR(__xludf.DUMMYFUNCTION("""COMPUTED_VALUE"""),"star-hangar.com")</f>
        <v>star-hangar.com</v>
      </c>
      <c r="D112" s="7" t="str">
        <f ca="1">IFERROR(__xludf.DUMMYFUNCTION("""COMPUTED_VALUE"""),"star-citizen")</f>
        <v>star-citizen</v>
      </c>
      <c r="E112" s="7" t="str">
        <f ca="1">IFERROR(__xludf.DUMMYFUNCTION("""COMPUTED_VALUE"""),"spaceships")</f>
        <v>spaceships</v>
      </c>
      <c r="F112" s="7" t="str">
        <f ca="1">IFERROR(__xludf.DUMMYFUNCTION("""COMPUTED_VALUE"""),"origin-jumpworks")</f>
        <v>origin-jumpworks</v>
      </c>
      <c r="G112" s="7" t="str">
        <f ca="1">IFERROR(__xludf.DUMMYFUNCTION("""COMPUTED_VALUE"""),"300i-series")</f>
        <v>300i-series</v>
      </c>
      <c r="H112" s="7" t="str">
        <f ca="1">IFERROR(__xludf.DUMMYFUNCTION("""COMPUTED_VALUE"""),"300i.html")</f>
        <v>300i.html</v>
      </c>
    </row>
    <row r="113" spans="1:8" x14ac:dyDescent="0.2">
      <c r="A113" s="6" t="s">
        <v>249</v>
      </c>
      <c r="B113" s="7" t="str">
        <f ca="1">IFERROR(__xludf.DUMMYFUNCTION("split(A113,""/"")"),"https:")</f>
        <v>https:</v>
      </c>
      <c r="C113" s="3" t="str">
        <f ca="1">IFERROR(__xludf.DUMMYFUNCTION("""COMPUTED_VALUE"""),"star-hangar.com")</f>
        <v>star-hangar.com</v>
      </c>
      <c r="D113" s="7" t="str">
        <f ca="1">IFERROR(__xludf.DUMMYFUNCTION("""COMPUTED_VALUE"""),"star-citizen")</f>
        <v>star-citizen</v>
      </c>
      <c r="E113" s="7" t="str">
        <f ca="1">IFERROR(__xludf.DUMMYFUNCTION("""COMPUTED_VALUE"""),"spaceships")</f>
        <v>spaceships</v>
      </c>
      <c r="F113" s="7" t="str">
        <f ca="1">IFERROR(__xludf.DUMMYFUNCTION("""COMPUTED_VALUE"""),"origin-jumpworks")</f>
        <v>origin-jumpworks</v>
      </c>
      <c r="G113" s="7" t="str">
        <f ca="1">IFERROR(__xludf.DUMMYFUNCTION("""COMPUTED_VALUE"""),"300i-series")</f>
        <v>300i-series</v>
      </c>
      <c r="H113" s="7" t="str">
        <f ca="1">IFERROR(__xludf.DUMMYFUNCTION("""COMPUTED_VALUE"""),"315p.html")</f>
        <v>315p.html</v>
      </c>
    </row>
    <row r="114" spans="1:8" x14ac:dyDescent="0.2">
      <c r="A114" s="6" t="s">
        <v>251</v>
      </c>
      <c r="B114" s="7" t="str">
        <f ca="1">IFERROR(__xludf.DUMMYFUNCTION("split(A114,""/"")"),"https:")</f>
        <v>https:</v>
      </c>
      <c r="C114" s="3" t="str">
        <f ca="1">IFERROR(__xludf.DUMMYFUNCTION("""COMPUTED_VALUE"""),"star-hangar.com")</f>
        <v>star-hangar.com</v>
      </c>
      <c r="D114" s="7" t="str">
        <f ca="1">IFERROR(__xludf.DUMMYFUNCTION("""COMPUTED_VALUE"""),"star-citizen")</f>
        <v>star-citizen</v>
      </c>
      <c r="E114" s="7" t="str">
        <f ca="1">IFERROR(__xludf.DUMMYFUNCTION("""COMPUTED_VALUE"""),"spaceships")</f>
        <v>spaceships</v>
      </c>
      <c r="F114" s="7" t="str">
        <f ca="1">IFERROR(__xludf.DUMMYFUNCTION("""COMPUTED_VALUE"""),"origin-jumpworks")</f>
        <v>origin-jumpworks</v>
      </c>
      <c r="G114" s="7" t="str">
        <f ca="1">IFERROR(__xludf.DUMMYFUNCTION("""COMPUTED_VALUE"""),"300i-series")</f>
        <v>300i-series</v>
      </c>
      <c r="H114" s="7" t="str">
        <f ca="1">IFERROR(__xludf.DUMMYFUNCTION("""COMPUTED_VALUE"""),"325a.html")</f>
        <v>325a.html</v>
      </c>
    </row>
    <row r="115" spans="1:8" x14ac:dyDescent="0.2">
      <c r="A115" s="6" t="s">
        <v>253</v>
      </c>
      <c r="B115" s="7" t="str">
        <f ca="1">IFERROR(__xludf.DUMMYFUNCTION("split(A115,""/"")"),"https:")</f>
        <v>https:</v>
      </c>
      <c r="C115" s="3" t="str">
        <f ca="1">IFERROR(__xludf.DUMMYFUNCTION("""COMPUTED_VALUE"""),"star-hangar.com")</f>
        <v>star-hangar.com</v>
      </c>
      <c r="D115" s="7" t="str">
        <f ca="1">IFERROR(__xludf.DUMMYFUNCTION("""COMPUTED_VALUE"""),"star-citizen")</f>
        <v>star-citizen</v>
      </c>
      <c r="E115" s="7" t="str">
        <f ca="1">IFERROR(__xludf.DUMMYFUNCTION("""COMPUTED_VALUE"""),"spaceships")</f>
        <v>spaceships</v>
      </c>
      <c r="F115" s="7" t="str">
        <f ca="1">IFERROR(__xludf.DUMMYFUNCTION("""COMPUTED_VALUE"""),"origin-jumpworks")</f>
        <v>origin-jumpworks</v>
      </c>
      <c r="G115" s="7" t="str">
        <f ca="1">IFERROR(__xludf.DUMMYFUNCTION("""COMPUTED_VALUE"""),"300i-series")</f>
        <v>300i-series</v>
      </c>
      <c r="H115" s="7" t="str">
        <f ca="1">IFERROR(__xludf.DUMMYFUNCTION("""COMPUTED_VALUE"""),"350r.html")</f>
        <v>350r.html</v>
      </c>
    </row>
    <row r="116" spans="1:8" x14ac:dyDescent="0.2">
      <c r="A116" s="6" t="s">
        <v>256</v>
      </c>
      <c r="B116" s="7" t="str">
        <f ca="1">IFERROR(__xludf.DUMMYFUNCTION("split(A116,""/"")"),"https:")</f>
        <v>https:</v>
      </c>
      <c r="C116" s="3" t="str">
        <f ca="1">IFERROR(__xludf.DUMMYFUNCTION("""COMPUTED_VALUE"""),"star-hangar.com")</f>
        <v>star-hangar.com</v>
      </c>
      <c r="D116" s="7" t="str">
        <f ca="1">IFERROR(__xludf.DUMMYFUNCTION("""COMPUTED_VALUE"""),"star-citizen")</f>
        <v>star-citizen</v>
      </c>
      <c r="E116" s="7" t="str">
        <f ca="1">IFERROR(__xludf.DUMMYFUNCTION("""COMPUTED_VALUE"""),"spaceships")</f>
        <v>spaceships</v>
      </c>
      <c r="F116" s="7" t="str">
        <f ca="1">IFERROR(__xludf.DUMMYFUNCTION("""COMPUTED_VALUE"""),"origin-jumpworks")</f>
        <v>origin-jumpworks</v>
      </c>
      <c r="G116" s="7" t="str">
        <f ca="1">IFERROR(__xludf.DUMMYFUNCTION("""COMPUTED_VALUE"""),"600-series")</f>
        <v>600-series</v>
      </c>
      <c r="H116" s="7" t="str">
        <f ca="1">IFERROR(__xludf.DUMMYFUNCTION("""COMPUTED_VALUE"""),"600i-luxury.html")</f>
        <v>600i-luxury.html</v>
      </c>
    </row>
    <row r="117" spans="1:8" x14ac:dyDescent="0.2">
      <c r="A117" s="6" t="s">
        <v>258</v>
      </c>
      <c r="B117" s="7" t="str">
        <f ca="1">IFERROR(__xludf.DUMMYFUNCTION("split(A117,""/"")"),"https:")</f>
        <v>https:</v>
      </c>
      <c r="C117" s="3" t="str">
        <f ca="1">IFERROR(__xludf.DUMMYFUNCTION("""COMPUTED_VALUE"""),"star-hangar.com")</f>
        <v>star-hangar.com</v>
      </c>
      <c r="D117" s="7" t="str">
        <f ca="1">IFERROR(__xludf.DUMMYFUNCTION("""COMPUTED_VALUE"""),"star-citizen")</f>
        <v>star-citizen</v>
      </c>
      <c r="E117" s="7" t="str">
        <f ca="1">IFERROR(__xludf.DUMMYFUNCTION("""COMPUTED_VALUE"""),"spaceships")</f>
        <v>spaceships</v>
      </c>
      <c r="F117" s="7" t="str">
        <f ca="1">IFERROR(__xludf.DUMMYFUNCTION("""COMPUTED_VALUE"""),"origin-jumpworks")</f>
        <v>origin-jumpworks</v>
      </c>
      <c r="G117" s="7" t="str">
        <f ca="1">IFERROR(__xludf.DUMMYFUNCTION("""COMPUTED_VALUE"""),"600-series")</f>
        <v>600-series</v>
      </c>
      <c r="H117" s="7" t="str">
        <f ca="1">IFERROR(__xludf.DUMMYFUNCTION("""COMPUTED_VALUE"""),"600i-exploration.html")</f>
        <v>600i-exploration.html</v>
      </c>
    </row>
    <row r="118" spans="1:8" x14ac:dyDescent="0.2">
      <c r="A118" s="6" t="s">
        <v>260</v>
      </c>
      <c r="B118" s="7" t="str">
        <f ca="1">IFERROR(__xludf.DUMMYFUNCTION("split(A118,""/"")"),"https:")</f>
        <v>https:</v>
      </c>
      <c r="C118" s="3" t="str">
        <f ca="1">IFERROR(__xludf.DUMMYFUNCTION("""COMPUTED_VALUE"""),"star-hangar.com")</f>
        <v>star-hangar.com</v>
      </c>
      <c r="D118" s="7" t="str">
        <f ca="1">IFERROR(__xludf.DUMMYFUNCTION("""COMPUTED_VALUE"""),"star-citizen")</f>
        <v>star-citizen</v>
      </c>
      <c r="E118" s="7" t="str">
        <f ca="1">IFERROR(__xludf.DUMMYFUNCTION("""COMPUTED_VALUE"""),"spaceships")</f>
        <v>spaceships</v>
      </c>
      <c r="F118" s="7" t="str">
        <f ca="1">IFERROR(__xludf.DUMMYFUNCTION("""COMPUTED_VALUE"""),"origin-jumpworks")</f>
        <v>origin-jumpworks</v>
      </c>
      <c r="G118" s="7" t="str">
        <f ca="1">IFERROR(__xludf.DUMMYFUNCTION("""COMPUTED_VALUE"""),"m50.html")</f>
        <v>m50.html</v>
      </c>
    </row>
    <row r="119" spans="1:8" x14ac:dyDescent="0.2">
      <c r="A119" s="6" t="s">
        <v>262</v>
      </c>
      <c r="B119" s="7" t="str">
        <f ca="1">IFERROR(__xludf.DUMMYFUNCTION("split(A119,""/"")"),"https:")</f>
        <v>https:</v>
      </c>
      <c r="C119" s="3" t="str">
        <f ca="1">IFERROR(__xludf.DUMMYFUNCTION("""COMPUTED_VALUE"""),"star-hangar.com")</f>
        <v>star-hangar.com</v>
      </c>
      <c r="D119" s="7" t="str">
        <f ca="1">IFERROR(__xludf.DUMMYFUNCTION("""COMPUTED_VALUE"""),"star-citizen")</f>
        <v>star-citizen</v>
      </c>
      <c r="E119" s="7" t="str">
        <f ca="1">IFERROR(__xludf.DUMMYFUNCTION("""COMPUTED_VALUE"""),"spaceships")</f>
        <v>spaceships</v>
      </c>
      <c r="F119" s="7" t="str">
        <f ca="1">IFERROR(__xludf.DUMMYFUNCTION("""COMPUTED_VALUE"""),"origin-jumpworks")</f>
        <v>origin-jumpworks</v>
      </c>
      <c r="G119" s="7" t="str">
        <f ca="1">IFERROR(__xludf.DUMMYFUNCTION("""COMPUTED_VALUE"""),"400i.html")</f>
        <v>400i.html</v>
      </c>
    </row>
    <row r="120" spans="1:8" x14ac:dyDescent="0.2">
      <c r="A120" s="6" t="s">
        <v>266</v>
      </c>
      <c r="B120" s="7" t="str">
        <f ca="1">IFERROR(__xludf.DUMMYFUNCTION("split(A120,""/"")"),"https:")</f>
        <v>https:</v>
      </c>
      <c r="C120" s="3" t="str">
        <f ca="1">IFERROR(__xludf.DUMMYFUNCTION("""COMPUTED_VALUE"""),"star-hangar.com")</f>
        <v>star-hangar.com</v>
      </c>
      <c r="D120" s="7" t="str">
        <f ca="1">IFERROR(__xludf.DUMMYFUNCTION("""COMPUTED_VALUE"""),"star-citizen")</f>
        <v>star-citizen</v>
      </c>
      <c r="E120" s="7" t="str">
        <f ca="1">IFERROR(__xludf.DUMMYFUNCTION("""COMPUTED_VALUE"""),"spaceships")</f>
        <v>spaceships</v>
      </c>
      <c r="F120" s="7" t="str">
        <f ca="1">IFERROR(__xludf.DUMMYFUNCTION("""COMPUTED_VALUE"""),"roberts-space-industries")</f>
        <v>roberts-space-industries</v>
      </c>
      <c r="G120" s="7" t="str">
        <f ca="1">IFERROR(__xludf.DUMMYFUNCTION("""COMPUTED_VALUE"""),"apollo")</f>
        <v>apollo</v>
      </c>
      <c r="H120" s="7" t="str">
        <f ca="1">IFERROR(__xludf.DUMMYFUNCTION("""COMPUTED_VALUE"""),"medivac.html")</f>
        <v>medivac.html</v>
      </c>
    </row>
    <row r="121" spans="1:8" x14ac:dyDescent="0.2">
      <c r="A121" s="6" t="s">
        <v>268</v>
      </c>
      <c r="B121" s="7" t="str">
        <f ca="1">IFERROR(__xludf.DUMMYFUNCTION("split(A121,""/"")"),"https:")</f>
        <v>https:</v>
      </c>
      <c r="C121" s="3" t="str">
        <f ca="1">IFERROR(__xludf.DUMMYFUNCTION("""COMPUTED_VALUE"""),"star-hangar.com")</f>
        <v>star-hangar.com</v>
      </c>
      <c r="D121" s="7" t="str">
        <f ca="1">IFERROR(__xludf.DUMMYFUNCTION("""COMPUTED_VALUE"""),"star-citizen")</f>
        <v>star-citizen</v>
      </c>
      <c r="E121" s="7" t="str">
        <f ca="1">IFERROR(__xludf.DUMMYFUNCTION("""COMPUTED_VALUE"""),"spaceships")</f>
        <v>spaceships</v>
      </c>
      <c r="F121" s="7" t="str">
        <f ca="1">IFERROR(__xludf.DUMMYFUNCTION("""COMPUTED_VALUE"""),"roberts-space-industries")</f>
        <v>roberts-space-industries</v>
      </c>
      <c r="G121" s="7" t="str">
        <f ca="1">IFERROR(__xludf.DUMMYFUNCTION("""COMPUTED_VALUE"""),"apollo")</f>
        <v>apollo</v>
      </c>
      <c r="H121" s="7" t="str">
        <f ca="1">IFERROR(__xludf.DUMMYFUNCTION("""COMPUTED_VALUE"""),"triage.html")</f>
        <v>triage.html</v>
      </c>
    </row>
    <row r="122" spans="1:8" x14ac:dyDescent="0.2">
      <c r="A122" s="6" t="s">
        <v>271</v>
      </c>
      <c r="B122" s="7" t="str">
        <f ca="1">IFERROR(__xludf.DUMMYFUNCTION("split(A122,""/"")"),"https:")</f>
        <v>https:</v>
      </c>
      <c r="C122" s="3" t="str">
        <f ca="1">IFERROR(__xludf.DUMMYFUNCTION("""COMPUTED_VALUE"""),"star-hangar.com")</f>
        <v>star-hangar.com</v>
      </c>
      <c r="D122" s="7" t="str">
        <f ca="1">IFERROR(__xludf.DUMMYFUNCTION("""COMPUTED_VALUE"""),"star-citizen")</f>
        <v>star-citizen</v>
      </c>
      <c r="E122" s="7" t="str">
        <f ca="1">IFERROR(__xludf.DUMMYFUNCTION("""COMPUTED_VALUE"""),"spaceships")</f>
        <v>spaceships</v>
      </c>
      <c r="F122" s="7" t="str">
        <f ca="1">IFERROR(__xludf.DUMMYFUNCTION("""COMPUTED_VALUE"""),"roberts-space-industries")</f>
        <v>roberts-space-industries</v>
      </c>
      <c r="G122" s="7" t="str">
        <f ca="1">IFERROR(__xludf.DUMMYFUNCTION("""COMPUTED_VALUE"""),"constellation")</f>
        <v>constellation</v>
      </c>
      <c r="H122" s="7" t="str">
        <f ca="1">IFERROR(__xludf.DUMMYFUNCTION("""COMPUTED_VALUE"""),"andromeda.html")</f>
        <v>andromeda.html</v>
      </c>
    </row>
    <row r="123" spans="1:8" x14ac:dyDescent="0.2">
      <c r="A123" s="6" t="s">
        <v>273</v>
      </c>
      <c r="B123" s="7" t="str">
        <f ca="1">IFERROR(__xludf.DUMMYFUNCTION("split(A123,""/"")"),"https:")</f>
        <v>https:</v>
      </c>
      <c r="C123" s="3" t="str">
        <f ca="1">IFERROR(__xludf.DUMMYFUNCTION("""COMPUTED_VALUE"""),"star-hangar.com")</f>
        <v>star-hangar.com</v>
      </c>
      <c r="D123" s="7" t="str">
        <f ca="1">IFERROR(__xludf.DUMMYFUNCTION("""COMPUTED_VALUE"""),"star-citizen")</f>
        <v>star-citizen</v>
      </c>
      <c r="E123" s="7" t="str">
        <f ca="1">IFERROR(__xludf.DUMMYFUNCTION("""COMPUTED_VALUE"""),"spaceships")</f>
        <v>spaceships</v>
      </c>
      <c r="F123" s="7" t="str">
        <f ca="1">IFERROR(__xludf.DUMMYFUNCTION("""COMPUTED_VALUE"""),"roberts-space-industries")</f>
        <v>roberts-space-industries</v>
      </c>
      <c r="G123" s="7" t="str">
        <f ca="1">IFERROR(__xludf.DUMMYFUNCTION("""COMPUTED_VALUE"""),"constellation")</f>
        <v>constellation</v>
      </c>
      <c r="H123" s="7" t="str">
        <f ca="1">IFERROR(__xludf.DUMMYFUNCTION("""COMPUTED_VALUE"""),"aquila.html")</f>
        <v>aquila.html</v>
      </c>
    </row>
    <row r="124" spans="1:8" x14ac:dyDescent="0.2">
      <c r="A124" s="6" t="s">
        <v>275</v>
      </c>
      <c r="B124" s="7" t="str">
        <f ca="1">IFERROR(__xludf.DUMMYFUNCTION("split(A124,""/"")"),"https:")</f>
        <v>https:</v>
      </c>
      <c r="C124" s="3" t="str">
        <f ca="1">IFERROR(__xludf.DUMMYFUNCTION("""COMPUTED_VALUE"""),"star-hangar.com")</f>
        <v>star-hangar.com</v>
      </c>
      <c r="D124" s="7" t="str">
        <f ca="1">IFERROR(__xludf.DUMMYFUNCTION("""COMPUTED_VALUE"""),"star-citizen")</f>
        <v>star-citizen</v>
      </c>
      <c r="E124" s="7" t="str">
        <f ca="1">IFERROR(__xludf.DUMMYFUNCTION("""COMPUTED_VALUE"""),"spaceships")</f>
        <v>spaceships</v>
      </c>
      <c r="F124" s="7" t="str">
        <f ca="1">IFERROR(__xludf.DUMMYFUNCTION("""COMPUTED_VALUE"""),"roberts-space-industries")</f>
        <v>roberts-space-industries</v>
      </c>
      <c r="G124" s="7" t="str">
        <f ca="1">IFERROR(__xludf.DUMMYFUNCTION("""COMPUTED_VALUE"""),"constellation")</f>
        <v>constellation</v>
      </c>
      <c r="H124" s="7" t="str">
        <f ca="1">IFERROR(__xludf.DUMMYFUNCTION("""COMPUTED_VALUE"""),"phoenix.html")</f>
        <v>phoenix.html</v>
      </c>
    </row>
    <row r="125" spans="1:8" x14ac:dyDescent="0.2">
      <c r="A125" s="6" t="s">
        <v>277</v>
      </c>
      <c r="B125" s="7" t="str">
        <f ca="1">IFERROR(__xludf.DUMMYFUNCTION("split(A125,""/"")"),"https:")</f>
        <v>https:</v>
      </c>
      <c r="C125" s="3" t="str">
        <f ca="1">IFERROR(__xludf.DUMMYFUNCTION("""COMPUTED_VALUE"""),"star-hangar.com")</f>
        <v>star-hangar.com</v>
      </c>
      <c r="D125" s="7" t="str">
        <f ca="1">IFERROR(__xludf.DUMMYFUNCTION("""COMPUTED_VALUE"""),"star-citizen")</f>
        <v>star-citizen</v>
      </c>
      <c r="E125" s="7" t="str">
        <f ca="1">IFERROR(__xludf.DUMMYFUNCTION("""COMPUTED_VALUE"""),"spaceships")</f>
        <v>spaceships</v>
      </c>
      <c r="F125" s="7" t="str">
        <f ca="1">IFERROR(__xludf.DUMMYFUNCTION("""COMPUTED_VALUE"""),"roberts-space-industries")</f>
        <v>roberts-space-industries</v>
      </c>
      <c r="G125" s="7" t="str">
        <f ca="1">IFERROR(__xludf.DUMMYFUNCTION("""COMPUTED_VALUE"""),"constellation")</f>
        <v>constellation</v>
      </c>
      <c r="H125" s="7" t="str">
        <f ca="1">IFERROR(__xludf.DUMMYFUNCTION("""COMPUTED_VALUE"""),"taurus.html")</f>
        <v>taurus.html</v>
      </c>
    </row>
    <row r="126" spans="1:8" x14ac:dyDescent="0.2">
      <c r="A126" s="6" t="s">
        <v>279</v>
      </c>
      <c r="B126" s="7" t="str">
        <f ca="1">IFERROR(__xludf.DUMMYFUNCTION("split(A126,""/"")"),"https:")</f>
        <v>https:</v>
      </c>
      <c r="C126" s="3" t="str">
        <f ca="1">IFERROR(__xludf.DUMMYFUNCTION("""COMPUTED_VALUE"""),"star-hangar.com")</f>
        <v>star-hangar.com</v>
      </c>
      <c r="D126" s="7" t="str">
        <f ca="1">IFERROR(__xludf.DUMMYFUNCTION("""COMPUTED_VALUE"""),"star-citizen")</f>
        <v>star-citizen</v>
      </c>
      <c r="E126" s="7" t="str">
        <f ca="1">IFERROR(__xludf.DUMMYFUNCTION("""COMPUTED_VALUE"""),"spaceships")</f>
        <v>spaceships</v>
      </c>
      <c r="F126" s="7" t="str">
        <f ca="1">IFERROR(__xludf.DUMMYFUNCTION("""COMPUTED_VALUE"""),"roberts-space-industries")</f>
        <v>roberts-space-industries</v>
      </c>
      <c r="G126" s="7" t="str">
        <f ca="1">IFERROR(__xludf.DUMMYFUNCTION("""COMPUTED_VALUE"""),"mantis.html")</f>
        <v>mantis.html</v>
      </c>
    </row>
    <row r="127" spans="1:8" x14ac:dyDescent="0.2">
      <c r="A127" s="6" t="s">
        <v>281</v>
      </c>
      <c r="B127" s="7" t="str">
        <f ca="1">IFERROR(__xludf.DUMMYFUNCTION("split(A127,""/"")"),"https:")</f>
        <v>https:</v>
      </c>
      <c r="C127" s="3" t="str">
        <f ca="1">IFERROR(__xludf.DUMMYFUNCTION("""COMPUTED_VALUE"""),"star-hangar.com")</f>
        <v>star-hangar.com</v>
      </c>
      <c r="D127" s="7" t="str">
        <f ca="1">IFERROR(__xludf.DUMMYFUNCTION("""COMPUTED_VALUE"""),"star-citizen")</f>
        <v>star-citizen</v>
      </c>
      <c r="E127" s="7" t="str">
        <f ca="1">IFERROR(__xludf.DUMMYFUNCTION("""COMPUTED_VALUE"""),"spaceships")</f>
        <v>spaceships</v>
      </c>
      <c r="F127" s="7" t="str">
        <f ca="1">IFERROR(__xludf.DUMMYFUNCTION("""COMPUTED_VALUE"""),"roberts-space-industries")</f>
        <v>roberts-space-industries</v>
      </c>
      <c r="G127" s="7" t="str">
        <f ca="1">IFERROR(__xludf.DUMMYFUNCTION("""COMPUTED_VALUE"""),"orion.html")</f>
        <v>orion.html</v>
      </c>
    </row>
    <row r="128" spans="1:8" x14ac:dyDescent="0.2">
      <c r="A128" s="6" t="s">
        <v>283</v>
      </c>
      <c r="B128" s="7" t="str">
        <f ca="1">IFERROR(__xludf.DUMMYFUNCTION("split(A128,""/"")"),"https:")</f>
        <v>https:</v>
      </c>
      <c r="C128" s="3" t="str">
        <f ca="1">IFERROR(__xludf.DUMMYFUNCTION("""COMPUTED_VALUE"""),"star-hangar.com")</f>
        <v>star-hangar.com</v>
      </c>
      <c r="D128" s="7" t="str">
        <f ca="1">IFERROR(__xludf.DUMMYFUNCTION("""COMPUTED_VALUE"""),"star-citizen")</f>
        <v>star-citizen</v>
      </c>
      <c r="E128" s="7" t="str">
        <f ca="1">IFERROR(__xludf.DUMMYFUNCTION("""COMPUTED_VALUE"""),"spaceships")</f>
        <v>spaceships</v>
      </c>
      <c r="F128" s="7" t="str">
        <f ca="1">IFERROR(__xludf.DUMMYFUNCTION("""COMPUTED_VALUE"""),"roberts-space-industries")</f>
        <v>roberts-space-industries</v>
      </c>
      <c r="G128" s="7" t="str">
        <f ca="1">IFERROR(__xludf.DUMMYFUNCTION("""COMPUTED_VALUE"""),"polaris.html")</f>
        <v>polaris.html</v>
      </c>
    </row>
    <row r="129" spans="1:7" x14ac:dyDescent="0.2">
      <c r="A129" s="6" t="s">
        <v>285</v>
      </c>
      <c r="B129" s="7" t="str">
        <f ca="1">IFERROR(__xludf.DUMMYFUNCTION("split(A129,""/"")"),"https:")</f>
        <v>https:</v>
      </c>
      <c r="C129" s="3" t="str">
        <f ca="1">IFERROR(__xludf.DUMMYFUNCTION("""COMPUTED_VALUE"""),"star-hangar.com")</f>
        <v>star-hangar.com</v>
      </c>
      <c r="D129" s="7" t="str">
        <f ca="1">IFERROR(__xludf.DUMMYFUNCTION("""COMPUTED_VALUE"""),"star-citizen")</f>
        <v>star-citizen</v>
      </c>
      <c r="E129" s="7" t="str">
        <f ca="1">IFERROR(__xludf.DUMMYFUNCTION("""COMPUTED_VALUE"""),"spaceships")</f>
        <v>spaceships</v>
      </c>
      <c r="F129" s="7" t="str">
        <f ca="1">IFERROR(__xludf.DUMMYFUNCTION("""COMPUTED_VALUE"""),"roberts-space-industries")</f>
        <v>roberts-space-industries</v>
      </c>
      <c r="G129" s="7" t="str">
        <f ca="1">IFERROR(__xludf.DUMMYFUNCTION("""COMPUTED_VALUE"""),"perseus.html")</f>
        <v>perseus.html</v>
      </c>
    </row>
    <row r="130" spans="1:7" x14ac:dyDescent="0.2">
      <c r="A130" s="6" t="s">
        <v>287</v>
      </c>
      <c r="B130" s="7" t="str">
        <f ca="1">IFERROR(__xludf.DUMMYFUNCTION("split(A130,""/"")"),"https:")</f>
        <v>https:</v>
      </c>
      <c r="C130" s="3" t="str">
        <f ca="1">IFERROR(__xludf.DUMMYFUNCTION("""COMPUTED_VALUE"""),"star-hangar.com")</f>
        <v>star-hangar.com</v>
      </c>
      <c r="D130" s="7" t="str">
        <f ca="1">IFERROR(__xludf.DUMMYFUNCTION("""COMPUTED_VALUE"""),"star-citizen")</f>
        <v>star-citizen</v>
      </c>
      <c r="E130" s="7" t="str">
        <f ca="1">IFERROR(__xludf.DUMMYFUNCTION("""COMPUTED_VALUE"""),"spaceships")</f>
        <v>spaceships</v>
      </c>
      <c r="F130" s="7" t="str">
        <f ca="1">IFERROR(__xludf.DUMMYFUNCTION("""COMPUTED_VALUE"""),"roberts-space-industries")</f>
        <v>roberts-space-industries</v>
      </c>
      <c r="G130" s="7" t="str">
        <f ca="1">IFERROR(__xludf.DUMMYFUNCTION("""COMPUTED_VALUE"""),"scorpius.html")</f>
        <v>scorpius.html</v>
      </c>
    </row>
  </sheetData>
  <hyperlinks>
    <hyperlink ref="C1" r:id="rId1" display="http://star-hangar.com/" xr:uid="{00000000-0004-0000-0200-000000000000}"/>
    <hyperlink ref="C2" r:id="rId2" display="http://star-hangar.com/" xr:uid="{00000000-0004-0000-0200-000001000000}"/>
    <hyperlink ref="C3" r:id="rId3" display="http://star-hangar.com/" xr:uid="{00000000-0004-0000-0200-000002000000}"/>
    <hyperlink ref="C4" r:id="rId4" display="http://star-hangar.com/" xr:uid="{00000000-0004-0000-0200-000003000000}"/>
    <hyperlink ref="C5" r:id="rId5" display="http://star-hangar.com/" xr:uid="{00000000-0004-0000-0200-000004000000}"/>
    <hyperlink ref="C6" r:id="rId6" display="http://star-hangar.com/" xr:uid="{00000000-0004-0000-0200-000005000000}"/>
    <hyperlink ref="C7" r:id="rId7" display="http://star-hangar.com/" xr:uid="{00000000-0004-0000-0200-000006000000}"/>
    <hyperlink ref="C8" r:id="rId8" display="http://star-hangar.com/" xr:uid="{00000000-0004-0000-0200-000007000000}"/>
    <hyperlink ref="C9" r:id="rId9" display="http://star-hangar.com/" xr:uid="{00000000-0004-0000-0200-000008000000}"/>
    <hyperlink ref="C10" r:id="rId10" display="http://star-hangar.com/" xr:uid="{00000000-0004-0000-0200-000009000000}"/>
    <hyperlink ref="C11" r:id="rId11" display="http://star-hangar.com/" xr:uid="{00000000-0004-0000-0200-00000A000000}"/>
    <hyperlink ref="C12" r:id="rId12" display="http://star-hangar.com/" xr:uid="{00000000-0004-0000-0200-00000B000000}"/>
    <hyperlink ref="C13" r:id="rId13" display="http://star-hangar.com/" xr:uid="{00000000-0004-0000-0200-00000C000000}"/>
    <hyperlink ref="C14" r:id="rId14" display="http://star-hangar.com/" xr:uid="{00000000-0004-0000-0200-00000D000000}"/>
    <hyperlink ref="C15" r:id="rId15" display="http://star-hangar.com/" xr:uid="{00000000-0004-0000-0200-00000E000000}"/>
    <hyperlink ref="C16" r:id="rId16" display="http://star-hangar.com/" xr:uid="{00000000-0004-0000-0200-00000F000000}"/>
    <hyperlink ref="C17" r:id="rId17" display="http://star-hangar.com/" xr:uid="{00000000-0004-0000-0200-000010000000}"/>
    <hyperlink ref="C18" r:id="rId18" display="http://star-hangar.com/" xr:uid="{00000000-0004-0000-0200-000011000000}"/>
    <hyperlink ref="C19" r:id="rId19" display="http://star-hangar.com/" xr:uid="{00000000-0004-0000-0200-000012000000}"/>
    <hyperlink ref="C20" r:id="rId20" display="http://star-hangar.com/" xr:uid="{00000000-0004-0000-0200-000013000000}"/>
    <hyperlink ref="C21" r:id="rId21" display="http://star-hangar.com/" xr:uid="{00000000-0004-0000-0200-000014000000}"/>
    <hyperlink ref="C22" r:id="rId22" display="http://star-hangar.com/" xr:uid="{00000000-0004-0000-0200-000015000000}"/>
    <hyperlink ref="C23" r:id="rId23" display="http://star-hangar.com/" xr:uid="{00000000-0004-0000-0200-000016000000}"/>
    <hyperlink ref="C24" r:id="rId24" display="http://star-hangar.com/" xr:uid="{00000000-0004-0000-0200-000017000000}"/>
    <hyperlink ref="C25" r:id="rId25" display="http://star-hangar.com/" xr:uid="{00000000-0004-0000-0200-000018000000}"/>
    <hyperlink ref="C26" r:id="rId26" display="http://star-hangar.com/" xr:uid="{00000000-0004-0000-0200-000019000000}"/>
    <hyperlink ref="C27" r:id="rId27" display="http://star-hangar.com/" xr:uid="{00000000-0004-0000-0200-00001A000000}"/>
    <hyperlink ref="C28" r:id="rId28" display="http://star-hangar.com/" xr:uid="{00000000-0004-0000-0200-00001B000000}"/>
    <hyperlink ref="C29" r:id="rId29" display="http://star-hangar.com/" xr:uid="{00000000-0004-0000-0200-00001C000000}"/>
    <hyperlink ref="C30" r:id="rId30" display="http://star-hangar.com/" xr:uid="{00000000-0004-0000-0200-00001D000000}"/>
    <hyperlink ref="C31" r:id="rId31" display="http://star-hangar.com/" xr:uid="{00000000-0004-0000-0200-00001E000000}"/>
    <hyperlink ref="C32" r:id="rId32" display="http://star-hangar.com/" xr:uid="{00000000-0004-0000-0200-00001F000000}"/>
    <hyperlink ref="C33" r:id="rId33" display="http://star-hangar.com/" xr:uid="{00000000-0004-0000-0200-000020000000}"/>
    <hyperlink ref="A34" r:id="rId34" xr:uid="{00000000-0004-0000-0200-000021000000}"/>
    <hyperlink ref="C34" r:id="rId35" display="http://star-hangar.com/" xr:uid="{00000000-0004-0000-0200-000022000000}"/>
    <hyperlink ref="C35" r:id="rId36" display="http://star-hangar.com/" xr:uid="{00000000-0004-0000-0200-000023000000}"/>
    <hyperlink ref="C36" r:id="rId37" display="http://star-hangar.com/" xr:uid="{00000000-0004-0000-0200-000024000000}"/>
    <hyperlink ref="C37" r:id="rId38" display="http://star-hangar.com/" xr:uid="{00000000-0004-0000-0200-000025000000}"/>
    <hyperlink ref="C38" r:id="rId39" display="http://star-hangar.com/" xr:uid="{00000000-0004-0000-0200-000026000000}"/>
    <hyperlink ref="C39" r:id="rId40" display="http://star-hangar.com/" xr:uid="{00000000-0004-0000-0200-000027000000}"/>
    <hyperlink ref="C40" r:id="rId41" display="http://star-hangar.com/" xr:uid="{00000000-0004-0000-0200-000028000000}"/>
    <hyperlink ref="C41" r:id="rId42" display="http://star-hangar.com/" xr:uid="{00000000-0004-0000-0200-000029000000}"/>
    <hyperlink ref="C42" r:id="rId43" display="http://star-hangar.com/" xr:uid="{00000000-0004-0000-0200-00002A000000}"/>
    <hyperlink ref="C43" r:id="rId44" display="http://star-hangar.com/" xr:uid="{00000000-0004-0000-0200-00002B000000}"/>
    <hyperlink ref="C44" r:id="rId45" display="http://star-hangar.com/" xr:uid="{00000000-0004-0000-0200-00002C000000}"/>
    <hyperlink ref="C45" r:id="rId46" display="http://star-hangar.com/" xr:uid="{00000000-0004-0000-0200-00002D000000}"/>
    <hyperlink ref="C46" r:id="rId47" display="http://star-hangar.com/" xr:uid="{00000000-0004-0000-0200-00002E000000}"/>
    <hyperlink ref="C47" r:id="rId48" display="http://star-hangar.com/" xr:uid="{00000000-0004-0000-0200-00002F000000}"/>
    <hyperlink ref="C48" r:id="rId49" display="http://star-hangar.com/" xr:uid="{00000000-0004-0000-0200-000030000000}"/>
    <hyperlink ref="C49" r:id="rId50" display="http://star-hangar.com/" xr:uid="{00000000-0004-0000-0200-000031000000}"/>
    <hyperlink ref="C50" r:id="rId51" display="http://star-hangar.com/" xr:uid="{00000000-0004-0000-0200-000032000000}"/>
    <hyperlink ref="C51" r:id="rId52" display="http://star-hangar.com/" xr:uid="{00000000-0004-0000-0200-000033000000}"/>
    <hyperlink ref="C52" r:id="rId53" display="http://star-hangar.com/" xr:uid="{00000000-0004-0000-0200-000034000000}"/>
    <hyperlink ref="C53" r:id="rId54" display="http://star-hangar.com/" xr:uid="{00000000-0004-0000-0200-000035000000}"/>
    <hyperlink ref="C54" r:id="rId55" display="http://star-hangar.com/" xr:uid="{00000000-0004-0000-0200-000036000000}"/>
    <hyperlink ref="C55" r:id="rId56" display="http://star-hangar.com/" xr:uid="{00000000-0004-0000-0200-000037000000}"/>
    <hyperlink ref="C56" r:id="rId57" display="http://star-hangar.com/" xr:uid="{00000000-0004-0000-0200-000038000000}"/>
    <hyperlink ref="C57" r:id="rId58" display="http://star-hangar.com/" xr:uid="{00000000-0004-0000-0200-000039000000}"/>
    <hyperlink ref="C58" r:id="rId59" display="http://star-hangar.com/" xr:uid="{00000000-0004-0000-0200-00003A000000}"/>
    <hyperlink ref="C59" r:id="rId60" display="http://star-hangar.com/" xr:uid="{00000000-0004-0000-0200-00003B000000}"/>
    <hyperlink ref="C60" r:id="rId61" display="http://star-hangar.com/" xr:uid="{00000000-0004-0000-0200-00003C000000}"/>
    <hyperlink ref="C61" r:id="rId62" display="http://star-hangar.com/" xr:uid="{00000000-0004-0000-0200-00003D000000}"/>
    <hyperlink ref="C62" r:id="rId63" display="http://star-hangar.com/" xr:uid="{00000000-0004-0000-0200-00003E000000}"/>
    <hyperlink ref="C63" r:id="rId64" display="http://star-hangar.com/" xr:uid="{00000000-0004-0000-0200-00003F000000}"/>
    <hyperlink ref="C64" r:id="rId65" display="http://star-hangar.com/" xr:uid="{00000000-0004-0000-0200-000040000000}"/>
    <hyperlink ref="C65" r:id="rId66" display="http://star-hangar.com/" xr:uid="{00000000-0004-0000-0200-000041000000}"/>
    <hyperlink ref="C66" r:id="rId67" display="http://star-hangar.com/" xr:uid="{00000000-0004-0000-0200-000042000000}"/>
    <hyperlink ref="C67" r:id="rId68" display="http://star-hangar.com/" xr:uid="{00000000-0004-0000-0200-000043000000}"/>
    <hyperlink ref="C68" r:id="rId69" display="http://star-hangar.com/" xr:uid="{00000000-0004-0000-0200-000044000000}"/>
    <hyperlink ref="C69" r:id="rId70" display="http://star-hangar.com/" xr:uid="{00000000-0004-0000-0200-000045000000}"/>
    <hyperlink ref="C70" r:id="rId71" display="http://star-hangar.com/" xr:uid="{00000000-0004-0000-0200-000046000000}"/>
    <hyperlink ref="C71" r:id="rId72" display="http://star-hangar.com/" xr:uid="{00000000-0004-0000-0200-000047000000}"/>
    <hyperlink ref="C72" r:id="rId73" display="http://star-hangar.com/" xr:uid="{00000000-0004-0000-0200-000048000000}"/>
    <hyperlink ref="C73" r:id="rId74" display="http://star-hangar.com/" xr:uid="{00000000-0004-0000-0200-000049000000}"/>
    <hyperlink ref="C74" r:id="rId75" display="http://star-hangar.com/" xr:uid="{00000000-0004-0000-0200-00004A000000}"/>
    <hyperlink ref="C75" r:id="rId76" display="http://star-hangar.com/" xr:uid="{00000000-0004-0000-0200-00004B000000}"/>
    <hyperlink ref="C76" r:id="rId77" display="http://star-hangar.com/" xr:uid="{00000000-0004-0000-0200-00004C000000}"/>
    <hyperlink ref="C77" r:id="rId78" display="http://star-hangar.com/" xr:uid="{00000000-0004-0000-0200-00004D000000}"/>
    <hyperlink ref="C78" r:id="rId79" display="http://star-hangar.com/" xr:uid="{00000000-0004-0000-0200-00004E000000}"/>
    <hyperlink ref="C79" r:id="rId80" display="http://star-hangar.com/" xr:uid="{00000000-0004-0000-0200-00004F000000}"/>
    <hyperlink ref="C80" r:id="rId81" display="http://star-hangar.com/" xr:uid="{00000000-0004-0000-0200-000050000000}"/>
    <hyperlink ref="C81" r:id="rId82" display="http://star-hangar.com/" xr:uid="{00000000-0004-0000-0200-000051000000}"/>
    <hyperlink ref="C82" r:id="rId83" display="http://star-hangar.com/" xr:uid="{00000000-0004-0000-0200-000052000000}"/>
    <hyperlink ref="C83" r:id="rId84" display="http://star-hangar.com/" xr:uid="{00000000-0004-0000-0200-000053000000}"/>
    <hyperlink ref="C84" r:id="rId85" display="http://star-hangar.com/" xr:uid="{00000000-0004-0000-0200-000054000000}"/>
    <hyperlink ref="C85" r:id="rId86" display="http://star-hangar.com/" xr:uid="{00000000-0004-0000-0200-000055000000}"/>
    <hyperlink ref="C86" r:id="rId87" display="http://star-hangar.com/" xr:uid="{00000000-0004-0000-0200-000056000000}"/>
    <hyperlink ref="C87" r:id="rId88" display="http://star-hangar.com/" xr:uid="{00000000-0004-0000-0200-000057000000}"/>
    <hyperlink ref="C88" r:id="rId89" display="http://star-hangar.com/" xr:uid="{00000000-0004-0000-0200-000058000000}"/>
    <hyperlink ref="C89" r:id="rId90" display="http://star-hangar.com/" xr:uid="{00000000-0004-0000-0200-000059000000}"/>
    <hyperlink ref="C90" r:id="rId91" display="http://star-hangar.com/" xr:uid="{00000000-0004-0000-0200-00005A000000}"/>
    <hyperlink ref="C91" r:id="rId92" display="http://star-hangar.com/" xr:uid="{00000000-0004-0000-0200-00005B000000}"/>
    <hyperlink ref="C92" r:id="rId93" display="http://star-hangar.com/" xr:uid="{00000000-0004-0000-0200-00005C000000}"/>
    <hyperlink ref="C93" r:id="rId94" display="http://star-hangar.com/" xr:uid="{00000000-0004-0000-0200-00005D000000}"/>
    <hyperlink ref="C94" r:id="rId95" display="http://star-hangar.com/" xr:uid="{00000000-0004-0000-0200-00005E000000}"/>
    <hyperlink ref="C95" r:id="rId96" display="http://star-hangar.com/" xr:uid="{00000000-0004-0000-0200-00005F000000}"/>
    <hyperlink ref="C96" r:id="rId97" display="http://star-hangar.com/" xr:uid="{00000000-0004-0000-0200-000060000000}"/>
    <hyperlink ref="C97" r:id="rId98" display="http://star-hangar.com/" xr:uid="{00000000-0004-0000-0200-000061000000}"/>
    <hyperlink ref="C98" r:id="rId99" display="http://star-hangar.com/" xr:uid="{00000000-0004-0000-0200-000062000000}"/>
    <hyperlink ref="C99" r:id="rId100" display="http://star-hangar.com/" xr:uid="{00000000-0004-0000-0200-000063000000}"/>
    <hyperlink ref="C100" r:id="rId101" display="http://star-hangar.com/" xr:uid="{00000000-0004-0000-0200-000064000000}"/>
    <hyperlink ref="C101" r:id="rId102" display="http://star-hangar.com/" xr:uid="{00000000-0004-0000-0200-000065000000}"/>
    <hyperlink ref="C102" r:id="rId103" display="http://star-hangar.com/" xr:uid="{00000000-0004-0000-0200-000066000000}"/>
    <hyperlink ref="C103" r:id="rId104" display="http://star-hangar.com/" xr:uid="{00000000-0004-0000-0200-000067000000}"/>
    <hyperlink ref="C104" r:id="rId105" display="http://star-hangar.com/" xr:uid="{00000000-0004-0000-0200-000068000000}"/>
    <hyperlink ref="C105" r:id="rId106" display="http://star-hangar.com/" xr:uid="{00000000-0004-0000-0200-000069000000}"/>
    <hyperlink ref="C106" r:id="rId107" display="http://star-hangar.com/" xr:uid="{00000000-0004-0000-0200-00006A000000}"/>
    <hyperlink ref="C107" r:id="rId108" display="http://star-hangar.com/" xr:uid="{00000000-0004-0000-0200-00006B000000}"/>
    <hyperlink ref="C108" r:id="rId109" display="http://star-hangar.com/" xr:uid="{00000000-0004-0000-0200-00006C000000}"/>
    <hyperlink ref="C109" r:id="rId110" display="http://star-hangar.com/" xr:uid="{00000000-0004-0000-0200-00006D000000}"/>
    <hyperlink ref="C110" r:id="rId111" display="http://star-hangar.com/" xr:uid="{00000000-0004-0000-0200-00006E000000}"/>
    <hyperlink ref="C111" r:id="rId112" display="http://star-hangar.com/" xr:uid="{00000000-0004-0000-0200-00006F000000}"/>
    <hyperlink ref="C112" r:id="rId113" display="http://star-hangar.com/" xr:uid="{00000000-0004-0000-0200-000070000000}"/>
    <hyperlink ref="C113" r:id="rId114" display="http://star-hangar.com/" xr:uid="{00000000-0004-0000-0200-000071000000}"/>
    <hyperlink ref="C114" r:id="rId115" display="http://star-hangar.com/" xr:uid="{00000000-0004-0000-0200-000072000000}"/>
    <hyperlink ref="C115" r:id="rId116" display="http://star-hangar.com/" xr:uid="{00000000-0004-0000-0200-000073000000}"/>
    <hyperlink ref="C116" r:id="rId117" display="http://star-hangar.com/" xr:uid="{00000000-0004-0000-0200-000074000000}"/>
    <hyperlink ref="C117" r:id="rId118" display="http://star-hangar.com/" xr:uid="{00000000-0004-0000-0200-000075000000}"/>
    <hyperlink ref="C118" r:id="rId119" display="http://star-hangar.com/" xr:uid="{00000000-0004-0000-0200-000076000000}"/>
    <hyperlink ref="C119" r:id="rId120" display="http://star-hangar.com/" xr:uid="{00000000-0004-0000-0200-000077000000}"/>
    <hyperlink ref="C120" r:id="rId121" display="http://star-hangar.com/" xr:uid="{00000000-0004-0000-0200-000078000000}"/>
    <hyperlink ref="C121" r:id="rId122" display="http://star-hangar.com/" xr:uid="{00000000-0004-0000-0200-000079000000}"/>
    <hyperlink ref="C122" r:id="rId123" display="http://star-hangar.com/" xr:uid="{00000000-0004-0000-0200-00007A000000}"/>
    <hyperlink ref="C123" r:id="rId124" display="http://star-hangar.com/" xr:uid="{00000000-0004-0000-0200-00007B000000}"/>
    <hyperlink ref="C124" r:id="rId125" display="http://star-hangar.com/" xr:uid="{00000000-0004-0000-0200-00007C000000}"/>
    <hyperlink ref="C125" r:id="rId126" display="http://star-hangar.com/" xr:uid="{00000000-0004-0000-0200-00007D000000}"/>
    <hyperlink ref="C126" r:id="rId127" display="http://star-hangar.com/" xr:uid="{00000000-0004-0000-0200-00007E000000}"/>
    <hyperlink ref="C127" r:id="rId128" display="http://star-hangar.com/" xr:uid="{00000000-0004-0000-0200-00007F000000}"/>
    <hyperlink ref="C128" r:id="rId129" display="http://star-hangar.com/" xr:uid="{00000000-0004-0000-0200-000080000000}"/>
    <hyperlink ref="C129" r:id="rId130" display="http://star-hangar.com/" xr:uid="{00000000-0004-0000-0200-000081000000}"/>
    <hyperlink ref="C130" r:id="rId131" display="http://star-hangar.com/" xr:uid="{00000000-0004-0000-0200-000082000000}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32"/>
  <sheetViews>
    <sheetView tabSelected="1" workbookViewId="0"/>
  </sheetViews>
  <sheetFormatPr defaultColWidth="12.5703125" defaultRowHeight="15.75" customHeight="1" x14ac:dyDescent="0.2"/>
  <cols>
    <col min="1" max="1" width="78.28515625" customWidth="1"/>
    <col min="2" max="2" width="4.140625" customWidth="1"/>
    <col min="3" max="3" width="5.42578125" customWidth="1"/>
    <col min="4" max="4" width="4.28515625" customWidth="1"/>
    <col min="6" max="6" width="7.28515625" customWidth="1"/>
    <col min="7" max="7" width="49.28515625" customWidth="1"/>
  </cols>
  <sheetData>
    <row r="1" spans="1:27" x14ac:dyDescent="0.2">
      <c r="A1" s="1" t="s">
        <v>304</v>
      </c>
      <c r="H1" s="9" t="s">
        <v>305</v>
      </c>
    </row>
    <row r="2" spans="1:27" x14ac:dyDescent="0.2">
      <c r="A2" s="6" t="s">
        <v>300</v>
      </c>
      <c r="B2" s="7" t="s">
        <v>306</v>
      </c>
      <c r="C2" s="7" t="s">
        <v>307</v>
      </c>
      <c r="D2" s="7" t="s">
        <v>308</v>
      </c>
      <c r="E2" s="7" t="s">
        <v>14</v>
      </c>
      <c r="F2" s="7" t="s">
        <v>15</v>
      </c>
      <c r="G2" s="3" t="str">
        <f t="shared" ref="G2:G11" si="0">CONCATENATE(A2,$A$1,B2,$A$1,C2,$A$1,D2,$A$1,E2,$A$1,F2)</f>
        <v>https://star-hangar.com/star-citizen/spaceships/aegis-dynamics/avenger/renegade.html,star-citizen,spaceships,aegis-dynamics,avenger,renegade</v>
      </c>
      <c r="H2" s="1" t="s">
        <v>309</v>
      </c>
      <c r="I2" s="1" t="s">
        <v>310</v>
      </c>
    </row>
    <row r="3" spans="1:27" x14ac:dyDescent="0.2">
      <c r="A3" s="6" t="s">
        <v>301</v>
      </c>
      <c r="B3" s="7" t="s">
        <v>306</v>
      </c>
      <c r="C3" s="7" t="s">
        <v>307</v>
      </c>
      <c r="D3" s="7" t="s">
        <v>308</v>
      </c>
      <c r="E3" s="7" t="s">
        <v>14</v>
      </c>
      <c r="F3" s="7" t="s">
        <v>16</v>
      </c>
      <c r="G3" s="3" t="str">
        <f t="shared" si="0"/>
        <v>https://star-hangar.com/star-citizen/spaceships/aegis-dynamics/avenger/stalker.html,star-citizen,spaceships,aegis-dynamics,avenger,stalker</v>
      </c>
      <c r="H3" s="1" t="s">
        <v>311</v>
      </c>
    </row>
    <row r="4" spans="1:27" x14ac:dyDescent="0.2">
      <c r="A4" s="7" t="s">
        <v>302</v>
      </c>
      <c r="B4" s="7" t="s">
        <v>306</v>
      </c>
      <c r="C4" s="7" t="s">
        <v>307</v>
      </c>
      <c r="D4" s="7" t="s">
        <v>308</v>
      </c>
      <c r="E4" s="7" t="s">
        <v>14</v>
      </c>
      <c r="F4" s="7" t="s">
        <v>17</v>
      </c>
      <c r="G4" s="3" t="str">
        <f t="shared" si="0"/>
        <v>https://star-hangar.com/star-citizen/spaceships/aegis-dynamics/avenger/titan.html,star-citizen,spaceships,aegis-dynamics,avenger,titan</v>
      </c>
      <c r="H4" s="1" t="s">
        <v>312</v>
      </c>
    </row>
    <row r="5" spans="1:27" x14ac:dyDescent="0.2">
      <c r="A5" s="6" t="s">
        <v>303</v>
      </c>
      <c r="B5" s="7" t="s">
        <v>306</v>
      </c>
      <c r="C5" s="7" t="s">
        <v>307</v>
      </c>
      <c r="D5" s="7" t="s">
        <v>308</v>
      </c>
      <c r="E5" s="7" t="s">
        <v>14</v>
      </c>
      <c r="F5" s="7" t="s">
        <v>18</v>
      </c>
      <c r="G5" s="3" t="str">
        <f t="shared" si="0"/>
        <v>https://star-hangar.com/star-citizen/spaceships/aegis-dynamics/avenger/warlock.html,star-citizen,spaceships,aegis-dynamics,avenger,warlock</v>
      </c>
      <c r="H5" s="1" t="s">
        <v>313</v>
      </c>
      <c r="I5" s="1" t="s">
        <v>314</v>
      </c>
    </row>
    <row r="6" spans="1:27" x14ac:dyDescent="0.2">
      <c r="A6" s="6" t="s">
        <v>20</v>
      </c>
      <c r="B6" s="7" t="s">
        <v>306</v>
      </c>
      <c r="C6" s="7" t="s">
        <v>307</v>
      </c>
      <c r="D6" s="7" t="s">
        <v>308</v>
      </c>
      <c r="E6" s="7" t="s">
        <v>315</v>
      </c>
      <c r="F6" s="7" t="s">
        <v>316</v>
      </c>
      <c r="G6" s="3" t="str">
        <f t="shared" si="0"/>
        <v>https://star-hangar.com/star-citizen/spaceships/aegis-dynamics/eclipse.html,star-citizen,spaceships,aegis-dynamics,eclipse,</v>
      </c>
      <c r="H6" s="1" t="s">
        <v>317</v>
      </c>
      <c r="I6" s="1" t="s">
        <v>318</v>
      </c>
    </row>
    <row r="7" spans="1:27" x14ac:dyDescent="0.2">
      <c r="A7" s="6" t="s">
        <v>23</v>
      </c>
      <c r="B7" s="7" t="s">
        <v>306</v>
      </c>
      <c r="C7" s="7" t="s">
        <v>307</v>
      </c>
      <c r="D7" s="7" t="s">
        <v>308</v>
      </c>
      <c r="E7" s="7" t="s">
        <v>21</v>
      </c>
      <c r="F7" s="7" t="s">
        <v>319</v>
      </c>
      <c r="G7" s="3" t="str">
        <f t="shared" si="0"/>
        <v>https://star-hangar.com/star-citizen/spaceships/aegis-dynamics/gladius/base.html,star-citizen,spaceships,aegis-dynamics,gladius,base</v>
      </c>
      <c r="H7" s="1" t="s">
        <v>320</v>
      </c>
      <c r="I7" s="1" t="s">
        <v>321</v>
      </c>
    </row>
    <row r="8" spans="1:27" x14ac:dyDescent="0.2">
      <c r="A8" s="6" t="s">
        <v>25</v>
      </c>
      <c r="B8" s="7" t="s">
        <v>306</v>
      </c>
      <c r="C8" s="7" t="s">
        <v>307</v>
      </c>
      <c r="D8" s="7" t="s">
        <v>308</v>
      </c>
      <c r="E8" s="7" t="s">
        <v>21</v>
      </c>
      <c r="F8" s="7" t="s">
        <v>322</v>
      </c>
      <c r="G8" s="3" t="str">
        <f t="shared" si="0"/>
        <v>https://star-hangar.com/star-citizen/spaceships/aegis-dynamics/gladius/valiant.html,star-citizen,spaceships,aegis-dynamics,gladius,valiant</v>
      </c>
      <c r="H8" s="1" t="s">
        <v>323</v>
      </c>
      <c r="I8" s="1" t="s">
        <v>324</v>
      </c>
    </row>
    <row r="9" spans="1:27" x14ac:dyDescent="0.2">
      <c r="A9" s="6" t="s">
        <v>27</v>
      </c>
      <c r="B9" s="7" t="s">
        <v>306</v>
      </c>
      <c r="C9" s="7" t="s">
        <v>307</v>
      </c>
      <c r="D9" s="7" t="s">
        <v>308</v>
      </c>
      <c r="E9" s="7" t="s">
        <v>325</v>
      </c>
      <c r="F9" s="7" t="s">
        <v>316</v>
      </c>
      <c r="G9" s="3" t="str">
        <f t="shared" si="0"/>
        <v>https://star-hangar.com/star-citizen/spaceships/aegis-dynamics/hammerhead.html,star-citizen,spaceships,aegis-dynamics,hammerhead,</v>
      </c>
      <c r="H9" s="1" t="s">
        <v>326</v>
      </c>
      <c r="I9" s="1" t="s">
        <v>327</v>
      </c>
    </row>
    <row r="10" spans="1:27" x14ac:dyDescent="0.2">
      <c r="A10" s="6" t="s">
        <v>29</v>
      </c>
      <c r="B10" s="7" t="s">
        <v>306</v>
      </c>
      <c r="C10" s="7" t="s">
        <v>307</v>
      </c>
      <c r="D10" s="7" t="s">
        <v>308</v>
      </c>
      <c r="E10" s="7" t="s">
        <v>328</v>
      </c>
      <c r="F10" s="7" t="s">
        <v>316</v>
      </c>
      <c r="G10" s="3" t="str">
        <f t="shared" si="0"/>
        <v>https://star-hangar.com/star-citizen/spaceships/aegis-dynamics/nautilus.html,star-citizen,spaceships,aegis-dynamics,nautilus,</v>
      </c>
      <c r="H10" s="1" t="s">
        <v>329</v>
      </c>
      <c r="I10" s="1" t="s">
        <v>330</v>
      </c>
    </row>
    <row r="11" spans="1:27" x14ac:dyDescent="0.2">
      <c r="A11" s="6" t="s">
        <v>31</v>
      </c>
      <c r="B11" s="7" t="s">
        <v>306</v>
      </c>
      <c r="C11" s="7" t="s">
        <v>307</v>
      </c>
      <c r="D11" s="7" t="s">
        <v>308</v>
      </c>
      <c r="E11" s="7" t="s">
        <v>331</v>
      </c>
      <c r="F11" s="7" t="s">
        <v>316</v>
      </c>
      <c r="G11" s="3" t="str">
        <f t="shared" si="0"/>
        <v>https://star-hangar.com/star-citizen/spaceships/aegis-dynamics/reclaimer.html,star-citizen,spaceships,aegis-dynamics,reclaimer,</v>
      </c>
      <c r="H11" s="1" t="s">
        <v>332</v>
      </c>
      <c r="I11" s="1" t="s">
        <v>333</v>
      </c>
    </row>
    <row r="12" spans="1:27" x14ac:dyDescent="0.2">
      <c r="A12" s="10" t="s">
        <v>334</v>
      </c>
      <c r="B12" s="11" t="s">
        <v>306</v>
      </c>
      <c r="C12" s="11" t="s">
        <v>307</v>
      </c>
      <c r="D12" s="11" t="s">
        <v>308</v>
      </c>
      <c r="E12" s="12" t="s">
        <v>335</v>
      </c>
      <c r="F12" s="11"/>
      <c r="G12" s="11"/>
      <c r="H12" s="12" t="s">
        <v>336</v>
      </c>
      <c r="I12" s="1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">
      <c r="A13" s="6" t="s">
        <v>33</v>
      </c>
      <c r="B13" s="7" t="s">
        <v>306</v>
      </c>
      <c r="C13" s="7" t="s">
        <v>307</v>
      </c>
      <c r="D13" s="7" t="s">
        <v>308</v>
      </c>
      <c r="E13" s="7" t="s">
        <v>337</v>
      </c>
      <c r="F13" s="7" t="s">
        <v>319</v>
      </c>
      <c r="G13" s="3" t="str">
        <f t="shared" ref="G13:G132" si="1">CONCATENATE(A13,$A$1,B13,$A$1,C13,$A$1,D13,$A$1,E13,$A$1,F13)</f>
        <v>https://star-hangar.com/star-citizen/spaceships/aegis-dynamics/retaliator/base.html,star-citizen,spaceships,aegis-dynamics,retaliator,base</v>
      </c>
      <c r="H13" s="1" t="s">
        <v>338</v>
      </c>
      <c r="I13" s="1" t="s">
        <v>339</v>
      </c>
    </row>
    <row r="14" spans="1:27" x14ac:dyDescent="0.2">
      <c r="A14" s="6" t="s">
        <v>35</v>
      </c>
      <c r="B14" s="7" t="s">
        <v>306</v>
      </c>
      <c r="C14" s="7" t="s">
        <v>307</v>
      </c>
      <c r="D14" s="7" t="s">
        <v>308</v>
      </c>
      <c r="E14" s="7" t="s">
        <v>337</v>
      </c>
      <c r="F14" s="7" t="s">
        <v>340</v>
      </c>
      <c r="G14" s="3" t="str">
        <f t="shared" si="1"/>
        <v>https://star-hangar.com/star-citizen/spaceships/aegis-dynamics/retaliator/bomber.html,star-citizen,spaceships,aegis-dynamics,retaliator,bomber</v>
      </c>
      <c r="H14" s="1" t="s">
        <v>341</v>
      </c>
      <c r="I14" s="1" t="s">
        <v>342</v>
      </c>
    </row>
    <row r="15" spans="1:27" x14ac:dyDescent="0.2">
      <c r="A15" s="13" t="s">
        <v>37</v>
      </c>
      <c r="B15" s="14" t="s">
        <v>306</v>
      </c>
      <c r="C15" s="14" t="s">
        <v>307</v>
      </c>
      <c r="D15" s="14" t="s">
        <v>308</v>
      </c>
      <c r="E15" s="14" t="s">
        <v>343</v>
      </c>
      <c r="F15" s="14" t="s">
        <v>316</v>
      </c>
      <c r="G15" s="15" t="str">
        <f t="shared" si="1"/>
        <v>https://star-hangar.com/star-citizen/spaceships/aegis-dynamics/sabre.html,star-citizen,spaceships,aegis-dynamics,sabre,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">
      <c r="A16" s="6" t="s">
        <v>38</v>
      </c>
      <c r="B16" s="7" t="s">
        <v>306</v>
      </c>
      <c r="C16" s="7" t="s">
        <v>307</v>
      </c>
      <c r="D16" s="7" t="s">
        <v>308</v>
      </c>
      <c r="E16" s="7" t="s">
        <v>343</v>
      </c>
      <c r="F16" s="7" t="s">
        <v>319</v>
      </c>
      <c r="G16" s="3" t="str">
        <f t="shared" si="1"/>
        <v>https://star-hangar.com/star-citizen/spaceships/aegis-dynamics/sabre/base.html,star-citizen,spaceships,aegis-dynamics,sabre,base</v>
      </c>
      <c r="H16" s="1" t="s">
        <v>344</v>
      </c>
      <c r="I16" s="1" t="s">
        <v>345</v>
      </c>
    </row>
    <row r="17" spans="1:27" x14ac:dyDescent="0.2">
      <c r="A17" s="6" t="s">
        <v>40</v>
      </c>
      <c r="B17" s="7" t="s">
        <v>306</v>
      </c>
      <c r="C17" s="7" t="s">
        <v>307</v>
      </c>
      <c r="D17" s="7" t="s">
        <v>308</v>
      </c>
      <c r="E17" s="7" t="s">
        <v>343</v>
      </c>
      <c r="F17" s="7" t="s">
        <v>346</v>
      </c>
      <c r="G17" s="3" t="str">
        <f t="shared" si="1"/>
        <v>https://star-hangar.com/star-citizen/spaceships/aegis-dynamics/sabre/comet.html,star-citizen,spaceships,aegis-dynamics,sabre,comet</v>
      </c>
      <c r="H17" s="1" t="s">
        <v>347</v>
      </c>
      <c r="I17" s="1" t="s">
        <v>348</v>
      </c>
    </row>
    <row r="18" spans="1:27" x14ac:dyDescent="0.2">
      <c r="A18" s="6" t="s">
        <v>43</v>
      </c>
      <c r="B18" s="7" t="s">
        <v>306</v>
      </c>
      <c r="C18" s="7" t="s">
        <v>307</v>
      </c>
      <c r="D18" s="7" t="s">
        <v>308</v>
      </c>
      <c r="E18" s="7" t="s">
        <v>349</v>
      </c>
      <c r="F18" s="7" t="s">
        <v>350</v>
      </c>
      <c r="G18" s="3" t="str">
        <f t="shared" si="1"/>
        <v>https://star-hangar.com/star-citizen/spaceships/aegis-dynamics/vanguard/harbinger.html,star-citizen,spaceships,aegis-dynamics,vanguard,harbinger</v>
      </c>
      <c r="H18" s="1" t="s">
        <v>351</v>
      </c>
      <c r="I18" s="1" t="s">
        <v>352</v>
      </c>
    </row>
    <row r="19" spans="1:27" x14ac:dyDescent="0.2">
      <c r="A19" s="6" t="s">
        <v>45</v>
      </c>
      <c r="B19" s="7" t="s">
        <v>306</v>
      </c>
      <c r="C19" s="7" t="s">
        <v>307</v>
      </c>
      <c r="D19" s="7" t="s">
        <v>308</v>
      </c>
      <c r="E19" s="7" t="s">
        <v>349</v>
      </c>
      <c r="F19" s="7" t="s">
        <v>353</v>
      </c>
      <c r="G19" s="3" t="str">
        <f t="shared" si="1"/>
        <v>https://star-hangar.com/star-citizen/spaceships/aegis-dynamics/vanguard/hoplite.html,star-citizen,spaceships,aegis-dynamics,vanguard,hoplite</v>
      </c>
      <c r="H19" s="1" t="s">
        <v>354</v>
      </c>
      <c r="I19" s="1" t="s">
        <v>355</v>
      </c>
    </row>
    <row r="20" spans="1:27" x14ac:dyDescent="0.2">
      <c r="A20" s="6" t="s">
        <v>47</v>
      </c>
      <c r="B20" s="7" t="s">
        <v>306</v>
      </c>
      <c r="C20" s="7" t="s">
        <v>307</v>
      </c>
      <c r="D20" s="7" t="s">
        <v>308</v>
      </c>
      <c r="E20" s="7" t="s">
        <v>349</v>
      </c>
      <c r="F20" s="7" t="s">
        <v>356</v>
      </c>
      <c r="G20" s="3" t="str">
        <f t="shared" si="1"/>
        <v>https://star-hangar.com/star-citizen/spaceships/aegis-dynamics/vanguard/sentinel.html,star-citizen,spaceships,aegis-dynamics,vanguard,sentinel</v>
      </c>
      <c r="H20" s="1" t="s">
        <v>357</v>
      </c>
      <c r="I20" s="1" t="s">
        <v>358</v>
      </c>
    </row>
    <row r="21" spans="1:27" x14ac:dyDescent="0.2">
      <c r="A21" s="6" t="s">
        <v>49</v>
      </c>
      <c r="B21" s="7" t="s">
        <v>306</v>
      </c>
      <c r="C21" s="7" t="s">
        <v>307</v>
      </c>
      <c r="D21" s="7" t="s">
        <v>308</v>
      </c>
      <c r="E21" s="7" t="s">
        <v>349</v>
      </c>
      <c r="F21" s="7" t="s">
        <v>359</v>
      </c>
      <c r="G21" s="3" t="str">
        <f t="shared" si="1"/>
        <v>https://star-hangar.com/star-citizen/spaceships/aegis-dynamics/vanguard/warden.html,star-citizen,spaceships,aegis-dynamics,vanguard,warden</v>
      </c>
      <c r="H21" s="1" t="s">
        <v>360</v>
      </c>
      <c r="I21" s="1" t="s">
        <v>361</v>
      </c>
    </row>
    <row r="22" spans="1:27" x14ac:dyDescent="0.2">
      <c r="A22" s="6" t="s">
        <v>51</v>
      </c>
      <c r="B22" s="7" t="s">
        <v>306</v>
      </c>
      <c r="C22" s="7" t="s">
        <v>307</v>
      </c>
      <c r="D22" s="7" t="s">
        <v>308</v>
      </c>
      <c r="E22" s="7" t="s">
        <v>362</v>
      </c>
      <c r="F22" s="7" t="s">
        <v>316</v>
      </c>
      <c r="G22" s="3" t="str">
        <f t="shared" si="1"/>
        <v>https://star-hangar.com/star-citizen/spaceships/aegis-dynamics/vulcan.html,star-citizen,spaceships,aegis-dynamics,vulcan,</v>
      </c>
      <c r="H22" s="1" t="s">
        <v>363</v>
      </c>
      <c r="I22" s="1" t="s">
        <v>364</v>
      </c>
    </row>
    <row r="23" spans="1:27" x14ac:dyDescent="0.2">
      <c r="A23" s="6" t="s">
        <v>54</v>
      </c>
      <c r="B23" s="7" t="s">
        <v>306</v>
      </c>
      <c r="C23" s="7" t="s">
        <v>307</v>
      </c>
      <c r="D23" s="7" t="s">
        <v>365</v>
      </c>
      <c r="E23" s="7" t="s">
        <v>366</v>
      </c>
      <c r="F23" s="7" t="s">
        <v>316</v>
      </c>
      <c r="G23" s="3" t="str">
        <f t="shared" si="1"/>
        <v>https://star-hangar.com/star-citizen/spaceships/anvil-aerospace/arrow.html,star-citizen,spaceships,anvil-aerospace,arrow,</v>
      </c>
      <c r="H23" s="1" t="s">
        <v>367</v>
      </c>
      <c r="I23" s="1" t="s">
        <v>368</v>
      </c>
    </row>
    <row r="24" spans="1:27" x14ac:dyDescent="0.2">
      <c r="A24" s="6" t="s">
        <v>56</v>
      </c>
      <c r="B24" s="14" t="s">
        <v>306</v>
      </c>
      <c r="C24" s="14" t="s">
        <v>307</v>
      </c>
      <c r="D24" s="14" t="s">
        <v>365</v>
      </c>
      <c r="E24" s="14" t="s">
        <v>369</v>
      </c>
      <c r="F24" s="14" t="s">
        <v>316</v>
      </c>
      <c r="G24" s="15" t="str">
        <f t="shared" si="1"/>
        <v>https://star-hangar.com/star-citizen/spaceships/anvil-aerospace/carrack.html,star-citizen,spaceships,anvil-aerospace,carrack,</v>
      </c>
      <c r="H24" s="14"/>
      <c r="I24" s="14"/>
      <c r="J24" s="14"/>
    </row>
    <row r="25" spans="1:27" x14ac:dyDescent="0.2">
      <c r="A25" s="6" t="s">
        <v>57</v>
      </c>
      <c r="B25" s="7" t="s">
        <v>306</v>
      </c>
      <c r="C25" s="7" t="s">
        <v>307</v>
      </c>
      <c r="D25" s="7" t="s">
        <v>365</v>
      </c>
      <c r="E25" s="7" t="s">
        <v>369</v>
      </c>
      <c r="F25" s="7" t="s">
        <v>319</v>
      </c>
      <c r="G25" s="3" t="str">
        <f t="shared" si="1"/>
        <v>https://star-hangar.com/star-citizen/spaceships/anvil-aerospace/carrack/base.html,star-citizen,spaceships,anvil-aerospace,carrack,base</v>
      </c>
      <c r="H25" s="1" t="s">
        <v>370</v>
      </c>
      <c r="I25" s="1" t="s">
        <v>371</v>
      </c>
    </row>
    <row r="26" spans="1:27" x14ac:dyDescent="0.2">
      <c r="A26" s="6" t="s">
        <v>59</v>
      </c>
      <c r="B26" s="7" t="s">
        <v>306</v>
      </c>
      <c r="C26" s="7" t="s">
        <v>307</v>
      </c>
      <c r="D26" s="7" t="s">
        <v>365</v>
      </c>
      <c r="E26" s="7" t="s">
        <v>369</v>
      </c>
      <c r="F26" s="7" t="s">
        <v>372</v>
      </c>
      <c r="G26" s="3" t="str">
        <f t="shared" si="1"/>
        <v>https://star-hangar.com/star-citizen/spaceships/anvil-aerospace/carrack/expedition.html,star-citizen,spaceships,anvil-aerospace,carrack,expedition</v>
      </c>
      <c r="H26" s="1" t="s">
        <v>373</v>
      </c>
    </row>
    <row r="27" spans="1:27" x14ac:dyDescent="0.2">
      <c r="A27" s="6" t="s">
        <v>61</v>
      </c>
      <c r="B27" s="7" t="s">
        <v>306</v>
      </c>
      <c r="C27" s="7" t="s">
        <v>307</v>
      </c>
      <c r="D27" s="7" t="s">
        <v>365</v>
      </c>
      <c r="E27" s="7" t="s">
        <v>374</v>
      </c>
      <c r="F27" s="7" t="s">
        <v>316</v>
      </c>
      <c r="G27" s="3" t="str">
        <f t="shared" si="1"/>
        <v>https://star-hangar.com/star-citizen/spaceships/anvil-aerospace/crucible.html,star-citizen,spaceships,anvil-aerospace,crucible,</v>
      </c>
      <c r="H27" s="1" t="s">
        <v>375</v>
      </c>
      <c r="I27" s="1" t="s">
        <v>376</v>
      </c>
    </row>
    <row r="28" spans="1:27" x14ac:dyDescent="0.2">
      <c r="A28" s="6" t="s">
        <v>63</v>
      </c>
      <c r="B28" s="7" t="s">
        <v>306</v>
      </c>
      <c r="C28" s="7" t="s">
        <v>307</v>
      </c>
      <c r="D28" s="7" t="s">
        <v>365</v>
      </c>
      <c r="E28" s="7" t="s">
        <v>377</v>
      </c>
      <c r="F28" s="7" t="s">
        <v>316</v>
      </c>
      <c r="G28" s="3" t="str">
        <f t="shared" si="1"/>
        <v>https://star-hangar.com/star-citizen/spaceships/anvil-aerospace/gladiator.html,star-citizen,spaceships,anvil-aerospace,gladiator,</v>
      </c>
      <c r="H28" s="1" t="s">
        <v>378</v>
      </c>
      <c r="I28" s="1" t="s">
        <v>379</v>
      </c>
    </row>
    <row r="29" spans="1:27" x14ac:dyDescent="0.2">
      <c r="A29" s="6" t="s">
        <v>65</v>
      </c>
      <c r="B29" s="7" t="s">
        <v>306</v>
      </c>
      <c r="C29" s="7" t="s">
        <v>307</v>
      </c>
      <c r="D29" s="7" t="s">
        <v>365</v>
      </c>
      <c r="E29" s="7" t="s">
        <v>380</v>
      </c>
      <c r="F29" s="7" t="s">
        <v>316</v>
      </c>
      <c r="G29" s="3" t="str">
        <f t="shared" si="1"/>
        <v>https://star-hangar.com/star-citizen/spaceships/anvil-aerospace/hawk.html,star-citizen,spaceships,anvil-aerospace,hawk,</v>
      </c>
      <c r="H29" s="1" t="s">
        <v>381</v>
      </c>
      <c r="I29" s="1" t="s">
        <v>382</v>
      </c>
    </row>
    <row r="30" spans="1:27" x14ac:dyDescent="0.2">
      <c r="A30" s="13" t="s">
        <v>67</v>
      </c>
      <c r="B30" s="14" t="s">
        <v>306</v>
      </c>
      <c r="C30" s="14" t="s">
        <v>307</v>
      </c>
      <c r="D30" s="14" t="s">
        <v>365</v>
      </c>
      <c r="E30" s="14" t="s">
        <v>383</v>
      </c>
      <c r="F30" s="14" t="s">
        <v>316</v>
      </c>
      <c r="G30" s="15" t="str">
        <f t="shared" si="1"/>
        <v>https://star-hangar.com/star-citizen/spaceships/anvil-aerospace/hornet.html,star-citizen,spaceships,anvil-aerospace,hornet,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x14ac:dyDescent="0.2">
      <c r="A31" s="6" t="s">
        <v>68</v>
      </c>
      <c r="B31" s="7" t="s">
        <v>306</v>
      </c>
      <c r="C31" s="7" t="s">
        <v>307</v>
      </c>
      <c r="D31" s="7" t="s">
        <v>365</v>
      </c>
      <c r="E31" s="7" t="s">
        <v>383</v>
      </c>
      <c r="F31" s="7" t="s">
        <v>319</v>
      </c>
      <c r="G31" s="3" t="str">
        <f t="shared" si="1"/>
        <v>https://star-hangar.com/star-citizen/spaceships/anvil-aerospace/hornet/base.html,star-citizen,spaceships,anvil-aerospace,hornet,base</v>
      </c>
      <c r="H31" s="1" t="s">
        <v>384</v>
      </c>
      <c r="I31" s="1" t="s">
        <v>385</v>
      </c>
    </row>
    <row r="32" spans="1:27" x14ac:dyDescent="0.2">
      <c r="A32" s="6" t="s">
        <v>70</v>
      </c>
      <c r="B32" s="7" t="s">
        <v>306</v>
      </c>
      <c r="C32" s="7" t="s">
        <v>307</v>
      </c>
      <c r="D32" s="7" t="s">
        <v>365</v>
      </c>
      <c r="E32" s="7" t="s">
        <v>383</v>
      </c>
      <c r="F32" s="7" t="s">
        <v>386</v>
      </c>
      <c r="G32" s="3" t="str">
        <f t="shared" si="1"/>
        <v>https://star-hangar.com/star-citizen/spaceships/anvil-aerospace/hornet/ghost.html,star-citizen,spaceships,anvil-aerospace,hornet,ghost</v>
      </c>
      <c r="H32" s="1" t="s">
        <v>387</v>
      </c>
      <c r="I32" s="1" t="s">
        <v>388</v>
      </c>
    </row>
    <row r="33" spans="1:27" x14ac:dyDescent="0.2">
      <c r="A33" s="6" t="s">
        <v>72</v>
      </c>
      <c r="B33" s="7" t="s">
        <v>306</v>
      </c>
      <c r="C33" s="7" t="s">
        <v>307</v>
      </c>
      <c r="D33" s="7" t="s">
        <v>365</v>
      </c>
      <c r="E33" s="7" t="s">
        <v>383</v>
      </c>
      <c r="F33" s="7" t="s">
        <v>389</v>
      </c>
      <c r="G33" s="3" t="str">
        <f t="shared" si="1"/>
        <v>https://star-hangar.com/star-citizen/spaceships/anvil-aerospace/hornet/super.html,star-citizen,spaceships,anvil-aerospace,hornet,super</v>
      </c>
      <c r="H33" s="1" t="s">
        <v>390</v>
      </c>
      <c r="I33" s="1" t="s">
        <v>391</v>
      </c>
    </row>
    <row r="34" spans="1:27" x14ac:dyDescent="0.2">
      <c r="A34" s="6" t="s">
        <v>74</v>
      </c>
      <c r="B34" s="7" t="s">
        <v>306</v>
      </c>
      <c r="C34" s="7" t="s">
        <v>307</v>
      </c>
      <c r="D34" s="7" t="s">
        <v>365</v>
      </c>
      <c r="E34" s="7" t="s">
        <v>383</v>
      </c>
      <c r="F34" s="7" t="s">
        <v>392</v>
      </c>
      <c r="G34" s="3" t="str">
        <f t="shared" si="1"/>
        <v>https://star-hangar.com/star-citizen/spaceships/anvil-aerospace/hornet/tracker.html,star-citizen,spaceships,anvil-aerospace,hornet,tracker</v>
      </c>
      <c r="H34" s="1" t="s">
        <v>393</v>
      </c>
      <c r="I34" s="1" t="s">
        <v>394</v>
      </c>
    </row>
    <row r="35" spans="1:27" x14ac:dyDescent="0.2">
      <c r="A35" s="6" t="s">
        <v>76</v>
      </c>
      <c r="B35" s="7" t="s">
        <v>306</v>
      </c>
      <c r="C35" s="7" t="s">
        <v>307</v>
      </c>
      <c r="D35" s="7" t="s">
        <v>365</v>
      </c>
      <c r="E35" s="7" t="s">
        <v>383</v>
      </c>
      <c r="F35" s="7" t="s">
        <v>395</v>
      </c>
      <c r="G35" s="3" t="str">
        <f t="shared" si="1"/>
        <v>https://star-hangar.com/star-citizen/spaceships/anvil-aerospace/hornet/wildfire.html,star-citizen,spaceships,anvil-aerospace,hornet,wildfire</v>
      </c>
      <c r="H35" s="1" t="s">
        <v>396</v>
      </c>
      <c r="I35" s="1" t="s">
        <v>397</v>
      </c>
    </row>
    <row r="36" spans="1:27" x14ac:dyDescent="0.2">
      <c r="A36" s="16" t="s">
        <v>67</v>
      </c>
      <c r="B36" s="14" t="s">
        <v>306</v>
      </c>
      <c r="C36" s="14" t="s">
        <v>307</v>
      </c>
      <c r="D36" s="14" t="s">
        <v>365</v>
      </c>
      <c r="E36" s="14" t="s">
        <v>383</v>
      </c>
      <c r="F36" s="14" t="s">
        <v>316</v>
      </c>
      <c r="G36" s="15" t="str">
        <f t="shared" si="1"/>
        <v>https://star-hangar.com/star-citizen/spaceships/anvil-aerospace/hornet.html,star-citizen,spaceships,anvil-aerospace,hornet,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6" t="s">
        <v>80</v>
      </c>
      <c r="B37" s="7" t="s">
        <v>306</v>
      </c>
      <c r="C37" s="7" t="s">
        <v>307</v>
      </c>
      <c r="D37" s="7" t="s">
        <v>365</v>
      </c>
      <c r="E37" s="7" t="s">
        <v>398</v>
      </c>
      <c r="F37" s="7" t="s">
        <v>316</v>
      </c>
      <c r="G37" s="3" t="str">
        <f t="shared" si="1"/>
        <v>https://star-hangar.com/star-citizen/spaceships/anvil-aerospace/hurricane.html,star-citizen,spaceships,anvil-aerospace,hurricane,</v>
      </c>
      <c r="H37" s="1" t="s">
        <v>399</v>
      </c>
      <c r="I37" s="1" t="s">
        <v>400</v>
      </c>
    </row>
    <row r="38" spans="1:27" x14ac:dyDescent="0.2">
      <c r="A38" s="6" t="s">
        <v>82</v>
      </c>
      <c r="B38" s="7" t="s">
        <v>306</v>
      </c>
      <c r="C38" s="7" t="s">
        <v>307</v>
      </c>
      <c r="D38" s="7" t="s">
        <v>365</v>
      </c>
      <c r="E38" s="7" t="s">
        <v>401</v>
      </c>
      <c r="F38" s="7" t="s">
        <v>316</v>
      </c>
      <c r="G38" s="3" t="str">
        <f t="shared" si="1"/>
        <v>https://star-hangar.com/star-citizen/spaceships/anvil-aerospace/legionnaire.html,star-citizen,spaceships,anvil-aerospace,legionnaire,</v>
      </c>
    </row>
    <row r="39" spans="1:27" x14ac:dyDescent="0.2">
      <c r="A39" s="6" t="s">
        <v>84</v>
      </c>
      <c r="B39" s="7" t="s">
        <v>306</v>
      </c>
      <c r="C39" s="7" t="s">
        <v>307</v>
      </c>
      <c r="D39" s="7" t="s">
        <v>365</v>
      </c>
      <c r="E39" s="7" t="s">
        <v>402</v>
      </c>
      <c r="F39" s="7" t="s">
        <v>316</v>
      </c>
      <c r="G39" s="3" t="str">
        <f t="shared" si="1"/>
        <v>https://star-hangar.com/star-citizen/spaceships/anvil-aerospace/liberator.html,star-citizen,spaceships,anvil-aerospace,liberator,</v>
      </c>
      <c r="H39" s="1" t="s">
        <v>403</v>
      </c>
      <c r="I39" s="1" t="s">
        <v>404</v>
      </c>
    </row>
    <row r="40" spans="1:27" x14ac:dyDescent="0.2">
      <c r="A40" s="6" t="s">
        <v>86</v>
      </c>
      <c r="B40" s="7" t="s">
        <v>306</v>
      </c>
      <c r="C40" s="7" t="s">
        <v>307</v>
      </c>
      <c r="D40" s="7" t="s">
        <v>365</v>
      </c>
      <c r="E40" s="7" t="s">
        <v>405</v>
      </c>
      <c r="F40" s="7" t="s">
        <v>316</v>
      </c>
      <c r="G40" s="3" t="str">
        <f t="shared" si="1"/>
        <v>https://star-hangar.com/star-citizen/spaceships/anvil-aerospace/pisces.html,star-citizen,spaceships,anvil-aerospace,pisces,</v>
      </c>
    </row>
    <row r="41" spans="1:27" x14ac:dyDescent="0.2">
      <c r="A41" s="6" t="s">
        <v>89</v>
      </c>
      <c r="B41" s="7" t="s">
        <v>306</v>
      </c>
      <c r="C41" s="7" t="s">
        <v>307</v>
      </c>
      <c r="D41" s="7" t="s">
        <v>365</v>
      </c>
      <c r="E41" s="7" t="s">
        <v>405</v>
      </c>
      <c r="F41" s="7" t="s">
        <v>406</v>
      </c>
      <c r="G41" s="3" t="str">
        <f t="shared" si="1"/>
        <v>https://star-hangar.com/star-citizen/spaceships/anvil-aerospace/pisces/c8x.html,star-citizen,spaceships,anvil-aerospace,pisces,c8x</v>
      </c>
      <c r="H41" s="1" t="s">
        <v>407</v>
      </c>
    </row>
    <row r="42" spans="1:27" x14ac:dyDescent="0.2">
      <c r="A42" s="6" t="s">
        <v>91</v>
      </c>
      <c r="B42" s="7" t="s">
        <v>306</v>
      </c>
      <c r="C42" s="7" t="s">
        <v>307</v>
      </c>
      <c r="D42" s="7" t="s">
        <v>365</v>
      </c>
      <c r="E42" s="7" t="s">
        <v>408</v>
      </c>
      <c r="F42" s="7" t="s">
        <v>316</v>
      </c>
      <c r="G42" s="3" t="str">
        <f t="shared" si="1"/>
        <v>https://star-hangar.com/star-citizen/spaceships/anvil-aerospace/terrapin.html,star-citizen,spaceships,anvil-aerospace,terrapin,</v>
      </c>
      <c r="H42" s="1" t="s">
        <v>409</v>
      </c>
      <c r="I42" s="1" t="s">
        <v>410</v>
      </c>
    </row>
    <row r="43" spans="1:27" x14ac:dyDescent="0.2">
      <c r="A43" s="13" t="s">
        <v>93</v>
      </c>
      <c r="B43" s="14" t="s">
        <v>306</v>
      </c>
      <c r="C43" s="14" t="s">
        <v>307</v>
      </c>
      <c r="D43" s="14" t="s">
        <v>365</v>
      </c>
      <c r="E43" s="14" t="s">
        <v>411</v>
      </c>
      <c r="F43" s="14" t="s">
        <v>316</v>
      </c>
      <c r="G43" s="15" t="str">
        <f t="shared" si="1"/>
        <v>https://star-hangar.com/star-citizen/spaceships/anvil-aerospace/valkyrie.html,star-citizen,spaceships,anvil-aerospace,valkyrie,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x14ac:dyDescent="0.2">
      <c r="A44" s="6" t="s">
        <v>94</v>
      </c>
      <c r="B44" s="7" t="s">
        <v>306</v>
      </c>
      <c r="C44" s="7" t="s">
        <v>307</v>
      </c>
      <c r="D44" s="7" t="s">
        <v>365</v>
      </c>
      <c r="E44" s="7" t="s">
        <v>411</v>
      </c>
      <c r="F44" s="7" t="s">
        <v>319</v>
      </c>
      <c r="G44" s="3" t="str">
        <f t="shared" si="1"/>
        <v>https://star-hangar.com/star-citizen/spaceships/anvil-aerospace/valkyrie/base.html,star-citizen,spaceships,anvil-aerospace,valkyrie,base</v>
      </c>
      <c r="H44" s="1" t="s">
        <v>412</v>
      </c>
      <c r="I44" s="1" t="s">
        <v>413</v>
      </c>
    </row>
    <row r="45" spans="1:27" x14ac:dyDescent="0.2">
      <c r="A45" s="6" t="s">
        <v>97</v>
      </c>
      <c r="B45" s="7" t="s">
        <v>306</v>
      </c>
      <c r="C45" s="7" t="s">
        <v>307</v>
      </c>
      <c r="D45" s="7" t="s">
        <v>414</v>
      </c>
      <c r="E45" s="7" t="s">
        <v>415</v>
      </c>
      <c r="F45" s="7" t="s">
        <v>316</v>
      </c>
      <c r="G45" s="3" t="str">
        <f t="shared" si="1"/>
        <v>https://star-hangar.com/star-citizen/spaceships/aopoa/khartu-al.html,star-citizen,spaceships,aopoa,khartu-al,</v>
      </c>
      <c r="H45" s="1" t="s">
        <v>416</v>
      </c>
      <c r="I45" s="1" t="s">
        <v>417</v>
      </c>
    </row>
    <row r="46" spans="1:27" x14ac:dyDescent="0.2">
      <c r="A46" s="6" t="s">
        <v>99</v>
      </c>
      <c r="B46" s="7" t="s">
        <v>306</v>
      </c>
      <c r="C46" s="7" t="s">
        <v>307</v>
      </c>
      <c r="D46" s="7" t="s">
        <v>414</v>
      </c>
      <c r="E46" s="7" t="s">
        <v>418</v>
      </c>
      <c r="F46" s="7" t="s">
        <v>316</v>
      </c>
      <c r="G46" s="3" t="str">
        <f t="shared" si="1"/>
        <v>https://star-hangar.com/star-citizen/spaceships/aopoa/santokyai.html,star-citizen,spaceships,aopoa,santokyai,</v>
      </c>
      <c r="H46" s="1" t="s">
        <v>419</v>
      </c>
      <c r="I46" s="1" t="s">
        <v>420</v>
      </c>
    </row>
    <row r="47" spans="1:27" x14ac:dyDescent="0.2">
      <c r="A47" s="13" t="s">
        <v>102</v>
      </c>
      <c r="B47" s="14" t="s">
        <v>306</v>
      </c>
      <c r="C47" s="14" t="s">
        <v>307</v>
      </c>
      <c r="D47" s="14" t="s">
        <v>421</v>
      </c>
      <c r="E47" s="14" t="s">
        <v>422</v>
      </c>
      <c r="F47" s="14" t="s">
        <v>316</v>
      </c>
      <c r="G47" s="15" t="str">
        <f t="shared" si="1"/>
        <v>https://star-hangar.com/star-citizen/spaceships/argo-astronautics/mpuv.html,star-citizen,spaceships,argo-astronautics,mpuv,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x14ac:dyDescent="0.2">
      <c r="A48" s="13" t="s">
        <v>104</v>
      </c>
      <c r="B48" s="14" t="s">
        <v>306</v>
      </c>
      <c r="C48" s="14" t="s">
        <v>307</v>
      </c>
      <c r="D48" s="14" t="s">
        <v>421</v>
      </c>
      <c r="E48" s="14" t="s">
        <v>422</v>
      </c>
      <c r="F48" s="14" t="s">
        <v>423</v>
      </c>
      <c r="G48" s="15" t="str">
        <f t="shared" si="1"/>
        <v>https://star-hangar.com/star-citizen/spaceships/argo-astronautics/mpuv/cargo.html,star-citizen,spaceships,argo-astronautics,mpuv,cargo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x14ac:dyDescent="0.2">
      <c r="A49" s="13" t="s">
        <v>106</v>
      </c>
      <c r="B49" s="14" t="s">
        <v>306</v>
      </c>
      <c r="C49" s="14" t="s">
        <v>307</v>
      </c>
      <c r="D49" s="14" t="s">
        <v>421</v>
      </c>
      <c r="E49" s="14" t="s">
        <v>422</v>
      </c>
      <c r="F49" s="14" t="s">
        <v>424</v>
      </c>
      <c r="G49" s="15" t="str">
        <f t="shared" si="1"/>
        <v>https://star-hangar.com/star-citizen/spaceships/argo-astronautics/mpuv/personnel.html,star-citizen,spaceships,argo-astronautics,mpuv,personnel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x14ac:dyDescent="0.2">
      <c r="A50" s="6" t="s">
        <v>108</v>
      </c>
      <c r="B50" s="7" t="s">
        <v>306</v>
      </c>
      <c r="C50" s="7" t="s">
        <v>307</v>
      </c>
      <c r="D50" s="7" t="s">
        <v>421</v>
      </c>
      <c r="E50" s="7" t="s">
        <v>425</v>
      </c>
      <c r="F50" s="7" t="s">
        <v>316</v>
      </c>
      <c r="G50" s="3" t="str">
        <f t="shared" si="1"/>
        <v>https://star-hangar.com/star-citizen/spaceships/argo-astronautics/srv.html,star-citizen,spaceships,argo-astronautics,srv,</v>
      </c>
      <c r="H50" s="1" t="s">
        <v>426</v>
      </c>
      <c r="I50" s="1" t="s">
        <v>427</v>
      </c>
    </row>
    <row r="51" spans="1:27" x14ac:dyDescent="0.2">
      <c r="A51" s="6" t="s">
        <v>110</v>
      </c>
      <c r="B51" s="7" t="s">
        <v>306</v>
      </c>
      <c r="C51" s="7" t="s">
        <v>307</v>
      </c>
      <c r="D51" s="7" t="s">
        <v>421</v>
      </c>
      <c r="E51" s="7" t="s">
        <v>428</v>
      </c>
      <c r="F51" s="7" t="s">
        <v>316</v>
      </c>
      <c r="G51" s="3" t="str">
        <f t="shared" si="1"/>
        <v>https://star-hangar.com/star-citizen/spaceships/argo-astronautics/mole.html,star-citizen,spaceships,argo-astronautics,mole,</v>
      </c>
    </row>
    <row r="52" spans="1:27" x14ac:dyDescent="0.2">
      <c r="A52" s="6" t="s">
        <v>112</v>
      </c>
      <c r="B52" s="7" t="s">
        <v>306</v>
      </c>
      <c r="C52" s="7" t="s">
        <v>307</v>
      </c>
      <c r="D52" s="7" t="s">
        <v>421</v>
      </c>
      <c r="E52" s="7" t="s">
        <v>429</v>
      </c>
      <c r="F52" s="7" t="s">
        <v>316</v>
      </c>
      <c r="G52" s="3" t="str">
        <f t="shared" si="1"/>
        <v>https://star-hangar.com/star-citizen/spaceships/argo-astronautics/raft.html,star-citizen,spaceships,argo-astronautics,raft,</v>
      </c>
      <c r="H52" s="1" t="s">
        <v>430</v>
      </c>
      <c r="I52" s="1" t="s">
        <v>431</v>
      </c>
    </row>
    <row r="53" spans="1:27" x14ac:dyDescent="0.2">
      <c r="A53" s="6" t="s">
        <v>115</v>
      </c>
      <c r="B53" s="7" t="s">
        <v>306</v>
      </c>
      <c r="C53" s="7" t="s">
        <v>307</v>
      </c>
      <c r="D53" s="7" t="s">
        <v>432</v>
      </c>
      <c r="E53" s="7" t="s">
        <v>433</v>
      </c>
      <c r="F53" s="7" t="s">
        <v>316</v>
      </c>
      <c r="G53" s="3" t="str">
        <f t="shared" si="1"/>
        <v>https://star-hangar.com/star-citizen/spaceships/banu/defender.html,star-citizen,spaceships,banu,defender,</v>
      </c>
      <c r="H53" s="1" t="s">
        <v>434</v>
      </c>
      <c r="I53" s="1" t="s">
        <v>435</v>
      </c>
    </row>
    <row r="54" spans="1:27" x14ac:dyDescent="0.2">
      <c r="A54" s="6" t="s">
        <v>117</v>
      </c>
      <c r="B54" s="7" t="s">
        <v>306</v>
      </c>
      <c r="C54" s="7" t="s">
        <v>307</v>
      </c>
      <c r="D54" s="7" t="s">
        <v>432</v>
      </c>
      <c r="E54" s="7" t="s">
        <v>436</v>
      </c>
      <c r="F54" s="7" t="s">
        <v>316</v>
      </c>
      <c r="G54" s="3" t="str">
        <f t="shared" si="1"/>
        <v>https://star-hangar.com/star-citizen/spaceships/banu/merchantman.html,star-citizen,spaceships,banu,merchantman,</v>
      </c>
    </row>
    <row r="55" spans="1:27" x14ac:dyDescent="0.2">
      <c r="A55" s="6" t="s">
        <v>121</v>
      </c>
      <c r="B55" s="7" t="s">
        <v>306</v>
      </c>
      <c r="C55" s="7" t="s">
        <v>307</v>
      </c>
      <c r="D55" s="7" t="s">
        <v>437</v>
      </c>
      <c r="E55" s="7" t="s">
        <v>438</v>
      </c>
      <c r="F55" s="7" t="s">
        <v>439</v>
      </c>
      <c r="G55" s="3" t="str">
        <f t="shared" si="1"/>
        <v>https://star-hangar.com/star-citizen/spaceships/consolidated-outland/mustang/beta.html,star-citizen,spaceships,consolidated-outland,mustang,beta</v>
      </c>
      <c r="H55" s="1" t="s">
        <v>440</v>
      </c>
    </row>
    <row r="56" spans="1:27" x14ac:dyDescent="0.2">
      <c r="A56" s="6" t="s">
        <v>123</v>
      </c>
      <c r="B56" s="7" t="s">
        <v>306</v>
      </c>
      <c r="C56" s="7" t="s">
        <v>307</v>
      </c>
      <c r="D56" s="7" t="s">
        <v>437</v>
      </c>
      <c r="E56" s="7" t="s">
        <v>438</v>
      </c>
      <c r="F56" s="7" t="s">
        <v>441</v>
      </c>
      <c r="G56" s="3" t="str">
        <f t="shared" si="1"/>
        <v>https://star-hangar.com/star-citizen/spaceships/consolidated-outland/mustang/delta.html,star-citizen,spaceships,consolidated-outland,mustang,delta</v>
      </c>
      <c r="H56" s="1" t="s">
        <v>442</v>
      </c>
    </row>
    <row r="57" spans="1:27" x14ac:dyDescent="0.2">
      <c r="A57" s="6" t="s">
        <v>125</v>
      </c>
      <c r="B57" s="7" t="s">
        <v>306</v>
      </c>
      <c r="C57" s="7" t="s">
        <v>307</v>
      </c>
      <c r="D57" s="7" t="s">
        <v>437</v>
      </c>
      <c r="E57" s="7" t="s">
        <v>438</v>
      </c>
      <c r="F57" s="7" t="s">
        <v>443</v>
      </c>
      <c r="G57" s="3" t="str">
        <f t="shared" si="1"/>
        <v>https://star-hangar.com/star-citizen/spaceships/consolidated-outland/mustang/gamma.html,star-citizen,spaceships,consolidated-outland,mustang,gamma</v>
      </c>
      <c r="H57" s="1" t="s">
        <v>442</v>
      </c>
    </row>
    <row r="58" spans="1:27" x14ac:dyDescent="0.2">
      <c r="A58" s="6" t="s">
        <v>127</v>
      </c>
      <c r="B58" s="7" t="s">
        <v>306</v>
      </c>
      <c r="C58" s="7" t="s">
        <v>307</v>
      </c>
      <c r="D58" s="7" t="s">
        <v>437</v>
      </c>
      <c r="E58" s="7" t="s">
        <v>444</v>
      </c>
      <c r="F58" s="7" t="s">
        <v>316</v>
      </c>
      <c r="G58" s="3" t="str">
        <f t="shared" si="1"/>
        <v>https://star-hangar.com/star-citizen/spaceships/consolidated-outland/nomad.html,star-citizen,spaceships,consolidated-outland,nomad,</v>
      </c>
      <c r="H58" s="1" t="s">
        <v>445</v>
      </c>
      <c r="I58" s="1" t="s">
        <v>446</v>
      </c>
    </row>
    <row r="59" spans="1:27" x14ac:dyDescent="0.2">
      <c r="A59" s="6" t="s">
        <v>131</v>
      </c>
      <c r="B59" s="7" t="s">
        <v>306</v>
      </c>
      <c r="C59" s="7" t="s">
        <v>307</v>
      </c>
      <c r="D59" s="7" t="s">
        <v>447</v>
      </c>
      <c r="E59" s="7" t="s">
        <v>448</v>
      </c>
      <c r="F59" s="7" t="s">
        <v>449</v>
      </c>
      <c r="G59" s="3" t="str">
        <f t="shared" si="1"/>
        <v>https://star-hangar.com/star-citizen/spaceships/crusader-industries/ares/ion.html,star-citizen,spaceships,crusader-industries,ares,ion</v>
      </c>
      <c r="H59" s="1" t="s">
        <v>450</v>
      </c>
      <c r="I59" s="1" t="s">
        <v>451</v>
      </c>
    </row>
    <row r="60" spans="1:27" x14ac:dyDescent="0.2">
      <c r="A60" s="6" t="s">
        <v>133</v>
      </c>
      <c r="B60" s="7" t="s">
        <v>306</v>
      </c>
      <c r="C60" s="7" t="s">
        <v>307</v>
      </c>
      <c r="D60" s="7" t="s">
        <v>447</v>
      </c>
      <c r="E60" s="7" t="s">
        <v>448</v>
      </c>
      <c r="F60" s="7" t="s">
        <v>452</v>
      </c>
      <c r="G60" s="3" t="str">
        <f t="shared" si="1"/>
        <v>https://star-hangar.com/star-citizen/spaceships/crusader-industries/ares/inferno.html,star-citizen,spaceships,crusader-industries,ares,inferno</v>
      </c>
      <c r="H60" s="1" t="s">
        <v>453</v>
      </c>
      <c r="I60" s="1" t="s">
        <v>454</v>
      </c>
    </row>
    <row r="61" spans="1:27" x14ac:dyDescent="0.2">
      <c r="A61" s="6" t="s">
        <v>135</v>
      </c>
      <c r="B61" s="7" t="s">
        <v>306</v>
      </c>
      <c r="C61" s="7" t="s">
        <v>307</v>
      </c>
      <c r="D61" s="7" t="s">
        <v>447</v>
      </c>
      <c r="E61" s="7" t="s">
        <v>455</v>
      </c>
      <c r="F61" s="7" t="s">
        <v>316</v>
      </c>
      <c r="G61" s="3" t="str">
        <f t="shared" si="1"/>
        <v>https://star-hangar.com/star-citizen/spaceships/crusader-industries/genesis-starliner.html,star-citizen,spaceships,crusader-industries,genesis-starliner,</v>
      </c>
      <c r="H61" s="1" t="s">
        <v>456</v>
      </c>
      <c r="I61" s="1" t="s">
        <v>457</v>
      </c>
    </row>
    <row r="62" spans="1:27" x14ac:dyDescent="0.2">
      <c r="A62" s="6" t="s">
        <v>138</v>
      </c>
      <c r="B62" s="7" t="s">
        <v>306</v>
      </c>
      <c r="C62" s="7" t="s">
        <v>307</v>
      </c>
      <c r="D62" s="7" t="s">
        <v>447</v>
      </c>
      <c r="E62" s="7" t="s">
        <v>458</v>
      </c>
      <c r="F62" s="7" t="s">
        <v>459</v>
      </c>
      <c r="G62" s="3" t="str">
        <f t="shared" si="1"/>
        <v>https://star-hangar.com/star-citizen/spaceships/crusader-industries/hercules/a2.html,star-citizen,spaceships,crusader-industries,hercules,a2</v>
      </c>
    </row>
    <row r="63" spans="1:27" x14ac:dyDescent="0.2">
      <c r="A63" s="6" t="s">
        <v>140</v>
      </c>
      <c r="B63" s="7" t="s">
        <v>306</v>
      </c>
      <c r="C63" s="7" t="s">
        <v>307</v>
      </c>
      <c r="D63" s="7" t="s">
        <v>447</v>
      </c>
      <c r="E63" s="7" t="s">
        <v>458</v>
      </c>
      <c r="F63" s="7" t="s">
        <v>460</v>
      </c>
      <c r="G63" s="3" t="str">
        <f t="shared" si="1"/>
        <v>https://star-hangar.com/star-citizen/spaceships/crusader-industries/hercules/c2.html,star-citizen,spaceships,crusader-industries,hercules,c2</v>
      </c>
    </row>
    <row r="64" spans="1:27" x14ac:dyDescent="0.2">
      <c r="A64" s="6" t="s">
        <v>142</v>
      </c>
      <c r="B64" s="7" t="s">
        <v>306</v>
      </c>
      <c r="C64" s="7" t="s">
        <v>307</v>
      </c>
      <c r="D64" s="7" t="s">
        <v>447</v>
      </c>
      <c r="E64" s="7" t="s">
        <v>458</v>
      </c>
      <c r="F64" s="7" t="s">
        <v>461</v>
      </c>
      <c r="G64" s="3" t="str">
        <f t="shared" si="1"/>
        <v>https://star-hangar.com/star-citizen/spaceships/crusader-industries/hercules/m2.html,star-citizen,spaceships,crusader-industries,hercules,m2</v>
      </c>
    </row>
    <row r="65" spans="1:27" x14ac:dyDescent="0.2">
      <c r="A65" s="6" t="s">
        <v>144</v>
      </c>
      <c r="B65" s="7" t="s">
        <v>306</v>
      </c>
      <c r="C65" s="7" t="s">
        <v>307</v>
      </c>
      <c r="D65" s="7" t="s">
        <v>447</v>
      </c>
      <c r="E65" s="7" t="s">
        <v>462</v>
      </c>
      <c r="F65" s="7" t="s">
        <v>316</v>
      </c>
      <c r="G65" s="3" t="str">
        <f t="shared" si="1"/>
        <v>https://star-hangar.com/star-citizen/spaceships/crusader-industries/mercury.html,star-citizen,spaceships,crusader-industries,mercury,</v>
      </c>
      <c r="H65" s="1" t="s">
        <v>463</v>
      </c>
      <c r="I65" s="1" t="s">
        <v>464</v>
      </c>
    </row>
    <row r="66" spans="1:27" x14ac:dyDescent="0.2">
      <c r="A66" s="6" t="s">
        <v>147</v>
      </c>
      <c r="B66" s="7" t="s">
        <v>306</v>
      </c>
      <c r="C66" s="7" t="s">
        <v>307</v>
      </c>
      <c r="D66" s="7" t="s">
        <v>465</v>
      </c>
      <c r="E66" s="7" t="s">
        <v>466</v>
      </c>
      <c r="F66" s="7" t="s">
        <v>316</v>
      </c>
      <c r="G66" s="3" t="str">
        <f t="shared" si="1"/>
        <v>https://star-hangar.com/star-citizen/spaceships/drake-interplanetary/buccaneer.html,star-citizen,spaceships,drake-interplanetary,buccaneer,</v>
      </c>
      <c r="H66" s="1" t="s">
        <v>467</v>
      </c>
      <c r="I66" s="1" t="s">
        <v>468</v>
      </c>
    </row>
    <row r="67" spans="1:27" x14ac:dyDescent="0.2">
      <c r="A67" s="13" t="s">
        <v>149</v>
      </c>
      <c r="B67" s="14" t="s">
        <v>306</v>
      </c>
      <c r="C67" s="14" t="s">
        <v>307</v>
      </c>
      <c r="D67" s="14" t="s">
        <v>465</v>
      </c>
      <c r="E67" s="14" t="s">
        <v>469</v>
      </c>
      <c r="F67" s="14" t="s">
        <v>316</v>
      </c>
      <c r="G67" s="15" t="str">
        <f t="shared" si="1"/>
        <v>https://star-hangar.com/star-citizen/spaceships/drake-interplanetary/caterpillar.html,star-citizen,spaceships,drake-interplanetary,caterpillar,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x14ac:dyDescent="0.2">
      <c r="A68" s="6" t="s">
        <v>150</v>
      </c>
      <c r="B68" s="7" t="s">
        <v>306</v>
      </c>
      <c r="C68" s="7" t="s">
        <v>307</v>
      </c>
      <c r="D68" s="7" t="s">
        <v>465</v>
      </c>
      <c r="E68" s="7" t="s">
        <v>469</v>
      </c>
      <c r="F68" s="7" t="s">
        <v>319</v>
      </c>
      <c r="G68" s="3" t="str">
        <f t="shared" si="1"/>
        <v>https://star-hangar.com/star-citizen/spaceships/drake-interplanetary/caterpillar/base.html,star-citizen,spaceships,drake-interplanetary,caterpillar,base</v>
      </c>
      <c r="H68" s="1" t="s">
        <v>470</v>
      </c>
      <c r="I68" s="1" t="s">
        <v>471</v>
      </c>
    </row>
    <row r="69" spans="1:27" x14ac:dyDescent="0.2">
      <c r="A69" s="6" t="s">
        <v>152</v>
      </c>
      <c r="B69" s="7" t="s">
        <v>306</v>
      </c>
      <c r="C69" s="7" t="s">
        <v>307</v>
      </c>
      <c r="D69" s="7" t="s">
        <v>465</v>
      </c>
      <c r="E69" s="7" t="s">
        <v>472</v>
      </c>
      <c r="F69" s="7" t="s">
        <v>316</v>
      </c>
      <c r="G69" s="3" t="str">
        <f t="shared" si="1"/>
        <v>https://star-hangar.com/star-citizen/spaceships/drake-interplanetary/corsair.html,star-citizen,spaceships,drake-interplanetary,corsair,</v>
      </c>
      <c r="H69" s="1" t="s">
        <v>473</v>
      </c>
      <c r="I69" s="1" t="s">
        <v>474</v>
      </c>
    </row>
    <row r="70" spans="1:27" x14ac:dyDescent="0.2">
      <c r="A70" s="13" t="s">
        <v>154</v>
      </c>
      <c r="B70" s="14" t="s">
        <v>306</v>
      </c>
      <c r="C70" s="14" t="s">
        <v>307</v>
      </c>
      <c r="D70" s="14" t="s">
        <v>465</v>
      </c>
      <c r="E70" s="14" t="s">
        <v>475</v>
      </c>
      <c r="F70" s="14" t="s">
        <v>316</v>
      </c>
      <c r="G70" s="15" t="str">
        <f t="shared" si="1"/>
        <v>https://star-hangar.com/star-citizen/spaceships/drake-interplanetary/cutlass.html,star-citizen,spaceships,drake-interplanetary,cutlass,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x14ac:dyDescent="0.2">
      <c r="A71" s="6" t="s">
        <v>156</v>
      </c>
      <c r="B71" s="7" t="s">
        <v>306</v>
      </c>
      <c r="C71" s="7" t="s">
        <v>307</v>
      </c>
      <c r="D71" s="7" t="s">
        <v>465</v>
      </c>
      <c r="E71" s="7" t="s">
        <v>475</v>
      </c>
      <c r="F71" s="7" t="s">
        <v>476</v>
      </c>
      <c r="G71" s="3" t="str">
        <f t="shared" si="1"/>
        <v>https://star-hangar.com/star-citizen/spaceships/drake-interplanetary/cutlass/black.html,star-citizen,spaceships,drake-interplanetary,cutlass,black</v>
      </c>
      <c r="H71" s="1" t="s">
        <v>477</v>
      </c>
      <c r="I71" s="1" t="s">
        <v>478</v>
      </c>
    </row>
    <row r="72" spans="1:27" x14ac:dyDescent="0.2">
      <c r="A72" s="8" t="s">
        <v>158</v>
      </c>
      <c r="B72" s="7" t="s">
        <v>306</v>
      </c>
      <c r="C72" s="7" t="s">
        <v>307</v>
      </c>
      <c r="D72" s="7" t="s">
        <v>465</v>
      </c>
      <c r="E72" s="7" t="s">
        <v>475</v>
      </c>
      <c r="F72" s="7" t="s">
        <v>479</v>
      </c>
      <c r="G72" s="3" t="str">
        <f t="shared" si="1"/>
        <v>https://star-hangar.com/star-citizen/spaceships/drake-interplanetary/cutlass/blue.html,star-citizen,spaceships,drake-interplanetary,cutlass,blue</v>
      </c>
      <c r="H72" s="1" t="s">
        <v>480</v>
      </c>
      <c r="I72" s="1" t="s">
        <v>481</v>
      </c>
    </row>
    <row r="73" spans="1:27" x14ac:dyDescent="0.2">
      <c r="A73" s="8" t="s">
        <v>160</v>
      </c>
      <c r="B73" s="7" t="s">
        <v>306</v>
      </c>
      <c r="C73" s="7" t="s">
        <v>307</v>
      </c>
      <c r="D73" s="7" t="s">
        <v>465</v>
      </c>
      <c r="E73" s="7" t="s">
        <v>475</v>
      </c>
      <c r="F73" s="7" t="s">
        <v>482</v>
      </c>
      <c r="G73" s="3" t="str">
        <f t="shared" si="1"/>
        <v>https://star-hangar.com/star-citizen/spaceships/drake-interplanetary/cutlass/red.html,star-citizen,spaceships,drake-interplanetary,cutlass,red</v>
      </c>
      <c r="H73" s="1" t="s">
        <v>483</v>
      </c>
      <c r="I73" s="1" t="s">
        <v>484</v>
      </c>
    </row>
    <row r="74" spans="1:27" x14ac:dyDescent="0.2">
      <c r="A74" s="8" t="s">
        <v>162</v>
      </c>
      <c r="B74" s="7" t="s">
        <v>306</v>
      </c>
      <c r="C74" s="7" t="s">
        <v>307</v>
      </c>
      <c r="D74" s="7" t="s">
        <v>465</v>
      </c>
      <c r="E74" s="7" t="s">
        <v>475</v>
      </c>
      <c r="F74" s="7" t="s">
        <v>485</v>
      </c>
      <c r="G74" s="3" t="str">
        <f t="shared" si="1"/>
        <v>https://star-hangar.com/star-citizen/spaceships/drake-interplanetary/cutlass/steel.html,star-citizen,spaceships,drake-interplanetary,cutlass,steel</v>
      </c>
    </row>
    <row r="75" spans="1:27" x14ac:dyDescent="0.2">
      <c r="A75" s="6" t="s">
        <v>164</v>
      </c>
      <c r="B75" s="7" t="s">
        <v>306</v>
      </c>
      <c r="C75" s="7" t="s">
        <v>307</v>
      </c>
      <c r="D75" s="7" t="s">
        <v>465</v>
      </c>
      <c r="E75" s="7" t="s">
        <v>486</v>
      </c>
      <c r="F75" s="7" t="s">
        <v>316</v>
      </c>
      <c r="G75" s="3" t="str">
        <f t="shared" si="1"/>
        <v>https://star-hangar.com/star-citizen/spaceships/drake-interplanetary/herald.html,star-citizen,spaceships,drake-interplanetary,herald,</v>
      </c>
      <c r="H75" s="1" t="s">
        <v>487</v>
      </c>
      <c r="I75" s="1" t="s">
        <v>488</v>
      </c>
    </row>
    <row r="76" spans="1:27" x14ac:dyDescent="0.2">
      <c r="A76" s="6" t="s">
        <v>166</v>
      </c>
      <c r="B76" s="7" t="s">
        <v>306</v>
      </c>
      <c r="C76" s="7" t="s">
        <v>307</v>
      </c>
      <c r="D76" s="7" t="s">
        <v>465</v>
      </c>
      <c r="E76" s="7" t="s">
        <v>489</v>
      </c>
      <c r="F76" s="7" t="s">
        <v>316</v>
      </c>
      <c r="G76" s="3" t="str">
        <f t="shared" si="1"/>
        <v>https://star-hangar.com/star-citizen/spaceships/drake-interplanetary/vulture.html,star-citizen,spaceships,drake-interplanetary,vulture,</v>
      </c>
      <c r="H76" s="1" t="s">
        <v>490</v>
      </c>
      <c r="I76" s="1" t="s">
        <v>491</v>
      </c>
    </row>
    <row r="77" spans="1:27" x14ac:dyDescent="0.2">
      <c r="A77" s="6" t="s">
        <v>169</v>
      </c>
      <c r="B77" s="7" t="s">
        <v>306</v>
      </c>
      <c r="C77" s="7" t="s">
        <v>307</v>
      </c>
      <c r="D77" s="7" t="s">
        <v>492</v>
      </c>
      <c r="E77" s="7" t="s">
        <v>493</v>
      </c>
      <c r="F77" s="7" t="s">
        <v>316</v>
      </c>
      <c r="G77" s="3" t="str">
        <f t="shared" si="1"/>
        <v>https://star-hangar.com/star-citizen/spaceships/esperia/blade.html,star-citizen,spaceships,esperia,blade,</v>
      </c>
      <c r="H77" s="1" t="s">
        <v>494</v>
      </c>
      <c r="I77" s="1" t="s">
        <v>495</v>
      </c>
    </row>
    <row r="78" spans="1:27" x14ac:dyDescent="0.2">
      <c r="A78" s="6" t="s">
        <v>171</v>
      </c>
      <c r="B78" s="7" t="s">
        <v>306</v>
      </c>
      <c r="C78" s="7" t="s">
        <v>307</v>
      </c>
      <c r="D78" s="7" t="s">
        <v>492</v>
      </c>
      <c r="E78" s="7" t="s">
        <v>496</v>
      </c>
      <c r="F78" s="7" t="s">
        <v>316</v>
      </c>
      <c r="G78" s="3" t="str">
        <f t="shared" si="1"/>
        <v>https://star-hangar.com/star-citizen/spaceships/esperia/glaive.html,star-citizen,spaceships,esperia,glaive,</v>
      </c>
      <c r="H78" s="1" t="s">
        <v>497</v>
      </c>
      <c r="I78" s="1" t="s">
        <v>498</v>
      </c>
    </row>
    <row r="79" spans="1:27" x14ac:dyDescent="0.2">
      <c r="A79" s="6" t="s">
        <v>173</v>
      </c>
      <c r="B79" s="7" t="s">
        <v>306</v>
      </c>
      <c r="C79" s="7" t="s">
        <v>307</v>
      </c>
      <c r="D79" s="7" t="s">
        <v>492</v>
      </c>
      <c r="E79" s="7" t="s">
        <v>499</v>
      </c>
      <c r="F79" s="7" t="s">
        <v>316</v>
      </c>
      <c r="G79" s="3" t="str">
        <f t="shared" si="1"/>
        <v>https://star-hangar.com/star-citizen/spaceships/esperia/prowler.html,star-citizen,spaceships,esperia,prowler,</v>
      </c>
      <c r="H79" s="1" t="s">
        <v>500</v>
      </c>
      <c r="I79" s="1" t="s">
        <v>501</v>
      </c>
    </row>
    <row r="80" spans="1:27" x14ac:dyDescent="0.2">
      <c r="A80" s="13" t="s">
        <v>175</v>
      </c>
      <c r="B80" s="14" t="s">
        <v>306</v>
      </c>
      <c r="C80" s="14" t="s">
        <v>307</v>
      </c>
      <c r="D80" s="14" t="s">
        <v>492</v>
      </c>
      <c r="E80" s="14" t="s">
        <v>502</v>
      </c>
      <c r="F80" s="14" t="s">
        <v>316</v>
      </c>
      <c r="G80" s="15" t="str">
        <f t="shared" si="1"/>
        <v>https://star-hangar.com/star-citizen/spaceships/esperia/talon.html,star-citizen,spaceships,esperia,talon,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x14ac:dyDescent="0.2">
      <c r="A81" s="6" t="s">
        <v>176</v>
      </c>
      <c r="B81" s="7" t="s">
        <v>306</v>
      </c>
      <c r="C81" s="7" t="s">
        <v>307</v>
      </c>
      <c r="D81" s="7" t="s">
        <v>492</v>
      </c>
      <c r="E81" s="7" t="s">
        <v>502</v>
      </c>
      <c r="F81" s="7" t="s">
        <v>319</v>
      </c>
      <c r="G81" s="3" t="str">
        <f t="shared" si="1"/>
        <v>https://star-hangar.com/star-citizen/spaceships/esperia/talon/base.html,star-citizen,spaceships,esperia,talon,base</v>
      </c>
      <c r="H81" s="1" t="s">
        <v>503</v>
      </c>
      <c r="I81" s="1" t="s">
        <v>504</v>
      </c>
    </row>
    <row r="82" spans="1:27" x14ac:dyDescent="0.2">
      <c r="A82" s="6" t="s">
        <v>178</v>
      </c>
      <c r="B82" s="7" t="s">
        <v>306</v>
      </c>
      <c r="C82" s="7" t="s">
        <v>307</v>
      </c>
      <c r="D82" s="7" t="s">
        <v>492</v>
      </c>
      <c r="E82" s="7" t="s">
        <v>502</v>
      </c>
      <c r="F82" s="7" t="s">
        <v>505</v>
      </c>
      <c r="G82" s="3" t="str">
        <f t="shared" si="1"/>
        <v>https://star-hangar.com/star-citizen/spaceships/esperia/talon/shrike.html,star-citizen,spaceships,esperia,talon,shrike</v>
      </c>
      <c r="H82" s="1" t="s">
        <v>506</v>
      </c>
      <c r="I82" s="1" t="s">
        <v>507</v>
      </c>
    </row>
    <row r="83" spans="1:27" x14ac:dyDescent="0.2">
      <c r="A83" s="6" t="s">
        <v>181</v>
      </c>
      <c r="B83" s="7" t="s">
        <v>306</v>
      </c>
      <c r="C83" s="7" t="s">
        <v>307</v>
      </c>
      <c r="D83" s="7" t="s">
        <v>508</v>
      </c>
      <c r="E83" s="7" t="s">
        <v>509</v>
      </c>
      <c r="F83" s="7" t="s">
        <v>316</v>
      </c>
      <c r="G83" s="3" t="str">
        <f t="shared" si="1"/>
        <v>https://star-hangar.com/star-citizen/spaceships/gatac/railen.html,star-citizen,spaceships,gatac,railen,</v>
      </c>
    </row>
    <row r="84" spans="1:27" x14ac:dyDescent="0.2">
      <c r="A84" s="6" t="s">
        <v>185</v>
      </c>
      <c r="B84" s="7" t="s">
        <v>306</v>
      </c>
      <c r="C84" s="7" t="s">
        <v>307</v>
      </c>
      <c r="D84" s="7" t="s">
        <v>510</v>
      </c>
      <c r="E84" s="7" t="s">
        <v>511</v>
      </c>
      <c r="F84" s="7" t="s">
        <v>512</v>
      </c>
      <c r="G84" s="3" t="str">
        <f t="shared" si="1"/>
        <v>https://star-hangar.com/star-citizen/spaceships/kruger-intergalactic/p/p-72-archimedes.html,star-citizen,spaceships,kruger-intergalactic,p,p-72-archimedes</v>
      </c>
    </row>
    <row r="85" spans="1:27" x14ac:dyDescent="0.2">
      <c r="A85" s="6" t="s">
        <v>188</v>
      </c>
      <c r="B85" s="7" t="s">
        <v>306</v>
      </c>
      <c r="C85" s="7" t="s">
        <v>307</v>
      </c>
      <c r="D85" s="7" t="s">
        <v>513</v>
      </c>
      <c r="E85" s="7" t="s">
        <v>514</v>
      </c>
      <c r="F85" s="7" t="s">
        <v>316</v>
      </c>
      <c r="G85" s="3" t="str">
        <f t="shared" si="1"/>
        <v>https://star-hangar.com/star-citizen/spaceships/musashi-industrial-starflight-concern/endeavor.html,star-citizen,spaceships,musashi-industrial-starflight-concern,endeavor,</v>
      </c>
      <c r="H85" s="1" t="s">
        <v>515</v>
      </c>
    </row>
    <row r="86" spans="1:27" x14ac:dyDescent="0.2">
      <c r="A86" s="13" t="s">
        <v>190</v>
      </c>
      <c r="B86" s="14" t="s">
        <v>306</v>
      </c>
      <c r="C86" s="14" t="s">
        <v>307</v>
      </c>
      <c r="D86" s="14" t="s">
        <v>513</v>
      </c>
      <c r="E86" s="14" t="s">
        <v>516</v>
      </c>
      <c r="F86" s="14" t="s">
        <v>316</v>
      </c>
      <c r="G86" s="15" t="str">
        <f t="shared" si="1"/>
        <v>https://star-hangar.com/star-citizen/spaceships/musashi-industrial-starflight-concern/freelancer.html,star-citizen,spaceships,musashi-industrial-starflight-concern,freelancer,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x14ac:dyDescent="0.2">
      <c r="A87" s="6" t="s">
        <v>191</v>
      </c>
      <c r="B87" s="7" t="s">
        <v>306</v>
      </c>
      <c r="C87" s="7" t="s">
        <v>307</v>
      </c>
      <c r="D87" s="7" t="s">
        <v>513</v>
      </c>
      <c r="E87" s="7" t="s">
        <v>516</v>
      </c>
      <c r="F87" s="7" t="s">
        <v>319</v>
      </c>
      <c r="G87" s="3" t="str">
        <f t="shared" si="1"/>
        <v>https://star-hangar.com/star-citizen/spaceships/musashi-industrial-starflight-concern/freelancer/base.html,star-citizen,spaceships,musashi-industrial-starflight-concern,freelancer,base</v>
      </c>
      <c r="H87" s="1" t="s">
        <v>517</v>
      </c>
      <c r="I87" s="1" t="s">
        <v>518</v>
      </c>
    </row>
    <row r="88" spans="1:27" x14ac:dyDescent="0.2">
      <c r="A88" s="6" t="s">
        <v>193</v>
      </c>
      <c r="B88" s="7" t="s">
        <v>306</v>
      </c>
      <c r="C88" s="7" t="s">
        <v>307</v>
      </c>
      <c r="D88" s="7" t="s">
        <v>513</v>
      </c>
      <c r="E88" s="7" t="s">
        <v>516</v>
      </c>
      <c r="F88" s="7" t="s">
        <v>519</v>
      </c>
      <c r="G88" s="3" t="str">
        <f t="shared" si="1"/>
        <v>https://star-hangar.com/star-citizen/spaceships/musashi-industrial-starflight-concern/freelancer/dur.html,star-citizen,spaceships,musashi-industrial-starflight-concern,freelancer,dur</v>
      </c>
      <c r="H88" s="1" t="s">
        <v>520</v>
      </c>
      <c r="I88" s="1" t="s">
        <v>521</v>
      </c>
    </row>
    <row r="89" spans="1:27" x14ac:dyDescent="0.2">
      <c r="A89" s="6" t="s">
        <v>195</v>
      </c>
      <c r="B89" s="7" t="s">
        <v>306</v>
      </c>
      <c r="C89" s="7" t="s">
        <v>307</v>
      </c>
      <c r="D89" s="7" t="s">
        <v>513</v>
      </c>
      <c r="E89" s="7" t="s">
        <v>516</v>
      </c>
      <c r="F89" s="7" t="s">
        <v>522</v>
      </c>
      <c r="G89" s="3" t="str">
        <f t="shared" si="1"/>
        <v>https://star-hangar.com/star-citizen/spaceships/musashi-industrial-starflight-concern/freelancer/max.html,star-citizen,spaceships,musashi-industrial-starflight-concern,freelancer,max</v>
      </c>
      <c r="H89" s="1" t="s">
        <v>523</v>
      </c>
      <c r="I89" s="1" t="s">
        <v>524</v>
      </c>
    </row>
    <row r="90" spans="1:27" x14ac:dyDescent="0.2">
      <c r="A90" s="8" t="s">
        <v>197</v>
      </c>
      <c r="B90" s="7" t="s">
        <v>306</v>
      </c>
      <c r="C90" s="7" t="s">
        <v>307</v>
      </c>
      <c r="D90" s="7" t="s">
        <v>513</v>
      </c>
      <c r="E90" s="7" t="s">
        <v>516</v>
      </c>
      <c r="F90" s="7" t="s">
        <v>525</v>
      </c>
      <c r="G90" s="3" t="str">
        <f t="shared" si="1"/>
        <v>https://star-hangar.com/star-citizen/spaceships/musashi-industrial-starflight-concern/freelancer/mis.html,star-citizen,spaceships,musashi-industrial-starflight-concern,freelancer,mis</v>
      </c>
      <c r="H90" s="1" t="s">
        <v>336</v>
      </c>
      <c r="I90" s="1" t="s">
        <v>526</v>
      </c>
    </row>
    <row r="91" spans="1:27" x14ac:dyDescent="0.2">
      <c r="A91" s="6" t="s">
        <v>200</v>
      </c>
      <c r="B91" s="7" t="s">
        <v>306</v>
      </c>
      <c r="C91" s="7" t="s">
        <v>307</v>
      </c>
      <c r="D91" s="7" t="s">
        <v>513</v>
      </c>
      <c r="E91" s="7" t="s">
        <v>527</v>
      </c>
      <c r="F91" s="7" t="s">
        <v>528</v>
      </c>
      <c r="G91" s="3" t="str">
        <f t="shared" si="1"/>
        <v>https://star-hangar.com/star-citizen/spaceships/musashi-industrial-starflight-concern/hull/a.html,star-citizen,spaceships,musashi-industrial-starflight-concern,hull,a</v>
      </c>
      <c r="H91" s="1" t="s">
        <v>529</v>
      </c>
      <c r="I91" s="1" t="s">
        <v>530</v>
      </c>
    </row>
    <row r="92" spans="1:27" x14ac:dyDescent="0.2">
      <c r="A92" s="8" t="s">
        <v>202</v>
      </c>
      <c r="B92" s="7" t="s">
        <v>306</v>
      </c>
      <c r="C92" s="7" t="s">
        <v>307</v>
      </c>
      <c r="D92" s="7" t="s">
        <v>513</v>
      </c>
      <c r="E92" s="7" t="s">
        <v>527</v>
      </c>
      <c r="F92" s="7" t="s">
        <v>531</v>
      </c>
      <c r="G92" s="3" t="str">
        <f t="shared" si="1"/>
        <v>https://star-hangar.com/star-citizen/spaceships/musashi-industrial-starflight-concern/hull/b.html,star-citizen,spaceships,musashi-industrial-starflight-concern,hull,b</v>
      </c>
      <c r="H92" s="1" t="s">
        <v>532</v>
      </c>
      <c r="I92" s="1" t="s">
        <v>533</v>
      </c>
    </row>
    <row r="93" spans="1:27" x14ac:dyDescent="0.2">
      <c r="A93" s="8" t="s">
        <v>204</v>
      </c>
      <c r="B93" s="7" t="s">
        <v>306</v>
      </c>
      <c r="C93" s="7" t="s">
        <v>307</v>
      </c>
      <c r="D93" s="7" t="s">
        <v>513</v>
      </c>
      <c r="E93" s="7" t="s">
        <v>527</v>
      </c>
      <c r="F93" s="7" t="s">
        <v>534</v>
      </c>
      <c r="G93" s="3" t="str">
        <f t="shared" si="1"/>
        <v>https://star-hangar.com/star-citizen/spaceships/musashi-industrial-starflight-concern/hull/c.html,star-citizen,spaceships,musashi-industrial-starflight-concern,hull,c</v>
      </c>
      <c r="H93" s="1" t="s">
        <v>535</v>
      </c>
      <c r="I93" s="1" t="s">
        <v>536</v>
      </c>
    </row>
    <row r="94" spans="1:27" x14ac:dyDescent="0.2">
      <c r="A94" s="8" t="s">
        <v>206</v>
      </c>
      <c r="B94" s="7" t="s">
        <v>306</v>
      </c>
      <c r="C94" s="7" t="s">
        <v>307</v>
      </c>
      <c r="D94" s="7" t="s">
        <v>513</v>
      </c>
      <c r="E94" s="7" t="s">
        <v>527</v>
      </c>
      <c r="F94" s="7" t="s">
        <v>537</v>
      </c>
      <c r="G94" s="3" t="str">
        <f t="shared" si="1"/>
        <v>https://star-hangar.com/star-citizen/spaceships/musashi-industrial-starflight-concern/hull/d.html,star-citizen,spaceships,musashi-industrial-starflight-concern,hull,d</v>
      </c>
      <c r="H94" s="1" t="s">
        <v>538</v>
      </c>
      <c r="I94" s="1" t="s">
        <v>539</v>
      </c>
    </row>
    <row r="95" spans="1:27" x14ac:dyDescent="0.2">
      <c r="A95" s="6" t="s">
        <v>208</v>
      </c>
      <c r="B95" s="7" t="s">
        <v>306</v>
      </c>
      <c r="C95" s="7" t="s">
        <v>307</v>
      </c>
      <c r="D95" s="7" t="s">
        <v>513</v>
      </c>
      <c r="E95" s="7" t="s">
        <v>540</v>
      </c>
      <c r="F95" s="7" t="s">
        <v>316</v>
      </c>
      <c r="G95" s="3" t="str">
        <f t="shared" si="1"/>
        <v>https://star-hangar.com/star-citizen/spaceships/musashi-industrial-starflight-concern/prospector.html,star-citizen,spaceships,musashi-industrial-starflight-concern,prospector,</v>
      </c>
      <c r="H95" s="1" t="s">
        <v>541</v>
      </c>
      <c r="I95" s="1" t="s">
        <v>542</v>
      </c>
    </row>
    <row r="96" spans="1:27" x14ac:dyDescent="0.2">
      <c r="A96" s="6" t="s">
        <v>210</v>
      </c>
      <c r="B96" s="7" t="s">
        <v>306</v>
      </c>
      <c r="C96" s="7" t="s">
        <v>307</v>
      </c>
      <c r="D96" s="7" t="s">
        <v>513</v>
      </c>
      <c r="E96" s="7" t="s">
        <v>543</v>
      </c>
      <c r="F96" s="7" t="s">
        <v>316</v>
      </c>
      <c r="G96" s="3" t="str">
        <f t="shared" si="1"/>
        <v>https://star-hangar.com/star-citizen/spaceships/musashi-industrial-starflight-concern/razor.html,star-citizen,spaceships,musashi-industrial-starflight-concern,razor,</v>
      </c>
    </row>
    <row r="97" spans="1:8" x14ac:dyDescent="0.2">
      <c r="A97" s="6" t="s">
        <v>211</v>
      </c>
      <c r="B97" s="7" t="s">
        <v>306</v>
      </c>
      <c r="C97" s="7" t="s">
        <v>307</v>
      </c>
      <c r="D97" s="7" t="s">
        <v>513</v>
      </c>
      <c r="E97" s="7" t="s">
        <v>543</v>
      </c>
      <c r="F97" s="7" t="s">
        <v>319</v>
      </c>
      <c r="G97" s="3" t="str">
        <f t="shared" si="1"/>
        <v>https://star-hangar.com/star-citizen/spaceships/musashi-industrial-starflight-concern/razor/base.html,star-citizen,spaceships,musashi-industrial-starflight-concern,razor,base</v>
      </c>
    </row>
    <row r="98" spans="1:8" x14ac:dyDescent="0.2">
      <c r="A98" s="6" t="s">
        <v>213</v>
      </c>
      <c r="B98" s="7" t="s">
        <v>306</v>
      </c>
      <c r="C98" s="7" t="s">
        <v>307</v>
      </c>
      <c r="D98" s="7" t="s">
        <v>513</v>
      </c>
      <c r="E98" s="7" t="s">
        <v>543</v>
      </c>
      <c r="F98" s="7" t="s">
        <v>544</v>
      </c>
      <c r="G98" s="3" t="str">
        <f t="shared" si="1"/>
        <v>https://star-hangar.com/star-citizen/spaceships/musashi-industrial-starflight-concern/razor/ex.html,star-citizen,spaceships,musashi-industrial-starflight-concern,razor,ex</v>
      </c>
    </row>
    <row r="99" spans="1:8" x14ac:dyDescent="0.2">
      <c r="A99" s="6" t="s">
        <v>215</v>
      </c>
      <c r="B99" s="7" t="s">
        <v>306</v>
      </c>
      <c r="C99" s="7" t="s">
        <v>307</v>
      </c>
      <c r="D99" s="7" t="s">
        <v>513</v>
      </c>
      <c r="E99" s="7" t="s">
        <v>543</v>
      </c>
      <c r="F99" s="7" t="s">
        <v>545</v>
      </c>
      <c r="G99" s="3" t="str">
        <f t="shared" si="1"/>
        <v>https://star-hangar.com/star-citizen/spaceships/musashi-industrial-starflight-concern/razor/lx.html,star-citizen,spaceships,musashi-industrial-starflight-concern,razor,lx</v>
      </c>
    </row>
    <row r="100" spans="1:8" x14ac:dyDescent="0.2">
      <c r="A100" s="6" t="s">
        <v>217</v>
      </c>
      <c r="B100" s="7" t="s">
        <v>306</v>
      </c>
      <c r="C100" s="7" t="s">
        <v>307</v>
      </c>
      <c r="D100" s="7" t="s">
        <v>513</v>
      </c>
      <c r="E100" s="7" t="s">
        <v>546</v>
      </c>
      <c r="F100" s="7" t="s">
        <v>316</v>
      </c>
      <c r="G100" s="3" t="str">
        <f t="shared" si="1"/>
        <v>https://star-hangar.com/star-citizen/spaceships/musashi-industrial-starflight-concern/reliant.html,star-citizen,spaceships,musashi-industrial-starflight-concern,reliant,</v>
      </c>
    </row>
    <row r="101" spans="1:8" x14ac:dyDescent="0.2">
      <c r="A101" s="6" t="s">
        <v>219</v>
      </c>
      <c r="B101" s="7" t="s">
        <v>306</v>
      </c>
      <c r="C101" s="7" t="s">
        <v>307</v>
      </c>
      <c r="D101" s="7" t="s">
        <v>513</v>
      </c>
      <c r="E101" s="7" t="s">
        <v>546</v>
      </c>
      <c r="F101" s="7" t="s">
        <v>547</v>
      </c>
      <c r="G101" s="3" t="str">
        <f t="shared" si="1"/>
        <v>https://star-hangar.com/star-citizen/spaceships/musashi-industrial-starflight-concern/reliant/kore.html,star-citizen,spaceships,musashi-industrial-starflight-concern,reliant,kore</v>
      </c>
    </row>
    <row r="102" spans="1:8" x14ac:dyDescent="0.2">
      <c r="A102" s="8" t="s">
        <v>221</v>
      </c>
      <c r="B102" s="7" t="s">
        <v>306</v>
      </c>
      <c r="C102" s="7" t="s">
        <v>307</v>
      </c>
      <c r="D102" s="7" t="s">
        <v>513</v>
      </c>
      <c r="E102" s="7" t="s">
        <v>546</v>
      </c>
      <c r="F102" s="7" t="s">
        <v>548</v>
      </c>
      <c r="G102" s="3" t="str">
        <f t="shared" si="1"/>
        <v>https://star-hangar.com/star-citizen/spaceships/musashi-industrial-starflight-concern/reliant/mako.html,star-citizen,spaceships,musashi-industrial-starflight-concern,reliant,mako</v>
      </c>
    </row>
    <row r="103" spans="1:8" x14ac:dyDescent="0.2">
      <c r="A103" s="8" t="s">
        <v>223</v>
      </c>
      <c r="B103" s="7" t="s">
        <v>306</v>
      </c>
      <c r="C103" s="7" t="s">
        <v>307</v>
      </c>
      <c r="D103" s="7" t="s">
        <v>513</v>
      </c>
      <c r="E103" s="7" t="s">
        <v>546</v>
      </c>
      <c r="F103" s="7" t="s">
        <v>549</v>
      </c>
      <c r="G103" s="3" t="str">
        <f t="shared" si="1"/>
        <v>https://star-hangar.com/star-citizen/spaceships/musashi-industrial-starflight-concern/reliant/sen.html,star-citizen,spaceships,musashi-industrial-starflight-concern,reliant,sen</v>
      </c>
    </row>
    <row r="104" spans="1:8" x14ac:dyDescent="0.2">
      <c r="A104" s="8" t="s">
        <v>225</v>
      </c>
      <c r="B104" s="7" t="s">
        <v>306</v>
      </c>
      <c r="C104" s="7" t="s">
        <v>307</v>
      </c>
      <c r="D104" s="7" t="s">
        <v>513</v>
      </c>
      <c r="E104" s="7" t="s">
        <v>546</v>
      </c>
      <c r="F104" s="7" t="s">
        <v>550</v>
      </c>
      <c r="G104" s="3" t="str">
        <f t="shared" si="1"/>
        <v>https://star-hangar.com/star-citizen/spaceships/musashi-industrial-starflight-concern/reliant/tana.html,star-citizen,spaceships,musashi-industrial-starflight-concern,reliant,tana</v>
      </c>
    </row>
    <row r="105" spans="1:8" x14ac:dyDescent="0.2">
      <c r="A105" s="6" t="s">
        <v>227</v>
      </c>
      <c r="B105" s="7" t="s">
        <v>306</v>
      </c>
      <c r="C105" s="7" t="s">
        <v>307</v>
      </c>
      <c r="D105" s="7" t="s">
        <v>513</v>
      </c>
      <c r="E105" s="7" t="s">
        <v>551</v>
      </c>
      <c r="F105" s="7" t="s">
        <v>316</v>
      </c>
      <c r="G105" s="3" t="str">
        <f t="shared" si="1"/>
        <v>https://star-hangar.com/star-citizen/spaceships/musashi-industrial-starflight-concern/starfarer.html,star-citizen,spaceships,musashi-industrial-starflight-concern,starfarer,</v>
      </c>
    </row>
    <row r="106" spans="1:8" x14ac:dyDescent="0.2">
      <c r="A106" s="6" t="s">
        <v>228</v>
      </c>
      <c r="B106" s="7" t="s">
        <v>306</v>
      </c>
      <c r="C106" s="7" t="s">
        <v>307</v>
      </c>
      <c r="D106" s="7" t="s">
        <v>513</v>
      </c>
      <c r="E106" s="7" t="s">
        <v>551</v>
      </c>
      <c r="F106" s="7" t="s">
        <v>319</v>
      </c>
      <c r="G106" s="3" t="str">
        <f t="shared" si="1"/>
        <v>https://star-hangar.com/star-citizen/spaceships/musashi-industrial-starflight-concern/starfarer/base.html,star-citizen,spaceships,musashi-industrial-starflight-concern,starfarer,base</v>
      </c>
    </row>
    <row r="107" spans="1:8" x14ac:dyDescent="0.2">
      <c r="A107" s="6" t="s">
        <v>230</v>
      </c>
      <c r="B107" s="7" t="s">
        <v>306</v>
      </c>
      <c r="C107" s="7" t="s">
        <v>307</v>
      </c>
      <c r="D107" s="7" t="s">
        <v>513</v>
      </c>
      <c r="E107" s="7" t="s">
        <v>551</v>
      </c>
      <c r="F107" s="7" t="s">
        <v>552</v>
      </c>
      <c r="G107" s="3" t="str">
        <f t="shared" si="1"/>
        <v>https://star-hangar.com/star-citizen/spaceships/musashi-industrial-starflight-concern/starfarer/gemini.html,star-citizen,spaceships,musashi-industrial-starflight-concern,starfarer,gemini</v>
      </c>
    </row>
    <row r="108" spans="1:8" x14ac:dyDescent="0.2">
      <c r="A108" s="6" t="s">
        <v>232</v>
      </c>
      <c r="B108" s="7" t="s">
        <v>306</v>
      </c>
      <c r="C108" s="7" t="s">
        <v>307</v>
      </c>
      <c r="D108" s="7" t="s">
        <v>513</v>
      </c>
      <c r="E108" s="7" t="s">
        <v>553</v>
      </c>
      <c r="F108" s="7" t="s">
        <v>316</v>
      </c>
      <c r="G108" s="3" t="str">
        <f t="shared" si="1"/>
        <v>https://star-hangar.com/star-citizen/spaceships/musashi-industrial-starflight-concern/odyssey.html,star-citizen,spaceships,musashi-industrial-starflight-concern,odyssey,</v>
      </c>
    </row>
    <row r="109" spans="1:8" x14ac:dyDescent="0.2">
      <c r="A109" s="6" t="s">
        <v>234</v>
      </c>
      <c r="B109" s="7" t="s">
        <v>306</v>
      </c>
      <c r="C109" s="7" t="s">
        <v>307</v>
      </c>
      <c r="D109" s="7" t="s">
        <v>513</v>
      </c>
      <c r="E109" s="7" t="s">
        <v>554</v>
      </c>
      <c r="F109" s="7" t="s">
        <v>316</v>
      </c>
      <c r="G109" s="3" t="str">
        <f t="shared" si="1"/>
        <v>https://star-hangar.com/star-citizen/spaceships/musashi-industrial-starflight-concern/expanse.html,star-citizen,spaceships,musashi-industrial-starflight-concern,expanse,</v>
      </c>
    </row>
    <row r="110" spans="1:8" x14ac:dyDescent="0.2">
      <c r="A110" s="6" t="s">
        <v>237</v>
      </c>
      <c r="B110" s="7" t="s">
        <v>306</v>
      </c>
      <c r="C110" s="7" t="s">
        <v>307</v>
      </c>
      <c r="D110" s="7" t="s">
        <v>555</v>
      </c>
      <c r="E110" s="7" t="s">
        <v>236</v>
      </c>
      <c r="F110" s="7" t="s">
        <v>316</v>
      </c>
      <c r="G110" s="3" t="str">
        <f t="shared" si="1"/>
        <v>https://star-hangar.com/star-citizen/spaceships/origin-jumpworks/85x.html,star-citizen,spaceships,origin-jumpworks,85x,</v>
      </c>
    </row>
    <row r="111" spans="1:8" x14ac:dyDescent="0.2">
      <c r="A111" s="6" t="s">
        <v>240</v>
      </c>
      <c r="B111" s="7" t="s">
        <v>306</v>
      </c>
      <c r="C111" s="7" t="s">
        <v>307</v>
      </c>
      <c r="D111" s="7" t="s">
        <v>555</v>
      </c>
      <c r="E111" s="7" t="s">
        <v>556</v>
      </c>
      <c r="F111" s="7" t="s">
        <v>239</v>
      </c>
      <c r="G111" s="3" t="str">
        <f t="shared" si="1"/>
        <v>https://star-hangar.com/star-citizen/spaceships/origin-jumpworks/100-series/100i.html,star-citizen,spaceships,origin-jumpworks,100-series,100i</v>
      </c>
      <c r="H111" s="1" t="s">
        <v>557</v>
      </c>
    </row>
    <row r="112" spans="1:8" x14ac:dyDescent="0.2">
      <c r="A112" s="6" t="s">
        <v>242</v>
      </c>
      <c r="B112" s="7" t="s">
        <v>306</v>
      </c>
      <c r="C112" s="7" t="s">
        <v>307</v>
      </c>
      <c r="D112" s="7" t="s">
        <v>555</v>
      </c>
      <c r="E112" s="7" t="s">
        <v>556</v>
      </c>
      <c r="F112" s="7" t="s">
        <v>241</v>
      </c>
      <c r="G112" s="3" t="str">
        <f t="shared" si="1"/>
        <v>https://star-hangar.com/star-citizen/spaceships/origin-jumpworks/100-series/125a.html,star-citizen,spaceships,origin-jumpworks,100-series,125a</v>
      </c>
      <c r="H112" s="1" t="s">
        <v>558</v>
      </c>
    </row>
    <row r="113" spans="1:9" x14ac:dyDescent="0.2">
      <c r="A113" s="6" t="s">
        <v>244</v>
      </c>
      <c r="B113" s="7" t="s">
        <v>306</v>
      </c>
      <c r="C113" s="7" t="s">
        <v>307</v>
      </c>
      <c r="D113" s="7" t="s">
        <v>555</v>
      </c>
      <c r="E113" s="7" t="s">
        <v>556</v>
      </c>
      <c r="F113" s="7" t="s">
        <v>243</v>
      </c>
      <c r="G113" s="3" t="str">
        <f t="shared" si="1"/>
        <v>https://star-hangar.com/star-citizen/spaceships/origin-jumpworks/100-series/135c.html,star-citizen,spaceships,origin-jumpworks,100-series,135c</v>
      </c>
      <c r="H113" s="1" t="s">
        <v>559</v>
      </c>
    </row>
    <row r="114" spans="1:9" x14ac:dyDescent="0.2">
      <c r="A114" s="6" t="s">
        <v>247</v>
      </c>
      <c r="B114" s="7" t="s">
        <v>306</v>
      </c>
      <c r="C114" s="7" t="s">
        <v>307</v>
      </c>
      <c r="D114" s="7" t="s">
        <v>555</v>
      </c>
      <c r="E114" s="7" t="s">
        <v>560</v>
      </c>
      <c r="F114" s="7" t="s">
        <v>246</v>
      </c>
      <c r="G114" s="3" t="str">
        <f t="shared" si="1"/>
        <v>https://star-hangar.com/star-citizen/spaceships/origin-jumpworks/300i-series/300i.html,star-citizen,spaceships,origin-jumpworks,300i-series,300i</v>
      </c>
      <c r="H114" s="1" t="s">
        <v>561</v>
      </c>
    </row>
    <row r="115" spans="1:9" x14ac:dyDescent="0.2">
      <c r="A115" s="6" t="s">
        <v>249</v>
      </c>
      <c r="B115" s="7" t="s">
        <v>306</v>
      </c>
      <c r="C115" s="7" t="s">
        <v>307</v>
      </c>
      <c r="D115" s="7" t="s">
        <v>555</v>
      </c>
      <c r="E115" s="7" t="s">
        <v>560</v>
      </c>
      <c r="F115" s="7" t="s">
        <v>248</v>
      </c>
      <c r="G115" s="3" t="str">
        <f t="shared" si="1"/>
        <v>https://star-hangar.com/star-citizen/spaceships/origin-jumpworks/300i-series/315p.html,star-citizen,spaceships,origin-jumpworks,300i-series,315p</v>
      </c>
      <c r="H115" s="1" t="s">
        <v>562</v>
      </c>
    </row>
    <row r="116" spans="1:9" x14ac:dyDescent="0.2">
      <c r="A116" s="6" t="s">
        <v>251</v>
      </c>
      <c r="B116" s="7" t="s">
        <v>306</v>
      </c>
      <c r="C116" s="7" t="s">
        <v>307</v>
      </c>
      <c r="D116" s="7" t="s">
        <v>555</v>
      </c>
      <c r="E116" s="7" t="s">
        <v>560</v>
      </c>
      <c r="F116" s="7" t="s">
        <v>250</v>
      </c>
      <c r="G116" s="3" t="str">
        <f t="shared" si="1"/>
        <v>https://star-hangar.com/star-citizen/spaceships/origin-jumpworks/300i-series/325a.html,star-citizen,spaceships,origin-jumpworks,300i-series,325a</v>
      </c>
      <c r="H116" s="1" t="s">
        <v>563</v>
      </c>
      <c r="I116" s="1" t="s">
        <v>564</v>
      </c>
    </row>
    <row r="117" spans="1:9" x14ac:dyDescent="0.2">
      <c r="A117" s="6" t="s">
        <v>253</v>
      </c>
      <c r="B117" s="7" t="s">
        <v>306</v>
      </c>
      <c r="C117" s="7" t="s">
        <v>307</v>
      </c>
      <c r="D117" s="7" t="s">
        <v>555</v>
      </c>
      <c r="E117" s="7" t="s">
        <v>560</v>
      </c>
      <c r="F117" s="7" t="s">
        <v>252</v>
      </c>
      <c r="G117" s="3" t="str">
        <f t="shared" si="1"/>
        <v>https://star-hangar.com/star-citizen/spaceships/origin-jumpworks/300i-series/350r.html,star-citizen,spaceships,origin-jumpworks,300i-series,350r</v>
      </c>
      <c r="H117" s="1" t="s">
        <v>565</v>
      </c>
      <c r="I117" s="1" t="s">
        <v>566</v>
      </c>
    </row>
    <row r="118" spans="1:9" x14ac:dyDescent="0.2">
      <c r="A118" s="6" t="s">
        <v>256</v>
      </c>
      <c r="B118" s="7" t="s">
        <v>306</v>
      </c>
      <c r="C118" s="7" t="s">
        <v>307</v>
      </c>
      <c r="D118" s="7" t="s">
        <v>555</v>
      </c>
      <c r="E118" s="7" t="s">
        <v>567</v>
      </c>
      <c r="F118" s="7" t="s">
        <v>568</v>
      </c>
      <c r="G118" s="3" t="str">
        <f t="shared" si="1"/>
        <v>https://star-hangar.com/star-citizen/spaceships/origin-jumpworks/600-series/600i-luxury.html,star-citizen,spaceships,origin-jumpworks,600-series,600i-luxury</v>
      </c>
      <c r="H118" s="1" t="s">
        <v>569</v>
      </c>
      <c r="I118" s="1" t="s">
        <v>570</v>
      </c>
    </row>
    <row r="119" spans="1:9" x14ac:dyDescent="0.2">
      <c r="A119" s="6" t="s">
        <v>258</v>
      </c>
      <c r="B119" s="7" t="s">
        <v>306</v>
      </c>
      <c r="C119" s="7" t="s">
        <v>307</v>
      </c>
      <c r="D119" s="7" t="s">
        <v>555</v>
      </c>
      <c r="E119" s="7" t="s">
        <v>567</v>
      </c>
      <c r="F119" s="7" t="s">
        <v>571</v>
      </c>
      <c r="G119" s="3" t="str">
        <f t="shared" si="1"/>
        <v>https://star-hangar.com/star-citizen/spaceships/origin-jumpworks/600-series/600i-exploration.html,star-citizen,spaceships,origin-jumpworks,600-series,600i-exploration</v>
      </c>
      <c r="H119" s="1" t="s">
        <v>572</v>
      </c>
      <c r="I119" s="1" t="s">
        <v>573</v>
      </c>
    </row>
    <row r="120" spans="1:9" x14ac:dyDescent="0.2">
      <c r="A120" s="6" t="s">
        <v>260</v>
      </c>
      <c r="B120" s="7" t="s">
        <v>306</v>
      </c>
      <c r="C120" s="7" t="s">
        <v>307</v>
      </c>
      <c r="D120" s="7" t="s">
        <v>555</v>
      </c>
      <c r="E120" s="7" t="s">
        <v>259</v>
      </c>
      <c r="F120" s="7" t="s">
        <v>316</v>
      </c>
      <c r="G120" s="3" t="str">
        <f t="shared" si="1"/>
        <v>https://star-hangar.com/star-citizen/spaceships/origin-jumpworks/m50.html,star-citizen,spaceships,origin-jumpworks,m50,</v>
      </c>
    </row>
    <row r="121" spans="1:9" x14ac:dyDescent="0.2">
      <c r="A121" s="6" t="s">
        <v>262</v>
      </c>
      <c r="B121" s="7" t="s">
        <v>306</v>
      </c>
      <c r="C121" s="7" t="s">
        <v>307</v>
      </c>
      <c r="D121" s="7" t="s">
        <v>555</v>
      </c>
      <c r="E121" s="7" t="s">
        <v>261</v>
      </c>
      <c r="F121" s="7" t="s">
        <v>316</v>
      </c>
      <c r="G121" s="3" t="str">
        <f t="shared" si="1"/>
        <v>https://star-hangar.com/star-citizen/spaceships/origin-jumpworks/400i.html,star-citizen,spaceships,origin-jumpworks,400i,</v>
      </c>
      <c r="H121" s="1" t="s">
        <v>574</v>
      </c>
      <c r="I121" s="1" t="s">
        <v>575</v>
      </c>
    </row>
    <row r="122" spans="1:9" x14ac:dyDescent="0.2">
      <c r="A122" s="6" t="s">
        <v>266</v>
      </c>
      <c r="B122" s="7" t="s">
        <v>306</v>
      </c>
      <c r="C122" s="7" t="s">
        <v>307</v>
      </c>
      <c r="D122" s="7" t="s">
        <v>576</v>
      </c>
      <c r="E122" s="7" t="s">
        <v>577</v>
      </c>
      <c r="F122" s="7" t="s">
        <v>578</v>
      </c>
      <c r="G122" s="3" t="str">
        <f t="shared" si="1"/>
        <v>https://star-hangar.com/star-citizen/spaceships/roberts-space-industries/apollo/medivac.html,star-citizen,spaceships,roberts-space-industries,apollo,medivac</v>
      </c>
      <c r="H122" s="1" t="s">
        <v>579</v>
      </c>
      <c r="I122" s="1" t="s">
        <v>580</v>
      </c>
    </row>
    <row r="123" spans="1:9" x14ac:dyDescent="0.2">
      <c r="A123" s="6" t="s">
        <v>268</v>
      </c>
      <c r="B123" s="7" t="s">
        <v>306</v>
      </c>
      <c r="C123" s="7" t="s">
        <v>307</v>
      </c>
      <c r="D123" s="7" t="s">
        <v>576</v>
      </c>
      <c r="E123" s="7" t="s">
        <v>577</v>
      </c>
      <c r="F123" s="7" t="s">
        <v>581</v>
      </c>
      <c r="G123" s="3" t="str">
        <f t="shared" si="1"/>
        <v>https://star-hangar.com/star-citizen/spaceships/roberts-space-industries/apollo/triage.html,star-citizen,spaceships,roberts-space-industries,apollo,triage</v>
      </c>
      <c r="H123" s="1" t="s">
        <v>582</v>
      </c>
      <c r="I123" s="1" t="s">
        <v>583</v>
      </c>
    </row>
    <row r="124" spans="1:9" x14ac:dyDescent="0.2">
      <c r="A124" s="6" t="s">
        <v>271</v>
      </c>
      <c r="B124" s="7" t="s">
        <v>306</v>
      </c>
      <c r="C124" s="7" t="s">
        <v>307</v>
      </c>
      <c r="D124" s="7" t="s">
        <v>576</v>
      </c>
      <c r="E124" s="7" t="s">
        <v>584</v>
      </c>
      <c r="F124" s="7" t="s">
        <v>585</v>
      </c>
      <c r="G124" s="3" t="str">
        <f t="shared" si="1"/>
        <v>https://star-hangar.com/star-citizen/spaceships/roberts-space-industries/constellation/andromeda.html,star-citizen,spaceships,roberts-space-industries,constellation,andromeda</v>
      </c>
      <c r="H124" s="1" t="s">
        <v>586</v>
      </c>
      <c r="I124" s="1" t="s">
        <v>587</v>
      </c>
    </row>
    <row r="125" spans="1:9" x14ac:dyDescent="0.2">
      <c r="A125" s="6" t="s">
        <v>273</v>
      </c>
      <c r="B125" s="7" t="s">
        <v>306</v>
      </c>
      <c r="C125" s="7" t="s">
        <v>307</v>
      </c>
      <c r="D125" s="7" t="s">
        <v>576</v>
      </c>
      <c r="E125" s="7" t="s">
        <v>584</v>
      </c>
      <c r="F125" s="7" t="s">
        <v>588</v>
      </c>
      <c r="G125" s="3" t="str">
        <f t="shared" si="1"/>
        <v>https://star-hangar.com/star-citizen/spaceships/roberts-space-industries/constellation/aquila.html,star-citizen,spaceships,roberts-space-industries,constellation,aquila</v>
      </c>
      <c r="H125" s="1" t="s">
        <v>589</v>
      </c>
      <c r="I125" s="1" t="s">
        <v>590</v>
      </c>
    </row>
    <row r="126" spans="1:9" x14ac:dyDescent="0.2">
      <c r="A126" s="6" t="s">
        <v>275</v>
      </c>
      <c r="B126" s="7" t="s">
        <v>306</v>
      </c>
      <c r="C126" s="7" t="s">
        <v>307</v>
      </c>
      <c r="D126" s="7" t="s">
        <v>576</v>
      </c>
      <c r="E126" s="7" t="s">
        <v>584</v>
      </c>
      <c r="F126" s="7" t="s">
        <v>591</v>
      </c>
      <c r="G126" s="3" t="str">
        <f t="shared" si="1"/>
        <v>https://star-hangar.com/star-citizen/spaceships/roberts-space-industries/constellation/phoenix.html,star-citizen,spaceships,roberts-space-industries,constellation,phoenix</v>
      </c>
      <c r="H126" s="1"/>
      <c r="I126" s="1"/>
    </row>
    <row r="127" spans="1:9" x14ac:dyDescent="0.2">
      <c r="A127" s="6" t="s">
        <v>277</v>
      </c>
      <c r="B127" s="7" t="s">
        <v>306</v>
      </c>
      <c r="C127" s="7" t="s">
        <v>307</v>
      </c>
      <c r="D127" s="7" t="s">
        <v>576</v>
      </c>
      <c r="E127" s="7" t="s">
        <v>584</v>
      </c>
      <c r="F127" s="7" t="s">
        <v>592</v>
      </c>
      <c r="G127" s="3" t="str">
        <f t="shared" si="1"/>
        <v>https://star-hangar.com/star-citizen/spaceships/roberts-space-industries/constellation/taurus.html,star-citizen,spaceships,roberts-space-industries,constellation,taurus</v>
      </c>
      <c r="H127" s="1" t="s">
        <v>593</v>
      </c>
      <c r="I127" s="1" t="s">
        <v>594</v>
      </c>
    </row>
    <row r="128" spans="1:9" x14ac:dyDescent="0.2">
      <c r="A128" s="6" t="s">
        <v>279</v>
      </c>
      <c r="B128" s="7" t="s">
        <v>306</v>
      </c>
      <c r="C128" s="7" t="s">
        <v>307</v>
      </c>
      <c r="D128" s="7" t="s">
        <v>576</v>
      </c>
      <c r="E128" s="7" t="s">
        <v>595</v>
      </c>
      <c r="F128" s="7" t="s">
        <v>316</v>
      </c>
      <c r="G128" s="3" t="str">
        <f t="shared" si="1"/>
        <v>https://star-hangar.com/star-citizen/spaceships/roberts-space-industries/mantis.html,star-citizen,spaceships,roberts-space-industries,mantis,</v>
      </c>
    </row>
    <row r="129" spans="1:7" x14ac:dyDescent="0.2">
      <c r="A129" s="6" t="s">
        <v>281</v>
      </c>
      <c r="B129" s="7" t="s">
        <v>306</v>
      </c>
      <c r="C129" s="7" t="s">
        <v>307</v>
      </c>
      <c r="D129" s="7" t="s">
        <v>576</v>
      </c>
      <c r="E129" s="7" t="s">
        <v>596</v>
      </c>
      <c r="F129" s="7" t="s">
        <v>316</v>
      </c>
      <c r="G129" s="3" t="str">
        <f t="shared" si="1"/>
        <v>https://star-hangar.com/star-citizen/spaceships/roberts-space-industries/orion.html,star-citizen,spaceships,roberts-space-industries,orion,</v>
      </c>
    </row>
    <row r="130" spans="1:7" x14ac:dyDescent="0.2">
      <c r="A130" s="6" t="s">
        <v>283</v>
      </c>
      <c r="B130" s="7" t="s">
        <v>306</v>
      </c>
      <c r="C130" s="7" t="s">
        <v>307</v>
      </c>
      <c r="D130" s="7" t="s">
        <v>576</v>
      </c>
      <c r="E130" s="7" t="s">
        <v>597</v>
      </c>
      <c r="F130" s="7" t="s">
        <v>316</v>
      </c>
      <c r="G130" s="3" t="str">
        <f t="shared" si="1"/>
        <v>https://star-hangar.com/star-citizen/spaceships/roberts-space-industries/polaris.html,star-citizen,spaceships,roberts-space-industries,polaris,</v>
      </c>
    </row>
    <row r="131" spans="1:7" x14ac:dyDescent="0.2">
      <c r="A131" s="6" t="s">
        <v>285</v>
      </c>
      <c r="B131" s="7" t="s">
        <v>306</v>
      </c>
      <c r="C131" s="7" t="s">
        <v>307</v>
      </c>
      <c r="D131" s="7" t="s">
        <v>576</v>
      </c>
      <c r="E131" s="7" t="s">
        <v>598</v>
      </c>
      <c r="F131" s="7" t="s">
        <v>316</v>
      </c>
      <c r="G131" s="3" t="str">
        <f t="shared" si="1"/>
        <v>https://star-hangar.com/star-citizen/spaceships/roberts-space-industries/perseus.html,star-citizen,spaceships,roberts-space-industries,perseus,</v>
      </c>
    </row>
    <row r="132" spans="1:7" x14ac:dyDescent="0.2">
      <c r="A132" s="6" t="s">
        <v>287</v>
      </c>
      <c r="B132" s="7" t="s">
        <v>306</v>
      </c>
      <c r="C132" s="7" t="s">
        <v>307</v>
      </c>
      <c r="D132" s="7" t="s">
        <v>576</v>
      </c>
      <c r="E132" s="7" t="s">
        <v>599</v>
      </c>
      <c r="F132" s="7" t="s">
        <v>316</v>
      </c>
      <c r="G132" s="3" t="str">
        <f t="shared" si="1"/>
        <v>https://star-hangar.com/star-citizen/spaceships/roberts-space-industries/scorpius.html,star-citizen,spaceships,roberts-space-industries,scorpius,</v>
      </c>
    </row>
  </sheetData>
  <hyperlinks>
    <hyperlink ref="H1" r:id="rId1" xr:uid="{00000000-0004-0000-0300-000000000000}"/>
    <hyperlink ref="A12" r:id="rId2" xr:uid="{00000000-0004-0000-0300-000001000000}"/>
    <hyperlink ref="A36" r:id="rId3" xr:uid="{00000000-0004-0000-0300-000002000000}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17"/>
  <sheetViews>
    <sheetView workbookViewId="0"/>
  </sheetViews>
  <sheetFormatPr defaultColWidth="12.5703125" defaultRowHeight="15.75" customHeight="1" x14ac:dyDescent="0.2"/>
  <cols>
    <col min="1" max="1" width="76.7109375" customWidth="1"/>
    <col min="2" max="2" width="12.85546875" customWidth="1"/>
    <col min="3" max="3" width="13.5703125" customWidth="1"/>
    <col min="4" max="4" width="16.7109375" customWidth="1"/>
  </cols>
  <sheetData>
    <row r="1" spans="1:4" x14ac:dyDescent="0.2">
      <c r="A1" s="1" t="s">
        <v>10</v>
      </c>
      <c r="B1" s="1" t="s">
        <v>600</v>
      </c>
      <c r="C1" s="1" t="s">
        <v>601</v>
      </c>
      <c r="D1" s="1" t="s">
        <v>602</v>
      </c>
    </row>
    <row r="2" spans="1:4" x14ac:dyDescent="0.2">
      <c r="A2" s="1" t="s">
        <v>300</v>
      </c>
      <c r="B2" s="1" t="s">
        <v>603</v>
      </c>
      <c r="C2" s="1" t="s">
        <v>604</v>
      </c>
      <c r="D2" s="1" t="s">
        <v>604</v>
      </c>
    </row>
    <row r="3" spans="1:4" x14ac:dyDescent="0.2">
      <c r="A3" s="1" t="s">
        <v>301</v>
      </c>
      <c r="B3" s="1" t="s">
        <v>603</v>
      </c>
      <c r="C3" s="1" t="s">
        <v>604</v>
      </c>
      <c r="D3" s="1" t="s">
        <v>604</v>
      </c>
    </row>
    <row r="4" spans="1:4" x14ac:dyDescent="0.2">
      <c r="A4" s="1" t="s">
        <v>302</v>
      </c>
      <c r="B4" s="1" t="s">
        <v>605</v>
      </c>
      <c r="C4" s="1" t="s">
        <v>604</v>
      </c>
      <c r="D4" s="1" t="s">
        <v>604</v>
      </c>
    </row>
    <row r="5" spans="1:4" x14ac:dyDescent="0.2">
      <c r="A5" s="1" t="s">
        <v>303</v>
      </c>
      <c r="B5" s="1" t="s">
        <v>603</v>
      </c>
      <c r="C5" s="1" t="s">
        <v>604</v>
      </c>
      <c r="D5" s="1" t="s">
        <v>604</v>
      </c>
    </row>
    <row r="6" spans="1:4" x14ac:dyDescent="0.2">
      <c r="A6" s="1" t="s">
        <v>20</v>
      </c>
      <c r="B6" s="1" t="s">
        <v>603</v>
      </c>
      <c r="C6" s="1" t="s">
        <v>604</v>
      </c>
      <c r="D6" s="1" t="s">
        <v>604</v>
      </c>
    </row>
    <row r="7" spans="1:4" x14ac:dyDescent="0.2">
      <c r="A7" s="1" t="s">
        <v>23</v>
      </c>
      <c r="B7" s="1" t="s">
        <v>603</v>
      </c>
      <c r="C7" s="1" t="s">
        <v>604</v>
      </c>
      <c r="D7" s="1" t="s">
        <v>604</v>
      </c>
    </row>
    <row r="8" spans="1:4" x14ac:dyDescent="0.2">
      <c r="A8" s="1" t="s">
        <v>25</v>
      </c>
      <c r="B8" s="1" t="s">
        <v>606</v>
      </c>
      <c r="C8" s="1" t="s">
        <v>607</v>
      </c>
      <c r="D8" s="1">
        <v>-21</v>
      </c>
    </row>
    <row r="9" spans="1:4" x14ac:dyDescent="0.2">
      <c r="A9" s="1" t="s">
        <v>27</v>
      </c>
      <c r="B9" s="1" t="s">
        <v>606</v>
      </c>
      <c r="C9" s="1" t="s">
        <v>608</v>
      </c>
      <c r="D9" s="1">
        <v>0</v>
      </c>
    </row>
    <row r="10" spans="1:4" x14ac:dyDescent="0.2">
      <c r="A10" s="1" t="s">
        <v>29</v>
      </c>
      <c r="B10" s="1" t="s">
        <v>605</v>
      </c>
      <c r="C10" s="1" t="s">
        <v>604</v>
      </c>
      <c r="D10" s="1" t="s">
        <v>604</v>
      </c>
    </row>
    <row r="11" spans="1:4" x14ac:dyDescent="0.2">
      <c r="A11" s="1" t="s">
        <v>31</v>
      </c>
      <c r="B11" s="1" t="s">
        <v>605</v>
      </c>
      <c r="C11" s="1" t="s">
        <v>604</v>
      </c>
      <c r="D11" s="1" t="s">
        <v>604</v>
      </c>
    </row>
    <row r="12" spans="1:4" x14ac:dyDescent="0.2">
      <c r="A12" s="1" t="s">
        <v>33</v>
      </c>
      <c r="B12" s="1" t="s">
        <v>606</v>
      </c>
      <c r="C12" s="1" t="s">
        <v>608</v>
      </c>
      <c r="D12" s="1">
        <v>-3.8999999999999702</v>
      </c>
    </row>
    <row r="13" spans="1:4" x14ac:dyDescent="0.2">
      <c r="A13" s="1" t="s">
        <v>35</v>
      </c>
      <c r="B13" s="1" t="s">
        <v>606</v>
      </c>
      <c r="C13" s="1" t="s">
        <v>608</v>
      </c>
      <c r="D13" s="1">
        <v>0</v>
      </c>
    </row>
    <row r="14" spans="1:4" x14ac:dyDescent="0.2">
      <c r="A14" s="1" t="s">
        <v>38</v>
      </c>
      <c r="B14" s="1" t="s">
        <v>606</v>
      </c>
      <c r="C14" s="1" t="s">
        <v>607</v>
      </c>
      <c r="D14" s="1">
        <v>-5.0100000000000096</v>
      </c>
    </row>
    <row r="15" spans="1:4" x14ac:dyDescent="0.2">
      <c r="A15" s="1" t="s">
        <v>40</v>
      </c>
      <c r="B15" s="1" t="s">
        <v>603</v>
      </c>
      <c r="C15" s="1" t="s">
        <v>604</v>
      </c>
      <c r="D15" s="1" t="s">
        <v>604</v>
      </c>
    </row>
    <row r="16" spans="1:4" x14ac:dyDescent="0.2">
      <c r="A16" s="1" t="s">
        <v>43</v>
      </c>
      <c r="B16" s="1" t="s">
        <v>606</v>
      </c>
      <c r="C16" s="1" t="s">
        <v>609</v>
      </c>
      <c r="D16" s="1">
        <v>-19.98</v>
      </c>
    </row>
    <row r="17" spans="1:4" x14ac:dyDescent="0.2">
      <c r="A17" s="1" t="s">
        <v>45</v>
      </c>
      <c r="B17" s="1" t="s">
        <v>605</v>
      </c>
      <c r="C17" s="1" t="s">
        <v>604</v>
      </c>
      <c r="D17" s="1" t="s">
        <v>604</v>
      </c>
    </row>
    <row r="18" spans="1:4" x14ac:dyDescent="0.2">
      <c r="A18" s="1" t="s">
        <v>47</v>
      </c>
      <c r="B18" s="1" t="s">
        <v>606</v>
      </c>
      <c r="C18" s="1" t="s">
        <v>610</v>
      </c>
      <c r="D18" s="1">
        <v>-70.989999999999995</v>
      </c>
    </row>
    <row r="19" spans="1:4" x14ac:dyDescent="0.2">
      <c r="A19" s="1" t="s">
        <v>49</v>
      </c>
      <c r="B19" s="1" t="s">
        <v>606</v>
      </c>
      <c r="C19" s="1" t="s">
        <v>608</v>
      </c>
      <c r="D19" s="1">
        <v>0</v>
      </c>
    </row>
    <row r="20" spans="1:4" x14ac:dyDescent="0.2">
      <c r="A20" s="1" t="s">
        <v>51</v>
      </c>
      <c r="B20" s="1" t="s">
        <v>606</v>
      </c>
      <c r="C20" s="1" t="s">
        <v>607</v>
      </c>
      <c r="D20" s="1">
        <v>-16.02</v>
      </c>
    </row>
    <row r="21" spans="1:4" x14ac:dyDescent="0.2">
      <c r="A21" s="1" t="s">
        <v>54</v>
      </c>
      <c r="B21" s="1" t="s">
        <v>606</v>
      </c>
      <c r="C21" s="1" t="s">
        <v>609</v>
      </c>
      <c r="D21" s="1">
        <v>-31.01</v>
      </c>
    </row>
    <row r="22" spans="1:4" x14ac:dyDescent="0.2">
      <c r="A22" s="1" t="s">
        <v>57</v>
      </c>
      <c r="B22" s="1" t="s">
        <v>603</v>
      </c>
      <c r="C22" s="1" t="s">
        <v>604</v>
      </c>
      <c r="D22" s="1" t="s">
        <v>604</v>
      </c>
    </row>
    <row r="23" spans="1:4" x14ac:dyDescent="0.2">
      <c r="A23" s="1" t="s">
        <v>59</v>
      </c>
      <c r="B23" s="1" t="s">
        <v>605</v>
      </c>
      <c r="C23" s="1" t="s">
        <v>604</v>
      </c>
      <c r="D23" s="1" t="s">
        <v>604</v>
      </c>
    </row>
    <row r="24" spans="1:4" x14ac:dyDescent="0.2">
      <c r="A24" s="1" t="s">
        <v>61</v>
      </c>
      <c r="B24" s="1" t="s">
        <v>603</v>
      </c>
      <c r="C24" s="1" t="s">
        <v>604</v>
      </c>
      <c r="D24" s="1" t="s">
        <v>604</v>
      </c>
    </row>
    <row r="25" spans="1:4" x14ac:dyDescent="0.2">
      <c r="A25" s="1" t="s">
        <v>63</v>
      </c>
      <c r="B25" s="1" t="s">
        <v>605</v>
      </c>
      <c r="C25" s="1" t="s">
        <v>604</v>
      </c>
      <c r="D25" s="1" t="s">
        <v>604</v>
      </c>
    </row>
    <row r="26" spans="1:4" x14ac:dyDescent="0.2">
      <c r="A26" s="1" t="s">
        <v>65</v>
      </c>
      <c r="B26" s="1" t="s">
        <v>606</v>
      </c>
      <c r="C26" s="1" t="s">
        <v>608</v>
      </c>
      <c r="D26" s="1">
        <v>-7.00000000000216E-2</v>
      </c>
    </row>
    <row r="27" spans="1:4" x14ac:dyDescent="0.2">
      <c r="A27" s="1" t="s">
        <v>68</v>
      </c>
      <c r="B27" s="1" t="s">
        <v>603</v>
      </c>
      <c r="C27" s="1" t="s">
        <v>604</v>
      </c>
      <c r="D27" s="1" t="s">
        <v>604</v>
      </c>
    </row>
    <row r="28" spans="1:4" x14ac:dyDescent="0.2">
      <c r="A28" s="1" t="s">
        <v>70</v>
      </c>
      <c r="B28" s="1" t="s">
        <v>603</v>
      </c>
      <c r="C28" s="1" t="s">
        <v>604</v>
      </c>
      <c r="D28" s="1" t="s">
        <v>604</v>
      </c>
    </row>
    <row r="29" spans="1:4" x14ac:dyDescent="0.2">
      <c r="A29" s="1" t="s">
        <v>74</v>
      </c>
      <c r="B29" s="1" t="s">
        <v>603</v>
      </c>
      <c r="C29" s="1" t="s">
        <v>604</v>
      </c>
      <c r="D29" s="1" t="s">
        <v>604</v>
      </c>
    </row>
    <row r="30" spans="1:4" x14ac:dyDescent="0.2">
      <c r="A30" s="1" t="s">
        <v>76</v>
      </c>
      <c r="B30" s="1" t="s">
        <v>605</v>
      </c>
      <c r="C30" s="1" t="s">
        <v>604</v>
      </c>
      <c r="D30" s="1" t="s">
        <v>604</v>
      </c>
    </row>
    <row r="31" spans="1:4" x14ac:dyDescent="0.2">
      <c r="A31" s="1" t="s">
        <v>80</v>
      </c>
      <c r="B31" s="1" t="s">
        <v>606</v>
      </c>
      <c r="C31" s="1" t="s">
        <v>607</v>
      </c>
      <c r="D31" s="1">
        <v>-19.989999999999998</v>
      </c>
    </row>
    <row r="32" spans="1:4" x14ac:dyDescent="0.2">
      <c r="A32" s="1" t="s">
        <v>82</v>
      </c>
      <c r="B32" s="1" t="s">
        <v>605</v>
      </c>
      <c r="C32" s="1" t="s">
        <v>604</v>
      </c>
      <c r="D32" s="1" t="s">
        <v>604</v>
      </c>
    </row>
    <row r="33" spans="1:4" x14ac:dyDescent="0.2">
      <c r="A33" s="1" t="s">
        <v>84</v>
      </c>
      <c r="B33" s="1" t="s">
        <v>606</v>
      </c>
      <c r="C33" s="1" t="s">
        <v>609</v>
      </c>
      <c r="D33" s="1">
        <v>-0.430000000000063</v>
      </c>
    </row>
    <row r="34" spans="1:4" x14ac:dyDescent="0.2">
      <c r="A34" s="1" t="s">
        <v>86</v>
      </c>
      <c r="B34" s="1" t="s">
        <v>605</v>
      </c>
      <c r="C34" s="1" t="s">
        <v>604</v>
      </c>
      <c r="D34" s="1" t="s">
        <v>604</v>
      </c>
    </row>
    <row r="35" spans="1:4" x14ac:dyDescent="0.2">
      <c r="A35" s="1" t="s">
        <v>89</v>
      </c>
      <c r="B35" s="1" t="s">
        <v>605</v>
      </c>
      <c r="C35" s="1" t="s">
        <v>604</v>
      </c>
      <c r="D35" s="1" t="s">
        <v>604</v>
      </c>
    </row>
    <row r="36" spans="1:4" x14ac:dyDescent="0.2">
      <c r="A36" s="1" t="s">
        <v>91</v>
      </c>
      <c r="B36" s="1" t="s">
        <v>606</v>
      </c>
      <c r="C36" s="1" t="s">
        <v>608</v>
      </c>
      <c r="D36" s="1">
        <v>-3.81</v>
      </c>
    </row>
    <row r="37" spans="1:4" x14ac:dyDescent="0.2">
      <c r="A37" s="1" t="s">
        <v>93</v>
      </c>
      <c r="B37" s="1" t="s">
        <v>606</v>
      </c>
      <c r="C37" s="1" t="s">
        <v>611</v>
      </c>
      <c r="D37" s="1">
        <v>-3.00000000000295E-2</v>
      </c>
    </row>
    <row r="38" spans="1:4" x14ac:dyDescent="0.2">
      <c r="A38" s="1" t="s">
        <v>94</v>
      </c>
      <c r="B38" s="1" t="s">
        <v>606</v>
      </c>
      <c r="C38" s="1" t="s">
        <v>607</v>
      </c>
      <c r="D38" s="1">
        <v>-3.00000000000295E-2</v>
      </c>
    </row>
    <row r="39" spans="1:4" x14ac:dyDescent="0.2">
      <c r="A39" s="1" t="s">
        <v>97</v>
      </c>
      <c r="B39" s="1" t="s">
        <v>605</v>
      </c>
      <c r="C39" s="1" t="s">
        <v>604</v>
      </c>
      <c r="D39" s="1" t="s">
        <v>604</v>
      </c>
    </row>
    <row r="40" spans="1:4" x14ac:dyDescent="0.2">
      <c r="A40" s="1" t="s">
        <v>99</v>
      </c>
      <c r="B40" s="1" t="s">
        <v>605</v>
      </c>
      <c r="C40" s="1" t="s">
        <v>604</v>
      </c>
      <c r="D40" s="1" t="s">
        <v>604</v>
      </c>
    </row>
    <row r="41" spans="1:4" x14ac:dyDescent="0.2">
      <c r="A41" s="1" t="s">
        <v>102</v>
      </c>
      <c r="B41" s="1" t="s">
        <v>605</v>
      </c>
      <c r="C41" s="1" t="s">
        <v>604</v>
      </c>
      <c r="D41" s="1" t="s">
        <v>604</v>
      </c>
    </row>
    <row r="42" spans="1:4" x14ac:dyDescent="0.2">
      <c r="A42" s="1" t="s">
        <v>104</v>
      </c>
      <c r="B42" s="1" t="s">
        <v>605</v>
      </c>
      <c r="C42" s="1" t="s">
        <v>604</v>
      </c>
      <c r="D42" s="1" t="s">
        <v>604</v>
      </c>
    </row>
    <row r="43" spans="1:4" x14ac:dyDescent="0.2">
      <c r="A43" s="1" t="s">
        <v>106</v>
      </c>
      <c r="B43" s="1" t="s">
        <v>605</v>
      </c>
      <c r="C43" s="1" t="s">
        <v>604</v>
      </c>
      <c r="D43" s="1" t="s">
        <v>604</v>
      </c>
    </row>
    <row r="44" spans="1:4" x14ac:dyDescent="0.2">
      <c r="A44" s="1" t="s">
        <v>108</v>
      </c>
      <c r="B44" s="1" t="s">
        <v>605</v>
      </c>
      <c r="C44" s="1" t="s">
        <v>604</v>
      </c>
      <c r="D44" s="1" t="s">
        <v>604</v>
      </c>
    </row>
    <row r="45" spans="1:4" x14ac:dyDescent="0.2">
      <c r="A45" s="1" t="s">
        <v>110</v>
      </c>
      <c r="B45" s="1" t="s">
        <v>606</v>
      </c>
      <c r="C45" s="1" t="s">
        <v>611</v>
      </c>
      <c r="D45" s="1">
        <v>-17.98</v>
      </c>
    </row>
    <row r="46" spans="1:4" x14ac:dyDescent="0.2">
      <c r="A46" s="1" t="s">
        <v>112</v>
      </c>
      <c r="B46" s="1" t="s">
        <v>605</v>
      </c>
      <c r="C46" s="1" t="s">
        <v>604</v>
      </c>
      <c r="D46" s="1" t="s">
        <v>604</v>
      </c>
    </row>
    <row r="47" spans="1:4" x14ac:dyDescent="0.2">
      <c r="A47" s="1" t="s">
        <v>115</v>
      </c>
      <c r="B47" s="1" t="s">
        <v>605</v>
      </c>
      <c r="C47" s="1" t="s">
        <v>604</v>
      </c>
      <c r="D47" s="1" t="s">
        <v>604</v>
      </c>
    </row>
    <row r="48" spans="1:4" x14ac:dyDescent="0.2">
      <c r="A48" s="1" t="s">
        <v>117</v>
      </c>
      <c r="B48" s="1" t="s">
        <v>605</v>
      </c>
      <c r="C48" s="1" t="s">
        <v>604</v>
      </c>
      <c r="D48" s="1" t="s">
        <v>604</v>
      </c>
    </row>
    <row r="49" spans="1:4" x14ac:dyDescent="0.2">
      <c r="A49" s="1" t="s">
        <v>121</v>
      </c>
      <c r="B49" s="1" t="s">
        <v>603</v>
      </c>
      <c r="C49" s="1" t="s">
        <v>604</v>
      </c>
      <c r="D49" s="1" t="s">
        <v>604</v>
      </c>
    </row>
    <row r="50" spans="1:4" x14ac:dyDescent="0.2">
      <c r="A50" s="1" t="s">
        <v>123</v>
      </c>
      <c r="B50" s="1" t="s">
        <v>606</v>
      </c>
      <c r="C50" s="1" t="s">
        <v>608</v>
      </c>
      <c r="D50" s="1">
        <v>-0.100000000000022</v>
      </c>
    </row>
    <row r="51" spans="1:4" x14ac:dyDescent="0.2">
      <c r="A51" s="1" t="s">
        <v>125</v>
      </c>
      <c r="B51" s="1" t="s">
        <v>603</v>
      </c>
      <c r="C51" s="1" t="s">
        <v>604</v>
      </c>
      <c r="D51" s="1" t="s">
        <v>604</v>
      </c>
    </row>
    <row r="52" spans="1:4" x14ac:dyDescent="0.2">
      <c r="A52" s="1" t="s">
        <v>127</v>
      </c>
      <c r="B52" s="1" t="s">
        <v>605</v>
      </c>
      <c r="C52" s="1" t="s">
        <v>604</v>
      </c>
      <c r="D52" s="1" t="s">
        <v>604</v>
      </c>
    </row>
    <row r="53" spans="1:4" x14ac:dyDescent="0.2">
      <c r="A53" s="1" t="s">
        <v>131</v>
      </c>
      <c r="B53" s="1" t="s">
        <v>606</v>
      </c>
      <c r="C53" s="1" t="s">
        <v>611</v>
      </c>
      <c r="D53" s="1">
        <v>-0.170000000000015</v>
      </c>
    </row>
    <row r="54" spans="1:4" x14ac:dyDescent="0.2">
      <c r="A54" s="1" t="s">
        <v>133</v>
      </c>
      <c r="B54" s="1" t="s">
        <v>606</v>
      </c>
      <c r="C54" s="1" t="s">
        <v>611</v>
      </c>
      <c r="D54" s="1">
        <v>-1.99999999999818E-2</v>
      </c>
    </row>
    <row r="55" spans="1:4" x14ac:dyDescent="0.2">
      <c r="A55" s="1" t="s">
        <v>135</v>
      </c>
      <c r="B55" s="1" t="s">
        <v>606</v>
      </c>
      <c r="C55" s="1" t="s">
        <v>612</v>
      </c>
      <c r="D55" s="1">
        <v>-11.9299999999999</v>
      </c>
    </row>
    <row r="56" spans="1:4" x14ac:dyDescent="0.2">
      <c r="A56" s="1" t="s">
        <v>138</v>
      </c>
      <c r="B56" s="1" t="s">
        <v>606</v>
      </c>
      <c r="C56" s="1" t="s">
        <v>608</v>
      </c>
      <c r="D56" s="1">
        <v>-9.9999999999908998E-3</v>
      </c>
    </row>
    <row r="57" spans="1:4" x14ac:dyDescent="0.2">
      <c r="A57" s="1" t="s">
        <v>140</v>
      </c>
      <c r="B57" s="1" t="s">
        <v>605</v>
      </c>
      <c r="C57" s="1" t="s">
        <v>604</v>
      </c>
      <c r="D57" s="1" t="s">
        <v>604</v>
      </c>
    </row>
    <row r="58" spans="1:4" x14ac:dyDescent="0.2">
      <c r="A58" s="1" t="s">
        <v>142</v>
      </c>
      <c r="B58" s="1" t="s">
        <v>605</v>
      </c>
      <c r="C58" s="1" t="s">
        <v>604</v>
      </c>
      <c r="D58" s="1" t="s">
        <v>604</v>
      </c>
    </row>
    <row r="59" spans="1:4" x14ac:dyDescent="0.2">
      <c r="A59" s="1" t="s">
        <v>144</v>
      </c>
      <c r="B59" s="1" t="s">
        <v>605</v>
      </c>
      <c r="C59" s="1" t="s">
        <v>604</v>
      </c>
      <c r="D59" s="1" t="s">
        <v>604</v>
      </c>
    </row>
    <row r="60" spans="1:4" x14ac:dyDescent="0.2">
      <c r="A60" s="1" t="s">
        <v>147</v>
      </c>
      <c r="B60" s="1" t="s">
        <v>606</v>
      </c>
      <c r="C60" s="1" t="s">
        <v>608</v>
      </c>
      <c r="D60" s="1">
        <v>-9.0000000000003397E-2</v>
      </c>
    </row>
    <row r="61" spans="1:4" x14ac:dyDescent="0.2">
      <c r="A61" s="1" t="s">
        <v>149</v>
      </c>
      <c r="B61" s="1" t="s">
        <v>605</v>
      </c>
      <c r="C61" s="1" t="s">
        <v>604</v>
      </c>
      <c r="D61" s="1" t="s">
        <v>604</v>
      </c>
    </row>
    <row r="62" spans="1:4" x14ac:dyDescent="0.2">
      <c r="A62" s="1" t="s">
        <v>150</v>
      </c>
      <c r="B62" s="1" t="s">
        <v>605</v>
      </c>
      <c r="C62" s="1" t="s">
        <v>604</v>
      </c>
      <c r="D62" s="1" t="s">
        <v>604</v>
      </c>
    </row>
    <row r="63" spans="1:4" x14ac:dyDescent="0.2">
      <c r="A63" s="1" t="s">
        <v>152</v>
      </c>
      <c r="B63" s="1" t="s">
        <v>603</v>
      </c>
      <c r="C63" s="1" t="s">
        <v>604</v>
      </c>
      <c r="D63" s="1" t="s">
        <v>604</v>
      </c>
    </row>
    <row r="64" spans="1:4" x14ac:dyDescent="0.2">
      <c r="A64" s="1" t="s">
        <v>154</v>
      </c>
      <c r="B64" s="1" t="s">
        <v>603</v>
      </c>
      <c r="C64" s="1" t="s">
        <v>604</v>
      </c>
      <c r="D64" s="1" t="s">
        <v>604</v>
      </c>
    </row>
    <row r="65" spans="1:4" x14ac:dyDescent="0.2">
      <c r="A65" s="1" t="s">
        <v>156</v>
      </c>
      <c r="B65" s="1" t="s">
        <v>603</v>
      </c>
      <c r="C65" s="1" t="s">
        <v>604</v>
      </c>
      <c r="D65" s="1" t="s">
        <v>604</v>
      </c>
    </row>
    <row r="66" spans="1:4" x14ac:dyDescent="0.2">
      <c r="A66" s="1" t="s">
        <v>158</v>
      </c>
      <c r="B66" s="1" t="s">
        <v>603</v>
      </c>
      <c r="C66" s="1" t="s">
        <v>604</v>
      </c>
      <c r="D66" s="1" t="s">
        <v>604</v>
      </c>
    </row>
    <row r="67" spans="1:4" x14ac:dyDescent="0.2">
      <c r="A67" s="1" t="s">
        <v>160</v>
      </c>
      <c r="B67" s="1" t="s">
        <v>605</v>
      </c>
      <c r="C67" s="1" t="s">
        <v>604</v>
      </c>
      <c r="D67" s="1" t="s">
        <v>604</v>
      </c>
    </row>
    <row r="68" spans="1:4" x14ac:dyDescent="0.2">
      <c r="A68" s="1" t="s">
        <v>162</v>
      </c>
      <c r="B68" s="1" t="s">
        <v>605</v>
      </c>
      <c r="C68" s="1" t="s">
        <v>604</v>
      </c>
      <c r="D68" s="1" t="s">
        <v>604</v>
      </c>
    </row>
    <row r="69" spans="1:4" x14ac:dyDescent="0.2">
      <c r="A69" s="1" t="s">
        <v>164</v>
      </c>
      <c r="B69" s="1" t="s">
        <v>606</v>
      </c>
      <c r="C69" s="1" t="s">
        <v>608</v>
      </c>
      <c r="D69" s="1">
        <v>-9.0000000000003397E-2</v>
      </c>
    </row>
    <row r="70" spans="1:4" x14ac:dyDescent="0.2">
      <c r="A70" s="1" t="s">
        <v>166</v>
      </c>
      <c r="B70" s="1" t="s">
        <v>605</v>
      </c>
      <c r="C70" s="1" t="s">
        <v>604</v>
      </c>
      <c r="D70" s="1" t="s">
        <v>604</v>
      </c>
    </row>
    <row r="71" spans="1:4" x14ac:dyDescent="0.2">
      <c r="A71" s="1" t="s">
        <v>169</v>
      </c>
      <c r="B71" s="1" t="s">
        <v>603</v>
      </c>
      <c r="C71" s="1" t="s">
        <v>604</v>
      </c>
      <c r="D71" s="1" t="s">
        <v>604</v>
      </c>
    </row>
    <row r="72" spans="1:4" x14ac:dyDescent="0.2">
      <c r="A72" s="1" t="s">
        <v>171</v>
      </c>
      <c r="B72" s="1" t="s">
        <v>606</v>
      </c>
      <c r="C72" s="1" t="s">
        <v>610</v>
      </c>
      <c r="D72" s="1">
        <v>-33.74</v>
      </c>
    </row>
    <row r="73" spans="1:4" x14ac:dyDescent="0.2">
      <c r="A73" s="1" t="s">
        <v>173</v>
      </c>
      <c r="B73" s="1" t="s">
        <v>605</v>
      </c>
      <c r="C73" s="1" t="s">
        <v>604</v>
      </c>
      <c r="D73" s="1" t="s">
        <v>604</v>
      </c>
    </row>
    <row r="74" spans="1:4" x14ac:dyDescent="0.2">
      <c r="A74" s="1" t="s">
        <v>175</v>
      </c>
      <c r="B74" s="1" t="s">
        <v>606</v>
      </c>
      <c r="C74" s="1" t="s">
        <v>612</v>
      </c>
      <c r="D74" s="1">
        <v>-9.8999999999999702</v>
      </c>
    </row>
    <row r="75" spans="1:4" x14ac:dyDescent="0.2">
      <c r="A75" s="1" t="s">
        <v>176</v>
      </c>
      <c r="B75" s="1" t="s">
        <v>606</v>
      </c>
      <c r="C75" s="1" t="s">
        <v>608</v>
      </c>
      <c r="D75" s="1">
        <v>-9.8999999999999702</v>
      </c>
    </row>
    <row r="76" spans="1:4" x14ac:dyDescent="0.2">
      <c r="A76" s="1" t="s">
        <v>178</v>
      </c>
      <c r="B76" s="1" t="s">
        <v>605</v>
      </c>
      <c r="C76" s="1" t="s">
        <v>604</v>
      </c>
      <c r="D76" s="1" t="s">
        <v>604</v>
      </c>
    </row>
    <row r="77" spans="1:4" x14ac:dyDescent="0.2">
      <c r="A77" s="1" t="s">
        <v>181</v>
      </c>
      <c r="B77" s="1" t="s">
        <v>605</v>
      </c>
      <c r="C77" s="1" t="s">
        <v>604</v>
      </c>
      <c r="D77" s="1" t="s">
        <v>604</v>
      </c>
    </row>
    <row r="78" spans="1:4" x14ac:dyDescent="0.2">
      <c r="A78" s="1" t="s">
        <v>188</v>
      </c>
      <c r="B78" s="1" t="s">
        <v>605</v>
      </c>
      <c r="C78" s="1" t="s">
        <v>604</v>
      </c>
      <c r="D78" s="1" t="s">
        <v>604</v>
      </c>
    </row>
    <row r="79" spans="1:4" x14ac:dyDescent="0.2">
      <c r="A79" s="1" t="s">
        <v>191</v>
      </c>
      <c r="B79" s="1" t="s">
        <v>603</v>
      </c>
      <c r="C79" s="1" t="s">
        <v>604</v>
      </c>
      <c r="D79" s="1" t="s">
        <v>604</v>
      </c>
    </row>
    <row r="80" spans="1:4" x14ac:dyDescent="0.2">
      <c r="A80" s="1" t="s">
        <v>195</v>
      </c>
      <c r="B80" s="1" t="s">
        <v>603</v>
      </c>
      <c r="C80" s="1" t="s">
        <v>604</v>
      </c>
      <c r="D80" s="1" t="s">
        <v>604</v>
      </c>
    </row>
    <row r="81" spans="1:4" x14ac:dyDescent="0.2">
      <c r="A81" s="1" t="s">
        <v>197</v>
      </c>
      <c r="B81" s="1" t="s">
        <v>603</v>
      </c>
      <c r="C81" s="1" t="s">
        <v>604</v>
      </c>
      <c r="D81" s="1" t="s">
        <v>604</v>
      </c>
    </row>
    <row r="82" spans="1:4" x14ac:dyDescent="0.2">
      <c r="A82" s="1" t="s">
        <v>200</v>
      </c>
      <c r="B82" s="1" t="s">
        <v>606</v>
      </c>
      <c r="C82" s="1" t="s">
        <v>609</v>
      </c>
      <c r="D82" s="1">
        <v>-9.0000000000003397E-2</v>
      </c>
    </row>
    <row r="83" spans="1:4" x14ac:dyDescent="0.2">
      <c r="A83" s="1" t="s">
        <v>202</v>
      </c>
      <c r="B83" s="1" t="s">
        <v>603</v>
      </c>
      <c r="C83" s="1" t="s">
        <v>604</v>
      </c>
      <c r="D83" s="1" t="s">
        <v>604</v>
      </c>
    </row>
    <row r="84" spans="1:4" x14ac:dyDescent="0.2">
      <c r="A84" s="1" t="s">
        <v>204</v>
      </c>
      <c r="B84" s="1" t="s">
        <v>606</v>
      </c>
      <c r="C84" s="1" t="s">
        <v>611</v>
      </c>
      <c r="D84" s="1">
        <v>-3.92999999999995</v>
      </c>
    </row>
    <row r="85" spans="1:4" x14ac:dyDescent="0.2">
      <c r="A85" s="1" t="s">
        <v>206</v>
      </c>
      <c r="B85" s="1" t="s">
        <v>606</v>
      </c>
      <c r="C85" s="1" t="s">
        <v>609</v>
      </c>
      <c r="D85" s="1">
        <v>-0.170000000000015</v>
      </c>
    </row>
    <row r="86" spans="1:4" x14ac:dyDescent="0.2">
      <c r="A86" s="1" t="s">
        <v>208</v>
      </c>
      <c r="B86" s="1" t="s">
        <v>605</v>
      </c>
      <c r="C86" s="1" t="s">
        <v>604</v>
      </c>
      <c r="D86" s="1" t="s">
        <v>604</v>
      </c>
    </row>
    <row r="87" spans="1:4" x14ac:dyDescent="0.2">
      <c r="A87" s="1" t="s">
        <v>213</v>
      </c>
      <c r="B87" s="1" t="s">
        <v>605</v>
      </c>
      <c r="C87" s="1" t="s">
        <v>604</v>
      </c>
      <c r="D87" s="1" t="s">
        <v>604</v>
      </c>
    </row>
    <row r="88" spans="1:4" x14ac:dyDescent="0.2">
      <c r="A88" s="1" t="s">
        <v>215</v>
      </c>
      <c r="B88" s="1" t="s">
        <v>603</v>
      </c>
      <c r="C88" s="1" t="s">
        <v>604</v>
      </c>
      <c r="D88" s="1" t="s">
        <v>604</v>
      </c>
    </row>
    <row r="89" spans="1:4" x14ac:dyDescent="0.2">
      <c r="A89" s="1" t="s">
        <v>219</v>
      </c>
      <c r="B89" s="1" t="s">
        <v>603</v>
      </c>
      <c r="C89" s="1" t="s">
        <v>604</v>
      </c>
      <c r="D89" s="1" t="s">
        <v>604</v>
      </c>
    </row>
    <row r="90" spans="1:4" x14ac:dyDescent="0.2">
      <c r="A90" s="1" t="s">
        <v>221</v>
      </c>
      <c r="B90" s="1" t="s">
        <v>603</v>
      </c>
      <c r="C90" s="1" t="s">
        <v>604</v>
      </c>
      <c r="D90" s="1" t="s">
        <v>604</v>
      </c>
    </row>
    <row r="91" spans="1:4" x14ac:dyDescent="0.2">
      <c r="A91" s="1" t="s">
        <v>223</v>
      </c>
      <c r="B91" s="1" t="s">
        <v>606</v>
      </c>
      <c r="C91" s="1" t="s">
        <v>608</v>
      </c>
      <c r="D91" s="1">
        <v>-8.99999999999892E-2</v>
      </c>
    </row>
    <row r="92" spans="1:4" x14ac:dyDescent="0.2">
      <c r="A92" s="1" t="s">
        <v>225</v>
      </c>
      <c r="B92" s="1" t="s">
        <v>606</v>
      </c>
      <c r="C92" s="1" t="s">
        <v>611</v>
      </c>
      <c r="D92" s="1">
        <v>-47.08</v>
      </c>
    </row>
    <row r="93" spans="1:4" x14ac:dyDescent="0.2">
      <c r="A93" s="1" t="s">
        <v>230</v>
      </c>
      <c r="B93" s="1" t="s">
        <v>606</v>
      </c>
      <c r="C93" s="1" t="s">
        <v>612</v>
      </c>
      <c r="D93" s="1">
        <v>-4.9800000000000102</v>
      </c>
    </row>
    <row r="94" spans="1:4" x14ac:dyDescent="0.2">
      <c r="A94" s="1" t="s">
        <v>232</v>
      </c>
      <c r="B94" s="1" t="s">
        <v>606</v>
      </c>
      <c r="C94" s="1" t="s">
        <v>607</v>
      </c>
      <c r="D94" s="1">
        <v>-0.69000000000005401</v>
      </c>
    </row>
    <row r="95" spans="1:4" x14ac:dyDescent="0.2">
      <c r="A95" s="1" t="s">
        <v>234</v>
      </c>
      <c r="B95" s="1" t="s">
        <v>605</v>
      </c>
      <c r="C95" s="1" t="s">
        <v>604</v>
      </c>
      <c r="D95" s="1" t="s">
        <v>604</v>
      </c>
    </row>
    <row r="96" spans="1:4" x14ac:dyDescent="0.2">
      <c r="A96" s="1" t="s">
        <v>237</v>
      </c>
      <c r="B96" s="1" t="s">
        <v>605</v>
      </c>
      <c r="C96" s="1" t="s">
        <v>604</v>
      </c>
      <c r="D96" s="1" t="s">
        <v>604</v>
      </c>
    </row>
    <row r="97" spans="1:4" x14ac:dyDescent="0.2">
      <c r="A97" s="1" t="s">
        <v>240</v>
      </c>
      <c r="B97" s="1" t="s">
        <v>603</v>
      </c>
      <c r="C97" s="1" t="s">
        <v>604</v>
      </c>
      <c r="D97" s="1" t="s">
        <v>604</v>
      </c>
    </row>
    <row r="98" spans="1:4" x14ac:dyDescent="0.2">
      <c r="A98" s="1" t="s">
        <v>242</v>
      </c>
      <c r="B98" s="1" t="s">
        <v>606</v>
      </c>
      <c r="C98" s="1" t="s">
        <v>608</v>
      </c>
      <c r="D98" s="1">
        <v>-3.0899999999999799</v>
      </c>
    </row>
    <row r="99" spans="1:4" x14ac:dyDescent="0.2">
      <c r="A99" s="1" t="s">
        <v>244</v>
      </c>
      <c r="B99" s="1" t="s">
        <v>603</v>
      </c>
      <c r="C99" s="1" t="s">
        <v>604</v>
      </c>
      <c r="D99" s="1" t="s">
        <v>604</v>
      </c>
    </row>
    <row r="100" spans="1:4" x14ac:dyDescent="0.2">
      <c r="A100" s="1" t="s">
        <v>247</v>
      </c>
      <c r="B100" s="1" t="s">
        <v>603</v>
      </c>
      <c r="C100" s="1" t="s">
        <v>604</v>
      </c>
      <c r="D100" s="1" t="s">
        <v>604</v>
      </c>
    </row>
    <row r="101" spans="1:4" x14ac:dyDescent="0.2">
      <c r="A101" s="1" t="s">
        <v>249</v>
      </c>
      <c r="B101" s="1" t="s">
        <v>606</v>
      </c>
      <c r="C101" s="1" t="s">
        <v>608</v>
      </c>
      <c r="D101" s="1">
        <v>-1.88</v>
      </c>
    </row>
    <row r="102" spans="1:4" x14ac:dyDescent="0.2">
      <c r="A102" s="1" t="s">
        <v>251</v>
      </c>
      <c r="B102" s="1" t="s">
        <v>603</v>
      </c>
      <c r="C102" s="1" t="s">
        <v>604</v>
      </c>
      <c r="D102" s="1" t="s">
        <v>604</v>
      </c>
    </row>
    <row r="103" spans="1:4" x14ac:dyDescent="0.2">
      <c r="A103" s="1" t="s">
        <v>253</v>
      </c>
      <c r="B103" s="1" t="s">
        <v>605</v>
      </c>
      <c r="C103" s="1" t="s">
        <v>604</v>
      </c>
      <c r="D103" s="1" t="s">
        <v>604</v>
      </c>
    </row>
    <row r="104" spans="1:4" x14ac:dyDescent="0.2">
      <c r="A104" s="1" t="s">
        <v>256</v>
      </c>
      <c r="B104" s="1" t="s">
        <v>606</v>
      </c>
      <c r="C104" s="1" t="s">
        <v>607</v>
      </c>
      <c r="D104" s="1">
        <v>-3.00000000000295E-2</v>
      </c>
    </row>
    <row r="105" spans="1:4" x14ac:dyDescent="0.2">
      <c r="A105" s="1" t="s">
        <v>258</v>
      </c>
      <c r="B105" s="1" t="s">
        <v>606</v>
      </c>
      <c r="C105" s="1" t="s">
        <v>607</v>
      </c>
      <c r="D105" s="1">
        <v>-7.9700000000000202</v>
      </c>
    </row>
    <row r="106" spans="1:4" x14ac:dyDescent="0.2">
      <c r="A106" s="1" t="s">
        <v>260</v>
      </c>
      <c r="B106" s="1" t="s">
        <v>603</v>
      </c>
      <c r="C106" s="1" t="s">
        <v>604</v>
      </c>
      <c r="D106" s="1" t="s">
        <v>604</v>
      </c>
    </row>
    <row r="107" spans="1:4" x14ac:dyDescent="0.2">
      <c r="A107" s="1" t="s">
        <v>262</v>
      </c>
      <c r="B107" s="1" t="s">
        <v>606</v>
      </c>
      <c r="C107" s="1" t="s">
        <v>608</v>
      </c>
      <c r="D107" s="1">
        <v>-9.9399999999999906</v>
      </c>
    </row>
    <row r="108" spans="1:4" x14ac:dyDescent="0.2">
      <c r="A108" s="1" t="s">
        <v>266</v>
      </c>
      <c r="B108" s="1" t="s">
        <v>605</v>
      </c>
      <c r="C108" s="1" t="s">
        <v>604</v>
      </c>
      <c r="D108" s="1" t="s">
        <v>604</v>
      </c>
    </row>
    <row r="109" spans="1:4" x14ac:dyDescent="0.2">
      <c r="A109" s="1" t="s">
        <v>268</v>
      </c>
      <c r="B109" s="1" t="s">
        <v>606</v>
      </c>
      <c r="C109" s="1" t="s">
        <v>609</v>
      </c>
      <c r="D109" s="1">
        <v>-9.9999999999908998E-3</v>
      </c>
    </row>
    <row r="110" spans="1:4" x14ac:dyDescent="0.2">
      <c r="A110" s="1" t="s">
        <v>271</v>
      </c>
      <c r="B110" s="1" t="s">
        <v>603</v>
      </c>
      <c r="C110" s="1" t="s">
        <v>604</v>
      </c>
      <c r="D110" s="1" t="s">
        <v>604</v>
      </c>
    </row>
    <row r="111" spans="1:4" x14ac:dyDescent="0.2">
      <c r="A111" s="1" t="s">
        <v>273</v>
      </c>
      <c r="B111" s="1" t="s">
        <v>603</v>
      </c>
      <c r="C111" s="1" t="s">
        <v>604</v>
      </c>
      <c r="D111" s="1" t="s">
        <v>604</v>
      </c>
    </row>
    <row r="112" spans="1:4" x14ac:dyDescent="0.2">
      <c r="A112" s="1" t="s">
        <v>275</v>
      </c>
      <c r="B112" s="1" t="s">
        <v>606</v>
      </c>
      <c r="C112" s="1" t="s">
        <v>608</v>
      </c>
      <c r="D112" s="1">
        <v>-9.9999999999908998E-3</v>
      </c>
    </row>
    <row r="113" spans="1:4" x14ac:dyDescent="0.2">
      <c r="A113" s="1" t="s">
        <v>277</v>
      </c>
      <c r="B113" s="1" t="s">
        <v>603</v>
      </c>
      <c r="C113" s="1" t="s">
        <v>604</v>
      </c>
      <c r="D113" s="1" t="s">
        <v>604</v>
      </c>
    </row>
    <row r="114" spans="1:4" x14ac:dyDescent="0.2">
      <c r="A114" s="1" t="s">
        <v>279</v>
      </c>
      <c r="B114" s="1" t="s">
        <v>603</v>
      </c>
      <c r="C114" s="1" t="s">
        <v>604</v>
      </c>
      <c r="D114" s="1" t="s">
        <v>604</v>
      </c>
    </row>
    <row r="115" spans="1:4" x14ac:dyDescent="0.2">
      <c r="A115" s="1" t="s">
        <v>283</v>
      </c>
      <c r="B115" s="1" t="s">
        <v>606</v>
      </c>
      <c r="C115" s="1" t="s">
        <v>609</v>
      </c>
      <c r="D115" s="1">
        <v>-1.99999999999818E-2</v>
      </c>
    </row>
    <row r="116" spans="1:4" x14ac:dyDescent="0.2">
      <c r="A116" s="1" t="s">
        <v>285</v>
      </c>
      <c r="B116" s="1" t="s">
        <v>605</v>
      </c>
      <c r="C116" s="1" t="s">
        <v>604</v>
      </c>
      <c r="D116" s="1" t="s">
        <v>604</v>
      </c>
    </row>
    <row r="117" spans="1:4" x14ac:dyDescent="0.2">
      <c r="A117" s="1" t="s">
        <v>287</v>
      </c>
      <c r="B117" s="1" t="s">
        <v>605</v>
      </c>
      <c r="C117" s="1" t="s">
        <v>604</v>
      </c>
      <c r="D117" s="1" t="s">
        <v>604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5"/>
  <sheetViews>
    <sheetView workbookViewId="0"/>
  </sheetViews>
  <sheetFormatPr defaultColWidth="12.5703125" defaultRowHeight="15.75" customHeight="1" x14ac:dyDescent="0.2"/>
  <cols>
    <col min="1" max="1" width="9.7109375" customWidth="1"/>
  </cols>
  <sheetData>
    <row r="1" spans="1:9" x14ac:dyDescent="0.2">
      <c r="A1" s="1" t="s">
        <v>613</v>
      </c>
      <c r="B1" s="2" t="s">
        <v>614</v>
      </c>
      <c r="I1" s="1" t="s">
        <v>615</v>
      </c>
    </row>
    <row r="2" spans="1:9" x14ac:dyDescent="0.2">
      <c r="A2" s="1" t="s">
        <v>616</v>
      </c>
      <c r="B2" s="1"/>
      <c r="I2" s="1" t="s">
        <v>617</v>
      </c>
    </row>
    <row r="3" spans="1:9" x14ac:dyDescent="0.2">
      <c r="A3" s="1">
        <v>1</v>
      </c>
      <c r="B3" s="1" t="s">
        <v>618</v>
      </c>
      <c r="I3" s="1" t="s">
        <v>619</v>
      </c>
    </row>
    <row r="4" spans="1:9" x14ac:dyDescent="0.2">
      <c r="A4" s="1">
        <v>2</v>
      </c>
      <c r="B4" s="1" t="s">
        <v>620</v>
      </c>
      <c r="I4" s="1" t="s">
        <v>621</v>
      </c>
    </row>
    <row r="5" spans="1:9" x14ac:dyDescent="0.2">
      <c r="A5" s="1">
        <v>3</v>
      </c>
      <c r="B5" s="1" t="s">
        <v>622</v>
      </c>
      <c r="I5" s="1" t="s">
        <v>623</v>
      </c>
    </row>
    <row r="6" spans="1:9" x14ac:dyDescent="0.2">
      <c r="A6" s="1">
        <v>4</v>
      </c>
      <c r="B6" s="1" t="s">
        <v>624</v>
      </c>
    </row>
    <row r="7" spans="1:9" x14ac:dyDescent="0.2">
      <c r="A7" s="1">
        <v>5</v>
      </c>
      <c r="B7" s="1" t="s">
        <v>625</v>
      </c>
    </row>
    <row r="8" spans="1:9" x14ac:dyDescent="0.2">
      <c r="A8" s="1" t="s">
        <v>626</v>
      </c>
      <c r="B8" s="1"/>
    </row>
    <row r="9" spans="1:9" x14ac:dyDescent="0.2">
      <c r="A9" s="1" t="s">
        <v>627</v>
      </c>
      <c r="B9" s="1"/>
    </row>
    <row r="39" spans="1:1" x14ac:dyDescent="0.2">
      <c r="A39" s="1" t="s">
        <v>628</v>
      </c>
    </row>
    <row r="78" spans="1:1" x14ac:dyDescent="0.2">
      <c r="A78" s="1" t="s">
        <v>629</v>
      </c>
    </row>
    <row r="105" spans="1:1" x14ac:dyDescent="0.2">
      <c r="A105" s="1" t="s">
        <v>630</v>
      </c>
    </row>
  </sheetData>
  <hyperlinks>
    <hyperlink ref="B1" r:id="rId1" xr:uid="{00000000-0004-0000-0500-000000000000}"/>
  </hyperlinks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Categoriesurl</vt:lpstr>
      <vt:lpstr>output notes</vt:lpstr>
      <vt:lpstr>Sheet3</vt:lpstr>
      <vt:lpstr>Sheet5</vt:lpstr>
      <vt:lpstr>Sheet6</vt:lpstr>
      <vt:lpstr>Conditions (outdated)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Halliday</dc:creator>
  <cp:lastModifiedBy>Chris Halliday</cp:lastModifiedBy>
  <dcterms:created xsi:type="dcterms:W3CDTF">2022-11-15T09:38:31Z</dcterms:created>
  <dcterms:modified xsi:type="dcterms:W3CDTF">2022-11-15T09:38:31Z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a5a437-92ed-43de-a327-01ee9d5ab0f0_Enabled">
    <vt:lpwstr>true</vt:lpwstr>
  </property>
  <property fmtid="{D5CDD505-2E9C-101B-9397-08002B2CF9AE}" pid="3" name="MSIP_Label_88a5a437-92ed-43de-a327-01ee9d5ab0f0_SetDate">
    <vt:lpwstr>2022-11-15T09:38:19Z</vt:lpwstr>
  </property>
  <property fmtid="{D5CDD505-2E9C-101B-9397-08002B2CF9AE}" pid="4" name="MSIP_Label_88a5a437-92ed-43de-a327-01ee9d5ab0f0_Method">
    <vt:lpwstr>Privileged</vt:lpwstr>
  </property>
  <property fmtid="{D5CDD505-2E9C-101B-9397-08002B2CF9AE}" pid="5" name="MSIP_Label_88a5a437-92ed-43de-a327-01ee9d5ab0f0_Name">
    <vt:lpwstr>Non Business</vt:lpwstr>
  </property>
  <property fmtid="{D5CDD505-2E9C-101B-9397-08002B2CF9AE}" pid="6" name="MSIP_Label_88a5a437-92ed-43de-a327-01ee9d5ab0f0_SiteId">
    <vt:lpwstr>d540db14-ce3e-4d18-adfb-75a65e88f7d7</vt:lpwstr>
  </property>
  <property fmtid="{D5CDD505-2E9C-101B-9397-08002B2CF9AE}" pid="7" name="MSIP_Label_88a5a437-92ed-43de-a327-01ee9d5ab0f0_ActionId">
    <vt:lpwstr>eb4d95bd-fea5-408a-9d5c-1a37c0ea1e48</vt:lpwstr>
  </property>
  <property fmtid="{D5CDD505-2E9C-101B-9397-08002B2CF9AE}" pid="8" name="MSIP_Label_88a5a437-92ed-43de-a327-01ee9d5ab0f0_ContentBits">
    <vt:lpwstr>0</vt:lpwstr>
  </property>
</Properties>
</file>