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0" yWindow="0" windowWidth="15480" windowHeight="8190"/>
  </bookViews>
  <sheets>
    <sheet name="Lagerdaten 1" sheetId="1" r:id="rId1"/>
    <sheet name="ABC-Analyse" sheetId="2" r:id="rId2"/>
    <sheet name="ABC Diagrammdaten" sheetId="3" r:id="rId3"/>
    <sheet name="ABC Diagramm" sheetId="4" r:id="rId4"/>
    <sheet name="Lagerdaten 2" sheetId="5" r:id="rId5"/>
    <sheet name="ABC-Analyse 2" sheetId="6" r:id="rId6"/>
  </sheets>
  <externalReferences>
    <externalReference r:id="rId7"/>
  </externalReferences>
  <definedNames>
    <definedName name="Artikel">#REF!</definedName>
    <definedName name="Lagerdaten">#REF!</definedName>
    <definedName name="Lagergrundkosten">[1]Datenübersicht!$C$25:$D$30</definedName>
  </definedNames>
  <calcPr calcId="145621"/>
</workbook>
</file>

<file path=xl/calcChain.xml><?xml version="1.0" encoding="utf-8"?>
<calcChain xmlns="http://schemas.openxmlformats.org/spreadsheetml/2006/main">
  <c r="B4" i="3" l="1"/>
  <c r="A7" i="3"/>
  <c r="B7" i="3"/>
  <c r="B9" i="3"/>
  <c r="B11" i="3"/>
  <c r="A7" i="2"/>
  <c r="A8" i="2"/>
  <c r="A8" i="3" s="1"/>
  <c r="B3" i="2"/>
  <c r="B3" i="3" s="1"/>
  <c r="F4" i="6"/>
  <c r="F12" i="6"/>
  <c r="C5" i="6"/>
  <c r="F5" i="6" s="1"/>
  <c r="E6" i="6"/>
  <c r="E4" i="6"/>
  <c r="E5" i="6"/>
  <c r="E8" i="6"/>
  <c r="E9" i="6"/>
  <c r="E7" i="6"/>
  <c r="E10" i="6"/>
  <c r="F10" i="6" s="1"/>
  <c r="E11" i="6"/>
  <c r="E12" i="6"/>
  <c r="E3" i="6"/>
  <c r="C6" i="6"/>
  <c r="C4" i="6"/>
  <c r="C8" i="6"/>
  <c r="F8" i="6" s="1"/>
  <c r="C9" i="6"/>
  <c r="F9" i="6" s="1"/>
  <c r="C7" i="6"/>
  <c r="F7" i="6" s="1"/>
  <c r="C10" i="6"/>
  <c r="C11" i="6"/>
  <c r="F11" i="6" s="1"/>
  <c r="C12" i="6"/>
  <c r="C3" i="6"/>
  <c r="F3" i="6" s="1"/>
  <c r="A6" i="6"/>
  <c r="B6" i="6"/>
  <c r="A4" i="6"/>
  <c r="B4" i="6"/>
  <c r="A5" i="6"/>
  <c r="B5" i="6"/>
  <c r="A8" i="6"/>
  <c r="B8" i="6"/>
  <c r="A9" i="6"/>
  <c r="B9" i="6"/>
  <c r="A7" i="6"/>
  <c r="B7" i="6"/>
  <c r="A10" i="6"/>
  <c r="B10" i="6"/>
  <c r="A11" i="6"/>
  <c r="B11" i="6"/>
  <c r="A12" i="6"/>
  <c r="B12" i="6"/>
  <c r="B3" i="6"/>
  <c r="A3" i="6"/>
  <c r="C12" i="2"/>
  <c r="F12" i="2" s="1"/>
  <c r="E12" i="2"/>
  <c r="C11" i="2"/>
  <c r="E11" i="2"/>
  <c r="C10" i="2"/>
  <c r="E10" i="2"/>
  <c r="F10" i="2"/>
  <c r="C9" i="2"/>
  <c r="E9" i="2"/>
  <c r="F9" i="2" s="1"/>
  <c r="C8" i="2"/>
  <c r="E8" i="2"/>
  <c r="C7" i="2"/>
  <c r="E7" i="2"/>
  <c r="C6" i="2"/>
  <c r="E6" i="2"/>
  <c r="F6" i="2"/>
  <c r="C5" i="2"/>
  <c r="E5" i="2"/>
  <c r="F5" i="2" s="1"/>
  <c r="C4" i="2"/>
  <c r="E4" i="2"/>
  <c r="C3" i="2"/>
  <c r="F3" i="2" s="1"/>
  <c r="E3" i="2"/>
  <c r="A3" i="2"/>
  <c r="A3" i="3" s="1"/>
  <c r="A9" i="2"/>
  <c r="A9" i="3" s="1"/>
  <c r="B9" i="2"/>
  <c r="A5" i="2"/>
  <c r="A5" i="3" s="1"/>
  <c r="B5" i="2"/>
  <c r="B5" i="3" s="1"/>
  <c r="A4" i="2"/>
  <c r="A4" i="3" s="1"/>
  <c r="B4" i="2"/>
  <c r="B8" i="2"/>
  <c r="B8" i="3" s="1"/>
  <c r="A10" i="2"/>
  <c r="A10" i="3" s="1"/>
  <c r="B10" i="2"/>
  <c r="B10" i="3" s="1"/>
  <c r="B7" i="2"/>
  <c r="A12" i="2"/>
  <c r="A12" i="3" s="1"/>
  <c r="B12" i="2"/>
  <c r="B12" i="3" s="1"/>
  <c r="A11" i="2"/>
  <c r="A11" i="3" s="1"/>
  <c r="B11" i="2"/>
  <c r="A6" i="2"/>
  <c r="A6" i="3" s="1"/>
  <c r="B6" i="2"/>
  <c r="B6" i="3" s="1"/>
  <c r="A2" i="3"/>
  <c r="B2" i="3"/>
  <c r="C2" i="3"/>
  <c r="E2" i="3"/>
  <c r="F14" i="6" l="1"/>
  <c r="D6" i="6"/>
  <c r="G10" i="6"/>
  <c r="F7" i="2"/>
  <c r="G9" i="6"/>
  <c r="F4" i="2"/>
  <c r="C14" i="2"/>
  <c r="D4" i="2"/>
  <c r="D4" i="3" s="1"/>
  <c r="F11" i="2"/>
  <c r="F8" i="2"/>
  <c r="G4" i="6"/>
  <c r="C14" i="6"/>
  <c r="F6" i="6"/>
  <c r="G11" i="6" l="1"/>
  <c r="G5" i="6"/>
  <c r="G6" i="6"/>
  <c r="G8" i="2"/>
  <c r="E8" i="3" s="1"/>
  <c r="D3" i="2"/>
  <c r="D5" i="2"/>
  <c r="D5" i="3" s="1"/>
  <c r="D7" i="2"/>
  <c r="D7" i="3" s="1"/>
  <c r="D6" i="2"/>
  <c r="D6" i="3" s="1"/>
  <c r="D11" i="2"/>
  <c r="D11" i="3" s="1"/>
  <c r="D10" i="2"/>
  <c r="D10" i="3" s="1"/>
  <c r="D12" i="2"/>
  <c r="D12" i="3" s="1"/>
  <c r="D9" i="2"/>
  <c r="D9" i="3" s="1"/>
  <c r="D9" i="6"/>
  <c r="D12" i="6"/>
  <c r="D4" i="6"/>
  <c r="D7" i="6"/>
  <c r="D5" i="6"/>
  <c r="D10" i="6"/>
  <c r="D3" i="6"/>
  <c r="D14" i="6" s="1"/>
  <c r="D8" i="6"/>
  <c r="D11" i="6"/>
  <c r="D8" i="2"/>
  <c r="D8" i="3" s="1"/>
  <c r="G11" i="2"/>
  <c r="E11" i="3" s="1"/>
  <c r="G7" i="6"/>
  <c r="F14" i="2"/>
  <c r="G12" i="6"/>
  <c r="G3" i="6"/>
  <c r="G8" i="6"/>
  <c r="G12" i="2" l="1"/>
  <c r="E12" i="3" s="1"/>
  <c r="G10" i="2"/>
  <c r="E10" i="3" s="1"/>
  <c r="G5" i="2"/>
  <c r="E5" i="3" s="1"/>
  <c r="G6" i="2"/>
  <c r="E6" i="3" s="1"/>
  <c r="G3" i="2"/>
  <c r="G9" i="2"/>
  <c r="E9" i="3" s="1"/>
  <c r="H6" i="6"/>
  <c r="I6" i="6" s="1"/>
  <c r="H7" i="6"/>
  <c r="I7" i="6" s="1"/>
  <c r="H11" i="6"/>
  <c r="I11" i="6" s="1"/>
  <c r="G14" i="6"/>
  <c r="H4" i="6"/>
  <c r="I4" i="6" s="1"/>
  <c r="H8" i="6"/>
  <c r="I8" i="6" s="1"/>
  <c r="H5" i="6"/>
  <c r="I5" i="6" s="1"/>
  <c r="H10" i="6"/>
  <c r="I10" i="6" s="1"/>
  <c r="H12" i="6"/>
  <c r="I12" i="6" s="1"/>
  <c r="H9" i="6"/>
  <c r="I9" i="6" s="1"/>
  <c r="H3" i="6"/>
  <c r="I3" i="6" s="1"/>
  <c r="G4" i="2"/>
  <c r="E4" i="3" s="1"/>
  <c r="G7" i="2"/>
  <c r="E7" i="3" s="1"/>
  <c r="D3" i="3"/>
  <c r="D14" i="2"/>
  <c r="L12" i="6" l="1"/>
  <c r="L10" i="6"/>
  <c r="H9" i="2"/>
  <c r="I9" i="2" s="1"/>
  <c r="C9" i="3" s="1"/>
  <c r="K8" i="6" s="1"/>
  <c r="L8" i="6" s="1"/>
  <c r="H10" i="2"/>
  <c r="I10" i="2" s="1"/>
  <c r="C10" i="3" s="1"/>
  <c r="K9" i="6" s="1"/>
  <c r="L9" i="6" s="1"/>
  <c r="H6" i="2"/>
  <c r="I6" i="2" s="1"/>
  <c r="C6" i="3" s="1"/>
  <c r="K10" i="6" s="1"/>
  <c r="G14" i="2"/>
  <c r="H5" i="2"/>
  <c r="I5" i="2" s="1"/>
  <c r="C5" i="3" s="1"/>
  <c r="K11" i="6" s="1"/>
  <c r="L11" i="6" s="1"/>
  <c r="H7" i="2"/>
  <c r="I7" i="2" s="1"/>
  <c r="C7" i="3" s="1"/>
  <c r="K3" i="6" s="1"/>
  <c r="L3" i="6" s="1"/>
  <c r="H3" i="2"/>
  <c r="I3" i="2" s="1"/>
  <c r="C3" i="3" s="1"/>
  <c r="H4" i="2"/>
  <c r="I4" i="2" s="1"/>
  <c r="C4" i="3" s="1"/>
  <c r="K6" i="6" s="1"/>
  <c r="L6" i="6" s="1"/>
  <c r="H12" i="2"/>
  <c r="I12" i="2" s="1"/>
  <c r="C12" i="3" s="1"/>
  <c r="K4" i="6" s="1"/>
  <c r="L4" i="6" s="1"/>
  <c r="E3" i="3"/>
  <c r="H8" i="2"/>
  <c r="I8" i="2" s="1"/>
  <c r="C8" i="3" s="1"/>
  <c r="K5" i="6" s="1"/>
  <c r="L5" i="6" s="1"/>
  <c r="H11" i="2"/>
  <c r="I11" i="2" s="1"/>
  <c r="C11" i="3" s="1"/>
  <c r="K12" i="6" s="1"/>
  <c r="B17" i="3" l="1"/>
  <c r="B16" i="3"/>
  <c r="B18" i="3"/>
  <c r="C16" i="3"/>
  <c r="C17" i="3"/>
  <c r="C18" i="3"/>
  <c r="K7" i="6"/>
  <c r="L7" i="6" s="1"/>
</calcChain>
</file>

<file path=xl/sharedStrings.xml><?xml version="1.0" encoding="utf-8"?>
<sst xmlns="http://schemas.openxmlformats.org/spreadsheetml/2006/main" count="85" uniqueCount="49">
  <si>
    <t>ArtNr</t>
  </si>
  <si>
    <t>Bezeichnung</t>
  </si>
  <si>
    <t>Einstands- preis je Stück in €</t>
  </si>
  <si>
    <t>Verbrauchs- menge in Stück</t>
  </si>
  <si>
    <t>Melde-bestand in Stück</t>
  </si>
  <si>
    <t>eiserne Reserve in Stück</t>
  </si>
  <si>
    <t>ABC-Analyse</t>
  </si>
  <si>
    <t>Art.-Nr.</t>
  </si>
  <si>
    <t>Verbrauchs-menge in Stück</t>
  </si>
  <si>
    <t>Einstands- preis in €</t>
  </si>
  <si>
    <t>Verbrauchs-wert in €</t>
  </si>
  <si>
    <t>ABC-Klasse</t>
  </si>
  <si>
    <t>Summen</t>
  </si>
  <si>
    <t>Einteilung der Klassen</t>
  </si>
  <si>
    <t>Klasse</t>
  </si>
  <si>
    <t>kumulierter Wertanteil in % (von - bis)</t>
  </si>
  <si>
    <t>A</t>
  </si>
  <si>
    <t>B</t>
  </si>
  <si>
    <t>C</t>
  </si>
  <si>
    <t>Wertetabelle Diagramm</t>
  </si>
  <si>
    <t>Mengenanteil je Klasse</t>
  </si>
  <si>
    <t>Wertanteil je Klasse</t>
  </si>
  <si>
    <t>Verbindungselement F8</t>
  </si>
  <si>
    <t>Gehäuseelement lang</t>
  </si>
  <si>
    <t>Gehäuseelement kurz</t>
  </si>
  <si>
    <t>Tischplatte 9 mm</t>
  </si>
  <si>
    <t>Tischplatte 12 mm</t>
  </si>
  <si>
    <t>Aluminiumstrebe</t>
  </si>
  <si>
    <t>Stahlstrebe</t>
  </si>
  <si>
    <t>Steckverbindung Alu</t>
  </si>
  <si>
    <t>Steckverbindung Stahl</t>
  </si>
  <si>
    <t>Lagerdaten 1. Quartal</t>
  </si>
  <si>
    <t>Wertanteil in %</t>
  </si>
  <si>
    <t>kumulierter Wertanteil in Prozent</t>
  </si>
  <si>
    <t>Verbindungselement G9</t>
  </si>
  <si>
    <t>ABC-Analyse 2</t>
  </si>
  <si>
    <t>Klasse im 1. Quartal</t>
  </si>
  <si>
    <t>X-Gut</t>
  </si>
  <si>
    <t>Z-Gut</t>
  </si>
  <si>
    <t>Auswertung ob X- oder Z-Gut</t>
  </si>
  <si>
    <t>Bei allen Z-Gütern ist jedes Quartal genau</t>
  </si>
  <si>
    <t>zu überprüfen, um welche Art von Gut es</t>
  </si>
  <si>
    <t>sich handelt um einen möglichst optimalen</t>
  </si>
  <si>
    <t>Beschaffungsprozess sicher zu stellen!</t>
  </si>
  <si>
    <t>Handlungsempfehlung:</t>
  </si>
  <si>
    <t>Lagerdaten 2. Quartal</t>
  </si>
  <si>
    <t>Mengen-anteil in %</t>
  </si>
  <si>
    <t>Mengen- anteil in %</t>
  </si>
  <si>
    <t>Verbrauchsmenge in Stück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</si>
</sst>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D_M_-;\-* #,##0.00\ _D_M_-;_-* \-??\ _D_M_-;_-@_-"/>
    <numFmt numFmtId="165" formatCode="_-* #,##0\ _D_M_-;\-* #,##0\ _D_M_-;_-* \-??\ _D_M_-;_-@_-"/>
  </numFmts>
  <fonts count="8" x14ac:knownFonts="1"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4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41"/>
        <bgColor indexed="31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/>
    <xf numFmtId="164" fontId="6" fillId="0" borderId="0" applyFill="0" applyBorder="0" applyAlignment="0" applyProtection="0"/>
    <xf numFmtId="0" fontId="1" fillId="0" borderId="0"/>
  </cellStyleXfs>
  <cellXfs count="71">
    <xf numFmtId="0" fontId="0" fillId="0" borderId="0" xfId="0"/>
    <xf numFmtId="0" fontId="0" fillId="0" borderId="0" xfId="0" applyAlignment="1">
      <alignment vertical="top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164" fontId="0" fillId="0" borderId="1" xfId="1" applyFont="1" applyFill="1" applyBorder="1" applyAlignment="1" applyProtection="1"/>
    <xf numFmtId="0" fontId="0" fillId="0" borderId="1" xfId="0" applyBorder="1" applyAlignment="1">
      <alignment horizontal="center"/>
    </xf>
    <xf numFmtId="164" fontId="0" fillId="0" borderId="0" xfId="1" applyFont="1" applyFill="1" applyBorder="1" applyAlignment="1" applyProtection="1"/>
    <xf numFmtId="0" fontId="0" fillId="0" borderId="0" xfId="0" applyAlignment="1">
      <alignment horizontal="center" vertical="top" wrapText="1"/>
    </xf>
    <xf numFmtId="10" fontId="0" fillId="0" borderId="0" xfId="0" applyNumberFormat="1"/>
    <xf numFmtId="164" fontId="0" fillId="0" borderId="0" xfId="1" applyFont="1" applyFill="1" applyBorder="1" applyAlignment="1" applyProtection="1">
      <alignment horizontal="center"/>
    </xf>
    <xf numFmtId="0" fontId="1" fillId="2" borderId="1" xfId="2" applyFont="1" applyFill="1" applyBorder="1"/>
    <xf numFmtId="2" fontId="1" fillId="2" borderId="1" xfId="1" applyNumberFormat="1" applyFont="1" applyFill="1" applyBorder="1" applyAlignment="1" applyProtection="1">
      <alignment horizontal="center"/>
    </xf>
    <xf numFmtId="0" fontId="0" fillId="2" borderId="1" xfId="0" applyFill="1" applyBorder="1"/>
    <xf numFmtId="49" fontId="2" fillId="3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4" borderId="1" xfId="0" applyFont="1" applyFill="1" applyBorder="1"/>
    <xf numFmtId="165" fontId="0" fillId="4" borderId="1" xfId="1" applyNumberFormat="1" applyFont="1" applyFill="1" applyBorder="1" applyAlignment="1" applyProtection="1"/>
    <xf numFmtId="164" fontId="0" fillId="4" borderId="1" xfId="1" applyFont="1" applyFill="1" applyBorder="1" applyAlignment="1" applyProtection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10" fontId="3" fillId="3" borderId="1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/>
    <xf numFmtId="0" fontId="0" fillId="2" borderId="1" xfId="1" applyNumberFormat="1" applyFont="1" applyFill="1" applyBorder="1" applyAlignment="1" applyProtection="1"/>
    <xf numFmtId="2" fontId="0" fillId="2" borderId="1" xfId="0" applyNumberFormat="1" applyFill="1" applyBorder="1"/>
    <xf numFmtId="2" fontId="0" fillId="2" borderId="1" xfId="1" applyNumberFormat="1" applyFont="1" applyFill="1" applyBorder="1" applyAlignment="1" applyProtection="1"/>
    <xf numFmtId="2" fontId="0" fillId="2" borderId="1" xfId="0" applyNumberFormat="1" applyFill="1" applyBorder="1" applyAlignment="1">
      <alignment horizontal="center"/>
    </xf>
    <xf numFmtId="0" fontId="5" fillId="0" borderId="0" xfId="0" applyFont="1"/>
    <xf numFmtId="2" fontId="0" fillId="4" borderId="1" xfId="0" applyNumberFormat="1" applyFill="1" applyBorder="1"/>
    <xf numFmtId="1" fontId="0" fillId="3" borderId="1" xfId="0" applyNumberFormat="1" applyFill="1" applyBorder="1" applyAlignment="1">
      <alignment horizontal="center"/>
    </xf>
    <xf numFmtId="2" fontId="0" fillId="0" borderId="0" xfId="0" applyNumberFormat="1"/>
    <xf numFmtId="0" fontId="6" fillId="2" borderId="1" xfId="1" applyNumberFormat="1" applyFont="1" applyFill="1" applyBorder="1" applyAlignment="1" applyProtection="1"/>
    <xf numFmtId="2" fontId="6" fillId="2" borderId="1" xfId="1" applyNumberFormat="1" applyFont="1" applyFill="1" applyBorder="1" applyAlignment="1" applyProtection="1"/>
    <xf numFmtId="0" fontId="3" fillId="5" borderId="2" xfId="0" applyFont="1" applyFill="1" applyBorder="1" applyAlignment="1">
      <alignment horizontal="center" vertical="top" wrapText="1"/>
    </xf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1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/>
    <xf numFmtId="0" fontId="6" fillId="2" borderId="1" xfId="1" applyNumberFormat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 applyProtection="1">
      <alignment horizontal="center"/>
    </xf>
    <xf numFmtId="10" fontId="0" fillId="0" borderId="1" xfId="0" applyNumberFormat="1" applyBorder="1" applyAlignment="1">
      <alignment horizontal="center"/>
    </xf>
    <xf numFmtId="164" fontId="6" fillId="0" borderId="1" xfId="1" applyFont="1" applyFill="1" applyBorder="1" applyAlignment="1" applyProtection="1">
      <alignment horizontal="center"/>
    </xf>
    <xf numFmtId="0" fontId="0" fillId="4" borderId="1" xfId="0" applyFont="1" applyFill="1" applyBorder="1" applyAlignment="1">
      <alignment horizontal="center"/>
    </xf>
    <xf numFmtId="165" fontId="6" fillId="4" borderId="1" xfId="1" applyNumberFormat="1" applyFont="1" applyFill="1" applyBorder="1" applyAlignment="1" applyProtection="1">
      <alignment horizontal="center"/>
    </xf>
    <xf numFmtId="2" fontId="0" fillId="4" borderId="1" xfId="0" applyNumberFormat="1" applyFill="1" applyBorder="1" applyAlignment="1">
      <alignment horizontal="center"/>
    </xf>
    <xf numFmtId="164" fontId="6" fillId="4" borderId="1" xfId="1" applyFont="1" applyFill="1" applyBorder="1" applyAlignment="1" applyProtection="1">
      <alignment horizontal="center"/>
    </xf>
    <xf numFmtId="0" fontId="0" fillId="6" borderId="2" xfId="0" applyFill="1" applyBorder="1" applyAlignment="1">
      <alignment horizontal="center"/>
    </xf>
    <xf numFmtId="0" fontId="7" fillId="0" borderId="0" xfId="0" applyFont="1"/>
    <xf numFmtId="0" fontId="0" fillId="0" borderId="0" xfId="0" applyFill="1"/>
    <xf numFmtId="0" fontId="3" fillId="0" borderId="6" xfId="0" applyFont="1" applyBorder="1"/>
    <xf numFmtId="0" fontId="3" fillId="0" borderId="0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2" borderId="1" xfId="0" applyNumberFormat="1" applyFill="1" applyBorder="1" applyAlignment="1">
      <alignment vertical="top" wrapText="1"/>
    </xf>
    <xf numFmtId="1" fontId="5" fillId="0" borderId="0" xfId="0" applyNumberFormat="1" applyFont="1"/>
    <xf numFmtId="1" fontId="2" fillId="3" borderId="1" xfId="0" applyNumberFormat="1" applyFont="1" applyFill="1" applyBorder="1" applyAlignment="1">
      <alignment horizontal="center" vertical="top" wrapText="1"/>
    </xf>
    <xf numFmtId="1" fontId="0" fillId="2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3" fillId="3" borderId="1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</cellXfs>
  <cellStyles count="3">
    <cellStyle name="Komma" xfId="1" builtinId="3"/>
    <cellStyle name="Standard" xfId="0" builtinId="0"/>
    <cellStyle name="Standard_ABC_1_L" xfId="2"/>
  </cellStyles>
  <dxfs count="2">
    <dxf>
      <fill>
        <patternFill>
          <bgColor indexed="42"/>
        </patternFill>
      </fill>
    </dxf>
    <dxf>
      <fill>
        <patternFill>
          <bgColor indexed="4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'Lagerdaten 1'!$A$2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48928"/>
        <c:axId val="46385024"/>
      </c:barChart>
      <c:catAx>
        <c:axId val="463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63850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46385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634892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Vergleich der Mengen- und Wertanteile</a:t>
            </a:r>
          </a:p>
        </c:rich>
      </c:tx>
      <c:layout>
        <c:manualLayout>
          <c:xMode val="edge"/>
          <c:yMode val="edge"/>
          <c:x val="0.22768710810690621"/>
          <c:y val="3.40909563806102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22070529639347"/>
          <c:y val="0.19886391222022626"/>
          <c:w val="0.48087517232178589"/>
          <c:h val="0.57954625847037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'ABC Diagrammdaten'!$B$15</c:f>
              <c:strCache>
                <c:ptCount val="1"/>
                <c:pt idx="0">
                  <c:v>Mengenanteil je Klasse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'ABC Diagrammdaten'!$A$16:$A$18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'ABC Diagrammdaten'!$B$16:$B$18</c:f>
              <c:numCache>
                <c:formatCode>0.00</c:formatCode>
                <c:ptCount val="3"/>
                <c:pt idx="0">
                  <c:v>43.446244477172307</c:v>
                </c:pt>
                <c:pt idx="1">
                  <c:v>32.400589101620028</c:v>
                </c:pt>
                <c:pt idx="2">
                  <c:v>24.153166421207658</c:v>
                </c:pt>
              </c:numCache>
            </c:numRef>
          </c:val>
        </c:ser>
        <c:ser>
          <c:idx val="1"/>
          <c:order val="1"/>
          <c:tx>
            <c:strRef>
              <c:f>'ABC Diagrammdaten'!$C$15</c:f>
              <c:strCache>
                <c:ptCount val="1"/>
                <c:pt idx="0">
                  <c:v>Wertanteil je Klasse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'ABC Diagrammdaten'!$A$16:$A$18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'ABC Diagrammdaten'!$C$16:$C$18</c:f>
              <c:numCache>
                <c:formatCode>0.00</c:formatCode>
                <c:ptCount val="3"/>
                <c:pt idx="0">
                  <c:v>68.302377469450477</c:v>
                </c:pt>
                <c:pt idx="1">
                  <c:v>19.101762784993426</c:v>
                </c:pt>
                <c:pt idx="2">
                  <c:v>12.595859745556098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97376"/>
        <c:axId val="45032576"/>
      </c:barChart>
      <c:catAx>
        <c:axId val="4259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Klassen</a:t>
                </a:r>
              </a:p>
            </c:rich>
          </c:tx>
          <c:layout>
            <c:manualLayout>
              <c:xMode val="edge"/>
              <c:yMode val="edge"/>
              <c:x val="0.35701338551162892"/>
              <c:y val="0.877842126800713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503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03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Anteile in Prozent</a:t>
                </a:r>
              </a:p>
            </c:rich>
          </c:tx>
          <c:layout>
            <c:manualLayout>
              <c:xMode val="edge"/>
              <c:yMode val="edge"/>
              <c:x val="2.9143949837683994E-2"/>
              <c:y val="0.303977694393774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2597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21323431315871"/>
          <c:y val="0.42329604172591018"/>
          <c:w val="0.31329746075510295"/>
          <c:h val="0.133522912490723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11</xdr:col>
      <xdr:colOff>19050</xdr:colOff>
      <xdr:row>0</xdr:row>
      <xdr:rowOff>0</xdr:rowOff>
    </xdr:to>
    <xdr:graphicFrame macro="">
      <xdr:nvGraphicFramePr>
        <xdr:cNvPr id="4097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542925</xdr:colOff>
      <xdr:row>21</xdr:row>
      <xdr:rowOff>114300</xdr:rowOff>
    </xdr:to>
    <xdr:graphicFrame macro="">
      <xdr:nvGraphicFramePr>
        <xdr:cNvPr id="4098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igene%20Dateien/BWL-Labor/Excel/Warenwirtschaft/optimale%20Bestellmenge%20WWS/Warenwirtschaftssystemle%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übersich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F13"/>
  <sheetViews>
    <sheetView tabSelected="1" workbookViewId="0">
      <selection activeCell="E26" sqref="E26"/>
    </sheetView>
  </sheetViews>
  <sheetFormatPr baseColWidth="10" defaultRowHeight="12.75" x14ac:dyDescent="0.2"/>
  <cols>
    <col min="1" max="1" width="11.42578125" style="68"/>
    <col min="2" max="2" width="24.7109375" customWidth="1"/>
    <col min="3" max="3" width="17.140625" style="3" bestFit="1" customWidth="1"/>
    <col min="4" max="4" width="16.85546875" customWidth="1"/>
  </cols>
  <sheetData>
    <row r="1" spans="1:6" ht="18" x14ac:dyDescent="0.25">
      <c r="A1" s="64" t="s">
        <v>31</v>
      </c>
    </row>
    <row r="2" spans="1:6" s="1" customFormat="1" ht="47.25" x14ac:dyDescent="0.2">
      <c r="A2" s="65" t="s">
        <v>0</v>
      </c>
      <c r="B2" s="18" t="s">
        <v>1</v>
      </c>
      <c r="C2" s="19" t="s">
        <v>2</v>
      </c>
      <c r="D2" s="19" t="s">
        <v>3</v>
      </c>
      <c r="E2" s="19" t="s">
        <v>4</v>
      </c>
      <c r="F2" s="19" t="s">
        <v>5</v>
      </c>
    </row>
    <row r="3" spans="1:6" ht="15" x14ac:dyDescent="0.2">
      <c r="A3" s="66">
        <v>13587</v>
      </c>
      <c r="B3" s="14" t="s">
        <v>29</v>
      </c>
      <c r="C3" s="15">
        <v>1.1000000000000001</v>
      </c>
      <c r="D3" s="14">
        <v>1600</v>
      </c>
      <c r="E3" s="16">
        <v>100</v>
      </c>
      <c r="F3" s="16">
        <v>50</v>
      </c>
    </row>
    <row r="4" spans="1:6" ht="15" x14ac:dyDescent="0.2">
      <c r="A4" s="66">
        <v>13588</v>
      </c>
      <c r="B4" s="14" t="s">
        <v>22</v>
      </c>
      <c r="C4" s="15">
        <v>2.2999999999999998</v>
      </c>
      <c r="D4" s="14">
        <v>2000</v>
      </c>
      <c r="E4" s="16">
        <v>80</v>
      </c>
      <c r="F4" s="16">
        <v>30</v>
      </c>
    </row>
    <row r="5" spans="1:6" ht="15" x14ac:dyDescent="0.2">
      <c r="A5" s="66">
        <v>13589</v>
      </c>
      <c r="B5" s="14" t="s">
        <v>34</v>
      </c>
      <c r="C5" s="15">
        <v>3.44</v>
      </c>
      <c r="D5" s="14">
        <v>100</v>
      </c>
      <c r="E5" s="16">
        <v>5</v>
      </c>
      <c r="F5" s="16">
        <v>2</v>
      </c>
    </row>
    <row r="6" spans="1:6" ht="15" x14ac:dyDescent="0.2">
      <c r="A6" s="66">
        <v>13590</v>
      </c>
      <c r="B6" s="14" t="s">
        <v>23</v>
      </c>
      <c r="C6" s="15">
        <v>2.98</v>
      </c>
      <c r="D6" s="14">
        <v>500</v>
      </c>
      <c r="E6" s="16">
        <v>10</v>
      </c>
      <c r="F6" s="16">
        <v>5</v>
      </c>
    </row>
    <row r="7" spans="1:6" ht="15" x14ac:dyDescent="0.2">
      <c r="A7" s="66">
        <v>13591</v>
      </c>
      <c r="B7" s="14" t="s">
        <v>24</v>
      </c>
      <c r="C7" s="15">
        <v>2.77</v>
      </c>
      <c r="D7" s="14">
        <v>500</v>
      </c>
      <c r="E7" s="16">
        <v>10</v>
      </c>
      <c r="F7" s="16">
        <v>5</v>
      </c>
    </row>
    <row r="8" spans="1:6" ht="15" x14ac:dyDescent="0.2">
      <c r="A8" s="66">
        <v>13592</v>
      </c>
      <c r="B8" s="14" t="s">
        <v>30</v>
      </c>
      <c r="C8" s="15">
        <v>1.2</v>
      </c>
      <c r="D8" s="14">
        <v>1000</v>
      </c>
      <c r="E8" s="16">
        <v>15</v>
      </c>
      <c r="F8" s="16">
        <v>8</v>
      </c>
    </row>
    <row r="9" spans="1:6" ht="15" x14ac:dyDescent="0.2">
      <c r="A9" s="66">
        <v>13593</v>
      </c>
      <c r="B9" s="14" t="s">
        <v>25</v>
      </c>
      <c r="C9" s="15">
        <v>15.68</v>
      </c>
      <c r="D9" s="14">
        <v>750</v>
      </c>
      <c r="E9" s="16">
        <v>15</v>
      </c>
      <c r="F9" s="16">
        <v>10</v>
      </c>
    </row>
    <row r="10" spans="1:6" ht="15" x14ac:dyDescent="0.2">
      <c r="A10" s="66">
        <v>13594</v>
      </c>
      <c r="B10" s="14" t="s">
        <v>26</v>
      </c>
      <c r="C10" s="15">
        <v>19.21</v>
      </c>
      <c r="D10" s="14">
        <v>100</v>
      </c>
      <c r="E10" s="16">
        <v>20</v>
      </c>
      <c r="F10" s="16">
        <v>5</v>
      </c>
    </row>
    <row r="11" spans="1:6" ht="15" x14ac:dyDescent="0.2">
      <c r="A11" s="66">
        <v>13595</v>
      </c>
      <c r="B11" s="14" t="s">
        <v>28</v>
      </c>
      <c r="C11" s="15">
        <v>10.65</v>
      </c>
      <c r="D11" s="14">
        <v>200</v>
      </c>
      <c r="E11" s="16">
        <v>20</v>
      </c>
      <c r="F11" s="16">
        <v>15</v>
      </c>
    </row>
    <row r="12" spans="1:6" ht="15" x14ac:dyDescent="0.2">
      <c r="A12" s="66">
        <v>13596</v>
      </c>
      <c r="B12" s="14" t="s">
        <v>27</v>
      </c>
      <c r="C12" s="15">
        <v>12.02</v>
      </c>
      <c r="D12" s="14">
        <v>40</v>
      </c>
      <c r="E12" s="16">
        <v>5</v>
      </c>
      <c r="F12" s="16">
        <v>1</v>
      </c>
    </row>
    <row r="13" spans="1:6" x14ac:dyDescent="0.2">
      <c r="A13" s="67"/>
    </row>
  </sheetData>
  <phoneticPr fontId="4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I20"/>
  <sheetViews>
    <sheetView workbookViewId="0">
      <selection activeCell="F27" sqref="F27"/>
    </sheetView>
  </sheetViews>
  <sheetFormatPr baseColWidth="10" defaultRowHeight="12.75" x14ac:dyDescent="0.2"/>
  <cols>
    <col min="2" max="2" width="20.7109375" bestFit="1" customWidth="1"/>
    <col min="3" max="3" width="15.42578125" customWidth="1"/>
    <col min="6" max="6" width="14.7109375" customWidth="1"/>
    <col min="8" max="8" width="12.7109375" style="3" customWidth="1"/>
    <col min="9" max="9" width="9.140625" customWidth="1"/>
  </cols>
  <sheetData>
    <row r="1" spans="1:9" ht="18" x14ac:dyDescent="0.25">
      <c r="A1" s="34" t="s">
        <v>6</v>
      </c>
    </row>
    <row r="2" spans="1:9" s="4" customFormat="1" ht="38.25" x14ac:dyDescent="0.2">
      <c r="A2" s="25" t="s">
        <v>7</v>
      </c>
      <c r="B2" s="25" t="s">
        <v>1</v>
      </c>
      <c r="C2" s="25" t="s">
        <v>8</v>
      </c>
      <c r="D2" s="25" t="s">
        <v>47</v>
      </c>
      <c r="E2" s="25" t="s">
        <v>9</v>
      </c>
      <c r="F2" s="25" t="s">
        <v>10</v>
      </c>
      <c r="G2" s="25" t="s">
        <v>32</v>
      </c>
      <c r="H2" s="25" t="s">
        <v>33</v>
      </c>
      <c r="I2" s="25" t="s">
        <v>11</v>
      </c>
    </row>
    <row r="3" spans="1:9" x14ac:dyDescent="0.2">
      <c r="A3" s="29">
        <f>'Lagerdaten 1'!A9</f>
        <v>13593</v>
      </c>
      <c r="B3" s="29" t="str">
        <f>'Lagerdaten 1'!B9</f>
        <v>Tischplatte 9 mm</v>
      </c>
      <c r="C3" s="30">
        <f>'Lagerdaten 1'!D9</f>
        <v>750</v>
      </c>
      <c r="D3" s="31">
        <f t="shared" ref="D3:D12" si="0">(C3/$C$14)*100</f>
        <v>11.045655375552283</v>
      </c>
      <c r="E3" s="32">
        <f>'Lagerdaten 1'!C9</f>
        <v>15.68</v>
      </c>
      <c r="F3" s="32">
        <f t="shared" ref="F3:F12" si="1">C3*E3</f>
        <v>11760</v>
      </c>
      <c r="G3" s="31">
        <f t="shared" ref="G3:G12" si="2">(F3/$F$14)*100</f>
        <v>43.441641916751628</v>
      </c>
      <c r="H3" s="33">
        <f>SUM($G$3:G3)</f>
        <v>43.441641916751628</v>
      </c>
      <c r="I3" s="24" t="str">
        <f t="shared" ref="I3:I12" si="3">IF(H3&lt;$C$18,$A$18,IF(H3&lt;$C$19,$A$19,$A$20))</f>
        <v>A</v>
      </c>
    </row>
    <row r="4" spans="1:9" x14ac:dyDescent="0.2">
      <c r="A4" s="29">
        <f>'Lagerdaten 1'!A4</f>
        <v>13588</v>
      </c>
      <c r="B4" s="29" t="str">
        <f>'Lagerdaten 1'!B4</f>
        <v>Verbindungselement F8</v>
      </c>
      <c r="C4" s="30">
        <f>'Lagerdaten 1'!D4</f>
        <v>2000</v>
      </c>
      <c r="D4" s="31">
        <f t="shared" si="0"/>
        <v>29.455081001472756</v>
      </c>
      <c r="E4" s="32">
        <f>'Lagerdaten 1'!C4</f>
        <v>2.2999999999999998</v>
      </c>
      <c r="F4" s="32">
        <f t="shared" si="1"/>
        <v>4600</v>
      </c>
      <c r="G4" s="31">
        <f t="shared" si="2"/>
        <v>16.992478981042307</v>
      </c>
      <c r="H4" s="33">
        <f>SUM($G$3:G4)</f>
        <v>60.434120897793932</v>
      </c>
      <c r="I4" s="24" t="str">
        <f t="shared" si="3"/>
        <v>A</v>
      </c>
    </row>
    <row r="5" spans="1:9" x14ac:dyDescent="0.2">
      <c r="A5" s="29">
        <f>'Lagerdaten 1'!A11</f>
        <v>13595</v>
      </c>
      <c r="B5" s="29" t="str">
        <f>'Lagerdaten 1'!B11</f>
        <v>Stahlstrebe</v>
      </c>
      <c r="C5" s="30">
        <f>'Lagerdaten 1'!D11</f>
        <v>200</v>
      </c>
      <c r="D5" s="31">
        <f t="shared" si="0"/>
        <v>2.9455081001472752</v>
      </c>
      <c r="E5" s="32">
        <f>'Lagerdaten 1'!C11</f>
        <v>10.65</v>
      </c>
      <c r="F5" s="32">
        <f t="shared" si="1"/>
        <v>2130</v>
      </c>
      <c r="G5" s="31">
        <f t="shared" si="2"/>
        <v>7.8682565716565458</v>
      </c>
      <c r="H5" s="33">
        <f>SUM($G$3:G5)</f>
        <v>68.302377469450477</v>
      </c>
      <c r="I5" s="24" t="str">
        <f t="shared" si="3"/>
        <v>A</v>
      </c>
    </row>
    <row r="6" spans="1:9" x14ac:dyDescent="0.2">
      <c r="A6" s="29">
        <f>'Lagerdaten 1'!A10</f>
        <v>13594</v>
      </c>
      <c r="B6" s="29" t="str">
        <f>'Lagerdaten 1'!B10</f>
        <v>Tischplatte 12 mm</v>
      </c>
      <c r="C6" s="30">
        <f>'Lagerdaten 1'!D10</f>
        <v>100</v>
      </c>
      <c r="D6" s="31">
        <f t="shared" si="0"/>
        <v>1.4727540500736376</v>
      </c>
      <c r="E6" s="32">
        <f>'Lagerdaten 1'!C10</f>
        <v>19.21</v>
      </c>
      <c r="F6" s="32">
        <f t="shared" si="1"/>
        <v>1921</v>
      </c>
      <c r="G6" s="31">
        <f t="shared" si="2"/>
        <v>7.0962069831700587</v>
      </c>
      <c r="H6" s="33">
        <f>SUM($G$3:G6)</f>
        <v>75.39858445262054</v>
      </c>
      <c r="I6" s="24" t="str">
        <f t="shared" si="3"/>
        <v>B</v>
      </c>
    </row>
    <row r="7" spans="1:9" x14ac:dyDescent="0.2">
      <c r="A7" s="29">
        <f>'Lagerdaten 1'!A3</f>
        <v>13587</v>
      </c>
      <c r="B7" s="29" t="str">
        <f>'Lagerdaten 1'!B3</f>
        <v>Steckverbindung Alu</v>
      </c>
      <c r="C7" s="30">
        <f>'Lagerdaten 1'!D3</f>
        <v>1600</v>
      </c>
      <c r="D7" s="31">
        <f t="shared" si="0"/>
        <v>23.564064801178201</v>
      </c>
      <c r="E7" s="32">
        <f>'Lagerdaten 1'!C3</f>
        <v>1.1000000000000001</v>
      </c>
      <c r="F7" s="32">
        <f t="shared" si="1"/>
        <v>1760.0000000000002</v>
      </c>
      <c r="G7" s="31">
        <f t="shared" si="2"/>
        <v>6.5014702188335782</v>
      </c>
      <c r="H7" s="33">
        <f>SUM($G$3:G7)</f>
        <v>81.900054671454114</v>
      </c>
      <c r="I7" s="24" t="str">
        <f t="shared" si="3"/>
        <v>B</v>
      </c>
    </row>
    <row r="8" spans="1:9" x14ac:dyDescent="0.2">
      <c r="A8" s="29">
        <f>'Lagerdaten 1'!A6</f>
        <v>13590</v>
      </c>
      <c r="B8" s="29" t="str">
        <f>'Lagerdaten 1'!B6</f>
        <v>Gehäuseelement lang</v>
      </c>
      <c r="C8" s="30">
        <f>'Lagerdaten 1'!D6</f>
        <v>500</v>
      </c>
      <c r="D8" s="31">
        <f t="shared" si="0"/>
        <v>7.363770250368189</v>
      </c>
      <c r="E8" s="32">
        <f>'Lagerdaten 1'!C6</f>
        <v>2.98</v>
      </c>
      <c r="F8" s="32">
        <f t="shared" si="1"/>
        <v>1490</v>
      </c>
      <c r="G8" s="31">
        <f t="shared" si="2"/>
        <v>5.5040855829897897</v>
      </c>
      <c r="H8" s="33">
        <f>SUM($G$3:G8)</f>
        <v>87.404140254443902</v>
      </c>
      <c r="I8" s="24" t="str">
        <f t="shared" si="3"/>
        <v>B</v>
      </c>
    </row>
    <row r="9" spans="1:9" x14ac:dyDescent="0.2">
      <c r="A9" s="29">
        <f>'Lagerdaten 1'!A7</f>
        <v>13591</v>
      </c>
      <c r="B9" s="29" t="str">
        <f>'Lagerdaten 1'!B7</f>
        <v>Gehäuseelement kurz</v>
      </c>
      <c r="C9" s="30">
        <f>'Lagerdaten 1'!D7</f>
        <v>500</v>
      </c>
      <c r="D9" s="31">
        <f t="shared" si="0"/>
        <v>7.363770250368189</v>
      </c>
      <c r="E9" s="32">
        <f>'Lagerdaten 1'!C7</f>
        <v>2.77</v>
      </c>
      <c r="F9" s="32">
        <f t="shared" si="1"/>
        <v>1385</v>
      </c>
      <c r="G9" s="31">
        <f t="shared" si="2"/>
        <v>5.116213780161651</v>
      </c>
      <c r="H9" s="33">
        <f>SUM($G$3:G9)</f>
        <v>92.52035403460556</v>
      </c>
      <c r="I9" s="24" t="str">
        <f t="shared" si="3"/>
        <v>C</v>
      </c>
    </row>
    <row r="10" spans="1:9" x14ac:dyDescent="0.2">
      <c r="A10" s="29">
        <f>'Lagerdaten 1'!A8</f>
        <v>13592</v>
      </c>
      <c r="B10" s="29" t="str">
        <f>'Lagerdaten 1'!B8</f>
        <v>Steckverbindung Stahl</v>
      </c>
      <c r="C10" s="30">
        <f>'Lagerdaten 1'!D8</f>
        <v>1000</v>
      </c>
      <c r="D10" s="31">
        <f t="shared" si="0"/>
        <v>14.727540500736378</v>
      </c>
      <c r="E10" s="32">
        <f>'Lagerdaten 1'!C8</f>
        <v>1.2</v>
      </c>
      <c r="F10" s="32">
        <f t="shared" si="1"/>
        <v>1200</v>
      </c>
      <c r="G10" s="31">
        <f t="shared" si="2"/>
        <v>4.4328206037501667</v>
      </c>
      <c r="H10" s="33">
        <f>SUM($G$3:G10)</f>
        <v>96.953174638355733</v>
      </c>
      <c r="I10" s="24" t="str">
        <f t="shared" si="3"/>
        <v>C</v>
      </c>
    </row>
    <row r="11" spans="1:9" x14ac:dyDescent="0.2">
      <c r="A11" s="29">
        <f>'Lagerdaten 1'!A12</f>
        <v>13596</v>
      </c>
      <c r="B11" s="29" t="str">
        <f>'Lagerdaten 1'!B12</f>
        <v>Aluminiumstrebe</v>
      </c>
      <c r="C11" s="30">
        <f>'Lagerdaten 1'!D12</f>
        <v>40</v>
      </c>
      <c r="D11" s="31">
        <f t="shared" si="0"/>
        <v>0.5891016200294551</v>
      </c>
      <c r="E11" s="32">
        <f>'Lagerdaten 1'!C12</f>
        <v>12.02</v>
      </c>
      <c r="F11" s="32">
        <f t="shared" si="1"/>
        <v>480.79999999999995</v>
      </c>
      <c r="G11" s="31">
        <f t="shared" si="2"/>
        <v>1.7760834552358999</v>
      </c>
      <c r="H11" s="33">
        <f>SUM($G$3:G11)</f>
        <v>98.729258093591639</v>
      </c>
      <c r="I11" s="24" t="str">
        <f t="shared" si="3"/>
        <v>C</v>
      </c>
    </row>
    <row r="12" spans="1:9" x14ac:dyDescent="0.2">
      <c r="A12" s="29">
        <f>'Lagerdaten 1'!A5</f>
        <v>13589</v>
      </c>
      <c r="B12" s="29" t="str">
        <f>'Lagerdaten 1'!B5</f>
        <v>Verbindungselement G9</v>
      </c>
      <c r="C12" s="30">
        <f>'Lagerdaten 1'!D5</f>
        <v>100</v>
      </c>
      <c r="D12" s="31">
        <f t="shared" si="0"/>
        <v>1.4727540500736376</v>
      </c>
      <c r="E12" s="32">
        <f>'Lagerdaten 1'!C5</f>
        <v>3.44</v>
      </c>
      <c r="F12" s="32">
        <f t="shared" si="1"/>
        <v>344</v>
      </c>
      <c r="G12" s="31">
        <f t="shared" si="2"/>
        <v>1.2707419064083811</v>
      </c>
      <c r="H12" s="33">
        <f>SUM($G$3:G12)</f>
        <v>100.00000000000001</v>
      </c>
      <c r="I12" s="24" t="str">
        <f t="shared" si="3"/>
        <v>C</v>
      </c>
    </row>
    <row r="13" spans="1:9" x14ac:dyDescent="0.2">
      <c r="A13" s="5"/>
      <c r="B13" s="6"/>
      <c r="C13" s="6"/>
      <c r="D13" s="7"/>
      <c r="E13" s="6"/>
      <c r="F13" s="8"/>
      <c r="G13" s="7"/>
      <c r="H13" s="9"/>
      <c r="I13" s="6"/>
    </row>
    <row r="14" spans="1:9" x14ac:dyDescent="0.2">
      <c r="A14" s="20" t="s">
        <v>12</v>
      </c>
      <c r="B14" s="20"/>
      <c r="C14" s="21">
        <f>SUM(C3:C13)</f>
        <v>6790</v>
      </c>
      <c r="D14" s="45">
        <f>SUM(D3:D13)</f>
        <v>100</v>
      </c>
      <c r="E14" s="20"/>
      <c r="F14" s="22">
        <f>SUM(F3:F13)</f>
        <v>27070.799999999999</v>
      </c>
      <c r="G14" s="35">
        <f>SUM(G3:G13)</f>
        <v>100.00000000000001</v>
      </c>
      <c r="H14" s="23"/>
      <c r="I14" s="20"/>
    </row>
    <row r="16" spans="1:9" x14ac:dyDescent="0.2">
      <c r="A16" s="69" t="s">
        <v>13</v>
      </c>
      <c r="B16" s="69"/>
      <c r="C16" s="69"/>
    </row>
    <row r="17" spans="1:3" x14ac:dyDescent="0.2">
      <c r="A17" s="25" t="s">
        <v>14</v>
      </c>
      <c r="B17" s="70" t="s">
        <v>15</v>
      </c>
      <c r="C17" s="70"/>
    </row>
    <row r="18" spans="1:3" x14ac:dyDescent="0.2">
      <c r="A18" s="27" t="s">
        <v>16</v>
      </c>
      <c r="B18" s="44">
        <v>0</v>
      </c>
      <c r="C18" s="44">
        <v>70</v>
      </c>
    </row>
    <row r="19" spans="1:3" x14ac:dyDescent="0.2">
      <c r="A19" s="27" t="s">
        <v>17</v>
      </c>
      <c r="B19" s="44">
        <v>70</v>
      </c>
      <c r="C19" s="44">
        <v>90</v>
      </c>
    </row>
    <row r="20" spans="1:3" x14ac:dyDescent="0.2">
      <c r="A20" s="27" t="s">
        <v>18</v>
      </c>
      <c r="B20" s="44">
        <v>90</v>
      </c>
      <c r="C20" s="44">
        <v>100</v>
      </c>
    </row>
  </sheetData>
  <mergeCells count="2">
    <mergeCell ref="A16:C16"/>
    <mergeCell ref="B17:C17"/>
  </mergeCells>
  <phoneticPr fontId="4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F20"/>
  <sheetViews>
    <sheetView workbookViewId="0">
      <selection activeCell="F14" sqref="F14"/>
    </sheetView>
  </sheetViews>
  <sheetFormatPr baseColWidth="10" defaultRowHeight="12.75" x14ac:dyDescent="0.2"/>
  <cols>
    <col min="2" max="2" width="20.7109375" customWidth="1"/>
    <col min="3" max="3" width="14.5703125" customWidth="1"/>
    <col min="4" max="4" width="11.28515625" customWidth="1"/>
    <col min="6" max="6" width="11.42578125" style="10"/>
  </cols>
  <sheetData>
    <row r="1" spans="1:6" ht="18" x14ac:dyDescent="0.25">
      <c r="A1" s="34" t="s">
        <v>19</v>
      </c>
    </row>
    <row r="2" spans="1:6" s="11" customFormat="1" ht="25.5" x14ac:dyDescent="0.2">
      <c r="A2" s="25" t="str">
        <f>'ABC-Analyse'!A2</f>
        <v>Art.-Nr.</v>
      </c>
      <c r="B2" s="25" t="str">
        <f>'ABC-Analyse'!B2</f>
        <v>Bezeichnung</v>
      </c>
      <c r="C2" s="25" t="str">
        <f>'ABC-Analyse'!I2</f>
        <v>ABC-Klasse</v>
      </c>
      <c r="D2" s="26" t="s">
        <v>46</v>
      </c>
      <c r="E2" s="26" t="str">
        <f>'ABC-Analyse'!G2</f>
        <v>Wertanteil in %</v>
      </c>
    </row>
    <row r="3" spans="1:6" x14ac:dyDescent="0.2">
      <c r="A3" s="63">
        <f>'ABC-Analyse'!A3</f>
        <v>13593</v>
      </c>
      <c r="B3" s="63" t="str">
        <f>'ABC-Analyse'!B3</f>
        <v>Tischplatte 9 mm</v>
      </c>
      <c r="C3" s="28" t="str">
        <f>'ABC-Analyse'!I3</f>
        <v>A</v>
      </c>
      <c r="D3" s="31">
        <f>'ABC-Analyse'!D3</f>
        <v>11.045655375552283</v>
      </c>
      <c r="E3" s="31">
        <f>'ABC-Analyse'!G3</f>
        <v>43.441641916751628</v>
      </c>
    </row>
    <row r="4" spans="1:6" x14ac:dyDescent="0.2">
      <c r="A4" s="63">
        <f>'ABC-Analyse'!A4</f>
        <v>13588</v>
      </c>
      <c r="B4" s="63" t="str">
        <f>'ABC-Analyse'!B4</f>
        <v>Verbindungselement F8</v>
      </c>
      <c r="C4" s="28" t="str">
        <f>'ABC-Analyse'!I4</f>
        <v>A</v>
      </c>
      <c r="D4" s="31">
        <f>'ABC-Analyse'!D4</f>
        <v>29.455081001472756</v>
      </c>
      <c r="E4" s="31">
        <f>'ABC-Analyse'!G4</f>
        <v>16.992478981042307</v>
      </c>
    </row>
    <row r="5" spans="1:6" ht="12" customHeight="1" x14ac:dyDescent="0.2">
      <c r="A5" s="63">
        <f>'ABC-Analyse'!A5</f>
        <v>13595</v>
      </c>
      <c r="B5" s="63" t="str">
        <f>'ABC-Analyse'!B5</f>
        <v>Stahlstrebe</v>
      </c>
      <c r="C5" s="28" t="str">
        <f>'ABC-Analyse'!I5</f>
        <v>A</v>
      </c>
      <c r="D5" s="31">
        <f>'ABC-Analyse'!D5</f>
        <v>2.9455081001472752</v>
      </c>
      <c r="E5" s="31">
        <f>'ABC-Analyse'!G5</f>
        <v>7.8682565716565458</v>
      </c>
    </row>
    <row r="6" spans="1:6" x14ac:dyDescent="0.2">
      <c r="A6" s="63">
        <f>'ABC-Analyse'!A6</f>
        <v>13594</v>
      </c>
      <c r="B6" s="63" t="str">
        <f>'ABC-Analyse'!B6</f>
        <v>Tischplatte 12 mm</v>
      </c>
      <c r="C6" s="28" t="str">
        <f>'ABC-Analyse'!I6</f>
        <v>B</v>
      </c>
      <c r="D6" s="31">
        <f>'ABC-Analyse'!D6</f>
        <v>1.4727540500736376</v>
      </c>
      <c r="E6" s="31">
        <f>'ABC-Analyse'!G6</f>
        <v>7.0962069831700587</v>
      </c>
    </row>
    <row r="7" spans="1:6" x14ac:dyDescent="0.2">
      <c r="A7" s="63">
        <f>'ABC-Analyse'!A7</f>
        <v>13587</v>
      </c>
      <c r="B7" s="63" t="str">
        <f>'ABC-Analyse'!B7</f>
        <v>Steckverbindung Alu</v>
      </c>
      <c r="C7" s="28" t="str">
        <f>'ABC-Analyse'!I7</f>
        <v>B</v>
      </c>
      <c r="D7" s="31">
        <f>'ABC-Analyse'!D7</f>
        <v>23.564064801178201</v>
      </c>
      <c r="E7" s="31">
        <f>'ABC-Analyse'!G7</f>
        <v>6.5014702188335782</v>
      </c>
    </row>
    <row r="8" spans="1:6" x14ac:dyDescent="0.2">
      <c r="A8" s="63">
        <f>'ABC-Analyse'!A8</f>
        <v>13590</v>
      </c>
      <c r="B8" s="63" t="str">
        <f>'ABC-Analyse'!B8</f>
        <v>Gehäuseelement lang</v>
      </c>
      <c r="C8" s="28" t="str">
        <f>'ABC-Analyse'!I8</f>
        <v>B</v>
      </c>
      <c r="D8" s="31">
        <f>'ABC-Analyse'!D8</f>
        <v>7.363770250368189</v>
      </c>
      <c r="E8" s="31">
        <f>'ABC-Analyse'!G8</f>
        <v>5.5040855829897897</v>
      </c>
    </row>
    <row r="9" spans="1:6" x14ac:dyDescent="0.2">
      <c r="A9" s="63">
        <f>'ABC-Analyse'!A9</f>
        <v>13591</v>
      </c>
      <c r="B9" s="63" t="str">
        <f>'ABC-Analyse'!B9</f>
        <v>Gehäuseelement kurz</v>
      </c>
      <c r="C9" s="28" t="str">
        <f>'ABC-Analyse'!I9</f>
        <v>C</v>
      </c>
      <c r="D9" s="31">
        <f>'ABC-Analyse'!D9</f>
        <v>7.363770250368189</v>
      </c>
      <c r="E9" s="31">
        <f>'ABC-Analyse'!G9</f>
        <v>5.116213780161651</v>
      </c>
    </row>
    <row r="10" spans="1:6" x14ac:dyDescent="0.2">
      <c r="A10" s="63">
        <f>'ABC-Analyse'!A10</f>
        <v>13592</v>
      </c>
      <c r="B10" s="63" t="str">
        <f>'ABC-Analyse'!B10</f>
        <v>Steckverbindung Stahl</v>
      </c>
      <c r="C10" s="28" t="str">
        <f>'ABC-Analyse'!I10</f>
        <v>C</v>
      </c>
      <c r="D10" s="31">
        <f>'ABC-Analyse'!D10</f>
        <v>14.727540500736378</v>
      </c>
      <c r="E10" s="31">
        <f>'ABC-Analyse'!G10</f>
        <v>4.4328206037501667</v>
      </c>
    </row>
    <row r="11" spans="1:6" x14ac:dyDescent="0.2">
      <c r="A11" s="63">
        <f>'ABC-Analyse'!A11</f>
        <v>13596</v>
      </c>
      <c r="B11" s="63" t="str">
        <f>'ABC-Analyse'!B11</f>
        <v>Aluminiumstrebe</v>
      </c>
      <c r="C11" s="28" t="str">
        <f>'ABC-Analyse'!I11</f>
        <v>C</v>
      </c>
      <c r="D11" s="31">
        <f>'ABC-Analyse'!D11</f>
        <v>0.5891016200294551</v>
      </c>
      <c r="E11" s="31">
        <f>'ABC-Analyse'!G11</f>
        <v>1.7760834552358999</v>
      </c>
    </row>
    <row r="12" spans="1:6" ht="14.25" customHeight="1" x14ac:dyDescent="0.2">
      <c r="A12" s="63">
        <f>'ABC-Analyse'!A12</f>
        <v>13589</v>
      </c>
      <c r="B12" s="63" t="str">
        <f>'ABC-Analyse'!B12</f>
        <v>Verbindungselement G9</v>
      </c>
      <c r="C12" s="28" t="str">
        <f>'ABC-Analyse'!I12</f>
        <v>C</v>
      </c>
      <c r="D12" s="31">
        <f>'ABC-Analyse'!D12</f>
        <v>1.4727540500736376</v>
      </c>
      <c r="E12" s="31">
        <f>'ABC-Analyse'!G12</f>
        <v>1.2707419064083811</v>
      </c>
    </row>
    <row r="13" spans="1:6" x14ac:dyDescent="0.2">
      <c r="C13" s="12"/>
      <c r="D13" s="37"/>
    </row>
    <row r="15" spans="1:6" s="3" customFormat="1" ht="27" customHeight="1" x14ac:dyDescent="0.2">
      <c r="A15" s="25" t="s">
        <v>14</v>
      </c>
      <c r="B15" s="25" t="s">
        <v>20</v>
      </c>
      <c r="C15" s="25" t="s">
        <v>21</v>
      </c>
      <c r="E15" s="13"/>
    </row>
    <row r="16" spans="1:6" x14ac:dyDescent="0.2">
      <c r="A16" s="16" t="s">
        <v>16</v>
      </c>
      <c r="B16" s="31">
        <f ca="1">SUMIF($C$3:$E$12,A16,$D$3:$D$12)</f>
        <v>43.446244477172307</v>
      </c>
      <c r="C16" s="31">
        <f ca="1">SUMIF($C$3:$E$12,A16,$E$3:$E$12)</f>
        <v>68.302377469450477</v>
      </c>
      <c r="E16" s="10"/>
      <c r="F16"/>
    </row>
    <row r="17" spans="1:6" x14ac:dyDescent="0.2">
      <c r="A17" s="16" t="s">
        <v>17</v>
      </c>
      <c r="B17" s="31">
        <f ca="1">SUMIF($C$3:$E$12,A17,$D$3:$D$12)</f>
        <v>32.400589101620028</v>
      </c>
      <c r="C17" s="31">
        <f ca="1">SUMIF($C$3:$E$12,A17,$E$3:$E$12)</f>
        <v>19.101762784993426</v>
      </c>
      <c r="E17" s="10"/>
      <c r="F17"/>
    </row>
    <row r="18" spans="1:6" x14ac:dyDescent="0.2">
      <c r="A18" s="16" t="s">
        <v>18</v>
      </c>
      <c r="B18" s="31">
        <f ca="1">SUMIF($C$3:$E$12,A18,$D$3:$D$12)</f>
        <v>24.153166421207658</v>
      </c>
      <c r="C18" s="31">
        <f ca="1">SUMIF($C$3:$E$12,A18,$E$3:$E$12)</f>
        <v>12.595859745556098</v>
      </c>
      <c r="E18" s="10"/>
      <c r="F18"/>
    </row>
    <row r="20" spans="1:6" x14ac:dyDescent="0.2">
      <c r="B20" s="37"/>
      <c r="C20" s="37"/>
    </row>
  </sheetData>
  <phoneticPr fontId="4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baseColWidth="10" defaultColWidth="11.7109375" defaultRowHeight="12.75" x14ac:dyDescent="0.2"/>
  <sheetData/>
  <phoneticPr fontId="4" type="noConversion"/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F13"/>
  <sheetViews>
    <sheetView workbookViewId="0">
      <selection activeCell="B15" sqref="B15"/>
    </sheetView>
  </sheetViews>
  <sheetFormatPr baseColWidth="10" defaultRowHeight="12.75" x14ac:dyDescent="0.2"/>
  <cols>
    <col min="2" max="2" width="24.7109375" customWidth="1"/>
    <col min="3" max="3" width="17.140625" style="3" bestFit="1" customWidth="1"/>
    <col min="4" max="4" width="16.85546875" customWidth="1"/>
  </cols>
  <sheetData>
    <row r="1" spans="1:6" ht="18" x14ac:dyDescent="0.25">
      <c r="A1" s="34" t="s">
        <v>45</v>
      </c>
    </row>
    <row r="2" spans="1:6" s="1" customFormat="1" ht="47.25" x14ac:dyDescent="0.2">
      <c r="A2" s="17" t="s">
        <v>0</v>
      </c>
      <c r="B2" s="18" t="s">
        <v>1</v>
      </c>
      <c r="C2" s="19" t="s">
        <v>2</v>
      </c>
      <c r="D2" s="19" t="s">
        <v>3</v>
      </c>
      <c r="E2" s="19" t="s">
        <v>4</v>
      </c>
      <c r="F2" s="19" t="s">
        <v>5</v>
      </c>
    </row>
    <row r="3" spans="1:6" ht="15" x14ac:dyDescent="0.2">
      <c r="A3" s="28">
        <v>13587</v>
      </c>
      <c r="B3" s="14" t="s">
        <v>29</v>
      </c>
      <c r="C3" s="39">
        <v>20.079999999999998</v>
      </c>
      <c r="D3" s="38">
        <v>340</v>
      </c>
      <c r="E3" s="16">
        <v>100</v>
      </c>
      <c r="F3" s="16">
        <v>50</v>
      </c>
    </row>
    <row r="4" spans="1:6" ht="15" x14ac:dyDescent="0.2">
      <c r="A4" s="28">
        <v>13588</v>
      </c>
      <c r="B4" s="14" t="s">
        <v>22</v>
      </c>
      <c r="C4" s="39">
        <v>2.2999999999999998</v>
      </c>
      <c r="D4" s="38">
        <v>1700</v>
      </c>
      <c r="E4" s="16">
        <v>80</v>
      </c>
      <c r="F4" s="16">
        <v>30</v>
      </c>
    </row>
    <row r="5" spans="1:6" ht="15" x14ac:dyDescent="0.2">
      <c r="A5" s="28">
        <v>13589</v>
      </c>
      <c r="B5" s="14" t="s">
        <v>34</v>
      </c>
      <c r="C5" s="39">
        <v>17</v>
      </c>
      <c r="D5" s="38">
        <v>300</v>
      </c>
      <c r="E5" s="16">
        <v>5</v>
      </c>
      <c r="F5" s="16">
        <v>2</v>
      </c>
    </row>
    <row r="6" spans="1:6" ht="15" x14ac:dyDescent="0.2">
      <c r="A6" s="28">
        <v>13590</v>
      </c>
      <c r="B6" s="14" t="s">
        <v>23</v>
      </c>
      <c r="C6" s="39">
        <v>10.65</v>
      </c>
      <c r="D6" s="38">
        <v>450</v>
      </c>
      <c r="E6" s="16">
        <v>10</v>
      </c>
      <c r="F6" s="16">
        <v>5</v>
      </c>
    </row>
    <row r="7" spans="1:6" ht="15" x14ac:dyDescent="0.2">
      <c r="A7" s="28">
        <v>13591</v>
      </c>
      <c r="B7" s="14" t="s">
        <v>24</v>
      </c>
      <c r="C7" s="39">
        <v>3.02</v>
      </c>
      <c r="D7" s="38">
        <v>500</v>
      </c>
      <c r="E7" s="16">
        <v>10</v>
      </c>
      <c r="F7" s="16">
        <v>5</v>
      </c>
    </row>
    <row r="8" spans="1:6" ht="15" x14ac:dyDescent="0.2">
      <c r="A8" s="28">
        <v>13592</v>
      </c>
      <c r="B8" s="14" t="s">
        <v>30</v>
      </c>
      <c r="C8" s="39">
        <v>1.1100000000000001</v>
      </c>
      <c r="D8" s="38">
        <v>1100</v>
      </c>
      <c r="E8" s="16">
        <v>15</v>
      </c>
      <c r="F8" s="16">
        <v>8</v>
      </c>
    </row>
    <row r="9" spans="1:6" ht="15" x14ac:dyDescent="0.2">
      <c r="A9" s="28">
        <v>13593</v>
      </c>
      <c r="B9" s="14" t="s">
        <v>25</v>
      </c>
      <c r="C9" s="39">
        <v>1.2</v>
      </c>
      <c r="D9" s="38">
        <v>1300</v>
      </c>
      <c r="E9" s="16">
        <v>15</v>
      </c>
      <c r="F9" s="16">
        <v>10</v>
      </c>
    </row>
    <row r="10" spans="1:6" ht="15" x14ac:dyDescent="0.2">
      <c r="A10" s="28">
        <v>13594</v>
      </c>
      <c r="B10" s="14" t="s">
        <v>26</v>
      </c>
      <c r="C10" s="39">
        <v>2.4</v>
      </c>
      <c r="D10" s="38">
        <v>500</v>
      </c>
      <c r="E10" s="16">
        <v>20</v>
      </c>
      <c r="F10" s="16">
        <v>5</v>
      </c>
    </row>
    <row r="11" spans="1:6" ht="15" x14ac:dyDescent="0.2">
      <c r="A11" s="28">
        <v>13595</v>
      </c>
      <c r="B11" s="14" t="s">
        <v>28</v>
      </c>
      <c r="C11" s="39">
        <v>12.02</v>
      </c>
      <c r="D11" s="38">
        <v>65</v>
      </c>
      <c r="E11" s="16">
        <v>20</v>
      </c>
      <c r="F11" s="16">
        <v>15</v>
      </c>
    </row>
    <row r="12" spans="1:6" ht="15" x14ac:dyDescent="0.2">
      <c r="A12" s="28">
        <v>13596</v>
      </c>
      <c r="B12" s="14" t="s">
        <v>27</v>
      </c>
      <c r="C12" s="39">
        <v>3.55</v>
      </c>
      <c r="D12" s="38">
        <v>40</v>
      </c>
      <c r="E12" s="16">
        <v>5</v>
      </c>
      <c r="F12" s="16">
        <v>1</v>
      </c>
    </row>
    <row r="13" spans="1:6" x14ac:dyDescent="0.2">
      <c r="A13" s="2"/>
    </row>
  </sheetData>
  <phoneticPr fontId="4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R20"/>
  <sheetViews>
    <sheetView workbookViewId="0">
      <selection activeCell="L3" sqref="L3"/>
    </sheetView>
  </sheetViews>
  <sheetFormatPr baseColWidth="10" defaultRowHeight="12.75" x14ac:dyDescent="0.2"/>
  <cols>
    <col min="1" max="1" width="8.140625" customWidth="1"/>
    <col min="2" max="2" width="20.7109375" bestFit="1" customWidth="1"/>
    <col min="3" max="3" width="20.5703125" bestFit="1" customWidth="1"/>
    <col min="4" max="4" width="10.42578125" customWidth="1"/>
    <col min="5" max="5" width="10" customWidth="1"/>
    <col min="6" max="6" width="13.7109375" bestFit="1" customWidth="1"/>
    <col min="7" max="7" width="10.140625" customWidth="1"/>
    <col min="8" max="8" width="12.7109375" style="3" customWidth="1"/>
    <col min="9" max="9" width="7" customWidth="1"/>
    <col min="10" max="10" width="3.140625" customWidth="1"/>
    <col min="11" max="11" width="8.5703125" customWidth="1"/>
  </cols>
  <sheetData>
    <row r="1" spans="1:18" ht="18" x14ac:dyDescent="0.25">
      <c r="A1" s="34" t="s">
        <v>35</v>
      </c>
    </row>
    <row r="2" spans="1:18" s="4" customFormat="1" ht="39" thickBot="1" x14ac:dyDescent="0.25">
      <c r="A2" s="25" t="s">
        <v>7</v>
      </c>
      <c r="B2" s="25" t="s">
        <v>1</v>
      </c>
      <c r="C2" s="25" t="s">
        <v>48</v>
      </c>
      <c r="D2" s="25" t="s">
        <v>47</v>
      </c>
      <c r="E2" s="25" t="s">
        <v>9</v>
      </c>
      <c r="F2" s="25" t="s">
        <v>10</v>
      </c>
      <c r="G2" s="25" t="s">
        <v>32</v>
      </c>
      <c r="H2" s="25" t="s">
        <v>33</v>
      </c>
      <c r="I2" s="25" t="s">
        <v>11</v>
      </c>
      <c r="K2" s="40" t="s">
        <v>36</v>
      </c>
      <c r="L2" s="40" t="s">
        <v>39</v>
      </c>
    </row>
    <row r="3" spans="1:18" x14ac:dyDescent="0.2">
      <c r="A3" s="28">
        <f>'Lagerdaten 2'!A3</f>
        <v>13587</v>
      </c>
      <c r="B3" s="28" t="str">
        <f>'Lagerdaten 2'!B3</f>
        <v>Steckverbindung Alu</v>
      </c>
      <c r="C3" s="46">
        <f>'Lagerdaten 2'!D3</f>
        <v>340</v>
      </c>
      <c r="D3" s="33">
        <f t="shared" ref="D3:D12" si="0">(C3/$C$14)*100</f>
        <v>5.4011119936457508</v>
      </c>
      <c r="E3" s="47">
        <f>'Lagerdaten 2'!C3</f>
        <v>20.079999999999998</v>
      </c>
      <c r="F3" s="47">
        <f>C3*E3</f>
        <v>6827.2</v>
      </c>
      <c r="G3" s="33">
        <f t="shared" ref="G3:G12" si="1">(F3/$F$14)*100</f>
        <v>25.244786274219788</v>
      </c>
      <c r="H3" s="33">
        <f>SUM($G$3:G3)</f>
        <v>25.244786274219788</v>
      </c>
      <c r="I3" s="24" t="str">
        <f t="shared" ref="I3:I12" si="2">IF(H3&lt;$C$18,$A$18,IF(H3&lt;$C$19,$A$19,$A$20))</f>
        <v>A</v>
      </c>
      <c r="K3" s="54" t="str">
        <f>VLOOKUP(B3,'ABC Diagrammdaten'!$B$3:$C$12,2,FALSE)</f>
        <v>B</v>
      </c>
      <c r="L3" s="54" t="str">
        <f>IF(I3=K3,$L$14,$L$15)</f>
        <v>Z-Gut</v>
      </c>
      <c r="N3" s="41" t="s">
        <v>44</v>
      </c>
      <c r="O3" s="42"/>
      <c r="P3" s="42"/>
      <c r="Q3" s="43"/>
    </row>
    <row r="4" spans="1:18" x14ac:dyDescent="0.2">
      <c r="A4" s="28">
        <f>'Lagerdaten 2'!A5</f>
        <v>13589</v>
      </c>
      <c r="B4" s="28" t="str">
        <f>'Lagerdaten 2'!B5</f>
        <v>Verbindungselement G9</v>
      </c>
      <c r="C4" s="46">
        <f>'Lagerdaten 2'!D5</f>
        <v>300</v>
      </c>
      <c r="D4" s="33">
        <f t="shared" si="0"/>
        <v>4.7656870532168387</v>
      </c>
      <c r="E4" s="47">
        <f>'Lagerdaten 2'!C5</f>
        <v>17</v>
      </c>
      <c r="F4" s="47">
        <f t="shared" ref="F4:F12" si="3">C4*E4</f>
        <v>5100</v>
      </c>
      <c r="G4" s="33">
        <f t="shared" si="1"/>
        <v>18.858157077355418</v>
      </c>
      <c r="H4" s="33">
        <f>SUM($G$3:G4)</f>
        <v>44.102943351575206</v>
      </c>
      <c r="I4" s="24" t="str">
        <f t="shared" si="2"/>
        <v>A</v>
      </c>
      <c r="K4" s="54" t="str">
        <f>VLOOKUP(B4,'ABC Diagrammdaten'!$B$3:$C$12,2,FALSE)</f>
        <v>C</v>
      </c>
      <c r="L4" s="54" t="str">
        <f t="shared" ref="L4:L12" si="4">IF(I4=K4,$L$14,$L$15)</f>
        <v>Z-Gut</v>
      </c>
      <c r="N4" s="57" t="s">
        <v>40</v>
      </c>
      <c r="O4" s="58"/>
      <c r="P4" s="58"/>
      <c r="Q4" s="59"/>
      <c r="R4" s="55"/>
    </row>
    <row r="5" spans="1:18" x14ac:dyDescent="0.2">
      <c r="A5" s="28">
        <f>'Lagerdaten 2'!A6</f>
        <v>13590</v>
      </c>
      <c r="B5" s="28" t="str">
        <f>'Lagerdaten 2'!B6</f>
        <v>Gehäuseelement lang</v>
      </c>
      <c r="C5" s="46">
        <f>'Lagerdaten 2'!D6</f>
        <v>450</v>
      </c>
      <c r="D5" s="33">
        <f t="shared" si="0"/>
        <v>7.148530579825259</v>
      </c>
      <c r="E5" s="47">
        <f>'Lagerdaten 2'!C6</f>
        <v>10.65</v>
      </c>
      <c r="F5" s="47">
        <f t="shared" si="3"/>
        <v>4792.5</v>
      </c>
      <c r="G5" s="33">
        <f t="shared" si="1"/>
        <v>17.721121135926637</v>
      </c>
      <c r="H5" s="33">
        <f>SUM($G$3:G5)</f>
        <v>61.824064487501843</v>
      </c>
      <c r="I5" s="24" t="str">
        <f t="shared" si="2"/>
        <v>A</v>
      </c>
      <c r="K5" s="54" t="str">
        <f>VLOOKUP(B5,'ABC Diagrammdaten'!$B$3:$C$12,2,FALSE)</f>
        <v>B</v>
      </c>
      <c r="L5" s="54" t="str">
        <f t="shared" si="4"/>
        <v>Z-Gut</v>
      </c>
      <c r="N5" s="57" t="s">
        <v>41</v>
      </c>
      <c r="O5" s="58"/>
      <c r="P5" s="58"/>
      <c r="Q5" s="59"/>
    </row>
    <row r="6" spans="1:18" x14ac:dyDescent="0.2">
      <c r="A6" s="28">
        <f>'Lagerdaten 2'!A4</f>
        <v>13588</v>
      </c>
      <c r="B6" s="28" t="str">
        <f>'Lagerdaten 2'!B4</f>
        <v>Verbindungselement F8</v>
      </c>
      <c r="C6" s="46">
        <f>'Lagerdaten 2'!D4</f>
        <v>1700</v>
      </c>
      <c r="D6" s="33">
        <f t="shared" si="0"/>
        <v>27.005559968228752</v>
      </c>
      <c r="E6" s="47">
        <f>'Lagerdaten 2'!C4</f>
        <v>2.2999999999999998</v>
      </c>
      <c r="F6" s="47">
        <f t="shared" si="3"/>
        <v>3909.9999999999995</v>
      </c>
      <c r="G6" s="33">
        <f t="shared" si="1"/>
        <v>14.457920425972487</v>
      </c>
      <c r="H6" s="33">
        <f>SUM($G$3:G6)</f>
        <v>76.281984913474332</v>
      </c>
      <c r="I6" s="24" t="str">
        <f t="shared" si="2"/>
        <v>B</v>
      </c>
      <c r="K6" s="54" t="str">
        <f>VLOOKUP(B6,'ABC Diagrammdaten'!$B$3:$C$12,2,FALSE)</f>
        <v>A</v>
      </c>
      <c r="L6" s="54" t="str">
        <f t="shared" si="4"/>
        <v>Z-Gut</v>
      </c>
      <c r="N6" s="57" t="s">
        <v>42</v>
      </c>
      <c r="O6" s="58"/>
      <c r="P6" s="58"/>
      <c r="Q6" s="59"/>
    </row>
    <row r="7" spans="1:18" ht="13.5" thickBot="1" x14ac:dyDescent="0.25">
      <c r="A7" s="28">
        <f>'Lagerdaten 2'!A9</f>
        <v>13593</v>
      </c>
      <c r="B7" s="28" t="str">
        <f>'Lagerdaten 2'!B9</f>
        <v>Tischplatte 9 mm</v>
      </c>
      <c r="C7" s="46">
        <f>'Lagerdaten 2'!D9</f>
        <v>1300</v>
      </c>
      <c r="D7" s="33">
        <f t="shared" si="0"/>
        <v>20.651310563939635</v>
      </c>
      <c r="E7" s="47">
        <f>'Lagerdaten 2'!C9</f>
        <v>1.2</v>
      </c>
      <c r="F7" s="47">
        <f t="shared" si="3"/>
        <v>1560</v>
      </c>
      <c r="G7" s="33">
        <f t="shared" si="1"/>
        <v>5.7683774589557757</v>
      </c>
      <c r="H7" s="33">
        <f>SUM($G$3:G7)</f>
        <v>82.050362372430101</v>
      </c>
      <c r="I7" s="24" t="str">
        <f t="shared" si="2"/>
        <v>B</v>
      </c>
      <c r="K7" s="54" t="str">
        <f>VLOOKUP(B7,'ABC Diagrammdaten'!$B$3:$C$12,2,FALSE)</f>
        <v>A</v>
      </c>
      <c r="L7" s="54" t="str">
        <f t="shared" si="4"/>
        <v>Z-Gut</v>
      </c>
      <c r="N7" s="60" t="s">
        <v>43</v>
      </c>
      <c r="O7" s="61"/>
      <c r="P7" s="61"/>
      <c r="Q7" s="62"/>
    </row>
    <row r="8" spans="1:18" x14ac:dyDescent="0.2">
      <c r="A8" s="28">
        <f>'Lagerdaten 2'!A7</f>
        <v>13591</v>
      </c>
      <c r="B8" s="28" t="str">
        <f>'Lagerdaten 2'!B7</f>
        <v>Gehäuseelement kurz</v>
      </c>
      <c r="C8" s="46">
        <f>'Lagerdaten 2'!D7</f>
        <v>500</v>
      </c>
      <c r="D8" s="33">
        <f t="shared" si="0"/>
        <v>7.9428117553613982</v>
      </c>
      <c r="E8" s="47">
        <f>'Lagerdaten 2'!C7</f>
        <v>3.02</v>
      </c>
      <c r="F8" s="47">
        <f t="shared" si="3"/>
        <v>1510</v>
      </c>
      <c r="G8" s="33">
        <f t="shared" si="1"/>
        <v>5.5834935660405272</v>
      </c>
      <c r="H8" s="33">
        <f>SUM($G$3:G8)</f>
        <v>87.633855938470631</v>
      </c>
      <c r="I8" s="24" t="str">
        <f t="shared" si="2"/>
        <v>B</v>
      </c>
      <c r="K8" s="54" t="str">
        <f>VLOOKUP(B8,'ABC Diagrammdaten'!$B$3:$C$12,2,FALSE)</f>
        <v>C</v>
      </c>
      <c r="L8" s="54" t="str">
        <f t="shared" si="4"/>
        <v>Z-Gut</v>
      </c>
    </row>
    <row r="9" spans="1:18" x14ac:dyDescent="0.2">
      <c r="A9" s="28">
        <f>'Lagerdaten 2'!A8</f>
        <v>13592</v>
      </c>
      <c r="B9" s="28" t="str">
        <f>'Lagerdaten 2'!B8</f>
        <v>Steckverbindung Stahl</v>
      </c>
      <c r="C9" s="46">
        <f>'Lagerdaten 2'!D8</f>
        <v>1100</v>
      </c>
      <c r="D9" s="33">
        <f t="shared" si="0"/>
        <v>17.474185861795075</v>
      </c>
      <c r="E9" s="47">
        <f>'Lagerdaten 2'!C8</f>
        <v>1.1100000000000001</v>
      </c>
      <c r="F9" s="47">
        <f t="shared" si="3"/>
        <v>1221</v>
      </c>
      <c r="G9" s="33">
        <f t="shared" si="1"/>
        <v>4.5148646649903856</v>
      </c>
      <c r="H9" s="33">
        <f>SUM($G$3:G9)</f>
        <v>92.148720603461015</v>
      </c>
      <c r="I9" s="24" t="str">
        <f t="shared" si="2"/>
        <v>C</v>
      </c>
      <c r="K9" s="54" t="str">
        <f>VLOOKUP(B9,'ABC Diagrammdaten'!$B$3:$C$12,2,FALSE)</f>
        <v>C</v>
      </c>
      <c r="L9" s="54" t="str">
        <f t="shared" si="4"/>
        <v>X-Gut</v>
      </c>
    </row>
    <row r="10" spans="1:18" x14ac:dyDescent="0.2">
      <c r="A10" s="28">
        <f>'Lagerdaten 2'!A10</f>
        <v>13594</v>
      </c>
      <c r="B10" s="28" t="str">
        <f>'Lagerdaten 2'!B10</f>
        <v>Tischplatte 12 mm</v>
      </c>
      <c r="C10" s="46">
        <f>'Lagerdaten 2'!D10</f>
        <v>500</v>
      </c>
      <c r="D10" s="33">
        <f t="shared" si="0"/>
        <v>7.9428117553613982</v>
      </c>
      <c r="E10" s="47">
        <f>'Lagerdaten 2'!C10</f>
        <v>2.4</v>
      </c>
      <c r="F10" s="47">
        <f t="shared" si="3"/>
        <v>1200</v>
      </c>
      <c r="G10" s="33">
        <f t="shared" si="1"/>
        <v>4.4372134299659809</v>
      </c>
      <c r="H10" s="33">
        <f>SUM($G$3:G10)</f>
        <v>96.585934033426994</v>
      </c>
      <c r="I10" s="24" t="str">
        <f t="shared" si="2"/>
        <v>C</v>
      </c>
      <c r="K10" s="54" t="str">
        <f>VLOOKUP(B10,'ABC Diagrammdaten'!$B$3:$C$12,2,FALSE)</f>
        <v>B</v>
      </c>
      <c r="L10" s="54" t="str">
        <f t="shared" si="4"/>
        <v>Z-Gut</v>
      </c>
    </row>
    <row r="11" spans="1:18" x14ac:dyDescent="0.2">
      <c r="A11" s="28">
        <f>'Lagerdaten 2'!A11</f>
        <v>13595</v>
      </c>
      <c r="B11" s="28" t="str">
        <f>'Lagerdaten 2'!B11</f>
        <v>Stahlstrebe</v>
      </c>
      <c r="C11" s="46">
        <f>'Lagerdaten 2'!D11</f>
        <v>65</v>
      </c>
      <c r="D11" s="33">
        <f t="shared" si="0"/>
        <v>1.0325655281969817</v>
      </c>
      <c r="E11" s="47">
        <f>'Lagerdaten 2'!C11</f>
        <v>12.02</v>
      </c>
      <c r="F11" s="47">
        <f t="shared" si="3"/>
        <v>781.3</v>
      </c>
      <c r="G11" s="33">
        <f t="shared" si="1"/>
        <v>2.8889957106936843</v>
      </c>
      <c r="H11" s="33">
        <f>SUM($G$3:G11)</f>
        <v>99.474929744120672</v>
      </c>
      <c r="I11" s="24" t="str">
        <f t="shared" si="2"/>
        <v>C</v>
      </c>
      <c r="K11" s="54" t="str">
        <f>VLOOKUP(B11,'ABC Diagrammdaten'!$B$3:$C$12,2,FALSE)</f>
        <v>A</v>
      </c>
      <c r="L11" s="54" t="str">
        <f t="shared" si="4"/>
        <v>Z-Gut</v>
      </c>
    </row>
    <row r="12" spans="1:18" x14ac:dyDescent="0.2">
      <c r="A12" s="28">
        <f>'Lagerdaten 2'!A12</f>
        <v>13596</v>
      </c>
      <c r="B12" s="28" t="str">
        <f>'Lagerdaten 2'!B12</f>
        <v>Aluminiumstrebe</v>
      </c>
      <c r="C12" s="46">
        <f>'Lagerdaten 2'!D12</f>
        <v>40</v>
      </c>
      <c r="D12" s="33">
        <f t="shared" si="0"/>
        <v>0.63542494042891184</v>
      </c>
      <c r="E12" s="47">
        <f>'Lagerdaten 2'!C12</f>
        <v>3.55</v>
      </c>
      <c r="F12" s="47">
        <f t="shared" si="3"/>
        <v>142</v>
      </c>
      <c r="G12" s="33">
        <f t="shared" si="1"/>
        <v>0.52507025587930778</v>
      </c>
      <c r="H12" s="33">
        <f>SUM($G$3:G12)</f>
        <v>99.999999999999986</v>
      </c>
      <c r="I12" s="24" t="str">
        <f t="shared" si="2"/>
        <v>C</v>
      </c>
      <c r="K12" s="54" t="str">
        <f>VLOOKUP(B12,'ABC Diagrammdaten'!$B$3:$C$12,2,FALSE)</f>
        <v>C</v>
      </c>
      <c r="L12" s="54" t="str">
        <f t="shared" si="4"/>
        <v>X-Gut</v>
      </c>
    </row>
    <row r="13" spans="1:18" x14ac:dyDescent="0.2">
      <c r="A13" s="5"/>
      <c r="B13" s="9"/>
      <c r="C13" s="9"/>
      <c r="D13" s="48"/>
      <c r="E13" s="9"/>
      <c r="F13" s="49"/>
      <c r="G13" s="48"/>
      <c r="H13" s="9"/>
      <c r="I13" s="9"/>
      <c r="K13" s="56"/>
      <c r="L13" s="56"/>
    </row>
    <row r="14" spans="1:18" x14ac:dyDescent="0.2">
      <c r="A14" s="50" t="s">
        <v>12</v>
      </c>
      <c r="B14" s="50"/>
      <c r="C14" s="51">
        <f>SUM(C3:C13)</f>
        <v>6295</v>
      </c>
      <c r="D14" s="52">
        <f>SUM(D3:D13)</f>
        <v>100.00000000000001</v>
      </c>
      <c r="E14" s="50"/>
      <c r="F14" s="53">
        <f>SUM(F3:F12)</f>
        <v>27044</v>
      </c>
      <c r="G14" s="52">
        <f>SUM(G3:G13)</f>
        <v>99.999999999999986</v>
      </c>
      <c r="H14" s="23"/>
      <c r="I14" s="50"/>
      <c r="K14" s="56"/>
      <c r="L14" s="56" t="s">
        <v>37</v>
      </c>
    </row>
    <row r="15" spans="1:18" x14ac:dyDescent="0.2">
      <c r="K15" s="56"/>
      <c r="L15" s="56" t="s">
        <v>38</v>
      </c>
    </row>
    <row r="16" spans="1:18" x14ac:dyDescent="0.2">
      <c r="A16" s="69" t="s">
        <v>13</v>
      </c>
      <c r="B16" s="69"/>
      <c r="C16" s="69"/>
    </row>
    <row r="17" spans="1:3" x14ac:dyDescent="0.2">
      <c r="A17" s="25" t="s">
        <v>14</v>
      </c>
      <c r="B17" s="70" t="s">
        <v>15</v>
      </c>
      <c r="C17" s="70"/>
    </row>
    <row r="18" spans="1:3" x14ac:dyDescent="0.2">
      <c r="A18" s="27" t="s">
        <v>16</v>
      </c>
      <c r="B18" s="36">
        <v>0</v>
      </c>
      <c r="C18" s="36">
        <v>70</v>
      </c>
    </row>
    <row r="19" spans="1:3" x14ac:dyDescent="0.2">
      <c r="A19" s="27" t="s">
        <v>17</v>
      </c>
      <c r="B19" s="36">
        <v>70</v>
      </c>
      <c r="C19" s="36">
        <v>90</v>
      </c>
    </row>
    <row r="20" spans="1:3" x14ac:dyDescent="0.2">
      <c r="A20" s="27" t="s">
        <v>18</v>
      </c>
      <c r="B20" s="36">
        <v>90</v>
      </c>
      <c r="C20" s="36">
        <v>100</v>
      </c>
    </row>
  </sheetData>
  <mergeCells count="2">
    <mergeCell ref="A16:C16"/>
    <mergeCell ref="B17:C17"/>
  </mergeCells>
  <phoneticPr fontId="4" type="noConversion"/>
  <conditionalFormatting sqref="L3:L12">
    <cfRule type="cellIs" dxfId="1" priority="1" stopIfTrue="1" operator="equal">
      <formula>$L$15</formula>
    </cfRule>
    <cfRule type="cellIs" dxfId="0" priority="2" stopIfTrue="1" operator="equal">
      <formula>$L$14</formula>
    </cfRule>
  </conditionalFormatting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Lagerdaten 1</vt:lpstr>
      <vt:lpstr>ABC-Analyse</vt:lpstr>
      <vt:lpstr>ABC Diagrammdaten</vt:lpstr>
      <vt:lpstr>ABC Diagramm</vt:lpstr>
      <vt:lpstr>Lagerdaten 2</vt:lpstr>
      <vt:lpstr>ABC-Analyse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</dc:creator>
  <cp:lastModifiedBy>münsterberg</cp:lastModifiedBy>
  <dcterms:created xsi:type="dcterms:W3CDTF">2014-11-04T11:18:47Z</dcterms:created>
  <dcterms:modified xsi:type="dcterms:W3CDTF">2014-11-04T11:18:47Z</dcterms:modified>
</cp:coreProperties>
</file>