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001665\Documents\Schule\BWL\"/>
    </mc:Choice>
  </mc:AlternateContent>
  <bookViews>
    <workbookView xWindow="240" yWindow="90" windowWidth="11580" windowHeight="6795" tabRatio="677" activeTab="2"/>
  </bookViews>
  <sheets>
    <sheet name="Lagerdaten" sheetId="28267" r:id="rId1"/>
    <sheet name="Optimale Bestellmenge" sheetId="28266" r:id="rId2"/>
    <sheet name="Diagramm" sheetId="28265" r:id="rId3"/>
  </sheets>
  <externalReferences>
    <externalReference r:id="rId4"/>
  </externalReferences>
  <definedNames>
    <definedName name="Art">#REF!</definedName>
    <definedName name="Artikel">#REF!</definedName>
    <definedName name="Artikelliste">#REF!</definedName>
    <definedName name="Lagerdaten">#REF!</definedName>
    <definedName name="Lagergrundkosten">[1]Datenübersicht!$C$25:$D$30</definedName>
  </definedNames>
  <calcPr calcId="152511"/>
</workbook>
</file>

<file path=xl/calcChain.xml><?xml version="1.0" encoding="utf-8"?>
<calcChain xmlns="http://schemas.openxmlformats.org/spreadsheetml/2006/main">
  <c r="B16" i="28266" l="1"/>
  <c r="B17" i="28266"/>
  <c r="B18" i="28266"/>
  <c r="B19" i="28266"/>
  <c r="B20" i="28266"/>
  <c r="B21" i="28266"/>
  <c r="B22" i="28266"/>
  <c r="B23" i="28266"/>
  <c r="B24" i="28266"/>
  <c r="B15" i="28266"/>
  <c r="F16" i="28266"/>
  <c r="F17" i="28266"/>
  <c r="F18" i="28266"/>
  <c r="F19" i="28266"/>
  <c r="F20" i="28266"/>
  <c r="F21" i="28266"/>
  <c r="F22" i="28266"/>
  <c r="F23" i="28266"/>
  <c r="F24" i="28266"/>
  <c r="F15" i="28266"/>
  <c r="C9" i="28266" l="1"/>
  <c r="C8" i="28266"/>
  <c r="C7" i="28266"/>
  <c r="C5" i="28266"/>
  <c r="C4" i="28266"/>
  <c r="C19" i="28266" l="1"/>
  <c r="D19" i="28266" s="1"/>
  <c r="E19" i="28266" s="1"/>
  <c r="G19" i="28266" s="1"/>
  <c r="I19" i="28266" s="1"/>
  <c r="J19" i="28266" s="1"/>
  <c r="H23" i="28266"/>
  <c r="H16" i="28266"/>
  <c r="H20" i="28266"/>
  <c r="H24" i="28266"/>
  <c r="H17" i="28266"/>
  <c r="H21" i="28266"/>
  <c r="H15" i="28266"/>
  <c r="H18" i="28266"/>
  <c r="H22" i="28266"/>
  <c r="H19" i="28266"/>
  <c r="C18" i="28266"/>
  <c r="D18" i="28266" s="1"/>
  <c r="E18" i="28266" s="1"/>
  <c r="G18" i="28266" s="1"/>
  <c r="C15" i="28266"/>
  <c r="D15" i="28266" s="1"/>
  <c r="E15" i="28266" s="1"/>
  <c r="G15" i="28266" s="1"/>
  <c r="C21" i="28266"/>
  <c r="D21" i="28266" s="1"/>
  <c r="E21" i="28266" s="1"/>
  <c r="C17" i="28266"/>
  <c r="D17" i="28266" s="1"/>
  <c r="E17" i="28266" s="1"/>
  <c r="G17" i="28266" s="1"/>
  <c r="I17" i="28266" s="1"/>
  <c r="J17" i="28266" s="1"/>
  <c r="C24" i="28266"/>
  <c r="D24" i="28266" s="1"/>
  <c r="E24" i="28266" s="1"/>
  <c r="G24" i="28266" s="1"/>
  <c r="I24" i="28266" s="1"/>
  <c r="J24" i="28266" s="1"/>
  <c r="C20" i="28266"/>
  <c r="D20" i="28266" s="1"/>
  <c r="E20" i="28266" s="1"/>
  <c r="G20" i="28266" s="1"/>
  <c r="C16" i="28266"/>
  <c r="D16" i="28266" s="1"/>
  <c r="E16" i="28266" s="1"/>
  <c r="G16" i="28266" s="1"/>
  <c r="I16" i="28266" s="1"/>
  <c r="J16" i="28266" s="1"/>
  <c r="C22" i="28266"/>
  <c r="D22" i="28266" s="1"/>
  <c r="E22" i="28266" s="1"/>
  <c r="G22" i="28266" s="1"/>
  <c r="I22" i="28266" s="1"/>
  <c r="J22" i="28266" s="1"/>
  <c r="C23" i="28266"/>
  <c r="D23" i="28266" s="1"/>
  <c r="E23" i="28266" s="1"/>
  <c r="G23" i="28266" s="1"/>
  <c r="I20" i="28266" l="1"/>
  <c r="J20" i="28266" s="1"/>
  <c r="G21" i="28266"/>
  <c r="H8" i="28266" s="1"/>
  <c r="H11" i="28266" s="1"/>
  <c r="I18" i="28266"/>
  <c r="J18" i="28266" s="1"/>
  <c r="I15" i="28266"/>
  <c r="J15" i="28266" s="1"/>
  <c r="I23" i="28266"/>
  <c r="J23" i="28266" s="1"/>
  <c r="I21" i="28266" l="1"/>
  <c r="J21" i="28266" s="1"/>
  <c r="H10" i="28266" s="1"/>
  <c r="H9" i="28266" l="1"/>
</calcChain>
</file>

<file path=xl/comments1.xml><?xml version="1.0" encoding="utf-8"?>
<comments xmlns="http://schemas.openxmlformats.org/spreadsheetml/2006/main">
  <authors>
    <author>Wörner Jochen</author>
  </authors>
  <commentList>
    <comment ref="C3" authorId="0" shapeId="0">
      <text>
        <r>
          <rPr>
            <b/>
            <sz val="8"/>
            <color indexed="81"/>
            <rFont val="Tahoma"/>
          </rPr>
          <t>Bitte eingeben!</t>
        </r>
        <r>
          <rPr>
            <sz val="8"/>
            <color indexed="81"/>
            <rFont val="Tahoma"/>
          </rPr>
          <t xml:space="preserve">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Abhängig von Artikel aus Lagerdaten übernommen!
</t>
        </r>
      </text>
    </comment>
    <comment ref="C9" authorId="0" shapeId="0">
      <text>
        <r>
          <rPr>
            <b/>
            <sz val="8"/>
            <color indexed="81"/>
            <rFont val="Tahoma"/>
          </rPr>
          <t>Bitte eingeben!</t>
        </r>
        <r>
          <rPr>
            <sz val="8"/>
            <color indexed="81"/>
            <rFont val="Tahoma"/>
          </rPr>
          <t xml:space="preserve">
</t>
        </r>
      </text>
    </comment>
    <comment ref="C10" authorId="0" shapeId="0">
      <text>
        <r>
          <rPr>
            <b/>
            <sz val="8"/>
            <color indexed="81"/>
            <rFont val="Tahoma"/>
          </rPr>
          <t>Bitte eingeben!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<sst xmlns="http://schemas.openxmlformats.org/spreadsheetml/2006/main" count="53" uniqueCount="52">
  <si>
    <t>Optimale Bestellmenge</t>
  </si>
  <si>
    <t>Gesamtbedarf (Stück)</t>
  </si>
  <si>
    <t>ArtNr</t>
  </si>
  <si>
    <t>Bezeichnung</t>
  </si>
  <si>
    <t>Gehäuse</t>
  </si>
  <si>
    <t>PC-Maus</t>
  </si>
  <si>
    <t>Prozessor</t>
  </si>
  <si>
    <t>Schrauben</t>
  </si>
  <si>
    <t>Speicherbausteine</t>
  </si>
  <si>
    <t>Wechselrahmen</t>
  </si>
  <si>
    <t>Artikelbezeichnung:</t>
  </si>
  <si>
    <t>Minimum der Gesamtkosten:</t>
  </si>
  <si>
    <t>Optimale Bestellmenge:</t>
  </si>
  <si>
    <t>Artikelnummer:</t>
  </si>
  <si>
    <t>Einstandspreis (€)</t>
  </si>
  <si>
    <t>Lagerdaten</t>
  </si>
  <si>
    <t>Einstands- preis (€)</t>
  </si>
  <si>
    <t>Eiserne Reserve (Stk)</t>
  </si>
  <si>
    <t>Controller</t>
  </si>
  <si>
    <t>CPU-Lüfter</t>
  </si>
  <si>
    <t>DVD-Laufwerk</t>
  </si>
  <si>
    <t>Festplatte</t>
  </si>
  <si>
    <t>Floppy-Disk</t>
  </si>
  <si>
    <t>Grafikkarte</t>
  </si>
  <si>
    <t>ISDN-Karte</t>
  </si>
  <si>
    <t>Kabel</t>
  </si>
  <si>
    <t>Mainboard</t>
  </si>
  <si>
    <t>Netzwerkkarte</t>
  </si>
  <si>
    <t>Soundkarte</t>
  </si>
  <si>
    <t>Video-Karte</t>
  </si>
  <si>
    <t>ZIP-Laufwerk</t>
  </si>
  <si>
    <t>Melde-    bestand (Stk)</t>
  </si>
  <si>
    <t>Nr</t>
  </si>
  <si>
    <t>Nummer:</t>
  </si>
  <si>
    <t>Gesamt- bedarf (Stk)</t>
  </si>
  <si>
    <t>Minimum der Stückkosten:</t>
  </si>
  <si>
    <t>Anzahl der Bestellungen</t>
  </si>
  <si>
    <t>Jeweils bestellte Menge</t>
  </si>
  <si>
    <t>Lagerkosten im Jahr</t>
  </si>
  <si>
    <t>Unmittelbare Beschaffungs- kosten im Jahr</t>
  </si>
  <si>
    <t>Summe    Lager u. Bestellkosten</t>
  </si>
  <si>
    <t>Gesamtkosten in €</t>
  </si>
  <si>
    <t>Stückkosten    in €</t>
  </si>
  <si>
    <t>Durschnittlicher Lagerbestand    in Stück</t>
  </si>
  <si>
    <t>Ergebnis:</t>
  </si>
  <si>
    <t>Bestell- kosten im Jahr</t>
  </si>
  <si>
    <t>Bestellfixe Kosten (€)</t>
  </si>
  <si>
    <t>Lagerhaltungskostensatz (%)</t>
  </si>
  <si>
    <t>PC komplett</t>
  </si>
  <si>
    <t>Durchschnittlicher Lagerwert in €</t>
  </si>
  <si>
    <t>&lt;-- Eingabefeld für den gewählten Artikel (siehe Lagerdaten!)</t>
  </si>
  <si>
    <t>Feld C4 bis C9 soll mit Sverweis ausgegeben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</si>
</sst>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DM&quot;_-;\-* #,##0.00\ &quot;DM&quot;_-;_-* &quot;-&quot;??\ &quot;DM&quot;_-;_-@_-"/>
    <numFmt numFmtId="165" formatCode="_-* #,##0.00\ _D_M_-;\-* #,##0.00\ _D_M_-;_-* &quot;-&quot;??\ _D_M_-;_-@_-"/>
    <numFmt numFmtId="167" formatCode="#,##0.00\ &quot;€&quot;"/>
    <numFmt numFmtId="168" formatCode="_-* #,##0.00\ [$€-407]_-;\-* #,##0.00\ [$€-407]_-;_-* &quot;-&quot;??\ [$€-407]_-;_-@_-"/>
  </numFmts>
  <fonts count="11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2"/>
    <xf numFmtId="0" fontId="2" fillId="0" borderId="0" xfId="2" applyFont="1"/>
    <xf numFmtId="0" fontId="4" fillId="0" borderId="0" xfId="2" applyFont="1" applyBorder="1"/>
    <xf numFmtId="49" fontId="6" fillId="2" borderId="1" xfId="0" applyNumberFormat="1" applyFont="1" applyFill="1" applyBorder="1" applyAlignment="1">
      <alignment horizontal="center" vertical="top" wrapText="1"/>
    </xf>
    <xf numFmtId="0" fontId="5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4" fillId="3" borderId="1" xfId="2" applyFont="1" applyFill="1" applyBorder="1"/>
    <xf numFmtId="0" fontId="4" fillId="2" borderId="1" xfId="2" applyFont="1" applyFill="1" applyBorder="1"/>
    <xf numFmtId="0" fontId="3" fillId="0" borderId="0" xfId="0" applyFont="1"/>
    <xf numFmtId="0" fontId="4" fillId="0" borderId="0" xfId="2" applyFont="1" applyFill="1" applyBorder="1"/>
    <xf numFmtId="0" fontId="1" fillId="0" borderId="0" xfId="2" applyFill="1"/>
    <xf numFmtId="0" fontId="4" fillId="0" borderId="5" xfId="2" applyFont="1" applyFill="1" applyBorder="1" applyAlignment="1">
      <alignment horizontal="center"/>
    </xf>
    <xf numFmtId="0" fontId="4" fillId="0" borderId="5" xfId="2" applyNumberFormat="1" applyFont="1" applyFill="1" applyBorder="1"/>
    <xf numFmtId="0" fontId="5" fillId="2" borderId="6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2" applyFont="1" applyFill="1"/>
    <xf numFmtId="0" fontId="4" fillId="3" borderId="1" xfId="2" applyNumberFormat="1" applyFont="1" applyFill="1" applyBorder="1" applyAlignment="1">
      <alignment horizontal="right"/>
    </xf>
    <xf numFmtId="0" fontId="4" fillId="3" borderId="1" xfId="1" applyFont="1" applyFill="1" applyBorder="1"/>
    <xf numFmtId="0" fontId="4" fillId="3" borderId="1" xfId="1" applyFont="1" applyFill="1" applyBorder="1" applyAlignment="1">
      <alignment horizontal="right"/>
    </xf>
    <xf numFmtId="1" fontId="5" fillId="3" borderId="7" xfId="2" applyNumberFormat="1" applyFont="1" applyFill="1" applyBorder="1" applyAlignment="1">
      <alignment horizontal="center"/>
    </xf>
    <xf numFmtId="1" fontId="5" fillId="3" borderId="8" xfId="2" applyNumberFormat="1" applyFont="1" applyFill="1" applyBorder="1" applyAlignment="1">
      <alignment horizontal="center"/>
    </xf>
    <xf numFmtId="165" fontId="2" fillId="0" borderId="0" xfId="2" applyNumberFormat="1" applyFont="1" applyFill="1" applyBorder="1"/>
    <xf numFmtId="1" fontId="5" fillId="3" borderId="9" xfId="2" applyNumberFormat="1" applyFont="1" applyFill="1" applyBorder="1" applyAlignment="1">
      <alignment horizontal="center"/>
    </xf>
    <xf numFmtId="0" fontId="5" fillId="2" borderId="10" xfId="2" applyFont="1" applyFill="1" applyBorder="1" applyAlignment="1">
      <alignment vertical="top" wrapText="1"/>
    </xf>
    <xf numFmtId="0" fontId="5" fillId="2" borderId="11" xfId="2" applyFont="1" applyFill="1" applyBorder="1" applyAlignment="1">
      <alignment vertical="top" wrapText="1"/>
    </xf>
    <xf numFmtId="0" fontId="5" fillId="2" borderId="12" xfId="2" applyFont="1" applyFill="1" applyBorder="1" applyAlignment="1">
      <alignment vertical="top" wrapText="1"/>
    </xf>
    <xf numFmtId="0" fontId="5" fillId="2" borderId="13" xfId="2" applyFont="1" applyFill="1" applyBorder="1" applyAlignment="1">
      <alignment vertical="top" wrapText="1"/>
    </xf>
    <xf numFmtId="0" fontId="3" fillId="2" borderId="14" xfId="2" applyFont="1" applyFill="1" applyBorder="1"/>
    <xf numFmtId="0" fontId="3" fillId="2" borderId="5" xfId="2" applyFont="1" applyFill="1" applyBorder="1"/>
    <xf numFmtId="0" fontId="9" fillId="3" borderId="1" xfId="0" applyNumberFormat="1" applyFont="1" applyFill="1" applyBorder="1" applyAlignment="1">
      <alignment horizontal="center"/>
    </xf>
    <xf numFmtId="0" fontId="9" fillId="3" borderId="1" xfId="1" applyNumberFormat="1" applyFont="1" applyFill="1" applyBorder="1" applyAlignment="1">
      <alignment horizontal="center"/>
    </xf>
    <xf numFmtId="2" fontId="9" fillId="3" borderId="1" xfId="3" applyNumberFormat="1" applyFont="1" applyFill="1" applyBorder="1" applyAlignment="1">
      <alignment horizontal="center"/>
    </xf>
    <xf numFmtId="1" fontId="1" fillId="0" borderId="0" xfId="2" applyNumberFormat="1" applyFill="1"/>
    <xf numFmtId="0" fontId="5" fillId="0" borderId="0" xfId="2" applyFont="1" applyFill="1" applyBorder="1" applyAlignment="1">
      <alignment vertical="top" wrapText="1"/>
    </xf>
    <xf numFmtId="0" fontId="5" fillId="0" borderId="0" xfId="2" applyFont="1" applyFill="1" applyBorder="1" applyAlignment="1">
      <alignment horizontal="center"/>
    </xf>
    <xf numFmtId="0" fontId="5" fillId="2" borderId="4" xfId="2" applyFont="1" applyFill="1" applyBorder="1" applyAlignment="1">
      <alignment vertical="top" wrapText="1"/>
    </xf>
    <xf numFmtId="0" fontId="4" fillId="4" borderId="15" xfId="2" applyNumberFormat="1" applyFont="1" applyFill="1" applyBorder="1" applyAlignment="1">
      <alignment horizontal="right"/>
    </xf>
    <xf numFmtId="0" fontId="5" fillId="3" borderId="1" xfId="2" applyNumberFormat="1" applyFont="1" applyFill="1" applyBorder="1" applyAlignment="1">
      <alignment horizontal="center"/>
    </xf>
    <xf numFmtId="0" fontId="6" fillId="0" borderId="0" xfId="2" applyFont="1" applyBorder="1"/>
    <xf numFmtId="0" fontId="3" fillId="2" borderId="1" xfId="2" applyFont="1" applyFill="1" applyBorder="1" applyAlignment="1">
      <alignment horizontal="left"/>
    </xf>
    <xf numFmtId="0" fontId="4" fillId="2" borderId="17" xfId="2" applyFont="1" applyFill="1" applyBorder="1" applyAlignment="1">
      <alignment horizontal="right"/>
    </xf>
    <xf numFmtId="0" fontId="4" fillId="2" borderId="14" xfId="2" applyFont="1" applyFill="1" applyBorder="1" applyAlignment="1">
      <alignment horizontal="left"/>
    </xf>
    <xf numFmtId="0" fontId="4" fillId="2" borderId="5" xfId="2" applyFont="1" applyFill="1" applyBorder="1" applyAlignment="1">
      <alignment horizontal="left"/>
    </xf>
    <xf numFmtId="0" fontId="4" fillId="2" borderId="15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right"/>
    </xf>
    <xf numFmtId="167" fontId="5" fillId="3" borderId="1" xfId="2" applyNumberFormat="1" applyFont="1" applyFill="1" applyBorder="1" applyAlignment="1">
      <alignment horizontal="right"/>
    </xf>
    <xf numFmtId="168" fontId="5" fillId="3" borderId="1" xfId="3" applyNumberFormat="1" applyFont="1" applyFill="1" applyBorder="1" applyAlignment="1">
      <alignment horizontal="right"/>
    </xf>
    <xf numFmtId="167" fontId="5" fillId="3" borderId="16" xfId="2" applyNumberFormat="1" applyFont="1" applyFill="1" applyBorder="1" applyAlignment="1">
      <alignment horizontal="right"/>
    </xf>
    <xf numFmtId="167" fontId="4" fillId="3" borderId="15" xfId="2" applyNumberFormat="1" applyFont="1" applyFill="1" applyBorder="1" applyAlignment="1">
      <alignment horizontal="right"/>
    </xf>
    <xf numFmtId="167" fontId="4" fillId="2" borderId="15" xfId="2" applyNumberFormat="1" applyFont="1" applyFill="1" applyBorder="1"/>
    <xf numFmtId="1" fontId="5" fillId="3" borderId="1" xfId="2" applyNumberFormat="1" applyFont="1" applyFill="1" applyBorder="1" applyAlignment="1">
      <alignment horizontal="center"/>
    </xf>
  </cellXfs>
  <cellStyles count="4">
    <cellStyle name="Standard" xfId="0" builtinId="0"/>
    <cellStyle name="Standard_ABC_1_L" xfId="1"/>
    <cellStyle name="Standard_Optimale Bestellmenge Lösung" xfId="2"/>
    <cellStyle name="Währung" xfId="3" builtin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499240"/>
        <c:axId val="327499632"/>
      </c:lineChart>
      <c:catAx>
        <c:axId val="32749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499632"/>
        <c:crosses val="autoZero"/>
        <c:auto val="1"/>
        <c:lblAlgn val="ctr"/>
        <c:lblOffset val="100"/>
        <c:noMultiLvlLbl val="0"/>
      </c:catAx>
      <c:valAx>
        <c:axId val="3274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49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16</xdr:row>
      <xdr:rowOff>38100</xdr:rowOff>
    </xdr:from>
    <xdr:to>
      <xdr:col>14</xdr:col>
      <xdr:colOff>361950</xdr:colOff>
      <xdr:row>33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igene%20Dateien/BWL-Labor/Excel/Warenwirtschaft/optimale%20Bestellmenge%20WWS/Warenwirtschaftssystemle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uptmenü"/>
      <sheetName val="Datenübersicht"/>
      <sheetName val="Liefereranalyse"/>
      <sheetName val="Untermenü Bestellmenge"/>
      <sheetName val="ABC-Artikel"/>
      <sheetName val="Verkaufskalkulation"/>
      <sheetName val="Optimale Bestellmenge"/>
      <sheetName val="Diagramm Optimale Bestellmenge"/>
      <sheetName val="Lagerdate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23"/>
  <sheetViews>
    <sheetView zoomScale="95" workbookViewId="0">
      <selection activeCell="B10" sqref="B10"/>
    </sheetView>
  </sheetViews>
  <sheetFormatPr baseColWidth="10" defaultRowHeight="12.75" x14ac:dyDescent="0.2"/>
  <cols>
    <col min="1" max="1" width="6.7109375" customWidth="1"/>
    <col min="2" max="2" width="8.85546875" customWidth="1"/>
    <col min="3" max="3" width="17.28515625" customWidth="1"/>
    <col min="4" max="4" width="13.42578125" customWidth="1"/>
    <col min="5" max="5" width="15.42578125" customWidth="1"/>
    <col min="6" max="7" width="15.7109375" customWidth="1"/>
  </cols>
  <sheetData>
    <row r="1" spans="1:7" ht="18" x14ac:dyDescent="0.25">
      <c r="A1" s="10" t="s">
        <v>15</v>
      </c>
      <c r="B1" s="10"/>
    </row>
    <row r="2" spans="1:7" ht="8.25" customHeight="1" x14ac:dyDescent="0.2"/>
    <row r="3" spans="1:7" ht="39.75" customHeight="1" x14ac:dyDescent="0.2">
      <c r="A3" s="4" t="s">
        <v>32</v>
      </c>
      <c r="B3" s="4" t="s">
        <v>2</v>
      </c>
      <c r="C3" s="4" t="s">
        <v>3</v>
      </c>
      <c r="D3" s="4" t="s">
        <v>16</v>
      </c>
      <c r="E3" s="4" t="s">
        <v>34</v>
      </c>
      <c r="F3" s="4" t="s">
        <v>31</v>
      </c>
      <c r="G3" s="4" t="s">
        <v>17</v>
      </c>
    </row>
    <row r="4" spans="1:7" x14ac:dyDescent="0.2">
      <c r="A4" s="31">
        <v>1</v>
      </c>
      <c r="B4" s="31">
        <v>2512</v>
      </c>
      <c r="C4" s="32" t="s">
        <v>48</v>
      </c>
      <c r="D4" s="33">
        <v>1100</v>
      </c>
      <c r="E4" s="32">
        <v>800</v>
      </c>
      <c r="F4" s="32">
        <v>100</v>
      </c>
      <c r="G4" s="32">
        <v>20</v>
      </c>
    </row>
    <row r="5" spans="1:7" x14ac:dyDescent="0.2">
      <c r="A5" s="31">
        <v>2</v>
      </c>
      <c r="B5" s="31">
        <v>2513</v>
      </c>
      <c r="C5" s="32" t="s">
        <v>18</v>
      </c>
      <c r="D5" s="33">
        <v>35</v>
      </c>
      <c r="E5" s="32">
        <v>120</v>
      </c>
      <c r="F5" s="32">
        <v>50</v>
      </c>
      <c r="G5" s="32">
        <v>15</v>
      </c>
    </row>
    <row r="6" spans="1:7" x14ac:dyDescent="0.2">
      <c r="A6" s="31">
        <v>3</v>
      </c>
      <c r="B6" s="31">
        <v>2534</v>
      </c>
      <c r="C6" s="32" t="s">
        <v>19</v>
      </c>
      <c r="D6" s="33">
        <v>8.99</v>
      </c>
      <c r="E6" s="32">
        <v>890</v>
      </c>
      <c r="F6" s="32">
        <v>100</v>
      </c>
      <c r="G6" s="32">
        <v>20</v>
      </c>
    </row>
    <row r="7" spans="1:7" x14ac:dyDescent="0.2">
      <c r="A7" s="31">
        <v>4</v>
      </c>
      <c r="B7" s="31">
        <v>2544</v>
      </c>
      <c r="C7" s="32" t="s">
        <v>20</v>
      </c>
      <c r="D7" s="33">
        <v>40.799999999999997</v>
      </c>
      <c r="E7" s="32">
        <v>4000</v>
      </c>
      <c r="F7" s="32">
        <v>200</v>
      </c>
      <c r="G7" s="32">
        <v>30</v>
      </c>
    </row>
    <row r="8" spans="1:7" x14ac:dyDescent="0.2">
      <c r="A8" s="31">
        <v>5</v>
      </c>
      <c r="B8" s="31">
        <v>2551</v>
      </c>
      <c r="C8" s="32" t="s">
        <v>21</v>
      </c>
      <c r="D8" s="33">
        <v>114.9</v>
      </c>
      <c r="E8" s="32">
        <v>1930</v>
      </c>
      <c r="F8" s="32">
        <v>250</v>
      </c>
      <c r="G8" s="32">
        <v>25</v>
      </c>
    </row>
    <row r="9" spans="1:7" x14ac:dyDescent="0.2">
      <c r="A9" s="31">
        <v>6</v>
      </c>
      <c r="B9" s="31">
        <v>2563</v>
      </c>
      <c r="C9" s="32" t="s">
        <v>22</v>
      </c>
      <c r="D9" s="33">
        <v>0.2</v>
      </c>
      <c r="E9" s="32">
        <v>2500</v>
      </c>
      <c r="F9" s="32">
        <v>100</v>
      </c>
      <c r="G9" s="32">
        <v>25</v>
      </c>
    </row>
    <row r="10" spans="1:7" x14ac:dyDescent="0.2">
      <c r="A10" s="31">
        <v>7</v>
      </c>
      <c r="B10" s="31">
        <v>2567</v>
      </c>
      <c r="C10" s="32" t="s">
        <v>4</v>
      </c>
      <c r="D10" s="33">
        <v>68.900000000000006</v>
      </c>
      <c r="E10" s="32">
        <v>500</v>
      </c>
      <c r="F10" s="32">
        <v>10</v>
      </c>
      <c r="G10" s="32">
        <v>5</v>
      </c>
    </row>
    <row r="11" spans="1:7" x14ac:dyDescent="0.2">
      <c r="A11" s="31">
        <v>8</v>
      </c>
      <c r="B11" s="31">
        <v>2573</v>
      </c>
      <c r="C11" s="32" t="s">
        <v>23</v>
      </c>
      <c r="D11" s="33">
        <v>54.8</v>
      </c>
      <c r="E11" s="32">
        <v>220</v>
      </c>
      <c r="F11" s="32">
        <v>66</v>
      </c>
      <c r="G11" s="32">
        <v>12</v>
      </c>
    </row>
    <row r="12" spans="1:7" x14ac:dyDescent="0.2">
      <c r="A12" s="31">
        <v>9</v>
      </c>
      <c r="B12" s="31">
        <v>2581</v>
      </c>
      <c r="C12" s="32" t="s">
        <v>24</v>
      </c>
      <c r="D12" s="33">
        <v>68.8</v>
      </c>
      <c r="E12" s="32">
        <v>182</v>
      </c>
      <c r="F12" s="32">
        <v>50</v>
      </c>
      <c r="G12" s="32">
        <v>15</v>
      </c>
    </row>
    <row r="13" spans="1:7" x14ac:dyDescent="0.2">
      <c r="A13" s="31">
        <v>10</v>
      </c>
      <c r="B13" s="31">
        <v>2581</v>
      </c>
      <c r="C13" s="32" t="s">
        <v>25</v>
      </c>
      <c r="D13" s="33">
        <v>6</v>
      </c>
      <c r="E13" s="32">
        <v>500</v>
      </c>
      <c r="F13" s="32">
        <v>50</v>
      </c>
      <c r="G13" s="32">
        <v>15</v>
      </c>
    </row>
    <row r="14" spans="1:7" x14ac:dyDescent="0.2">
      <c r="A14" s="31">
        <v>11</v>
      </c>
      <c r="B14" s="31">
        <v>2582</v>
      </c>
      <c r="C14" s="32" t="s">
        <v>26</v>
      </c>
      <c r="D14" s="33">
        <v>95.85</v>
      </c>
      <c r="E14" s="32">
        <v>850</v>
      </c>
      <c r="F14" s="32">
        <v>70</v>
      </c>
      <c r="G14" s="32">
        <v>10</v>
      </c>
    </row>
    <row r="15" spans="1:7" x14ac:dyDescent="0.2">
      <c r="A15" s="31">
        <v>12</v>
      </c>
      <c r="B15" s="31">
        <v>2583</v>
      </c>
      <c r="C15" s="32" t="s">
        <v>27</v>
      </c>
      <c r="D15" s="33">
        <v>79</v>
      </c>
      <c r="E15" s="32">
        <v>170</v>
      </c>
      <c r="F15" s="32">
        <v>20</v>
      </c>
      <c r="G15" s="32">
        <v>5</v>
      </c>
    </row>
    <row r="16" spans="1:7" x14ac:dyDescent="0.2">
      <c r="A16" s="31">
        <v>13</v>
      </c>
      <c r="B16" s="31">
        <v>2584</v>
      </c>
      <c r="C16" s="32" t="s">
        <v>5</v>
      </c>
      <c r="D16" s="33">
        <v>12.5</v>
      </c>
      <c r="E16" s="32">
        <v>1000</v>
      </c>
      <c r="F16" s="32">
        <v>50</v>
      </c>
      <c r="G16" s="32">
        <v>10</v>
      </c>
    </row>
    <row r="17" spans="1:7" x14ac:dyDescent="0.2">
      <c r="A17" s="31">
        <v>14</v>
      </c>
      <c r="B17" s="31">
        <v>2585</v>
      </c>
      <c r="C17" s="32" t="s">
        <v>6</v>
      </c>
      <c r="D17" s="33">
        <v>165</v>
      </c>
      <c r="E17" s="32">
        <v>750</v>
      </c>
      <c r="F17" s="32">
        <v>100</v>
      </c>
      <c r="G17" s="32">
        <v>22</v>
      </c>
    </row>
    <row r="18" spans="1:7" x14ac:dyDescent="0.2">
      <c r="A18" s="31">
        <v>15</v>
      </c>
      <c r="B18" s="31">
        <v>2586</v>
      </c>
      <c r="C18" s="32" t="s">
        <v>7</v>
      </c>
      <c r="D18" s="33">
        <v>0.02</v>
      </c>
      <c r="E18" s="32">
        <v>6000</v>
      </c>
      <c r="F18" s="32">
        <v>350</v>
      </c>
      <c r="G18" s="32">
        <v>20</v>
      </c>
    </row>
    <row r="19" spans="1:7" x14ac:dyDescent="0.2">
      <c r="A19" s="31">
        <v>16</v>
      </c>
      <c r="B19" s="31">
        <v>2587</v>
      </c>
      <c r="C19" s="32" t="s">
        <v>28</v>
      </c>
      <c r="D19" s="33">
        <v>38</v>
      </c>
      <c r="E19" s="32">
        <v>460</v>
      </c>
      <c r="F19" s="32">
        <v>40</v>
      </c>
      <c r="G19" s="32">
        <v>10</v>
      </c>
    </row>
    <row r="20" spans="1:7" x14ac:dyDescent="0.2">
      <c r="A20" s="31">
        <v>17</v>
      </c>
      <c r="B20" s="31">
        <v>2588</v>
      </c>
      <c r="C20" s="32" t="s">
        <v>8</v>
      </c>
      <c r="D20" s="33">
        <v>42.8</v>
      </c>
      <c r="E20" s="32">
        <v>844</v>
      </c>
      <c r="F20" s="32">
        <v>40</v>
      </c>
      <c r="G20" s="32">
        <v>15</v>
      </c>
    </row>
    <row r="21" spans="1:7" x14ac:dyDescent="0.2">
      <c r="A21" s="31">
        <v>18</v>
      </c>
      <c r="B21" s="31">
        <v>2589</v>
      </c>
      <c r="C21" s="32" t="s">
        <v>29</v>
      </c>
      <c r="D21" s="33">
        <v>249</v>
      </c>
      <c r="E21" s="32">
        <v>150</v>
      </c>
      <c r="F21" s="32">
        <v>40</v>
      </c>
      <c r="G21" s="32">
        <v>15</v>
      </c>
    </row>
    <row r="22" spans="1:7" x14ac:dyDescent="0.2">
      <c r="A22" s="31">
        <v>19</v>
      </c>
      <c r="B22" s="31">
        <v>2590</v>
      </c>
      <c r="C22" s="32" t="s">
        <v>9</v>
      </c>
      <c r="D22" s="33">
        <v>8</v>
      </c>
      <c r="E22" s="32">
        <v>58</v>
      </c>
      <c r="F22" s="32">
        <v>10</v>
      </c>
      <c r="G22" s="32">
        <v>2</v>
      </c>
    </row>
    <row r="23" spans="1:7" x14ac:dyDescent="0.2">
      <c r="A23" s="31">
        <v>20</v>
      </c>
      <c r="B23" s="31">
        <v>2598</v>
      </c>
      <c r="C23" s="32" t="s">
        <v>30</v>
      </c>
      <c r="D23" s="33">
        <v>92.9</v>
      </c>
      <c r="E23" s="32">
        <v>92</v>
      </c>
      <c r="F23" s="32">
        <v>20</v>
      </c>
      <c r="G23" s="32">
        <v>10</v>
      </c>
    </row>
  </sheetData>
  <phoneticPr fontId="1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/>
  <dimension ref="A1:K24"/>
  <sheetViews>
    <sheetView zoomScaleNormal="100" zoomScaleSheetLayoutView="75" workbookViewId="0">
      <selection activeCell="A4" sqref="A4:B4"/>
    </sheetView>
  </sheetViews>
  <sheetFormatPr baseColWidth="10" defaultRowHeight="12.75" x14ac:dyDescent="0.2"/>
  <cols>
    <col min="1" max="1" width="18.140625" style="1" customWidth="1"/>
    <col min="2" max="2" width="23.140625" style="1" bestFit="1" customWidth="1"/>
    <col min="3" max="3" width="15.28515625" style="1" customWidth="1"/>
    <col min="4" max="4" width="18" style="1" bestFit="1" customWidth="1"/>
    <col min="5" max="5" width="14.28515625" style="1" bestFit="1" customWidth="1"/>
    <col min="6" max="6" width="11.5703125" style="1" customWidth="1"/>
    <col min="7" max="7" width="16" style="1" customWidth="1"/>
    <col min="8" max="8" width="26.5703125" style="1" bestFit="1" customWidth="1"/>
    <col min="9" max="9" width="14.42578125" style="1" customWidth="1"/>
    <col min="10" max="10" width="12.7109375" style="1" customWidth="1"/>
    <col min="11" max="16384" width="11.42578125" style="1"/>
  </cols>
  <sheetData>
    <row r="1" spans="1:11" ht="18" x14ac:dyDescent="0.25">
      <c r="A1" s="46" t="s">
        <v>0</v>
      </c>
      <c r="B1" s="46"/>
      <c r="C1" s="46"/>
      <c r="D1" s="2"/>
      <c r="F1" s="2"/>
      <c r="G1" s="2"/>
      <c r="H1" s="2"/>
    </row>
    <row r="2" spans="1:11" s="12" customFormat="1" ht="11.25" customHeight="1" x14ac:dyDescent="0.25">
      <c r="A2" s="16"/>
      <c r="B2" s="16"/>
      <c r="C2" s="16"/>
      <c r="D2" s="17"/>
      <c r="F2" s="17"/>
      <c r="G2" s="17"/>
      <c r="H2" s="17"/>
    </row>
    <row r="3" spans="1:11" ht="18" x14ac:dyDescent="0.25">
      <c r="A3" s="47" t="s">
        <v>33</v>
      </c>
      <c r="B3" s="47"/>
      <c r="C3" s="19">
        <v>2</v>
      </c>
      <c r="D3" s="40" t="s">
        <v>50</v>
      </c>
    </row>
    <row r="4" spans="1:11" ht="18" x14ac:dyDescent="0.25">
      <c r="A4" s="42" t="s">
        <v>13</v>
      </c>
      <c r="B4" s="42"/>
      <c r="C4" s="20">
        <f>VLOOKUP('Optimale Bestellmenge'!C3,Lagerdaten!A4:G23,2,0)</f>
        <v>2513</v>
      </c>
      <c r="D4" s="3" t="s">
        <v>51</v>
      </c>
    </row>
    <row r="5" spans="1:11" ht="18" x14ac:dyDescent="0.25">
      <c r="A5" s="42" t="s">
        <v>10</v>
      </c>
      <c r="B5" s="42"/>
      <c r="C5" s="18" t="str">
        <f>VLOOKUP('Optimale Bestellmenge'!C3,Lagerdaten!A4:G23,3,0)</f>
        <v>Controller</v>
      </c>
      <c r="D5" s="3"/>
    </row>
    <row r="6" spans="1:11" s="12" customFormat="1" ht="18" x14ac:dyDescent="0.25">
      <c r="A6" s="13"/>
      <c r="B6" s="13"/>
      <c r="C6" s="14"/>
      <c r="D6" s="11"/>
    </row>
    <row r="7" spans="1:11" ht="18" x14ac:dyDescent="0.25">
      <c r="A7" s="41" t="s">
        <v>1</v>
      </c>
      <c r="B7" s="41"/>
      <c r="C7" s="8">
        <f>VLOOKUP('Optimale Bestellmenge'!C3,Lagerdaten!A4:G23,5,0)</f>
        <v>120</v>
      </c>
      <c r="D7" s="3"/>
    </row>
    <row r="8" spans="1:11" ht="18" x14ac:dyDescent="0.25">
      <c r="A8" s="41" t="s">
        <v>14</v>
      </c>
      <c r="B8" s="41"/>
      <c r="C8" s="8">
        <f>VLOOKUP('Optimale Bestellmenge'!C3,Lagerdaten!A4:G23,4,0)</f>
        <v>35</v>
      </c>
      <c r="E8" s="29" t="s">
        <v>44</v>
      </c>
      <c r="F8" s="30"/>
      <c r="G8" s="30"/>
      <c r="H8" s="52">
        <f>MIN(G15:G24)</f>
        <v>303.75</v>
      </c>
      <c r="I8" s="23"/>
    </row>
    <row r="9" spans="1:11" ht="18" x14ac:dyDescent="0.25">
      <c r="A9" s="41" t="s">
        <v>17</v>
      </c>
      <c r="B9" s="41"/>
      <c r="C9" s="8">
        <f>VLOOKUP('Optimale Bestellmenge'!C3,Lagerdaten!A4:G23,7,0)</f>
        <v>15</v>
      </c>
      <c r="E9" s="43" t="s">
        <v>11</v>
      </c>
      <c r="F9" s="44"/>
      <c r="G9" s="45"/>
      <c r="H9" s="51">
        <f>MIN(I15:I24)</f>
        <v>4503.75</v>
      </c>
    </row>
    <row r="10" spans="1:11" ht="18" x14ac:dyDescent="0.25">
      <c r="A10" s="41" t="s">
        <v>46</v>
      </c>
      <c r="B10" s="41"/>
      <c r="C10" s="9">
        <v>40</v>
      </c>
      <c r="E10" s="43" t="s">
        <v>35</v>
      </c>
      <c r="F10" s="44"/>
      <c r="G10" s="45"/>
      <c r="H10" s="51">
        <f>MIN(J15:J24)</f>
        <v>37.53125</v>
      </c>
    </row>
    <row r="11" spans="1:11" ht="18" x14ac:dyDescent="0.25">
      <c r="A11" s="41" t="s">
        <v>47</v>
      </c>
      <c r="B11" s="41"/>
      <c r="C11" s="9">
        <v>15</v>
      </c>
      <c r="E11" s="43" t="s">
        <v>12</v>
      </c>
      <c r="F11" s="44"/>
      <c r="G11" s="45"/>
      <c r="H11" s="38">
        <f>INDEX(B15:B24,MATCH(H8,G15:G24,0))</f>
        <v>40</v>
      </c>
    </row>
    <row r="12" spans="1:11" ht="18.75" thickBot="1" x14ac:dyDescent="0.3">
      <c r="A12" s="3"/>
      <c r="B12" s="3"/>
      <c r="C12" s="3"/>
      <c r="D12" s="3"/>
      <c r="F12" s="3"/>
      <c r="G12" s="3"/>
      <c r="H12" s="3"/>
    </row>
    <row r="13" spans="1:11" ht="42" customHeight="1" thickBot="1" x14ac:dyDescent="0.25">
      <c r="A13" s="25" t="s">
        <v>36</v>
      </c>
      <c r="B13" s="26" t="s">
        <v>37</v>
      </c>
      <c r="C13" s="27" t="s">
        <v>43</v>
      </c>
      <c r="D13" s="27" t="s">
        <v>49</v>
      </c>
      <c r="E13" s="27" t="s">
        <v>38</v>
      </c>
      <c r="F13" s="27" t="s">
        <v>45</v>
      </c>
      <c r="G13" s="27" t="s">
        <v>40</v>
      </c>
      <c r="H13" s="27" t="s">
        <v>39</v>
      </c>
      <c r="I13" s="28" t="s">
        <v>41</v>
      </c>
      <c r="J13" s="37" t="s">
        <v>42</v>
      </c>
      <c r="K13" s="35"/>
    </row>
    <row r="14" spans="1:11" ht="15.75" thickBot="1" x14ac:dyDescent="0.25">
      <c r="A14" s="15">
        <v>1</v>
      </c>
      <c r="B14" s="5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6">
        <v>9</v>
      </c>
      <c r="J14" s="7">
        <v>10</v>
      </c>
      <c r="K14" s="36"/>
    </row>
    <row r="15" spans="1:11" ht="14.25" x14ac:dyDescent="0.2">
      <c r="A15" s="21">
        <v>10</v>
      </c>
      <c r="B15" s="39">
        <f>ROUNDUP($C$7/A15,0)</f>
        <v>12</v>
      </c>
      <c r="C15" s="53">
        <f>(B15/2)+$C$9</f>
        <v>21</v>
      </c>
      <c r="D15" s="48">
        <f>$C$8*C15</f>
        <v>735</v>
      </c>
      <c r="E15" s="48">
        <f>$C$11%*D15</f>
        <v>110.25</v>
      </c>
      <c r="F15" s="49">
        <f>$C$10*A15</f>
        <v>400</v>
      </c>
      <c r="G15" s="48">
        <f>E15+F15</f>
        <v>510.25</v>
      </c>
      <c r="H15" s="49">
        <f>$C$7*$C$8</f>
        <v>4200</v>
      </c>
      <c r="I15" s="48">
        <f>G15+H15</f>
        <v>4710.25</v>
      </c>
      <c r="J15" s="50">
        <f>I15/$C$7</f>
        <v>39.252083333333331</v>
      </c>
      <c r="K15" s="34"/>
    </row>
    <row r="16" spans="1:11" ht="14.25" x14ac:dyDescent="0.2">
      <c r="A16" s="22">
        <v>9</v>
      </c>
      <c r="B16" s="39">
        <f t="shared" ref="B16:B24" si="0">ROUNDUP($C$7/A16,0)</f>
        <v>14</v>
      </c>
      <c r="C16" s="53">
        <f t="shared" ref="C16:C24" si="1">(B16/2)+$C$9</f>
        <v>22</v>
      </c>
      <c r="D16" s="48">
        <f t="shared" ref="D16:D24" si="2">$C$8*C16</f>
        <v>770</v>
      </c>
      <c r="E16" s="48">
        <f t="shared" ref="E16:E24" si="3">$C$11%*D16</f>
        <v>115.5</v>
      </c>
      <c r="F16" s="49">
        <f t="shared" ref="F16:F24" si="4">$C$10*A16</f>
        <v>360</v>
      </c>
      <c r="G16" s="48">
        <f t="shared" ref="G16:G24" si="5">E16+F16</f>
        <v>475.5</v>
      </c>
      <c r="H16" s="49">
        <f t="shared" ref="H16:H24" si="6">$C$7*$C$8</f>
        <v>4200</v>
      </c>
      <c r="I16" s="48">
        <f t="shared" ref="I16:I24" si="7">G16+H16</f>
        <v>4675.5</v>
      </c>
      <c r="J16" s="50">
        <f t="shared" ref="J16:J24" si="8">I16/$C$7</f>
        <v>38.962499999999999</v>
      </c>
      <c r="K16" s="34"/>
    </row>
    <row r="17" spans="1:11" ht="14.25" x14ac:dyDescent="0.2">
      <c r="A17" s="22">
        <v>8</v>
      </c>
      <c r="B17" s="39">
        <f t="shared" si="0"/>
        <v>15</v>
      </c>
      <c r="C17" s="53">
        <f t="shared" si="1"/>
        <v>22.5</v>
      </c>
      <c r="D17" s="48">
        <f t="shared" si="2"/>
        <v>787.5</v>
      </c>
      <c r="E17" s="48">
        <f t="shared" si="3"/>
        <v>118.125</v>
      </c>
      <c r="F17" s="49">
        <f t="shared" si="4"/>
        <v>320</v>
      </c>
      <c r="G17" s="48">
        <f t="shared" si="5"/>
        <v>438.125</v>
      </c>
      <c r="H17" s="49">
        <f t="shared" si="6"/>
        <v>4200</v>
      </c>
      <c r="I17" s="48">
        <f t="shared" si="7"/>
        <v>4638.125</v>
      </c>
      <c r="J17" s="50">
        <f t="shared" si="8"/>
        <v>38.651041666666664</v>
      </c>
      <c r="K17" s="34"/>
    </row>
    <row r="18" spans="1:11" ht="14.25" x14ac:dyDescent="0.2">
      <c r="A18" s="22">
        <v>7</v>
      </c>
      <c r="B18" s="39">
        <f t="shared" si="0"/>
        <v>18</v>
      </c>
      <c r="C18" s="53">
        <f t="shared" si="1"/>
        <v>24</v>
      </c>
      <c r="D18" s="48">
        <f t="shared" si="2"/>
        <v>840</v>
      </c>
      <c r="E18" s="48">
        <f t="shared" si="3"/>
        <v>126</v>
      </c>
      <c r="F18" s="49">
        <f t="shared" si="4"/>
        <v>280</v>
      </c>
      <c r="G18" s="48">
        <f t="shared" si="5"/>
        <v>406</v>
      </c>
      <c r="H18" s="49">
        <f t="shared" si="6"/>
        <v>4200</v>
      </c>
      <c r="I18" s="48">
        <f t="shared" si="7"/>
        <v>4606</v>
      </c>
      <c r="J18" s="50">
        <f t="shared" si="8"/>
        <v>38.383333333333333</v>
      </c>
      <c r="K18" s="34"/>
    </row>
    <row r="19" spans="1:11" ht="14.25" x14ac:dyDescent="0.2">
      <c r="A19" s="22">
        <v>6</v>
      </c>
      <c r="B19" s="39">
        <f t="shared" si="0"/>
        <v>20</v>
      </c>
      <c r="C19" s="53">
        <f t="shared" si="1"/>
        <v>25</v>
      </c>
      <c r="D19" s="48">
        <f t="shared" si="2"/>
        <v>875</v>
      </c>
      <c r="E19" s="48">
        <f t="shared" si="3"/>
        <v>131.25</v>
      </c>
      <c r="F19" s="49">
        <f t="shared" si="4"/>
        <v>240</v>
      </c>
      <c r="G19" s="48">
        <f t="shared" si="5"/>
        <v>371.25</v>
      </c>
      <c r="H19" s="49">
        <f t="shared" si="6"/>
        <v>4200</v>
      </c>
      <c r="I19" s="48">
        <f t="shared" si="7"/>
        <v>4571.25</v>
      </c>
      <c r="J19" s="50">
        <f t="shared" si="8"/>
        <v>38.09375</v>
      </c>
      <c r="K19" s="34"/>
    </row>
    <row r="20" spans="1:11" ht="14.25" x14ac:dyDescent="0.2">
      <c r="A20" s="22">
        <v>5</v>
      </c>
      <c r="B20" s="39">
        <f t="shared" si="0"/>
        <v>24</v>
      </c>
      <c r="C20" s="53">
        <f t="shared" si="1"/>
        <v>27</v>
      </c>
      <c r="D20" s="48">
        <f t="shared" si="2"/>
        <v>945</v>
      </c>
      <c r="E20" s="48">
        <f t="shared" si="3"/>
        <v>141.75</v>
      </c>
      <c r="F20" s="49">
        <f t="shared" si="4"/>
        <v>200</v>
      </c>
      <c r="G20" s="48">
        <f t="shared" si="5"/>
        <v>341.75</v>
      </c>
      <c r="H20" s="49">
        <f t="shared" si="6"/>
        <v>4200</v>
      </c>
      <c r="I20" s="48">
        <f t="shared" si="7"/>
        <v>4541.75</v>
      </c>
      <c r="J20" s="50">
        <f t="shared" si="8"/>
        <v>37.84791666666667</v>
      </c>
      <c r="K20" s="34"/>
    </row>
    <row r="21" spans="1:11" ht="14.25" x14ac:dyDescent="0.2">
      <c r="A21" s="22">
        <v>4</v>
      </c>
      <c r="B21" s="39">
        <f t="shared" si="0"/>
        <v>30</v>
      </c>
      <c r="C21" s="53">
        <f t="shared" si="1"/>
        <v>30</v>
      </c>
      <c r="D21" s="48">
        <f t="shared" si="2"/>
        <v>1050</v>
      </c>
      <c r="E21" s="48">
        <f t="shared" si="3"/>
        <v>157.5</v>
      </c>
      <c r="F21" s="49">
        <f t="shared" si="4"/>
        <v>160</v>
      </c>
      <c r="G21" s="48">
        <f t="shared" si="5"/>
        <v>317.5</v>
      </c>
      <c r="H21" s="49">
        <f t="shared" si="6"/>
        <v>4200</v>
      </c>
      <c r="I21" s="48">
        <f t="shared" si="7"/>
        <v>4517.5</v>
      </c>
      <c r="J21" s="50">
        <f t="shared" si="8"/>
        <v>37.645833333333336</v>
      </c>
      <c r="K21" s="34"/>
    </row>
    <row r="22" spans="1:11" ht="14.25" x14ac:dyDescent="0.2">
      <c r="A22" s="22">
        <v>3</v>
      </c>
      <c r="B22" s="39">
        <f t="shared" si="0"/>
        <v>40</v>
      </c>
      <c r="C22" s="53">
        <f t="shared" si="1"/>
        <v>35</v>
      </c>
      <c r="D22" s="48">
        <f t="shared" si="2"/>
        <v>1225</v>
      </c>
      <c r="E22" s="48">
        <f t="shared" si="3"/>
        <v>183.75</v>
      </c>
      <c r="F22" s="49">
        <f t="shared" si="4"/>
        <v>120</v>
      </c>
      <c r="G22" s="48">
        <f t="shared" si="5"/>
        <v>303.75</v>
      </c>
      <c r="H22" s="49">
        <f t="shared" si="6"/>
        <v>4200</v>
      </c>
      <c r="I22" s="48">
        <f t="shared" si="7"/>
        <v>4503.75</v>
      </c>
      <c r="J22" s="50">
        <f t="shared" si="8"/>
        <v>37.53125</v>
      </c>
      <c r="K22" s="34"/>
    </row>
    <row r="23" spans="1:11" ht="14.25" x14ac:dyDescent="0.2">
      <c r="A23" s="22">
        <v>2</v>
      </c>
      <c r="B23" s="39">
        <f t="shared" si="0"/>
        <v>60</v>
      </c>
      <c r="C23" s="53">
        <f t="shared" si="1"/>
        <v>45</v>
      </c>
      <c r="D23" s="48">
        <f t="shared" si="2"/>
        <v>1575</v>
      </c>
      <c r="E23" s="48">
        <f t="shared" si="3"/>
        <v>236.25</v>
      </c>
      <c r="F23" s="49">
        <f t="shared" si="4"/>
        <v>80</v>
      </c>
      <c r="G23" s="48">
        <f t="shared" si="5"/>
        <v>316.25</v>
      </c>
      <c r="H23" s="49">
        <f t="shared" si="6"/>
        <v>4200</v>
      </c>
      <c r="I23" s="48">
        <f t="shared" si="7"/>
        <v>4516.25</v>
      </c>
      <c r="J23" s="50">
        <f t="shared" si="8"/>
        <v>37.635416666666664</v>
      </c>
      <c r="K23" s="34"/>
    </row>
    <row r="24" spans="1:11" ht="15" thickBot="1" x14ac:dyDescent="0.25">
      <c r="A24" s="24">
        <v>1</v>
      </c>
      <c r="B24" s="39">
        <f t="shared" si="0"/>
        <v>120</v>
      </c>
      <c r="C24" s="53">
        <f t="shared" si="1"/>
        <v>75</v>
      </c>
      <c r="D24" s="48">
        <f t="shared" si="2"/>
        <v>2625</v>
      </c>
      <c r="E24" s="48">
        <f t="shared" si="3"/>
        <v>393.75</v>
      </c>
      <c r="F24" s="49">
        <f t="shared" si="4"/>
        <v>40</v>
      </c>
      <c r="G24" s="48">
        <f t="shared" si="5"/>
        <v>433.75</v>
      </c>
      <c r="H24" s="49">
        <f t="shared" si="6"/>
        <v>4200</v>
      </c>
      <c r="I24" s="48">
        <f t="shared" si="7"/>
        <v>4633.75</v>
      </c>
      <c r="J24" s="50">
        <f t="shared" si="8"/>
        <v>38.614583333333336</v>
      </c>
      <c r="K24" s="34"/>
    </row>
  </sheetData>
  <mergeCells count="12">
    <mergeCell ref="A1:C1"/>
    <mergeCell ref="A9:B9"/>
    <mergeCell ref="A3:B3"/>
    <mergeCell ref="A4:B4"/>
    <mergeCell ref="A7:B7"/>
    <mergeCell ref="A8:B8"/>
    <mergeCell ref="A5:B5"/>
    <mergeCell ref="A11:B11"/>
    <mergeCell ref="A10:B10"/>
    <mergeCell ref="E9:G9"/>
    <mergeCell ref="E10:G10"/>
    <mergeCell ref="E11:G11"/>
  </mergeCells>
  <phoneticPr fontId="10" type="noConversion"/>
  <conditionalFormatting sqref="B15:B24">
    <cfRule type="cellIs" dxfId="1" priority="1" operator="equal">
      <formula>$H$11</formula>
    </cfRule>
  </conditionalFormatting>
  <pageMargins left="0.53" right="0.45" top="0.984251969" bottom="0.984251969" header="0.4921259845" footer="0.4921259845"/>
  <pageSetup paperSize="9" orientation="landscape" horizontalDpi="360" verticalDpi="36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"/>
  <sheetViews>
    <sheetView tabSelected="1" workbookViewId="0">
      <selection activeCell="S10" sqref="S10"/>
    </sheetView>
  </sheetViews>
  <sheetFormatPr baseColWidth="10" defaultRowHeight="12.75" x14ac:dyDescent="0.2"/>
  <cols>
    <col min="1" max="16384" width="11.42578125" style="1"/>
  </cols>
  <sheetData/>
  <phoneticPr fontId="10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Lagerdaten</vt:lpstr>
      <vt:lpstr>Optimale Bestellmenge</vt:lpstr>
      <vt:lpstr>Diagramm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Hase, Christian</cp:lastModifiedBy>
  <cp:lastPrinted>2003-10-29T16:26:05Z</cp:lastPrinted>
  <dcterms:created xsi:type="dcterms:W3CDTF">2001-03-07T14:42:33Z</dcterms:created>
  <dcterms:modified xsi:type="dcterms:W3CDTF">2014-11-18T11:55:18Z</dcterms:modified>
</cp:coreProperties>
</file>